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2.xml" ContentType="application/vnd.openxmlformats-officedocument.drawing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drawings/drawing4.xml" ContentType="application/vnd.openxmlformats-officedocument.drawing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pivotTables/pivotTable29.xml" ContentType="application/vnd.openxmlformats-officedocument.spreadsheetml.pivotTable+xml"/>
  <Override PartName="/xl/pivotTables/pivotTable30.xml" ContentType="application/vnd.openxmlformats-officedocument.spreadsheetml.pivotTable+xml"/>
  <Override PartName="/xl/pivotTables/pivotTable31.xml" ContentType="application/vnd.openxmlformats-officedocument.spreadsheetml.pivotTable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pivotTables/pivotTable32.xml" ContentType="application/vnd.openxmlformats-officedocument.spreadsheetml.pivotTable+xml"/>
  <Override PartName="/xl/pivotTables/pivotTable33.xml" ContentType="application/vnd.openxmlformats-officedocument.spreadsheetml.pivotTable+xml"/>
  <Override PartName="/xl/pivotTables/pivotTable34.xml" ContentType="application/vnd.openxmlformats-officedocument.spreadsheetml.pivotTable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filterPrivacy="1"/>
  <bookViews>
    <workbookView xWindow="0" yWindow="0" windowWidth="38400" windowHeight="11712" xr2:uid="{00000000-000D-0000-FFFF-FFFF00000000}"/>
  </bookViews>
  <sheets>
    <sheet name="Base " sheetId="1" r:id="rId1"/>
    <sheet name="Total" sheetId="2" r:id="rId2"/>
    <sheet name="Televisión" sheetId="4" r:id="rId3"/>
    <sheet name="Prensa" sheetId="8" r:id="rId4"/>
    <sheet name="Radio" sheetId="7" r:id="rId5"/>
    <sheet name="Online" sheetId="9" r:id="rId6"/>
    <sheet name="Jorge Luis Quijano" sheetId="10" r:id="rId7"/>
    <sheet name="WORDCLOUD" sheetId="11" r:id="rId8"/>
  </sheets>
  <definedNames>
    <definedName name="_xlnm._FilterDatabase" localSheetId="0" hidden="1">'Base '!$A$1:$CB$780</definedName>
  </definedNames>
  <calcPr calcId="171027"/>
  <pivotCaches>
    <pivotCache cacheId="20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0" l="1"/>
  <c r="B6" i="9"/>
  <c r="BT610" i="1" l="1"/>
  <c r="B295" i="4" l="1"/>
  <c r="B2" i="9"/>
  <c r="B2" i="2"/>
  <c r="CB759" i="1"/>
  <c r="CB509" i="1"/>
  <c r="CB480" i="1"/>
  <c r="CB356" i="1"/>
  <c r="CB198" i="1"/>
  <c r="CB175" i="1"/>
  <c r="CB51" i="1"/>
  <c r="CB853" i="1"/>
  <c r="CB771" i="1"/>
  <c r="CB724" i="1"/>
  <c r="CB711" i="1"/>
  <c r="CB611" i="1"/>
  <c r="CB503" i="1"/>
  <c r="CB469" i="1"/>
  <c r="CB466" i="1"/>
  <c r="CB454" i="1"/>
  <c r="CB97" i="1"/>
  <c r="CB46" i="1"/>
  <c r="BU118" i="1" l="1"/>
  <c r="BU288" i="1"/>
  <c r="BU379" i="1"/>
  <c r="BU394" i="1"/>
  <c r="BU494" i="1"/>
  <c r="BU520" i="1"/>
  <c r="BR739" i="1" l="1"/>
  <c r="BR595" i="1"/>
  <c r="BR571" i="1"/>
  <c r="BR568" i="1"/>
  <c r="BR567" i="1"/>
  <c r="BR566" i="1"/>
  <c r="BR556" i="1"/>
  <c r="BR546" i="1"/>
  <c r="BR524" i="1"/>
  <c r="BR513" i="1"/>
  <c r="BR509" i="1"/>
  <c r="BR505" i="1"/>
  <c r="BR498" i="1"/>
  <c r="BR496" i="1"/>
  <c r="BR473" i="1"/>
  <c r="BR466" i="1"/>
  <c r="BR457" i="1"/>
  <c r="BR408" i="1"/>
  <c r="D6" i="4" l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W156" i="1"/>
  <c r="BW157" i="1"/>
  <c r="BW158" i="1"/>
  <c r="BW159" i="1"/>
  <c r="BW160" i="1"/>
  <c r="BW161" i="1"/>
  <c r="BW162" i="1"/>
  <c r="BW163" i="1"/>
  <c r="BW164" i="1"/>
  <c r="BW165" i="1"/>
  <c r="BW166" i="1"/>
  <c r="BW167" i="1"/>
  <c r="BW168" i="1"/>
  <c r="BW169" i="1"/>
  <c r="BW170" i="1"/>
  <c r="BW171" i="1"/>
  <c r="BW172" i="1"/>
  <c r="BW173" i="1"/>
  <c r="BW174" i="1"/>
  <c r="BW175" i="1"/>
  <c r="BW176" i="1"/>
  <c r="BW177" i="1"/>
  <c r="BW178" i="1"/>
  <c r="BW179" i="1"/>
  <c r="BW180" i="1"/>
  <c r="BW181" i="1"/>
  <c r="BW182" i="1"/>
  <c r="BW183" i="1"/>
  <c r="BW184" i="1"/>
  <c r="BW185" i="1"/>
  <c r="BW186" i="1"/>
  <c r="BW187" i="1"/>
  <c r="BW188" i="1"/>
  <c r="BW189" i="1"/>
  <c r="BW190" i="1"/>
  <c r="BW191" i="1"/>
  <c r="BW192" i="1"/>
  <c r="BW193" i="1"/>
  <c r="BW194" i="1"/>
  <c r="BW195" i="1"/>
  <c r="BW196" i="1"/>
  <c r="BW197" i="1"/>
  <c r="BW198" i="1"/>
  <c r="BW199" i="1"/>
  <c r="BW200" i="1"/>
  <c r="BW201" i="1"/>
  <c r="BW202" i="1"/>
  <c r="BW203" i="1"/>
  <c r="BW204" i="1"/>
  <c r="BW205" i="1"/>
  <c r="BW206" i="1"/>
  <c r="BW207" i="1"/>
  <c r="BW208" i="1"/>
  <c r="BW209" i="1"/>
  <c r="BW210" i="1"/>
  <c r="BW211" i="1"/>
  <c r="BW212" i="1"/>
  <c r="BW213" i="1"/>
  <c r="BW214" i="1"/>
  <c r="BW215" i="1"/>
  <c r="BW216" i="1"/>
  <c r="BW217" i="1"/>
  <c r="BW218" i="1"/>
  <c r="BW219" i="1"/>
  <c r="BW220" i="1"/>
  <c r="BW221" i="1"/>
  <c r="BW222" i="1"/>
  <c r="BW223" i="1"/>
  <c r="BW224" i="1"/>
  <c r="BW225" i="1"/>
  <c r="BW226" i="1"/>
  <c r="BW227" i="1"/>
  <c r="BW228" i="1"/>
  <c r="BW229" i="1"/>
  <c r="BW230" i="1"/>
  <c r="BW231" i="1"/>
  <c r="BW232" i="1"/>
  <c r="BW233" i="1"/>
  <c r="BW234" i="1"/>
  <c r="BW235" i="1"/>
  <c r="BW236" i="1"/>
  <c r="BW237" i="1"/>
  <c r="BW238" i="1"/>
  <c r="BW239" i="1"/>
  <c r="BW240" i="1"/>
  <c r="BW241" i="1"/>
  <c r="BW242" i="1"/>
  <c r="BW243" i="1"/>
  <c r="BW244" i="1"/>
  <c r="BW245" i="1"/>
  <c r="BW246" i="1"/>
  <c r="BW247" i="1"/>
  <c r="BW248" i="1"/>
  <c r="BW249" i="1"/>
  <c r="BW250" i="1"/>
  <c r="BW251" i="1"/>
  <c r="BW252" i="1"/>
  <c r="BW253" i="1"/>
  <c r="BW254" i="1"/>
  <c r="BW255" i="1"/>
  <c r="BW256" i="1"/>
  <c r="BW257" i="1"/>
  <c r="BW258" i="1"/>
  <c r="BW259" i="1"/>
  <c r="BW260" i="1"/>
  <c r="BW261" i="1"/>
  <c r="BW262" i="1"/>
  <c r="BW263" i="1"/>
  <c r="BW264" i="1"/>
  <c r="BW265" i="1"/>
  <c r="BW266" i="1"/>
  <c r="BW267" i="1"/>
  <c r="BW268" i="1"/>
  <c r="BW269" i="1"/>
  <c r="BW270" i="1"/>
  <c r="BW271" i="1"/>
  <c r="BW272" i="1"/>
  <c r="BW273" i="1"/>
  <c r="BW274" i="1"/>
  <c r="BW275" i="1"/>
  <c r="BW276" i="1"/>
  <c r="BW277" i="1"/>
  <c r="BW278" i="1"/>
  <c r="BW279" i="1"/>
  <c r="BW280" i="1"/>
  <c r="BW281" i="1"/>
  <c r="BW282" i="1"/>
  <c r="BW283" i="1"/>
  <c r="BW284" i="1"/>
  <c r="BW285" i="1"/>
  <c r="BW286" i="1"/>
  <c r="BW287" i="1"/>
  <c r="BW288" i="1"/>
  <c r="BW289" i="1"/>
  <c r="BW290" i="1"/>
  <c r="BW291" i="1"/>
  <c r="BW292" i="1"/>
  <c r="BW293" i="1"/>
  <c r="BW294" i="1"/>
  <c r="BW295" i="1"/>
  <c r="BW296" i="1"/>
  <c r="BW297" i="1"/>
  <c r="BW298" i="1"/>
  <c r="BW299" i="1"/>
  <c r="BW300" i="1"/>
  <c r="BW301" i="1"/>
  <c r="BW302" i="1"/>
  <c r="BW303" i="1"/>
  <c r="BW304" i="1"/>
  <c r="BW305" i="1"/>
  <c r="BW306" i="1"/>
  <c r="BW307" i="1"/>
  <c r="BW308" i="1"/>
  <c r="BW309" i="1"/>
  <c r="BW310" i="1"/>
  <c r="BW311" i="1"/>
  <c r="BW312" i="1"/>
  <c r="BW313" i="1"/>
  <c r="BW314" i="1"/>
  <c r="BW315" i="1"/>
  <c r="BW316" i="1"/>
  <c r="BW317" i="1"/>
  <c r="BW318" i="1"/>
  <c r="BW319" i="1"/>
  <c r="BW320" i="1"/>
  <c r="BW321" i="1"/>
  <c r="BW322" i="1"/>
  <c r="BW323" i="1"/>
  <c r="BW324" i="1"/>
  <c r="BW325" i="1"/>
  <c r="BW326" i="1"/>
  <c r="BW327" i="1"/>
  <c r="BW328" i="1"/>
  <c r="BW329" i="1"/>
  <c r="BW330" i="1"/>
  <c r="BW331" i="1"/>
  <c r="BW332" i="1"/>
  <c r="BW333" i="1"/>
  <c r="BW334" i="1"/>
  <c r="BW335" i="1"/>
  <c r="BW336" i="1"/>
  <c r="BW337" i="1"/>
  <c r="BW338" i="1"/>
  <c r="BW339" i="1"/>
  <c r="BW340" i="1"/>
  <c r="BW341" i="1"/>
  <c r="BW342" i="1"/>
  <c r="BW343" i="1"/>
  <c r="BW344" i="1"/>
  <c r="BW345" i="1"/>
  <c r="BW346" i="1"/>
  <c r="BW347" i="1"/>
  <c r="BW348" i="1"/>
  <c r="BW349" i="1"/>
  <c r="BW350" i="1"/>
  <c r="BW351" i="1"/>
  <c r="BW352" i="1"/>
  <c r="BW353" i="1"/>
  <c r="BW354" i="1"/>
  <c r="BW355" i="1"/>
  <c r="BW356" i="1"/>
  <c r="BW357" i="1"/>
  <c r="BW358" i="1"/>
  <c r="BW359" i="1"/>
  <c r="BW360" i="1"/>
  <c r="BW361" i="1"/>
  <c r="BW362" i="1"/>
  <c r="BW363" i="1"/>
  <c r="BW364" i="1"/>
  <c r="BW365" i="1"/>
  <c r="BW366" i="1"/>
  <c r="BW367" i="1"/>
  <c r="BW368" i="1"/>
  <c r="BW369" i="1"/>
  <c r="BW370" i="1"/>
  <c r="BW371" i="1"/>
  <c r="BW372" i="1"/>
  <c r="BW373" i="1"/>
  <c r="BW374" i="1"/>
  <c r="BW375" i="1"/>
  <c r="BW376" i="1"/>
  <c r="BW377" i="1"/>
  <c r="BW378" i="1"/>
  <c r="BW379" i="1"/>
  <c r="BW380" i="1"/>
  <c r="BW381" i="1"/>
  <c r="BW382" i="1"/>
  <c r="BW383" i="1"/>
  <c r="BW384" i="1"/>
  <c r="BW385" i="1"/>
  <c r="BW386" i="1"/>
  <c r="BW387" i="1"/>
  <c r="BW388" i="1"/>
  <c r="BW389" i="1"/>
  <c r="BW390" i="1"/>
  <c r="BW391" i="1"/>
  <c r="BW392" i="1"/>
  <c r="BW393" i="1"/>
  <c r="BW394" i="1"/>
  <c r="BW395" i="1"/>
  <c r="BW396" i="1"/>
  <c r="BW397" i="1"/>
  <c r="BW398" i="1"/>
  <c r="BW399" i="1"/>
  <c r="BW400" i="1"/>
  <c r="BW401" i="1"/>
  <c r="BW402" i="1"/>
  <c r="BW403" i="1"/>
  <c r="BW404" i="1"/>
  <c r="BW405" i="1"/>
  <c r="BW406" i="1"/>
  <c r="BW407" i="1"/>
  <c r="BW408" i="1"/>
  <c r="BW409" i="1"/>
  <c r="BW410" i="1"/>
  <c r="BW411" i="1"/>
  <c r="BW412" i="1"/>
  <c r="BW413" i="1"/>
  <c r="BW414" i="1"/>
  <c r="BW415" i="1"/>
  <c r="BW416" i="1"/>
  <c r="BW417" i="1"/>
  <c r="BW418" i="1"/>
  <c r="BW419" i="1"/>
  <c r="BW420" i="1"/>
  <c r="BW421" i="1"/>
  <c r="BW422" i="1"/>
  <c r="BW423" i="1"/>
  <c r="BW424" i="1"/>
  <c r="BW425" i="1"/>
  <c r="BW426" i="1"/>
  <c r="BW427" i="1"/>
  <c r="BW428" i="1"/>
  <c r="BW429" i="1"/>
  <c r="BW430" i="1"/>
  <c r="BW431" i="1"/>
  <c r="BW432" i="1"/>
  <c r="BW433" i="1"/>
  <c r="BW434" i="1"/>
  <c r="BW435" i="1"/>
  <c r="BW436" i="1"/>
  <c r="BW437" i="1"/>
  <c r="BW438" i="1"/>
  <c r="BW439" i="1"/>
  <c r="BW440" i="1"/>
  <c r="BW441" i="1"/>
  <c r="BW442" i="1"/>
  <c r="BW443" i="1"/>
  <c r="BW444" i="1"/>
  <c r="BW445" i="1"/>
  <c r="BW446" i="1"/>
  <c r="BW447" i="1"/>
  <c r="BW448" i="1"/>
  <c r="BW449" i="1"/>
  <c r="BW450" i="1"/>
  <c r="BW451" i="1"/>
  <c r="BW452" i="1"/>
  <c r="BW453" i="1"/>
  <c r="BW454" i="1"/>
  <c r="BW455" i="1"/>
  <c r="BW456" i="1"/>
  <c r="BW457" i="1"/>
  <c r="BW458" i="1"/>
  <c r="BW459" i="1"/>
  <c r="BW460" i="1"/>
  <c r="BW461" i="1"/>
  <c r="BW462" i="1"/>
  <c r="BW463" i="1"/>
  <c r="BW464" i="1"/>
  <c r="BW465" i="1"/>
  <c r="BW466" i="1"/>
  <c r="BW467" i="1"/>
  <c r="BW468" i="1"/>
  <c r="BW469" i="1"/>
  <c r="BW470" i="1"/>
  <c r="BW471" i="1"/>
  <c r="BW472" i="1"/>
  <c r="BW473" i="1"/>
  <c r="BW474" i="1"/>
  <c r="BW475" i="1"/>
  <c r="BW476" i="1"/>
  <c r="BW477" i="1"/>
  <c r="BW478" i="1"/>
  <c r="BW479" i="1"/>
  <c r="BW480" i="1"/>
  <c r="BW481" i="1"/>
  <c r="BW482" i="1"/>
  <c r="BW483" i="1"/>
  <c r="BW484" i="1"/>
  <c r="BW485" i="1"/>
  <c r="BW486" i="1"/>
  <c r="BW487" i="1"/>
  <c r="BW488" i="1"/>
  <c r="BW489" i="1"/>
  <c r="BW490" i="1"/>
  <c r="BW491" i="1"/>
  <c r="BW492" i="1"/>
  <c r="BW493" i="1"/>
  <c r="BW494" i="1"/>
  <c r="BW495" i="1"/>
  <c r="BW496" i="1"/>
  <c r="BW497" i="1"/>
  <c r="BW498" i="1"/>
  <c r="BW499" i="1"/>
  <c r="BW500" i="1"/>
  <c r="BW501" i="1"/>
  <c r="BW502" i="1"/>
  <c r="BW503" i="1"/>
  <c r="BW504" i="1"/>
  <c r="BW505" i="1"/>
  <c r="BW506" i="1"/>
  <c r="BW507" i="1"/>
  <c r="BW508" i="1"/>
  <c r="BW509" i="1"/>
  <c r="BW510" i="1"/>
  <c r="BW511" i="1"/>
  <c r="BW512" i="1"/>
  <c r="BW513" i="1"/>
  <c r="BW514" i="1"/>
  <c r="BW515" i="1"/>
  <c r="BW516" i="1"/>
  <c r="BW517" i="1"/>
  <c r="BW518" i="1"/>
  <c r="BW519" i="1"/>
  <c r="BW520" i="1"/>
  <c r="BW521" i="1"/>
  <c r="BW522" i="1"/>
  <c r="BW523" i="1"/>
  <c r="BW524" i="1"/>
  <c r="BW525" i="1"/>
  <c r="BW526" i="1"/>
  <c r="BW527" i="1"/>
  <c r="BW528" i="1"/>
  <c r="BW529" i="1"/>
  <c r="BW530" i="1"/>
  <c r="BW531" i="1"/>
  <c r="BW532" i="1"/>
  <c r="BW533" i="1"/>
  <c r="BW534" i="1"/>
  <c r="BW535" i="1"/>
  <c r="BW536" i="1"/>
  <c r="BW537" i="1"/>
  <c r="BW538" i="1"/>
  <c r="BW539" i="1"/>
  <c r="BW540" i="1"/>
  <c r="BW541" i="1"/>
  <c r="BW542" i="1"/>
  <c r="BW543" i="1"/>
  <c r="BW544" i="1"/>
  <c r="BW545" i="1"/>
  <c r="BW546" i="1"/>
  <c r="BW547" i="1"/>
  <c r="BW548" i="1"/>
  <c r="BW549" i="1"/>
  <c r="BW550" i="1"/>
  <c r="BW551" i="1"/>
  <c r="BW552" i="1"/>
  <c r="BW553" i="1"/>
  <c r="BW554" i="1"/>
  <c r="BW555" i="1"/>
  <c r="BW556" i="1"/>
  <c r="BW557" i="1"/>
  <c r="BW558" i="1"/>
  <c r="BW559" i="1"/>
  <c r="BW560" i="1"/>
  <c r="BW561" i="1"/>
  <c r="BW562" i="1"/>
  <c r="BW563" i="1"/>
  <c r="BW564" i="1"/>
  <c r="BW565" i="1"/>
  <c r="BW566" i="1"/>
  <c r="BW567" i="1"/>
  <c r="BW568" i="1"/>
  <c r="BW569" i="1"/>
  <c r="BW570" i="1"/>
  <c r="BW571" i="1"/>
  <c r="BW572" i="1"/>
  <c r="BW573" i="1"/>
  <c r="BW574" i="1"/>
  <c r="BW575" i="1"/>
  <c r="BW576" i="1"/>
  <c r="BW577" i="1"/>
  <c r="BW578" i="1"/>
  <c r="BW579" i="1"/>
  <c r="BW580" i="1"/>
  <c r="BW581" i="1"/>
  <c r="BW582" i="1"/>
  <c r="BW583" i="1"/>
  <c r="BW584" i="1"/>
  <c r="BW585" i="1"/>
  <c r="BW586" i="1"/>
  <c r="BW587" i="1"/>
  <c r="BW588" i="1"/>
  <c r="BW589" i="1"/>
  <c r="BW590" i="1"/>
  <c r="BW591" i="1"/>
  <c r="BW592" i="1"/>
  <c r="BW593" i="1"/>
  <c r="BW594" i="1"/>
  <c r="BW595" i="1"/>
  <c r="BW596" i="1"/>
  <c r="BW597" i="1"/>
  <c r="BW598" i="1"/>
  <c r="BW599" i="1"/>
  <c r="BW600" i="1"/>
  <c r="BW601" i="1"/>
  <c r="BW602" i="1"/>
  <c r="BW603" i="1"/>
  <c r="BW604" i="1"/>
  <c r="BW605" i="1"/>
  <c r="BW606" i="1"/>
  <c r="BW607" i="1"/>
  <c r="BW608" i="1"/>
  <c r="BW609" i="1"/>
  <c r="BW610" i="1"/>
  <c r="BW611" i="1"/>
  <c r="BW612" i="1"/>
  <c r="BW613" i="1"/>
  <c r="BW614" i="1"/>
  <c r="BW615" i="1"/>
  <c r="BW616" i="1"/>
  <c r="BW617" i="1"/>
  <c r="BW618" i="1"/>
  <c r="BW619" i="1"/>
  <c r="BW620" i="1"/>
  <c r="BW621" i="1"/>
  <c r="BW622" i="1"/>
  <c r="BW623" i="1"/>
  <c r="BW624" i="1"/>
  <c r="BW625" i="1"/>
  <c r="BW626" i="1"/>
  <c r="BW627" i="1"/>
  <c r="BW628" i="1"/>
  <c r="BW629" i="1"/>
  <c r="BW630" i="1"/>
  <c r="BW631" i="1"/>
  <c r="BW632" i="1"/>
  <c r="BW633" i="1"/>
  <c r="BW634" i="1"/>
  <c r="BW635" i="1"/>
  <c r="BW636" i="1"/>
  <c r="BW637" i="1"/>
  <c r="BW638" i="1"/>
  <c r="BW639" i="1"/>
  <c r="BW640" i="1"/>
  <c r="BW641" i="1"/>
  <c r="BW642" i="1"/>
  <c r="BW643" i="1"/>
  <c r="BW644" i="1"/>
  <c r="BW645" i="1"/>
  <c r="BW646" i="1"/>
  <c r="BW647" i="1"/>
  <c r="BW648" i="1"/>
  <c r="BW649" i="1"/>
  <c r="BW650" i="1"/>
  <c r="BW651" i="1"/>
  <c r="BW652" i="1"/>
  <c r="BW653" i="1"/>
  <c r="BW654" i="1"/>
  <c r="BW655" i="1"/>
  <c r="BW656" i="1"/>
  <c r="BW657" i="1"/>
  <c r="BW658" i="1"/>
  <c r="BW659" i="1"/>
  <c r="BW660" i="1"/>
  <c r="BW661" i="1"/>
  <c r="BW662" i="1"/>
  <c r="BW663" i="1"/>
  <c r="BW664" i="1"/>
  <c r="BW665" i="1"/>
  <c r="BW666" i="1"/>
  <c r="BW667" i="1"/>
  <c r="BW668" i="1"/>
  <c r="BW669" i="1"/>
  <c r="BW670" i="1"/>
  <c r="BW671" i="1"/>
  <c r="BW672" i="1"/>
  <c r="BW673" i="1"/>
  <c r="BW674" i="1"/>
  <c r="BW675" i="1"/>
  <c r="BW676" i="1"/>
  <c r="BW677" i="1"/>
  <c r="BW678" i="1"/>
  <c r="BW679" i="1"/>
  <c r="BW680" i="1"/>
  <c r="BW681" i="1"/>
  <c r="BW682" i="1"/>
  <c r="BW683" i="1"/>
  <c r="BW684" i="1"/>
  <c r="BW685" i="1"/>
  <c r="BW686" i="1"/>
  <c r="BW687" i="1"/>
  <c r="BW688" i="1"/>
  <c r="BW689" i="1"/>
  <c r="BW690" i="1"/>
  <c r="BW691" i="1"/>
  <c r="BW692" i="1"/>
  <c r="BW693" i="1"/>
  <c r="BW694" i="1"/>
  <c r="BW695" i="1"/>
  <c r="BW696" i="1"/>
  <c r="BW697" i="1"/>
  <c r="BW698" i="1"/>
  <c r="BW699" i="1"/>
  <c r="BW700" i="1"/>
  <c r="BW701" i="1"/>
  <c r="BW702" i="1"/>
  <c r="BW703" i="1"/>
  <c r="BW704" i="1"/>
  <c r="BW705" i="1"/>
  <c r="BW706" i="1"/>
  <c r="BW707" i="1"/>
  <c r="BW708" i="1"/>
  <c r="BW709" i="1"/>
  <c r="BW710" i="1"/>
  <c r="BW711" i="1"/>
  <c r="BW712" i="1"/>
  <c r="BW713" i="1"/>
  <c r="BW714" i="1"/>
  <c r="BW715" i="1"/>
  <c r="BW716" i="1"/>
  <c r="BW717" i="1"/>
  <c r="BW718" i="1"/>
  <c r="BW719" i="1"/>
  <c r="BW720" i="1"/>
  <c r="BW721" i="1"/>
  <c r="BW722" i="1"/>
  <c r="BW723" i="1"/>
  <c r="BW724" i="1"/>
  <c r="BW725" i="1"/>
  <c r="BW726" i="1"/>
  <c r="BW727" i="1"/>
  <c r="BW728" i="1"/>
  <c r="BW729" i="1"/>
  <c r="BW730" i="1"/>
  <c r="BW731" i="1"/>
  <c r="BW732" i="1"/>
  <c r="BW733" i="1"/>
  <c r="BW734" i="1"/>
  <c r="BW735" i="1"/>
  <c r="BW736" i="1"/>
  <c r="BW737" i="1"/>
  <c r="BW738" i="1"/>
  <c r="BW739" i="1"/>
  <c r="BW740" i="1"/>
  <c r="BW741" i="1"/>
  <c r="BW742" i="1"/>
  <c r="BW743" i="1"/>
  <c r="BW744" i="1"/>
  <c r="BW745" i="1"/>
  <c r="BW746" i="1"/>
  <c r="BW747" i="1"/>
  <c r="BW748" i="1"/>
  <c r="BW749" i="1"/>
  <c r="BW750" i="1"/>
  <c r="BW751" i="1"/>
  <c r="BW752" i="1"/>
  <c r="BW753" i="1"/>
  <c r="BW754" i="1"/>
  <c r="BW755" i="1"/>
  <c r="BW756" i="1"/>
  <c r="BW757" i="1"/>
  <c r="BW758" i="1"/>
  <c r="BW759" i="1"/>
  <c r="BW760" i="1"/>
  <c r="BW761" i="1"/>
  <c r="BW762" i="1"/>
  <c r="BW763" i="1"/>
  <c r="BW764" i="1"/>
  <c r="BW765" i="1"/>
  <c r="BW766" i="1"/>
  <c r="BW767" i="1"/>
  <c r="BW768" i="1"/>
  <c r="BW769" i="1"/>
  <c r="BW770" i="1"/>
  <c r="BW771" i="1"/>
  <c r="BW772" i="1"/>
  <c r="BW773" i="1"/>
  <c r="BW774" i="1"/>
  <c r="BW775" i="1"/>
  <c r="BW776" i="1"/>
  <c r="BW777" i="1"/>
  <c r="BW778" i="1"/>
  <c r="BW779" i="1"/>
  <c r="BW780" i="1"/>
  <c r="BR266" i="1"/>
  <c r="BS266" i="1"/>
  <c r="BT266" i="1"/>
  <c r="BU266" i="1"/>
  <c r="BV266" i="1"/>
  <c r="BX266" i="1"/>
  <c r="BR267" i="1"/>
  <c r="BS267" i="1"/>
  <c r="BT267" i="1"/>
  <c r="BU267" i="1"/>
  <c r="BV267" i="1"/>
  <c r="BX267" i="1"/>
  <c r="BR268" i="1"/>
  <c r="BS268" i="1"/>
  <c r="BT268" i="1"/>
  <c r="BU268" i="1"/>
  <c r="BV268" i="1"/>
  <c r="BX268" i="1"/>
  <c r="BR269" i="1"/>
  <c r="BS269" i="1"/>
  <c r="BT269" i="1"/>
  <c r="BU269" i="1"/>
  <c r="BV269" i="1"/>
  <c r="BX269" i="1"/>
  <c r="BR270" i="1"/>
  <c r="BS270" i="1"/>
  <c r="BT270" i="1"/>
  <c r="BU270" i="1"/>
  <c r="BV270" i="1"/>
  <c r="BX270" i="1"/>
  <c r="BR271" i="1"/>
  <c r="BS271" i="1"/>
  <c r="BT271" i="1"/>
  <c r="BU271" i="1"/>
  <c r="BV271" i="1"/>
  <c r="BX271" i="1"/>
  <c r="BR272" i="1"/>
  <c r="BS272" i="1"/>
  <c r="BT272" i="1"/>
  <c r="BU272" i="1"/>
  <c r="BV272" i="1"/>
  <c r="BX272" i="1"/>
  <c r="BR273" i="1"/>
  <c r="BS273" i="1"/>
  <c r="BT273" i="1"/>
  <c r="BU273" i="1"/>
  <c r="BV273" i="1"/>
  <c r="BX273" i="1"/>
  <c r="BR274" i="1"/>
  <c r="BS274" i="1"/>
  <c r="BT274" i="1"/>
  <c r="BU274" i="1"/>
  <c r="BV274" i="1"/>
  <c r="BX274" i="1"/>
  <c r="BR275" i="1"/>
  <c r="BS275" i="1"/>
  <c r="BT275" i="1"/>
  <c r="BU275" i="1"/>
  <c r="BV275" i="1"/>
  <c r="BX275" i="1"/>
  <c r="BR276" i="1"/>
  <c r="BS276" i="1"/>
  <c r="BT276" i="1"/>
  <c r="BU276" i="1"/>
  <c r="BV276" i="1"/>
  <c r="BX276" i="1"/>
  <c r="BR277" i="1"/>
  <c r="BS277" i="1"/>
  <c r="BT277" i="1"/>
  <c r="BU277" i="1"/>
  <c r="BV277" i="1"/>
  <c r="BX277" i="1"/>
  <c r="BR278" i="1"/>
  <c r="BS278" i="1"/>
  <c r="BT278" i="1"/>
  <c r="BU278" i="1"/>
  <c r="BV278" i="1"/>
  <c r="BX278" i="1"/>
  <c r="BR279" i="1"/>
  <c r="BS279" i="1"/>
  <c r="BT279" i="1"/>
  <c r="BU279" i="1"/>
  <c r="BV279" i="1"/>
  <c r="BX279" i="1"/>
  <c r="BR280" i="1"/>
  <c r="BS280" i="1"/>
  <c r="BT280" i="1"/>
  <c r="BU280" i="1"/>
  <c r="BV280" i="1"/>
  <c r="BX280" i="1"/>
  <c r="BR281" i="1"/>
  <c r="BS281" i="1"/>
  <c r="BT281" i="1"/>
  <c r="BU281" i="1"/>
  <c r="BV281" i="1"/>
  <c r="BX281" i="1"/>
  <c r="BR282" i="1"/>
  <c r="BS282" i="1"/>
  <c r="BT282" i="1"/>
  <c r="BU282" i="1"/>
  <c r="BV282" i="1"/>
  <c r="BX282" i="1"/>
  <c r="BR283" i="1"/>
  <c r="BS283" i="1"/>
  <c r="BT283" i="1"/>
  <c r="BU283" i="1"/>
  <c r="BV283" i="1"/>
  <c r="BX283" i="1"/>
  <c r="BR284" i="1"/>
  <c r="BS284" i="1"/>
  <c r="BT284" i="1"/>
  <c r="BU284" i="1"/>
  <c r="BV284" i="1"/>
  <c r="BX284" i="1"/>
  <c r="BR285" i="1"/>
  <c r="BS285" i="1"/>
  <c r="BT285" i="1"/>
  <c r="BU285" i="1"/>
  <c r="BV285" i="1"/>
  <c r="BX285" i="1"/>
  <c r="BR286" i="1"/>
  <c r="BS286" i="1"/>
  <c r="BT286" i="1"/>
  <c r="BU286" i="1"/>
  <c r="BV286" i="1"/>
  <c r="BX286" i="1"/>
  <c r="BR287" i="1"/>
  <c r="BS287" i="1"/>
  <c r="BT287" i="1"/>
  <c r="BU287" i="1"/>
  <c r="BV287" i="1"/>
  <c r="BX287" i="1"/>
  <c r="BR288" i="1"/>
  <c r="BS288" i="1"/>
  <c r="BT288" i="1"/>
  <c r="BV288" i="1"/>
  <c r="BX288" i="1"/>
  <c r="BR289" i="1"/>
  <c r="BS289" i="1"/>
  <c r="BT289" i="1"/>
  <c r="BU289" i="1"/>
  <c r="BV289" i="1"/>
  <c r="BX289" i="1"/>
  <c r="BR290" i="1"/>
  <c r="BS290" i="1"/>
  <c r="BT290" i="1"/>
  <c r="BU290" i="1"/>
  <c r="BV290" i="1"/>
  <c r="BX290" i="1"/>
  <c r="BR291" i="1"/>
  <c r="BS291" i="1"/>
  <c r="BT291" i="1"/>
  <c r="BU291" i="1"/>
  <c r="BV291" i="1"/>
  <c r="BX291" i="1"/>
  <c r="BR292" i="1"/>
  <c r="BS292" i="1"/>
  <c r="BT292" i="1"/>
  <c r="BU292" i="1"/>
  <c r="BV292" i="1"/>
  <c r="BX292" i="1"/>
  <c r="BR293" i="1"/>
  <c r="BS293" i="1"/>
  <c r="BT293" i="1"/>
  <c r="BU293" i="1"/>
  <c r="BV293" i="1"/>
  <c r="BX293" i="1"/>
  <c r="BS294" i="1"/>
  <c r="BT294" i="1"/>
  <c r="BU294" i="1"/>
  <c r="BV294" i="1"/>
  <c r="BX294" i="1"/>
  <c r="BS295" i="1"/>
  <c r="BT295" i="1"/>
  <c r="BU295" i="1"/>
  <c r="BV295" i="1"/>
  <c r="BX295" i="1"/>
  <c r="BR296" i="1"/>
  <c r="BS296" i="1"/>
  <c r="BT296" i="1"/>
  <c r="BU296" i="1"/>
  <c r="BV296" i="1"/>
  <c r="BX296" i="1"/>
  <c r="BR297" i="1"/>
  <c r="BS297" i="1"/>
  <c r="BT297" i="1"/>
  <c r="BU297" i="1"/>
  <c r="BV297" i="1"/>
  <c r="BX297" i="1"/>
  <c r="BR298" i="1"/>
  <c r="BS298" i="1"/>
  <c r="BT298" i="1"/>
  <c r="BU298" i="1"/>
  <c r="BV298" i="1"/>
  <c r="BX298" i="1"/>
  <c r="BS299" i="1"/>
  <c r="BT299" i="1"/>
  <c r="BU299" i="1"/>
  <c r="BV299" i="1"/>
  <c r="BX299" i="1"/>
  <c r="BR300" i="1"/>
  <c r="BS300" i="1"/>
  <c r="BT300" i="1"/>
  <c r="BU300" i="1"/>
  <c r="BV300" i="1"/>
  <c r="BX300" i="1"/>
  <c r="BR301" i="1"/>
  <c r="BS301" i="1"/>
  <c r="BT301" i="1"/>
  <c r="BU301" i="1"/>
  <c r="BV301" i="1"/>
  <c r="BX301" i="1"/>
  <c r="BR302" i="1"/>
  <c r="BS302" i="1"/>
  <c r="BT302" i="1"/>
  <c r="BU302" i="1"/>
  <c r="BV302" i="1"/>
  <c r="BX302" i="1"/>
  <c r="BR303" i="1"/>
  <c r="BS303" i="1"/>
  <c r="BT303" i="1"/>
  <c r="BU303" i="1"/>
  <c r="BV303" i="1"/>
  <c r="BX303" i="1"/>
  <c r="BR304" i="1"/>
  <c r="BS304" i="1"/>
  <c r="BT304" i="1"/>
  <c r="BU304" i="1"/>
  <c r="BV304" i="1"/>
  <c r="BX304" i="1"/>
  <c r="BR305" i="1"/>
  <c r="BS305" i="1"/>
  <c r="BT305" i="1"/>
  <c r="BU305" i="1"/>
  <c r="BV305" i="1"/>
  <c r="BX305" i="1"/>
  <c r="BR306" i="1"/>
  <c r="BS306" i="1"/>
  <c r="BT306" i="1"/>
  <c r="BU306" i="1"/>
  <c r="BV306" i="1"/>
  <c r="BX306" i="1"/>
  <c r="BS307" i="1"/>
  <c r="BT307" i="1"/>
  <c r="BU307" i="1"/>
  <c r="BV307" i="1"/>
  <c r="BX307" i="1"/>
  <c r="BR308" i="1"/>
  <c r="BS308" i="1"/>
  <c r="BT308" i="1"/>
  <c r="BU308" i="1"/>
  <c r="BV308" i="1"/>
  <c r="BX308" i="1"/>
  <c r="BS309" i="1"/>
  <c r="BT309" i="1"/>
  <c r="BU309" i="1"/>
  <c r="BV309" i="1"/>
  <c r="BX309" i="1"/>
  <c r="BR310" i="1"/>
  <c r="BS310" i="1"/>
  <c r="BT310" i="1"/>
  <c r="BU310" i="1"/>
  <c r="BV310" i="1"/>
  <c r="BX310" i="1"/>
  <c r="BR311" i="1"/>
  <c r="BS311" i="1"/>
  <c r="BT311" i="1"/>
  <c r="BU311" i="1"/>
  <c r="BV311" i="1"/>
  <c r="BX311" i="1"/>
  <c r="BR312" i="1"/>
  <c r="BS312" i="1"/>
  <c r="BT312" i="1"/>
  <c r="BU312" i="1"/>
  <c r="BV312" i="1"/>
  <c r="BX312" i="1"/>
  <c r="BR313" i="1"/>
  <c r="BS313" i="1"/>
  <c r="BT313" i="1"/>
  <c r="BU313" i="1"/>
  <c r="BV313" i="1"/>
  <c r="BX313" i="1"/>
  <c r="BR314" i="1"/>
  <c r="BS314" i="1"/>
  <c r="BT314" i="1"/>
  <c r="BU314" i="1"/>
  <c r="BV314" i="1"/>
  <c r="BX314" i="1"/>
  <c r="BR315" i="1"/>
  <c r="BS315" i="1"/>
  <c r="BT315" i="1"/>
  <c r="BU315" i="1"/>
  <c r="BV315" i="1"/>
  <c r="BX315" i="1"/>
  <c r="BR316" i="1"/>
  <c r="BS316" i="1"/>
  <c r="BT316" i="1"/>
  <c r="BU316" i="1"/>
  <c r="BV316" i="1"/>
  <c r="BX316" i="1"/>
  <c r="BR317" i="1"/>
  <c r="BS317" i="1"/>
  <c r="BT317" i="1"/>
  <c r="BU317" i="1"/>
  <c r="BV317" i="1"/>
  <c r="BX317" i="1"/>
  <c r="BS318" i="1"/>
  <c r="BT318" i="1"/>
  <c r="BU318" i="1"/>
  <c r="BV318" i="1"/>
  <c r="BX318" i="1"/>
  <c r="BR319" i="1"/>
  <c r="BS319" i="1"/>
  <c r="BT319" i="1"/>
  <c r="BU319" i="1"/>
  <c r="BV319" i="1"/>
  <c r="BX319" i="1"/>
  <c r="BS320" i="1"/>
  <c r="BT320" i="1"/>
  <c r="BU320" i="1"/>
  <c r="BV320" i="1"/>
  <c r="BX320" i="1"/>
  <c r="BR321" i="1"/>
  <c r="BS321" i="1"/>
  <c r="BT321" i="1"/>
  <c r="BU321" i="1"/>
  <c r="BV321" i="1"/>
  <c r="BX321" i="1"/>
  <c r="BR322" i="1"/>
  <c r="BS322" i="1"/>
  <c r="BT322" i="1"/>
  <c r="BU322" i="1"/>
  <c r="BV322" i="1"/>
  <c r="BX322" i="1"/>
  <c r="BS323" i="1"/>
  <c r="BT323" i="1"/>
  <c r="BU323" i="1"/>
  <c r="BV323" i="1"/>
  <c r="BX323" i="1"/>
  <c r="BS324" i="1"/>
  <c r="BT324" i="1"/>
  <c r="BU324" i="1"/>
  <c r="BV324" i="1"/>
  <c r="BX324" i="1"/>
  <c r="BR325" i="1"/>
  <c r="BS325" i="1"/>
  <c r="BT325" i="1"/>
  <c r="BU325" i="1"/>
  <c r="BV325" i="1"/>
  <c r="BX325" i="1"/>
  <c r="BS326" i="1"/>
  <c r="BT326" i="1"/>
  <c r="BU326" i="1"/>
  <c r="BV326" i="1"/>
  <c r="BX326" i="1"/>
  <c r="BR327" i="1"/>
  <c r="BS327" i="1"/>
  <c r="BT327" i="1"/>
  <c r="BU327" i="1"/>
  <c r="BV327" i="1"/>
  <c r="BX327" i="1"/>
  <c r="BR328" i="1"/>
  <c r="BS328" i="1"/>
  <c r="BT328" i="1"/>
  <c r="BU328" i="1"/>
  <c r="BV328" i="1"/>
  <c r="BX328" i="1"/>
  <c r="BR329" i="1"/>
  <c r="BS329" i="1"/>
  <c r="BT329" i="1"/>
  <c r="BU329" i="1"/>
  <c r="BV329" i="1"/>
  <c r="BX329" i="1"/>
  <c r="BR330" i="1"/>
  <c r="BS330" i="1"/>
  <c r="BT330" i="1"/>
  <c r="BU330" i="1"/>
  <c r="BV330" i="1"/>
  <c r="BX330" i="1"/>
  <c r="BR331" i="1"/>
  <c r="BS331" i="1"/>
  <c r="BT331" i="1"/>
  <c r="BU331" i="1"/>
  <c r="BV331" i="1"/>
  <c r="BX331" i="1"/>
  <c r="BR332" i="1"/>
  <c r="BS332" i="1"/>
  <c r="BT332" i="1"/>
  <c r="BU332" i="1"/>
  <c r="BV332" i="1"/>
  <c r="BX332" i="1"/>
  <c r="BR333" i="1"/>
  <c r="BS333" i="1"/>
  <c r="BT333" i="1"/>
  <c r="BU333" i="1"/>
  <c r="BV333" i="1"/>
  <c r="BX333" i="1"/>
  <c r="BR334" i="1"/>
  <c r="BS334" i="1"/>
  <c r="BT334" i="1"/>
  <c r="BU334" i="1"/>
  <c r="BV334" i="1"/>
  <c r="BX334" i="1"/>
  <c r="BR335" i="1"/>
  <c r="BS335" i="1"/>
  <c r="BT335" i="1"/>
  <c r="BU335" i="1"/>
  <c r="BV335" i="1"/>
  <c r="BX335" i="1"/>
  <c r="BR336" i="1"/>
  <c r="BS336" i="1"/>
  <c r="BT336" i="1"/>
  <c r="BU336" i="1"/>
  <c r="BV336" i="1"/>
  <c r="BX336" i="1"/>
  <c r="BR337" i="1"/>
  <c r="BS337" i="1"/>
  <c r="BT337" i="1"/>
  <c r="BU337" i="1"/>
  <c r="BV337" i="1"/>
  <c r="BX337" i="1"/>
  <c r="BR338" i="1"/>
  <c r="BS338" i="1"/>
  <c r="BT338" i="1"/>
  <c r="BU338" i="1"/>
  <c r="BV338" i="1"/>
  <c r="BX338" i="1"/>
  <c r="BR339" i="1"/>
  <c r="BS339" i="1"/>
  <c r="BT339" i="1"/>
  <c r="BU339" i="1"/>
  <c r="BV339" i="1"/>
  <c r="BX339" i="1"/>
  <c r="BR340" i="1"/>
  <c r="BS340" i="1"/>
  <c r="BT340" i="1"/>
  <c r="BU340" i="1"/>
  <c r="BV340" i="1"/>
  <c r="BX340" i="1"/>
  <c r="BR341" i="1"/>
  <c r="BS341" i="1"/>
  <c r="BT341" i="1"/>
  <c r="BU341" i="1"/>
  <c r="BV341" i="1"/>
  <c r="BX341" i="1"/>
  <c r="BR342" i="1"/>
  <c r="BS342" i="1"/>
  <c r="BT342" i="1"/>
  <c r="BU342" i="1"/>
  <c r="BV342" i="1"/>
  <c r="BX342" i="1"/>
  <c r="BR343" i="1"/>
  <c r="BS343" i="1"/>
  <c r="BT343" i="1"/>
  <c r="BU343" i="1"/>
  <c r="BV343" i="1"/>
  <c r="BX343" i="1"/>
  <c r="BR344" i="1"/>
  <c r="BS344" i="1"/>
  <c r="BT344" i="1"/>
  <c r="BU344" i="1"/>
  <c r="BV344" i="1"/>
  <c r="BX344" i="1"/>
  <c r="BR345" i="1"/>
  <c r="BS345" i="1"/>
  <c r="BT345" i="1"/>
  <c r="BU345" i="1"/>
  <c r="BV345" i="1"/>
  <c r="BX345" i="1"/>
  <c r="BR346" i="1"/>
  <c r="BS346" i="1"/>
  <c r="BT346" i="1"/>
  <c r="BU346" i="1"/>
  <c r="BV346" i="1"/>
  <c r="BX346" i="1"/>
  <c r="BR347" i="1"/>
  <c r="BS347" i="1"/>
  <c r="BT347" i="1"/>
  <c r="BU347" i="1"/>
  <c r="BV347" i="1"/>
  <c r="BX347" i="1"/>
  <c r="BR348" i="1"/>
  <c r="BS348" i="1"/>
  <c r="BT348" i="1"/>
  <c r="BU348" i="1"/>
  <c r="BV348" i="1"/>
  <c r="BX348" i="1"/>
  <c r="BR349" i="1"/>
  <c r="BS349" i="1"/>
  <c r="BT349" i="1"/>
  <c r="BU349" i="1"/>
  <c r="BV349" i="1"/>
  <c r="BX349" i="1"/>
  <c r="BR350" i="1"/>
  <c r="BS350" i="1"/>
  <c r="BT350" i="1"/>
  <c r="BU350" i="1"/>
  <c r="BV350" i="1"/>
  <c r="BX350" i="1"/>
  <c r="BR351" i="1"/>
  <c r="BS351" i="1"/>
  <c r="BT351" i="1"/>
  <c r="BU351" i="1"/>
  <c r="BV351" i="1"/>
  <c r="BX351" i="1"/>
  <c r="BR352" i="1"/>
  <c r="BS352" i="1"/>
  <c r="BT352" i="1"/>
  <c r="BU352" i="1"/>
  <c r="BV352" i="1"/>
  <c r="BX352" i="1"/>
  <c r="BR353" i="1"/>
  <c r="BS353" i="1"/>
  <c r="BT353" i="1"/>
  <c r="BU353" i="1"/>
  <c r="BV353" i="1"/>
  <c r="BX353" i="1"/>
  <c r="BR354" i="1"/>
  <c r="BS354" i="1"/>
  <c r="BT354" i="1"/>
  <c r="BU354" i="1"/>
  <c r="BV354" i="1"/>
  <c r="BX354" i="1"/>
  <c r="BR355" i="1"/>
  <c r="BS355" i="1"/>
  <c r="BT355" i="1"/>
  <c r="BU355" i="1"/>
  <c r="BV355" i="1"/>
  <c r="BX355" i="1"/>
  <c r="BR356" i="1"/>
  <c r="BS356" i="1"/>
  <c r="BT356" i="1"/>
  <c r="BU356" i="1"/>
  <c r="BV356" i="1"/>
  <c r="BX356" i="1"/>
  <c r="BR357" i="1"/>
  <c r="BS357" i="1"/>
  <c r="BT357" i="1"/>
  <c r="BU357" i="1"/>
  <c r="BV357" i="1"/>
  <c r="BX357" i="1"/>
  <c r="BR358" i="1"/>
  <c r="BS358" i="1"/>
  <c r="BT358" i="1"/>
  <c r="BU358" i="1"/>
  <c r="BV358" i="1"/>
  <c r="BX358" i="1"/>
  <c r="BR359" i="1"/>
  <c r="BS359" i="1"/>
  <c r="BT359" i="1"/>
  <c r="BU359" i="1"/>
  <c r="BV359" i="1"/>
  <c r="BX359" i="1"/>
  <c r="BR360" i="1"/>
  <c r="BS360" i="1"/>
  <c r="BT360" i="1"/>
  <c r="BU360" i="1"/>
  <c r="BV360" i="1"/>
  <c r="BX360" i="1"/>
  <c r="BR361" i="1"/>
  <c r="BS361" i="1"/>
  <c r="BT361" i="1"/>
  <c r="BU361" i="1"/>
  <c r="BV361" i="1"/>
  <c r="BX361" i="1"/>
  <c r="BR362" i="1"/>
  <c r="BS362" i="1"/>
  <c r="BT362" i="1"/>
  <c r="BU362" i="1"/>
  <c r="BV362" i="1"/>
  <c r="BX362" i="1"/>
  <c r="BR363" i="1"/>
  <c r="BS363" i="1"/>
  <c r="BT363" i="1"/>
  <c r="BU363" i="1"/>
  <c r="BV363" i="1"/>
  <c r="BX363" i="1"/>
  <c r="BR364" i="1"/>
  <c r="BS364" i="1"/>
  <c r="BT364" i="1"/>
  <c r="BU364" i="1"/>
  <c r="BV364" i="1"/>
  <c r="BX364" i="1"/>
  <c r="BR365" i="1"/>
  <c r="BS365" i="1"/>
  <c r="BT365" i="1"/>
  <c r="BU365" i="1"/>
  <c r="BV365" i="1"/>
  <c r="BX365" i="1"/>
  <c r="BR366" i="1"/>
  <c r="BS366" i="1"/>
  <c r="BT366" i="1"/>
  <c r="BU366" i="1"/>
  <c r="BV366" i="1"/>
  <c r="BX366" i="1"/>
  <c r="BR367" i="1"/>
  <c r="BS367" i="1"/>
  <c r="BT367" i="1"/>
  <c r="BU367" i="1"/>
  <c r="BV367" i="1"/>
  <c r="BX367" i="1"/>
  <c r="BR368" i="1"/>
  <c r="BS368" i="1"/>
  <c r="BT368" i="1"/>
  <c r="BU368" i="1"/>
  <c r="BV368" i="1"/>
  <c r="BX368" i="1"/>
  <c r="BR369" i="1"/>
  <c r="BS369" i="1"/>
  <c r="BT369" i="1"/>
  <c r="BU369" i="1"/>
  <c r="BV369" i="1"/>
  <c r="BX369" i="1"/>
  <c r="BR370" i="1"/>
  <c r="BS370" i="1"/>
  <c r="BT370" i="1"/>
  <c r="BU370" i="1"/>
  <c r="BV370" i="1"/>
  <c r="BX370" i="1"/>
  <c r="BR371" i="1"/>
  <c r="BS371" i="1"/>
  <c r="BT371" i="1"/>
  <c r="BU371" i="1"/>
  <c r="BV371" i="1"/>
  <c r="BX371" i="1"/>
  <c r="BR372" i="1"/>
  <c r="BS372" i="1"/>
  <c r="BT372" i="1"/>
  <c r="BU372" i="1"/>
  <c r="BV372" i="1"/>
  <c r="BX372" i="1"/>
  <c r="BR373" i="1"/>
  <c r="BS373" i="1"/>
  <c r="BT373" i="1"/>
  <c r="BU373" i="1"/>
  <c r="BV373" i="1"/>
  <c r="BX373" i="1"/>
  <c r="BR374" i="1"/>
  <c r="BS374" i="1"/>
  <c r="BT374" i="1"/>
  <c r="BU374" i="1"/>
  <c r="BV374" i="1"/>
  <c r="BX374" i="1"/>
  <c r="BR375" i="1"/>
  <c r="BS375" i="1"/>
  <c r="BT375" i="1"/>
  <c r="BU375" i="1"/>
  <c r="BV375" i="1"/>
  <c r="BX375" i="1"/>
  <c r="BR376" i="1"/>
  <c r="BS376" i="1"/>
  <c r="BT376" i="1"/>
  <c r="BU376" i="1"/>
  <c r="BV376" i="1"/>
  <c r="BX376" i="1"/>
  <c r="BR377" i="1"/>
  <c r="BS377" i="1"/>
  <c r="BT377" i="1"/>
  <c r="BU377" i="1"/>
  <c r="BV377" i="1"/>
  <c r="BX377" i="1"/>
  <c r="BR378" i="1"/>
  <c r="BS378" i="1"/>
  <c r="BT378" i="1"/>
  <c r="BU378" i="1"/>
  <c r="BV378" i="1"/>
  <c r="BX378" i="1"/>
  <c r="BR379" i="1"/>
  <c r="BS379" i="1"/>
  <c r="BT379" i="1"/>
  <c r="BV379" i="1"/>
  <c r="BX379" i="1"/>
  <c r="BR380" i="1"/>
  <c r="BS380" i="1"/>
  <c r="BT380" i="1"/>
  <c r="BU380" i="1"/>
  <c r="BV380" i="1"/>
  <c r="BX380" i="1"/>
  <c r="BR381" i="1"/>
  <c r="BS381" i="1"/>
  <c r="BT381" i="1"/>
  <c r="BU381" i="1"/>
  <c r="BV381" i="1"/>
  <c r="BX381" i="1"/>
  <c r="BR382" i="1"/>
  <c r="BS382" i="1"/>
  <c r="BT382" i="1"/>
  <c r="BU382" i="1"/>
  <c r="BV382" i="1"/>
  <c r="BX382" i="1"/>
  <c r="BR383" i="1"/>
  <c r="BS383" i="1"/>
  <c r="BT383" i="1"/>
  <c r="BU383" i="1"/>
  <c r="BV383" i="1"/>
  <c r="BX383" i="1"/>
  <c r="BR384" i="1"/>
  <c r="BS384" i="1"/>
  <c r="BT384" i="1"/>
  <c r="BU384" i="1"/>
  <c r="BV384" i="1"/>
  <c r="BX384" i="1"/>
  <c r="BR385" i="1"/>
  <c r="BS385" i="1"/>
  <c r="BT385" i="1"/>
  <c r="BU385" i="1"/>
  <c r="BV385" i="1"/>
  <c r="BX385" i="1"/>
  <c r="BR386" i="1"/>
  <c r="BS386" i="1"/>
  <c r="BT386" i="1"/>
  <c r="BU386" i="1"/>
  <c r="BV386" i="1"/>
  <c r="BX386" i="1"/>
  <c r="BS387" i="1"/>
  <c r="BT387" i="1"/>
  <c r="BU387" i="1"/>
  <c r="BV387" i="1"/>
  <c r="BX387" i="1"/>
  <c r="BR388" i="1"/>
  <c r="BS388" i="1"/>
  <c r="BT388" i="1"/>
  <c r="BU388" i="1"/>
  <c r="BV388" i="1"/>
  <c r="BX388" i="1"/>
  <c r="BR389" i="1"/>
  <c r="BS389" i="1"/>
  <c r="BT389" i="1"/>
  <c r="BU389" i="1"/>
  <c r="BV389" i="1"/>
  <c r="BX389" i="1"/>
  <c r="BR390" i="1"/>
  <c r="BS390" i="1"/>
  <c r="BT390" i="1"/>
  <c r="BU390" i="1"/>
  <c r="BV390" i="1"/>
  <c r="BX390" i="1"/>
  <c r="BR391" i="1"/>
  <c r="BS391" i="1"/>
  <c r="BT391" i="1"/>
  <c r="BU391" i="1"/>
  <c r="BV391" i="1"/>
  <c r="BX391" i="1"/>
  <c r="BR392" i="1"/>
  <c r="BS392" i="1"/>
  <c r="BT392" i="1"/>
  <c r="BU392" i="1"/>
  <c r="BV392" i="1"/>
  <c r="BX392" i="1"/>
  <c r="BR393" i="1"/>
  <c r="BS393" i="1"/>
  <c r="BT393" i="1"/>
  <c r="BU393" i="1"/>
  <c r="BV393" i="1"/>
  <c r="BX393" i="1"/>
  <c r="BR394" i="1"/>
  <c r="BS394" i="1"/>
  <c r="BT394" i="1"/>
  <c r="BV394" i="1"/>
  <c r="BX394" i="1"/>
  <c r="BS395" i="1"/>
  <c r="BT395" i="1"/>
  <c r="BU395" i="1"/>
  <c r="BV395" i="1"/>
  <c r="BX395" i="1"/>
  <c r="BR396" i="1"/>
  <c r="BS396" i="1"/>
  <c r="BT396" i="1"/>
  <c r="BU396" i="1"/>
  <c r="BV396" i="1"/>
  <c r="BX396" i="1"/>
  <c r="BS397" i="1"/>
  <c r="BT397" i="1"/>
  <c r="BU397" i="1"/>
  <c r="BV397" i="1"/>
  <c r="BX397" i="1"/>
  <c r="BR398" i="1"/>
  <c r="BS398" i="1"/>
  <c r="BT398" i="1"/>
  <c r="BU398" i="1"/>
  <c r="BV398" i="1"/>
  <c r="BX398" i="1"/>
  <c r="BR399" i="1"/>
  <c r="BS399" i="1"/>
  <c r="BT399" i="1"/>
  <c r="BU399" i="1"/>
  <c r="BV399" i="1"/>
  <c r="BX399" i="1"/>
  <c r="BS400" i="1"/>
  <c r="BT400" i="1"/>
  <c r="BU400" i="1"/>
  <c r="BV400" i="1"/>
  <c r="BX400" i="1"/>
  <c r="BR401" i="1"/>
  <c r="BS401" i="1"/>
  <c r="BT401" i="1"/>
  <c r="BU401" i="1"/>
  <c r="BV401" i="1"/>
  <c r="BX401" i="1"/>
  <c r="BR402" i="1"/>
  <c r="BS402" i="1"/>
  <c r="BT402" i="1"/>
  <c r="BU402" i="1"/>
  <c r="BV402" i="1"/>
  <c r="BX402" i="1"/>
  <c r="BR403" i="1"/>
  <c r="BS403" i="1"/>
  <c r="BT403" i="1"/>
  <c r="BU403" i="1"/>
  <c r="BV403" i="1"/>
  <c r="BX403" i="1"/>
  <c r="BS404" i="1"/>
  <c r="BT404" i="1"/>
  <c r="BU404" i="1"/>
  <c r="BV404" i="1"/>
  <c r="BX404" i="1"/>
  <c r="BR405" i="1"/>
  <c r="BS405" i="1"/>
  <c r="BT405" i="1"/>
  <c r="BU405" i="1"/>
  <c r="BV405" i="1"/>
  <c r="BX405" i="1"/>
  <c r="BR406" i="1"/>
  <c r="BS406" i="1"/>
  <c r="BT406" i="1"/>
  <c r="BU406" i="1"/>
  <c r="BV406" i="1"/>
  <c r="BX406" i="1"/>
  <c r="BR407" i="1"/>
  <c r="BS407" i="1"/>
  <c r="BT407" i="1"/>
  <c r="BU407" i="1"/>
  <c r="BV407" i="1"/>
  <c r="BX407" i="1"/>
  <c r="BS408" i="1"/>
  <c r="BT408" i="1"/>
  <c r="BU408" i="1"/>
  <c r="BV408" i="1"/>
  <c r="BX408" i="1"/>
  <c r="BR409" i="1"/>
  <c r="BS409" i="1"/>
  <c r="BT409" i="1"/>
  <c r="BU409" i="1"/>
  <c r="BV409" i="1"/>
  <c r="BX409" i="1"/>
  <c r="BR410" i="1"/>
  <c r="BS410" i="1"/>
  <c r="BT410" i="1"/>
  <c r="BU410" i="1"/>
  <c r="BV410" i="1"/>
  <c r="BX410" i="1"/>
  <c r="BR411" i="1"/>
  <c r="BS411" i="1"/>
  <c r="BT411" i="1"/>
  <c r="BU411" i="1"/>
  <c r="BV411" i="1"/>
  <c r="BX411" i="1"/>
  <c r="BS412" i="1"/>
  <c r="BT412" i="1"/>
  <c r="BU412" i="1"/>
  <c r="BV412" i="1"/>
  <c r="BX412" i="1"/>
  <c r="BS413" i="1"/>
  <c r="BT413" i="1"/>
  <c r="BU413" i="1"/>
  <c r="BV413" i="1"/>
  <c r="BX413" i="1"/>
  <c r="BR414" i="1"/>
  <c r="BS414" i="1"/>
  <c r="BT414" i="1"/>
  <c r="BU414" i="1"/>
  <c r="BV414" i="1"/>
  <c r="BX414" i="1"/>
  <c r="BR415" i="1"/>
  <c r="BS415" i="1"/>
  <c r="BT415" i="1"/>
  <c r="BU415" i="1"/>
  <c r="BV415" i="1"/>
  <c r="BX415" i="1"/>
  <c r="BS416" i="1"/>
  <c r="BT416" i="1"/>
  <c r="BU416" i="1"/>
  <c r="BV416" i="1"/>
  <c r="BX416" i="1"/>
  <c r="BR417" i="1"/>
  <c r="BS417" i="1"/>
  <c r="BT417" i="1"/>
  <c r="BU417" i="1"/>
  <c r="BV417" i="1"/>
  <c r="BX417" i="1"/>
  <c r="BR418" i="1"/>
  <c r="BS418" i="1"/>
  <c r="BT418" i="1"/>
  <c r="BU418" i="1"/>
  <c r="BV418" i="1"/>
  <c r="BX418" i="1"/>
  <c r="BS419" i="1"/>
  <c r="BT419" i="1"/>
  <c r="BU419" i="1"/>
  <c r="BV419" i="1"/>
  <c r="BX419" i="1"/>
  <c r="BR420" i="1"/>
  <c r="BS420" i="1"/>
  <c r="BT420" i="1"/>
  <c r="BU420" i="1"/>
  <c r="BV420" i="1"/>
  <c r="BX420" i="1"/>
  <c r="BR421" i="1"/>
  <c r="BS421" i="1"/>
  <c r="BT421" i="1"/>
  <c r="BU421" i="1"/>
  <c r="BV421" i="1"/>
  <c r="BX421" i="1"/>
  <c r="BR422" i="1"/>
  <c r="BS422" i="1"/>
  <c r="BT422" i="1"/>
  <c r="BU422" i="1"/>
  <c r="BV422" i="1"/>
  <c r="BX422" i="1"/>
  <c r="BR423" i="1"/>
  <c r="BS423" i="1"/>
  <c r="BT423" i="1"/>
  <c r="BU423" i="1"/>
  <c r="BV423" i="1"/>
  <c r="BX423" i="1"/>
  <c r="BR424" i="1"/>
  <c r="BS424" i="1"/>
  <c r="BT424" i="1"/>
  <c r="BU424" i="1"/>
  <c r="BV424" i="1"/>
  <c r="BX424" i="1"/>
  <c r="BR425" i="1"/>
  <c r="BS425" i="1"/>
  <c r="BT425" i="1"/>
  <c r="BU425" i="1"/>
  <c r="BV425" i="1"/>
  <c r="BX425" i="1"/>
  <c r="BR426" i="1"/>
  <c r="BS426" i="1"/>
  <c r="BT426" i="1"/>
  <c r="BU426" i="1"/>
  <c r="BV426" i="1"/>
  <c r="BX426" i="1"/>
  <c r="BR427" i="1"/>
  <c r="BS427" i="1"/>
  <c r="BT427" i="1"/>
  <c r="BU427" i="1"/>
  <c r="BV427" i="1"/>
  <c r="BX427" i="1"/>
  <c r="BR428" i="1"/>
  <c r="BS428" i="1"/>
  <c r="BT428" i="1"/>
  <c r="BU428" i="1"/>
  <c r="BV428" i="1"/>
  <c r="BX428" i="1"/>
  <c r="BR429" i="1"/>
  <c r="BS429" i="1"/>
  <c r="BT429" i="1"/>
  <c r="BU429" i="1"/>
  <c r="BV429" i="1"/>
  <c r="BX429" i="1"/>
  <c r="BR430" i="1"/>
  <c r="BS430" i="1"/>
  <c r="BT430" i="1"/>
  <c r="BU430" i="1"/>
  <c r="BV430" i="1"/>
  <c r="BX430" i="1"/>
  <c r="BR431" i="1"/>
  <c r="BS431" i="1"/>
  <c r="BT431" i="1"/>
  <c r="BU431" i="1"/>
  <c r="BV431" i="1"/>
  <c r="BX431" i="1"/>
  <c r="BS432" i="1"/>
  <c r="BT432" i="1"/>
  <c r="BU432" i="1"/>
  <c r="BV432" i="1"/>
  <c r="BX432" i="1"/>
  <c r="BR433" i="1"/>
  <c r="BS433" i="1"/>
  <c r="BT433" i="1"/>
  <c r="BU433" i="1"/>
  <c r="BV433" i="1"/>
  <c r="BX433" i="1"/>
  <c r="BR434" i="1"/>
  <c r="BS434" i="1"/>
  <c r="BT434" i="1"/>
  <c r="BU434" i="1"/>
  <c r="BV434" i="1"/>
  <c r="BX434" i="1"/>
  <c r="BS435" i="1"/>
  <c r="BT435" i="1"/>
  <c r="BU435" i="1"/>
  <c r="BV435" i="1"/>
  <c r="BX435" i="1"/>
  <c r="BS436" i="1"/>
  <c r="BT436" i="1"/>
  <c r="BU436" i="1"/>
  <c r="BV436" i="1"/>
  <c r="BX436" i="1"/>
  <c r="BR437" i="1"/>
  <c r="BS437" i="1"/>
  <c r="BT437" i="1"/>
  <c r="BU437" i="1"/>
  <c r="BV437" i="1"/>
  <c r="BX437" i="1"/>
  <c r="BR438" i="1"/>
  <c r="BS438" i="1"/>
  <c r="BT438" i="1"/>
  <c r="BU438" i="1"/>
  <c r="BV438" i="1"/>
  <c r="BX438" i="1"/>
  <c r="BS439" i="1"/>
  <c r="BT439" i="1"/>
  <c r="BU439" i="1"/>
  <c r="BV439" i="1"/>
  <c r="BX439" i="1"/>
  <c r="BS440" i="1"/>
  <c r="BT440" i="1"/>
  <c r="BU440" i="1"/>
  <c r="BV440" i="1"/>
  <c r="BX440" i="1"/>
  <c r="BS441" i="1"/>
  <c r="BT441" i="1"/>
  <c r="BU441" i="1"/>
  <c r="BV441" i="1"/>
  <c r="BX441" i="1"/>
  <c r="BR442" i="1"/>
  <c r="BS442" i="1"/>
  <c r="BT442" i="1"/>
  <c r="BU442" i="1"/>
  <c r="BV442" i="1"/>
  <c r="BX442" i="1"/>
  <c r="BR443" i="1"/>
  <c r="BS443" i="1"/>
  <c r="BT443" i="1"/>
  <c r="BU443" i="1"/>
  <c r="BV443" i="1"/>
  <c r="BX443" i="1"/>
  <c r="BR444" i="1"/>
  <c r="BS444" i="1"/>
  <c r="BT444" i="1"/>
  <c r="BU444" i="1"/>
  <c r="BV444" i="1"/>
  <c r="BX444" i="1"/>
  <c r="BS445" i="1"/>
  <c r="BT445" i="1"/>
  <c r="BU445" i="1"/>
  <c r="BV445" i="1"/>
  <c r="BX445" i="1"/>
  <c r="BR446" i="1"/>
  <c r="BS446" i="1"/>
  <c r="BT446" i="1"/>
  <c r="BU446" i="1"/>
  <c r="BV446" i="1"/>
  <c r="BX446" i="1"/>
  <c r="BR447" i="1"/>
  <c r="BS447" i="1"/>
  <c r="BT447" i="1"/>
  <c r="BU447" i="1"/>
  <c r="BV447" i="1"/>
  <c r="BX447" i="1"/>
  <c r="BR448" i="1"/>
  <c r="BS448" i="1"/>
  <c r="BT448" i="1"/>
  <c r="BU448" i="1"/>
  <c r="BV448" i="1"/>
  <c r="BX448" i="1"/>
  <c r="BR449" i="1"/>
  <c r="BS449" i="1"/>
  <c r="BT449" i="1"/>
  <c r="BU449" i="1"/>
  <c r="BV449" i="1"/>
  <c r="BX449" i="1"/>
  <c r="BS450" i="1"/>
  <c r="BT450" i="1"/>
  <c r="BU450" i="1"/>
  <c r="BV450" i="1"/>
  <c r="BX450" i="1"/>
  <c r="BR451" i="1"/>
  <c r="BS451" i="1"/>
  <c r="BT451" i="1"/>
  <c r="BU451" i="1"/>
  <c r="BV451" i="1"/>
  <c r="BX451" i="1"/>
  <c r="BS452" i="1"/>
  <c r="BT452" i="1"/>
  <c r="BU452" i="1"/>
  <c r="BV452" i="1"/>
  <c r="BX452" i="1"/>
  <c r="BR453" i="1"/>
  <c r="BS453" i="1"/>
  <c r="BT453" i="1"/>
  <c r="BU453" i="1"/>
  <c r="BV453" i="1"/>
  <c r="BX453" i="1"/>
  <c r="BS454" i="1"/>
  <c r="BT454" i="1"/>
  <c r="BU454" i="1"/>
  <c r="BV454" i="1"/>
  <c r="BX454" i="1"/>
  <c r="BR455" i="1"/>
  <c r="BS455" i="1"/>
  <c r="BT455" i="1"/>
  <c r="BU455" i="1"/>
  <c r="BV455" i="1"/>
  <c r="BX455" i="1"/>
  <c r="BS456" i="1"/>
  <c r="BT456" i="1"/>
  <c r="BU456" i="1"/>
  <c r="BV456" i="1"/>
  <c r="BX456" i="1"/>
  <c r="BS457" i="1"/>
  <c r="BT457" i="1"/>
  <c r="BU457" i="1"/>
  <c r="BV457" i="1"/>
  <c r="BX457" i="1"/>
  <c r="BR458" i="1"/>
  <c r="BS458" i="1"/>
  <c r="BT458" i="1"/>
  <c r="BU458" i="1"/>
  <c r="BV458" i="1"/>
  <c r="BX458" i="1"/>
  <c r="BR459" i="1"/>
  <c r="BS459" i="1"/>
  <c r="BT459" i="1"/>
  <c r="BU459" i="1"/>
  <c r="BV459" i="1"/>
  <c r="BX459" i="1"/>
  <c r="BR460" i="1"/>
  <c r="BS460" i="1"/>
  <c r="BT460" i="1"/>
  <c r="BU460" i="1"/>
  <c r="BV460" i="1"/>
  <c r="BX460" i="1"/>
  <c r="BS461" i="1"/>
  <c r="BT461" i="1"/>
  <c r="BU461" i="1"/>
  <c r="BV461" i="1"/>
  <c r="BX461" i="1"/>
  <c r="BR462" i="1"/>
  <c r="BS462" i="1"/>
  <c r="BT462" i="1"/>
  <c r="BU462" i="1"/>
  <c r="BV462" i="1"/>
  <c r="BX462" i="1"/>
  <c r="BS463" i="1"/>
  <c r="BT463" i="1"/>
  <c r="BU463" i="1"/>
  <c r="BV463" i="1"/>
  <c r="BX463" i="1"/>
  <c r="BR464" i="1"/>
  <c r="BS464" i="1"/>
  <c r="BT464" i="1"/>
  <c r="BU464" i="1"/>
  <c r="BV464" i="1"/>
  <c r="BX464" i="1"/>
  <c r="BR465" i="1"/>
  <c r="BS465" i="1"/>
  <c r="BT465" i="1"/>
  <c r="BU465" i="1"/>
  <c r="BV465" i="1"/>
  <c r="BX465" i="1"/>
  <c r="BS466" i="1"/>
  <c r="BT466" i="1"/>
  <c r="BU466" i="1"/>
  <c r="BV466" i="1"/>
  <c r="BX466" i="1"/>
  <c r="BR467" i="1"/>
  <c r="BS467" i="1"/>
  <c r="BT467" i="1"/>
  <c r="BU467" i="1"/>
  <c r="BV467" i="1"/>
  <c r="BX467" i="1"/>
  <c r="BS468" i="1"/>
  <c r="BT468" i="1"/>
  <c r="BU468" i="1"/>
  <c r="BV468" i="1"/>
  <c r="BX468" i="1"/>
  <c r="BR469" i="1"/>
  <c r="BS469" i="1"/>
  <c r="BT469" i="1"/>
  <c r="BU469" i="1"/>
  <c r="BV469" i="1"/>
  <c r="BX469" i="1"/>
  <c r="BR470" i="1"/>
  <c r="BS470" i="1"/>
  <c r="BT470" i="1"/>
  <c r="BU470" i="1"/>
  <c r="BV470" i="1"/>
  <c r="BX470" i="1"/>
  <c r="BR471" i="1"/>
  <c r="BS471" i="1"/>
  <c r="BT471" i="1"/>
  <c r="BU471" i="1"/>
  <c r="BV471" i="1"/>
  <c r="BX471" i="1"/>
  <c r="BR472" i="1"/>
  <c r="BS472" i="1"/>
  <c r="BT472" i="1"/>
  <c r="BU472" i="1"/>
  <c r="BV472" i="1"/>
  <c r="BX472" i="1"/>
  <c r="BS473" i="1"/>
  <c r="BT473" i="1"/>
  <c r="BU473" i="1"/>
  <c r="BV473" i="1"/>
  <c r="BX473" i="1"/>
  <c r="BR474" i="1"/>
  <c r="BS474" i="1"/>
  <c r="BT474" i="1"/>
  <c r="BU474" i="1"/>
  <c r="BV474" i="1"/>
  <c r="BX474" i="1"/>
  <c r="BR475" i="1"/>
  <c r="BS475" i="1"/>
  <c r="BT475" i="1"/>
  <c r="BU475" i="1"/>
  <c r="BV475" i="1"/>
  <c r="BX475" i="1"/>
  <c r="BS476" i="1"/>
  <c r="BT476" i="1"/>
  <c r="BU476" i="1"/>
  <c r="BV476" i="1"/>
  <c r="BX476" i="1"/>
  <c r="BR477" i="1"/>
  <c r="BS477" i="1"/>
  <c r="BT477" i="1"/>
  <c r="BU477" i="1"/>
  <c r="BV477" i="1"/>
  <c r="BX477" i="1"/>
  <c r="BS478" i="1"/>
  <c r="BT478" i="1"/>
  <c r="BU478" i="1"/>
  <c r="BV478" i="1"/>
  <c r="BX478" i="1"/>
  <c r="BR479" i="1"/>
  <c r="BS479" i="1"/>
  <c r="BT479" i="1"/>
  <c r="BU479" i="1"/>
  <c r="BV479" i="1"/>
  <c r="BX479" i="1"/>
  <c r="BR480" i="1"/>
  <c r="BS480" i="1"/>
  <c r="BT480" i="1"/>
  <c r="BU480" i="1"/>
  <c r="BV480" i="1"/>
  <c r="BX480" i="1"/>
  <c r="BR481" i="1"/>
  <c r="BS481" i="1"/>
  <c r="BT481" i="1"/>
  <c r="BU481" i="1"/>
  <c r="BV481" i="1"/>
  <c r="BX481" i="1"/>
  <c r="BS482" i="1"/>
  <c r="BT482" i="1"/>
  <c r="BU482" i="1"/>
  <c r="BV482" i="1"/>
  <c r="BX482" i="1"/>
  <c r="BS483" i="1"/>
  <c r="BT483" i="1"/>
  <c r="BU483" i="1"/>
  <c r="BV483" i="1"/>
  <c r="BX483" i="1"/>
  <c r="BR484" i="1"/>
  <c r="BS484" i="1"/>
  <c r="BT484" i="1"/>
  <c r="BU484" i="1"/>
  <c r="BV484" i="1"/>
  <c r="BX484" i="1"/>
  <c r="BR485" i="1"/>
  <c r="BS485" i="1"/>
  <c r="BT485" i="1"/>
  <c r="BU485" i="1"/>
  <c r="BV485" i="1"/>
  <c r="BX485" i="1"/>
  <c r="BR486" i="1"/>
  <c r="BS486" i="1"/>
  <c r="BT486" i="1"/>
  <c r="BU486" i="1"/>
  <c r="BV486" i="1"/>
  <c r="BX486" i="1"/>
  <c r="BR487" i="1"/>
  <c r="BS487" i="1"/>
  <c r="BT487" i="1"/>
  <c r="BU487" i="1"/>
  <c r="BV487" i="1"/>
  <c r="BX487" i="1"/>
  <c r="BR488" i="1"/>
  <c r="BS488" i="1"/>
  <c r="BT488" i="1"/>
  <c r="BU488" i="1"/>
  <c r="BV488" i="1"/>
  <c r="BX488" i="1"/>
  <c r="BR489" i="1"/>
  <c r="BS489" i="1"/>
  <c r="BT489" i="1"/>
  <c r="BU489" i="1"/>
  <c r="BV489" i="1"/>
  <c r="BX489" i="1"/>
  <c r="BR490" i="1"/>
  <c r="BS490" i="1"/>
  <c r="BT490" i="1"/>
  <c r="BU490" i="1"/>
  <c r="BV490" i="1"/>
  <c r="BX490" i="1"/>
  <c r="BS491" i="1"/>
  <c r="BT491" i="1"/>
  <c r="BU491" i="1"/>
  <c r="BV491" i="1"/>
  <c r="BX491" i="1"/>
  <c r="BR492" i="1"/>
  <c r="BS492" i="1"/>
  <c r="BT492" i="1"/>
  <c r="BU492" i="1"/>
  <c r="BV492" i="1"/>
  <c r="BX492" i="1"/>
  <c r="BS493" i="1"/>
  <c r="BT493" i="1"/>
  <c r="BU493" i="1"/>
  <c r="BV493" i="1"/>
  <c r="BX493" i="1"/>
  <c r="BR494" i="1"/>
  <c r="BS494" i="1"/>
  <c r="BT494" i="1"/>
  <c r="BV494" i="1"/>
  <c r="BX494" i="1"/>
  <c r="BR495" i="1"/>
  <c r="BS495" i="1"/>
  <c r="BT495" i="1"/>
  <c r="BU495" i="1"/>
  <c r="BV495" i="1"/>
  <c r="BX495" i="1"/>
  <c r="BS496" i="1"/>
  <c r="BT496" i="1"/>
  <c r="BU496" i="1"/>
  <c r="BV496" i="1"/>
  <c r="BX496" i="1"/>
  <c r="BR497" i="1"/>
  <c r="BS497" i="1"/>
  <c r="BT497" i="1"/>
  <c r="BU497" i="1"/>
  <c r="BV497" i="1"/>
  <c r="BX497" i="1"/>
  <c r="BS498" i="1"/>
  <c r="BT498" i="1"/>
  <c r="BU498" i="1"/>
  <c r="BV498" i="1"/>
  <c r="BX498" i="1"/>
  <c r="BR499" i="1"/>
  <c r="BS499" i="1"/>
  <c r="BT499" i="1"/>
  <c r="BU499" i="1"/>
  <c r="BV499" i="1"/>
  <c r="BX499" i="1"/>
  <c r="BR500" i="1"/>
  <c r="BS500" i="1"/>
  <c r="BT500" i="1"/>
  <c r="BU500" i="1"/>
  <c r="BV500" i="1"/>
  <c r="BX500" i="1"/>
  <c r="BR501" i="1"/>
  <c r="BS501" i="1"/>
  <c r="BT501" i="1"/>
  <c r="BU501" i="1"/>
  <c r="BV501" i="1"/>
  <c r="BX501" i="1"/>
  <c r="BR502" i="1"/>
  <c r="BS502" i="1"/>
  <c r="BT502" i="1"/>
  <c r="BU502" i="1"/>
  <c r="BV502" i="1"/>
  <c r="BX502" i="1"/>
  <c r="BR503" i="1"/>
  <c r="BS503" i="1"/>
  <c r="BT503" i="1"/>
  <c r="BU503" i="1"/>
  <c r="BV503" i="1"/>
  <c r="BX503" i="1"/>
  <c r="BR504" i="1"/>
  <c r="BS504" i="1"/>
  <c r="BT504" i="1"/>
  <c r="BU504" i="1"/>
  <c r="BV504" i="1"/>
  <c r="BX504" i="1"/>
  <c r="BS505" i="1"/>
  <c r="BT505" i="1"/>
  <c r="BU505" i="1"/>
  <c r="BV505" i="1"/>
  <c r="BX505" i="1"/>
  <c r="BS506" i="1"/>
  <c r="BT506" i="1"/>
  <c r="BU506" i="1"/>
  <c r="BV506" i="1"/>
  <c r="BX506" i="1"/>
  <c r="BR507" i="1"/>
  <c r="BS507" i="1"/>
  <c r="BT507" i="1"/>
  <c r="BU507" i="1"/>
  <c r="BV507" i="1"/>
  <c r="BX507" i="1"/>
  <c r="BR508" i="1"/>
  <c r="BS508" i="1"/>
  <c r="BT508" i="1"/>
  <c r="BU508" i="1"/>
  <c r="BV508" i="1"/>
  <c r="BX508" i="1"/>
  <c r="BS509" i="1"/>
  <c r="BT509" i="1"/>
  <c r="BU509" i="1"/>
  <c r="BV509" i="1"/>
  <c r="BX509" i="1"/>
  <c r="BR510" i="1"/>
  <c r="BS510" i="1"/>
  <c r="BT510" i="1"/>
  <c r="BU510" i="1"/>
  <c r="BV510" i="1"/>
  <c r="BX510" i="1"/>
  <c r="BR511" i="1"/>
  <c r="BS511" i="1"/>
  <c r="BT511" i="1"/>
  <c r="BU511" i="1"/>
  <c r="BV511" i="1"/>
  <c r="BX511" i="1"/>
  <c r="BR512" i="1"/>
  <c r="BS512" i="1"/>
  <c r="BT512" i="1"/>
  <c r="BU512" i="1"/>
  <c r="BV512" i="1"/>
  <c r="BX512" i="1"/>
  <c r="BS513" i="1"/>
  <c r="BT513" i="1"/>
  <c r="BU513" i="1"/>
  <c r="BV513" i="1"/>
  <c r="BX513" i="1"/>
  <c r="BR514" i="1"/>
  <c r="BS514" i="1"/>
  <c r="BT514" i="1"/>
  <c r="BU514" i="1"/>
  <c r="BV514" i="1"/>
  <c r="BX514" i="1"/>
  <c r="BR515" i="1"/>
  <c r="BS515" i="1"/>
  <c r="BT515" i="1"/>
  <c r="BU515" i="1"/>
  <c r="BV515" i="1"/>
  <c r="BX515" i="1"/>
  <c r="BR516" i="1"/>
  <c r="BS516" i="1"/>
  <c r="BT516" i="1"/>
  <c r="BU516" i="1"/>
  <c r="BV516" i="1"/>
  <c r="BX516" i="1"/>
  <c r="BR517" i="1"/>
  <c r="BS517" i="1"/>
  <c r="BT517" i="1"/>
  <c r="BU517" i="1"/>
  <c r="BV517" i="1"/>
  <c r="BX517" i="1"/>
  <c r="BR518" i="1"/>
  <c r="BS518" i="1"/>
  <c r="BT518" i="1"/>
  <c r="BU518" i="1"/>
  <c r="BV518" i="1"/>
  <c r="BX518" i="1"/>
  <c r="BR519" i="1"/>
  <c r="BS519" i="1"/>
  <c r="BT519" i="1"/>
  <c r="BU519" i="1"/>
  <c r="BV519" i="1"/>
  <c r="BX519" i="1"/>
  <c r="BR520" i="1"/>
  <c r="BS520" i="1"/>
  <c r="BT520" i="1"/>
  <c r="BV520" i="1"/>
  <c r="BX520" i="1"/>
  <c r="BR521" i="1"/>
  <c r="BS521" i="1"/>
  <c r="BT521" i="1"/>
  <c r="BU521" i="1"/>
  <c r="BV521" i="1"/>
  <c r="BX521" i="1"/>
  <c r="BR522" i="1"/>
  <c r="BS522" i="1"/>
  <c r="BT522" i="1"/>
  <c r="BU522" i="1"/>
  <c r="BV522" i="1"/>
  <c r="BX522" i="1"/>
  <c r="BR523" i="1"/>
  <c r="BS523" i="1"/>
  <c r="BT523" i="1"/>
  <c r="BU523" i="1"/>
  <c r="BV523" i="1"/>
  <c r="BX523" i="1"/>
  <c r="BS524" i="1"/>
  <c r="BT524" i="1"/>
  <c r="BU524" i="1"/>
  <c r="BV524" i="1"/>
  <c r="BX524" i="1"/>
  <c r="BR525" i="1"/>
  <c r="BS525" i="1"/>
  <c r="BT525" i="1"/>
  <c r="BU525" i="1"/>
  <c r="BV525" i="1"/>
  <c r="BX525" i="1"/>
  <c r="BR526" i="1"/>
  <c r="BS526" i="1"/>
  <c r="BT526" i="1"/>
  <c r="BU526" i="1"/>
  <c r="BV526" i="1"/>
  <c r="BX526" i="1"/>
  <c r="BR527" i="1"/>
  <c r="BS527" i="1"/>
  <c r="BT527" i="1"/>
  <c r="BU527" i="1"/>
  <c r="BV527" i="1"/>
  <c r="BX527" i="1"/>
  <c r="BS528" i="1"/>
  <c r="BT528" i="1"/>
  <c r="BU528" i="1"/>
  <c r="BV528" i="1"/>
  <c r="BX528" i="1"/>
  <c r="BR529" i="1"/>
  <c r="BS529" i="1"/>
  <c r="BT529" i="1"/>
  <c r="BU529" i="1"/>
  <c r="BV529" i="1"/>
  <c r="BX529" i="1"/>
  <c r="BR530" i="1"/>
  <c r="BS530" i="1"/>
  <c r="BT530" i="1"/>
  <c r="BU530" i="1"/>
  <c r="BV530" i="1"/>
  <c r="BX530" i="1"/>
  <c r="BR531" i="1"/>
  <c r="BS531" i="1"/>
  <c r="BT531" i="1"/>
  <c r="BU531" i="1"/>
  <c r="BV531" i="1"/>
  <c r="BX531" i="1"/>
  <c r="BR532" i="1"/>
  <c r="BS532" i="1"/>
  <c r="BT532" i="1"/>
  <c r="BU532" i="1"/>
  <c r="BV532" i="1"/>
  <c r="BX532" i="1"/>
  <c r="BR533" i="1"/>
  <c r="BS533" i="1"/>
  <c r="BT533" i="1"/>
  <c r="BU533" i="1"/>
  <c r="BV533" i="1"/>
  <c r="BX533" i="1"/>
  <c r="BR534" i="1"/>
  <c r="BS534" i="1"/>
  <c r="BT534" i="1"/>
  <c r="BU534" i="1"/>
  <c r="BV534" i="1"/>
  <c r="BX534" i="1"/>
  <c r="BS535" i="1"/>
  <c r="BT535" i="1"/>
  <c r="BU535" i="1"/>
  <c r="BV535" i="1"/>
  <c r="BX535" i="1"/>
  <c r="BR536" i="1"/>
  <c r="BS536" i="1"/>
  <c r="BT536" i="1"/>
  <c r="BU536" i="1"/>
  <c r="BV536" i="1"/>
  <c r="BX536" i="1"/>
  <c r="BR537" i="1"/>
  <c r="BS537" i="1"/>
  <c r="BT537" i="1"/>
  <c r="BU537" i="1"/>
  <c r="BV537" i="1"/>
  <c r="BX537" i="1"/>
  <c r="BR538" i="1"/>
  <c r="BS538" i="1"/>
  <c r="BT538" i="1"/>
  <c r="BU538" i="1"/>
  <c r="BV538" i="1"/>
  <c r="BX538" i="1"/>
  <c r="BR539" i="1"/>
  <c r="BS539" i="1"/>
  <c r="BT539" i="1"/>
  <c r="BU539" i="1"/>
  <c r="BV539" i="1"/>
  <c r="BX539" i="1"/>
  <c r="BR540" i="1"/>
  <c r="BS540" i="1"/>
  <c r="BT540" i="1"/>
  <c r="BU540" i="1"/>
  <c r="BV540" i="1"/>
  <c r="BX540" i="1"/>
  <c r="BR541" i="1"/>
  <c r="BS541" i="1"/>
  <c r="BT541" i="1"/>
  <c r="BU541" i="1"/>
  <c r="BV541" i="1"/>
  <c r="BX541" i="1"/>
  <c r="BR542" i="1"/>
  <c r="BS542" i="1"/>
  <c r="BT542" i="1"/>
  <c r="BU542" i="1"/>
  <c r="BV542" i="1"/>
  <c r="BX542" i="1"/>
  <c r="BR543" i="1"/>
  <c r="BS543" i="1"/>
  <c r="BT543" i="1"/>
  <c r="BU543" i="1"/>
  <c r="BV543" i="1"/>
  <c r="BX543" i="1"/>
  <c r="BR544" i="1"/>
  <c r="BS544" i="1"/>
  <c r="BT544" i="1"/>
  <c r="BU544" i="1"/>
  <c r="BV544" i="1"/>
  <c r="BX544" i="1"/>
  <c r="BR545" i="1"/>
  <c r="BS545" i="1"/>
  <c r="BT545" i="1"/>
  <c r="BU545" i="1"/>
  <c r="BV545" i="1"/>
  <c r="BX545" i="1"/>
  <c r="BS546" i="1"/>
  <c r="BT546" i="1"/>
  <c r="BU546" i="1"/>
  <c r="BV546" i="1"/>
  <c r="BX546" i="1"/>
  <c r="BR547" i="1"/>
  <c r="BS547" i="1"/>
  <c r="BT547" i="1"/>
  <c r="BU547" i="1"/>
  <c r="BV547" i="1"/>
  <c r="BX547" i="1"/>
  <c r="BR548" i="1"/>
  <c r="BS548" i="1"/>
  <c r="BT548" i="1"/>
  <c r="BU548" i="1"/>
  <c r="BV548" i="1"/>
  <c r="BX548" i="1"/>
  <c r="BR549" i="1"/>
  <c r="BS549" i="1"/>
  <c r="BT549" i="1"/>
  <c r="BU549" i="1"/>
  <c r="BV549" i="1"/>
  <c r="BX549" i="1"/>
  <c r="BR550" i="1"/>
  <c r="BS550" i="1"/>
  <c r="BT550" i="1"/>
  <c r="BU550" i="1"/>
  <c r="BV550" i="1"/>
  <c r="BX550" i="1"/>
  <c r="BS551" i="1"/>
  <c r="BT551" i="1"/>
  <c r="BU551" i="1"/>
  <c r="BV551" i="1"/>
  <c r="BX551" i="1"/>
  <c r="BS552" i="1"/>
  <c r="BT552" i="1"/>
  <c r="BU552" i="1"/>
  <c r="BV552" i="1"/>
  <c r="BX552" i="1"/>
  <c r="BS553" i="1"/>
  <c r="BT553" i="1"/>
  <c r="BU553" i="1"/>
  <c r="BV553" i="1"/>
  <c r="BX553" i="1"/>
  <c r="BR554" i="1"/>
  <c r="BS554" i="1"/>
  <c r="BT554" i="1"/>
  <c r="BU554" i="1"/>
  <c r="BV554" i="1"/>
  <c r="BX554" i="1"/>
  <c r="BS555" i="1"/>
  <c r="BT555" i="1"/>
  <c r="BU555" i="1"/>
  <c r="BV555" i="1"/>
  <c r="BX555" i="1"/>
  <c r="BS556" i="1"/>
  <c r="BT556" i="1"/>
  <c r="BU556" i="1"/>
  <c r="BV556" i="1"/>
  <c r="BX556" i="1"/>
  <c r="BR557" i="1"/>
  <c r="BS557" i="1"/>
  <c r="BT557" i="1"/>
  <c r="BU557" i="1"/>
  <c r="BV557" i="1"/>
  <c r="BX557" i="1"/>
  <c r="BR558" i="1"/>
  <c r="BS558" i="1"/>
  <c r="BT558" i="1"/>
  <c r="BU558" i="1"/>
  <c r="BV558" i="1"/>
  <c r="BX558" i="1"/>
  <c r="BR559" i="1"/>
  <c r="BS559" i="1"/>
  <c r="BT559" i="1"/>
  <c r="BU559" i="1"/>
  <c r="BV559" i="1"/>
  <c r="BX559" i="1"/>
  <c r="BR560" i="1"/>
  <c r="BS560" i="1"/>
  <c r="BT560" i="1"/>
  <c r="BU560" i="1"/>
  <c r="BV560" i="1"/>
  <c r="BX560" i="1"/>
  <c r="BR561" i="1"/>
  <c r="BS561" i="1"/>
  <c r="BT561" i="1"/>
  <c r="BU561" i="1"/>
  <c r="BV561" i="1"/>
  <c r="BX561" i="1"/>
  <c r="BR562" i="1"/>
  <c r="BS562" i="1"/>
  <c r="BT562" i="1"/>
  <c r="BU562" i="1"/>
  <c r="BV562" i="1"/>
  <c r="BX562" i="1"/>
  <c r="BR563" i="1"/>
  <c r="BS563" i="1"/>
  <c r="BT563" i="1"/>
  <c r="BU563" i="1"/>
  <c r="BV563" i="1"/>
  <c r="BX563" i="1"/>
  <c r="BR564" i="1"/>
  <c r="BS564" i="1"/>
  <c r="BT564" i="1"/>
  <c r="BU564" i="1"/>
  <c r="BV564" i="1"/>
  <c r="BX564" i="1"/>
  <c r="BS565" i="1"/>
  <c r="BT565" i="1"/>
  <c r="BU565" i="1"/>
  <c r="BV565" i="1"/>
  <c r="BX565" i="1"/>
  <c r="BS566" i="1"/>
  <c r="BT566" i="1"/>
  <c r="BU566" i="1"/>
  <c r="BV566" i="1"/>
  <c r="BX566" i="1"/>
  <c r="BS567" i="1"/>
  <c r="BT567" i="1"/>
  <c r="BU567" i="1"/>
  <c r="BV567" i="1"/>
  <c r="BX567" i="1"/>
  <c r="BS568" i="1"/>
  <c r="BT568" i="1"/>
  <c r="BU568" i="1"/>
  <c r="BV568" i="1"/>
  <c r="BX568" i="1"/>
  <c r="BR569" i="1"/>
  <c r="BS569" i="1"/>
  <c r="BT569" i="1"/>
  <c r="BU569" i="1"/>
  <c r="BV569" i="1"/>
  <c r="BX569" i="1"/>
  <c r="BR570" i="1"/>
  <c r="BS570" i="1"/>
  <c r="BT570" i="1"/>
  <c r="BU570" i="1"/>
  <c r="BV570" i="1"/>
  <c r="BX570" i="1"/>
  <c r="BS571" i="1"/>
  <c r="BT571" i="1"/>
  <c r="BU571" i="1"/>
  <c r="BV571" i="1"/>
  <c r="BX571" i="1"/>
  <c r="BR572" i="1"/>
  <c r="BS572" i="1"/>
  <c r="BT572" i="1"/>
  <c r="BU572" i="1"/>
  <c r="BV572" i="1"/>
  <c r="BX572" i="1"/>
  <c r="BS573" i="1"/>
  <c r="BT573" i="1"/>
  <c r="BU573" i="1"/>
  <c r="BV573" i="1"/>
  <c r="BX573" i="1"/>
  <c r="BR574" i="1"/>
  <c r="BS574" i="1"/>
  <c r="BT574" i="1"/>
  <c r="BU574" i="1"/>
  <c r="BV574" i="1"/>
  <c r="BX574" i="1"/>
  <c r="BR575" i="1"/>
  <c r="BS575" i="1"/>
  <c r="BT575" i="1"/>
  <c r="BU575" i="1"/>
  <c r="BV575" i="1"/>
  <c r="BX575" i="1"/>
  <c r="BR576" i="1"/>
  <c r="BS576" i="1"/>
  <c r="BT576" i="1"/>
  <c r="BU576" i="1"/>
  <c r="BV576" i="1"/>
  <c r="BX576" i="1"/>
  <c r="BR577" i="1"/>
  <c r="BS577" i="1"/>
  <c r="BT577" i="1"/>
  <c r="BU577" i="1"/>
  <c r="BV577" i="1"/>
  <c r="BX577" i="1"/>
  <c r="BR578" i="1"/>
  <c r="BS578" i="1"/>
  <c r="BT578" i="1"/>
  <c r="BU578" i="1"/>
  <c r="BV578" i="1"/>
  <c r="BX578" i="1"/>
  <c r="BR579" i="1"/>
  <c r="BS579" i="1"/>
  <c r="BT579" i="1"/>
  <c r="BU579" i="1"/>
  <c r="BV579" i="1"/>
  <c r="BX579" i="1"/>
  <c r="BR580" i="1"/>
  <c r="BS580" i="1"/>
  <c r="BT580" i="1"/>
  <c r="BU580" i="1"/>
  <c r="BV580" i="1"/>
  <c r="BX580" i="1"/>
  <c r="BR581" i="1"/>
  <c r="BS581" i="1"/>
  <c r="BT581" i="1"/>
  <c r="BU581" i="1"/>
  <c r="BV581" i="1"/>
  <c r="BX581" i="1"/>
  <c r="BR582" i="1"/>
  <c r="BS582" i="1"/>
  <c r="BT582" i="1"/>
  <c r="BU582" i="1"/>
  <c r="BV582" i="1"/>
  <c r="BX582" i="1"/>
  <c r="BR583" i="1"/>
  <c r="BS583" i="1"/>
  <c r="BT583" i="1"/>
  <c r="BU583" i="1"/>
  <c r="BV583" i="1"/>
  <c r="BX583" i="1"/>
  <c r="BR584" i="1"/>
  <c r="BS584" i="1"/>
  <c r="BT584" i="1"/>
  <c r="BU584" i="1"/>
  <c r="BV584" i="1"/>
  <c r="BX584" i="1"/>
  <c r="BR585" i="1"/>
  <c r="BS585" i="1"/>
  <c r="BT585" i="1"/>
  <c r="BU585" i="1"/>
  <c r="BV585" i="1"/>
  <c r="BX585" i="1"/>
  <c r="BR586" i="1"/>
  <c r="BS586" i="1"/>
  <c r="BT586" i="1"/>
  <c r="BU586" i="1"/>
  <c r="BV586" i="1"/>
  <c r="BX586" i="1"/>
  <c r="BR587" i="1"/>
  <c r="BS587" i="1"/>
  <c r="BT587" i="1"/>
  <c r="BU587" i="1"/>
  <c r="BV587" i="1"/>
  <c r="BX587" i="1"/>
  <c r="BR588" i="1"/>
  <c r="BS588" i="1"/>
  <c r="BT588" i="1"/>
  <c r="BU588" i="1"/>
  <c r="BV588" i="1"/>
  <c r="BX588" i="1"/>
  <c r="BR589" i="1"/>
  <c r="BS589" i="1"/>
  <c r="BT589" i="1"/>
  <c r="BU589" i="1"/>
  <c r="BV589" i="1"/>
  <c r="BX589" i="1"/>
  <c r="BR590" i="1"/>
  <c r="BS590" i="1"/>
  <c r="BT590" i="1"/>
  <c r="BU590" i="1"/>
  <c r="BV590" i="1"/>
  <c r="BX590" i="1"/>
  <c r="BS591" i="1"/>
  <c r="BT591" i="1"/>
  <c r="BU591" i="1"/>
  <c r="BV591" i="1"/>
  <c r="BX591" i="1"/>
  <c r="BS592" i="1"/>
  <c r="BT592" i="1"/>
  <c r="BU592" i="1"/>
  <c r="BV592" i="1"/>
  <c r="BX592" i="1"/>
  <c r="BR593" i="1"/>
  <c r="BS593" i="1"/>
  <c r="BT593" i="1"/>
  <c r="BU593" i="1"/>
  <c r="BV593" i="1"/>
  <c r="BX593" i="1"/>
  <c r="BR594" i="1"/>
  <c r="BS594" i="1"/>
  <c r="BT594" i="1"/>
  <c r="BU594" i="1"/>
  <c r="BV594" i="1"/>
  <c r="BX594" i="1"/>
  <c r="BS595" i="1"/>
  <c r="BT595" i="1"/>
  <c r="BU595" i="1"/>
  <c r="BV595" i="1"/>
  <c r="BX595" i="1"/>
  <c r="BR596" i="1"/>
  <c r="BS596" i="1"/>
  <c r="BT596" i="1"/>
  <c r="BU596" i="1"/>
  <c r="BV596" i="1"/>
  <c r="BX596" i="1"/>
  <c r="BR597" i="1"/>
  <c r="BS597" i="1"/>
  <c r="BT597" i="1"/>
  <c r="BU597" i="1"/>
  <c r="BV597" i="1"/>
  <c r="BX597" i="1"/>
  <c r="BR598" i="1"/>
  <c r="BS598" i="1"/>
  <c r="BT598" i="1"/>
  <c r="BU598" i="1"/>
  <c r="BV598" i="1"/>
  <c r="BX598" i="1"/>
  <c r="BR599" i="1"/>
  <c r="BS599" i="1"/>
  <c r="BT599" i="1"/>
  <c r="BU599" i="1"/>
  <c r="BV599" i="1"/>
  <c r="BX599" i="1"/>
  <c r="BR600" i="1"/>
  <c r="BS600" i="1"/>
  <c r="BT600" i="1"/>
  <c r="BU600" i="1"/>
  <c r="BV600" i="1"/>
  <c r="BX600" i="1"/>
  <c r="BR601" i="1"/>
  <c r="BS601" i="1"/>
  <c r="BT601" i="1"/>
  <c r="BU601" i="1"/>
  <c r="BV601" i="1"/>
  <c r="BX601" i="1"/>
  <c r="BR602" i="1"/>
  <c r="BS602" i="1"/>
  <c r="BT602" i="1"/>
  <c r="BU602" i="1"/>
  <c r="BV602" i="1"/>
  <c r="BX602" i="1"/>
  <c r="BR603" i="1"/>
  <c r="BS603" i="1"/>
  <c r="BT603" i="1"/>
  <c r="BU603" i="1"/>
  <c r="BV603" i="1"/>
  <c r="BX603" i="1"/>
  <c r="BR604" i="1"/>
  <c r="BS604" i="1"/>
  <c r="BT604" i="1"/>
  <c r="BU604" i="1"/>
  <c r="BV604" i="1"/>
  <c r="BX604" i="1"/>
  <c r="BR605" i="1"/>
  <c r="BS605" i="1"/>
  <c r="BT605" i="1"/>
  <c r="BU605" i="1"/>
  <c r="BV605" i="1"/>
  <c r="BX605" i="1"/>
  <c r="BR606" i="1"/>
  <c r="BS606" i="1"/>
  <c r="BT606" i="1"/>
  <c r="BU606" i="1"/>
  <c r="BV606" i="1"/>
  <c r="BX606" i="1"/>
  <c r="BR607" i="1"/>
  <c r="BS607" i="1"/>
  <c r="BT607" i="1"/>
  <c r="BU607" i="1"/>
  <c r="BV607" i="1"/>
  <c r="BX607" i="1"/>
  <c r="BR608" i="1"/>
  <c r="BS608" i="1"/>
  <c r="BT608" i="1"/>
  <c r="BU608" i="1"/>
  <c r="BV608" i="1"/>
  <c r="BX608" i="1"/>
  <c r="BR609" i="1"/>
  <c r="BS609" i="1"/>
  <c r="BT609" i="1"/>
  <c r="BU609" i="1"/>
  <c r="BV609" i="1"/>
  <c r="BX609" i="1"/>
  <c r="BR610" i="1"/>
  <c r="BS610" i="1"/>
  <c r="BU610" i="1"/>
  <c r="BV610" i="1"/>
  <c r="BX610" i="1"/>
  <c r="BR611" i="1"/>
  <c r="BS611" i="1"/>
  <c r="BT611" i="1"/>
  <c r="BU611" i="1"/>
  <c r="BV611" i="1"/>
  <c r="BX611" i="1"/>
  <c r="BR612" i="1"/>
  <c r="BS612" i="1"/>
  <c r="BT612" i="1"/>
  <c r="BU612" i="1"/>
  <c r="BV612" i="1"/>
  <c r="BX612" i="1"/>
  <c r="BR613" i="1"/>
  <c r="BS613" i="1"/>
  <c r="BT613" i="1"/>
  <c r="BU613" i="1"/>
  <c r="BV613" i="1"/>
  <c r="BX613" i="1"/>
  <c r="BR614" i="1"/>
  <c r="BS614" i="1"/>
  <c r="BT614" i="1"/>
  <c r="BU614" i="1"/>
  <c r="BV614" i="1"/>
  <c r="BX614" i="1"/>
  <c r="BR615" i="1"/>
  <c r="BS615" i="1"/>
  <c r="BT615" i="1"/>
  <c r="BU615" i="1"/>
  <c r="BV615" i="1"/>
  <c r="BX615" i="1"/>
  <c r="BS616" i="1"/>
  <c r="BT616" i="1"/>
  <c r="BU616" i="1"/>
  <c r="BV616" i="1"/>
  <c r="BX616" i="1"/>
  <c r="BR617" i="1"/>
  <c r="BS617" i="1"/>
  <c r="BT617" i="1"/>
  <c r="BU617" i="1"/>
  <c r="BV617" i="1"/>
  <c r="BX617" i="1"/>
  <c r="BR618" i="1"/>
  <c r="BS618" i="1"/>
  <c r="BT618" i="1"/>
  <c r="BU618" i="1"/>
  <c r="BV618" i="1"/>
  <c r="BX618" i="1"/>
  <c r="BR619" i="1"/>
  <c r="BS619" i="1"/>
  <c r="BT619" i="1"/>
  <c r="BU619" i="1"/>
  <c r="BV619" i="1"/>
  <c r="BX619" i="1"/>
  <c r="BR620" i="1"/>
  <c r="BS620" i="1"/>
  <c r="BT620" i="1"/>
  <c r="BU620" i="1"/>
  <c r="BV620" i="1"/>
  <c r="BX620" i="1"/>
  <c r="BR621" i="1"/>
  <c r="BS621" i="1"/>
  <c r="BT621" i="1"/>
  <c r="BU621" i="1"/>
  <c r="BV621" i="1"/>
  <c r="BX621" i="1"/>
  <c r="BR622" i="1"/>
  <c r="BS622" i="1"/>
  <c r="BT622" i="1"/>
  <c r="BU622" i="1"/>
  <c r="BV622" i="1"/>
  <c r="BX622" i="1"/>
  <c r="BR623" i="1"/>
  <c r="BS623" i="1"/>
  <c r="BT623" i="1"/>
  <c r="BU623" i="1"/>
  <c r="BV623" i="1"/>
  <c r="BX623" i="1"/>
  <c r="BS624" i="1"/>
  <c r="BT624" i="1"/>
  <c r="BU624" i="1"/>
  <c r="BV624" i="1"/>
  <c r="BX624" i="1"/>
  <c r="BR625" i="1"/>
  <c r="BS625" i="1"/>
  <c r="BT625" i="1"/>
  <c r="BU625" i="1"/>
  <c r="BV625" i="1"/>
  <c r="BX625" i="1"/>
  <c r="BR626" i="1"/>
  <c r="BS626" i="1"/>
  <c r="BT626" i="1"/>
  <c r="BU626" i="1"/>
  <c r="BV626" i="1"/>
  <c r="BX626" i="1"/>
  <c r="BR627" i="1"/>
  <c r="BS627" i="1"/>
  <c r="BT627" i="1"/>
  <c r="BU627" i="1"/>
  <c r="BV627" i="1"/>
  <c r="BX627" i="1"/>
  <c r="BR628" i="1"/>
  <c r="BS628" i="1"/>
  <c r="BT628" i="1"/>
  <c r="BU628" i="1"/>
  <c r="BV628" i="1"/>
  <c r="BX628" i="1"/>
  <c r="BR629" i="1"/>
  <c r="BS629" i="1"/>
  <c r="BT629" i="1"/>
  <c r="BU629" i="1"/>
  <c r="BV629" i="1"/>
  <c r="BX629" i="1"/>
  <c r="BR630" i="1"/>
  <c r="BS630" i="1"/>
  <c r="BT630" i="1"/>
  <c r="BU630" i="1"/>
  <c r="BV630" i="1"/>
  <c r="BX630" i="1"/>
  <c r="BR631" i="1"/>
  <c r="BS631" i="1"/>
  <c r="BT631" i="1"/>
  <c r="BU631" i="1"/>
  <c r="BV631" i="1"/>
  <c r="BX631" i="1"/>
  <c r="BR632" i="1"/>
  <c r="BS632" i="1"/>
  <c r="BT632" i="1"/>
  <c r="BU632" i="1"/>
  <c r="BV632" i="1"/>
  <c r="BX632" i="1"/>
  <c r="BR633" i="1"/>
  <c r="BS633" i="1"/>
  <c r="BT633" i="1"/>
  <c r="BU633" i="1"/>
  <c r="BV633" i="1"/>
  <c r="BX633" i="1"/>
  <c r="BR634" i="1"/>
  <c r="BS634" i="1"/>
  <c r="BT634" i="1"/>
  <c r="BU634" i="1"/>
  <c r="BV634" i="1"/>
  <c r="BX634" i="1"/>
  <c r="BS635" i="1"/>
  <c r="BT635" i="1"/>
  <c r="BU635" i="1"/>
  <c r="BV635" i="1"/>
  <c r="BX635" i="1"/>
  <c r="BR636" i="1"/>
  <c r="BS636" i="1"/>
  <c r="BT636" i="1"/>
  <c r="BU636" i="1"/>
  <c r="BV636" i="1"/>
  <c r="BX636" i="1"/>
  <c r="BS637" i="1"/>
  <c r="BT637" i="1"/>
  <c r="BU637" i="1"/>
  <c r="BV637" i="1"/>
  <c r="BX637" i="1"/>
  <c r="BR638" i="1"/>
  <c r="BS638" i="1"/>
  <c r="BT638" i="1"/>
  <c r="BU638" i="1"/>
  <c r="BV638" i="1"/>
  <c r="BX638" i="1"/>
  <c r="BR639" i="1"/>
  <c r="BS639" i="1"/>
  <c r="BT639" i="1"/>
  <c r="BU639" i="1"/>
  <c r="BV639" i="1"/>
  <c r="BX639" i="1"/>
  <c r="BR640" i="1"/>
  <c r="BS640" i="1"/>
  <c r="BT640" i="1"/>
  <c r="BU640" i="1"/>
  <c r="BV640" i="1"/>
  <c r="BX640" i="1"/>
  <c r="BR641" i="1"/>
  <c r="BS641" i="1"/>
  <c r="BT641" i="1"/>
  <c r="BU641" i="1"/>
  <c r="BV641" i="1"/>
  <c r="BX641" i="1"/>
  <c r="BR642" i="1"/>
  <c r="BS642" i="1"/>
  <c r="BT642" i="1"/>
  <c r="BU642" i="1"/>
  <c r="BV642" i="1"/>
  <c r="BX642" i="1"/>
  <c r="BR643" i="1"/>
  <c r="BS643" i="1"/>
  <c r="BT643" i="1"/>
  <c r="BU643" i="1"/>
  <c r="BV643" i="1"/>
  <c r="BX643" i="1"/>
  <c r="BS644" i="1"/>
  <c r="BT644" i="1"/>
  <c r="BU644" i="1"/>
  <c r="BV644" i="1"/>
  <c r="BX644" i="1"/>
  <c r="BR645" i="1"/>
  <c r="BS645" i="1"/>
  <c r="BT645" i="1"/>
  <c r="BU645" i="1"/>
  <c r="BV645" i="1"/>
  <c r="BX645" i="1"/>
  <c r="BR646" i="1"/>
  <c r="BS646" i="1"/>
  <c r="BT646" i="1"/>
  <c r="BU646" i="1"/>
  <c r="BV646" i="1"/>
  <c r="BX646" i="1"/>
  <c r="BR647" i="1"/>
  <c r="BS647" i="1"/>
  <c r="BT647" i="1"/>
  <c r="BU647" i="1"/>
  <c r="BV647" i="1"/>
  <c r="BX647" i="1"/>
  <c r="BR648" i="1"/>
  <c r="BS648" i="1"/>
  <c r="BT648" i="1"/>
  <c r="BU648" i="1"/>
  <c r="BV648" i="1"/>
  <c r="BX648" i="1"/>
  <c r="BR649" i="1"/>
  <c r="BS649" i="1"/>
  <c r="BT649" i="1"/>
  <c r="BU649" i="1"/>
  <c r="BV649" i="1"/>
  <c r="BX649" i="1"/>
  <c r="BR650" i="1"/>
  <c r="BS650" i="1"/>
  <c r="BT650" i="1"/>
  <c r="BU650" i="1"/>
  <c r="BV650" i="1"/>
  <c r="BX650" i="1"/>
  <c r="BR651" i="1"/>
  <c r="BS651" i="1"/>
  <c r="BT651" i="1"/>
  <c r="BU651" i="1"/>
  <c r="BV651" i="1"/>
  <c r="BX651" i="1"/>
  <c r="BR652" i="1"/>
  <c r="BS652" i="1"/>
  <c r="BT652" i="1"/>
  <c r="BU652" i="1"/>
  <c r="BV652" i="1"/>
  <c r="BX652" i="1"/>
  <c r="BR653" i="1"/>
  <c r="BS653" i="1"/>
  <c r="BT653" i="1"/>
  <c r="BU653" i="1"/>
  <c r="BV653" i="1"/>
  <c r="BX653" i="1"/>
  <c r="BR654" i="1"/>
  <c r="BS654" i="1"/>
  <c r="BT654" i="1"/>
  <c r="BU654" i="1"/>
  <c r="BV654" i="1"/>
  <c r="BX654" i="1"/>
  <c r="BR655" i="1"/>
  <c r="BS655" i="1"/>
  <c r="BT655" i="1"/>
  <c r="BU655" i="1"/>
  <c r="BV655" i="1"/>
  <c r="BX655" i="1"/>
  <c r="BR656" i="1"/>
  <c r="BS656" i="1"/>
  <c r="BT656" i="1"/>
  <c r="BU656" i="1"/>
  <c r="BV656" i="1"/>
  <c r="BX656" i="1"/>
  <c r="BR657" i="1"/>
  <c r="BS657" i="1"/>
  <c r="BT657" i="1"/>
  <c r="BU657" i="1"/>
  <c r="BV657" i="1"/>
  <c r="BX657" i="1"/>
  <c r="BR658" i="1"/>
  <c r="BS658" i="1"/>
  <c r="BT658" i="1"/>
  <c r="BU658" i="1"/>
  <c r="BV658" i="1"/>
  <c r="BX658" i="1"/>
  <c r="BR659" i="1"/>
  <c r="BS659" i="1"/>
  <c r="BT659" i="1"/>
  <c r="BU659" i="1"/>
  <c r="BV659" i="1"/>
  <c r="BX659" i="1"/>
  <c r="BR660" i="1"/>
  <c r="BS660" i="1"/>
  <c r="BT660" i="1"/>
  <c r="BU660" i="1"/>
  <c r="BV660" i="1"/>
  <c r="BX660" i="1"/>
  <c r="BR661" i="1"/>
  <c r="BS661" i="1"/>
  <c r="BT661" i="1"/>
  <c r="BU661" i="1"/>
  <c r="BV661" i="1"/>
  <c r="BX661" i="1"/>
  <c r="BR662" i="1"/>
  <c r="BS662" i="1"/>
  <c r="BT662" i="1"/>
  <c r="BU662" i="1"/>
  <c r="BV662" i="1"/>
  <c r="BX662" i="1"/>
  <c r="BR663" i="1"/>
  <c r="BS663" i="1"/>
  <c r="BT663" i="1"/>
  <c r="BU663" i="1"/>
  <c r="BV663" i="1"/>
  <c r="BX663" i="1"/>
  <c r="BR664" i="1"/>
  <c r="BS664" i="1"/>
  <c r="BT664" i="1"/>
  <c r="BU664" i="1"/>
  <c r="BV664" i="1"/>
  <c r="BX664" i="1"/>
  <c r="BR665" i="1"/>
  <c r="BS665" i="1"/>
  <c r="BT665" i="1"/>
  <c r="BU665" i="1"/>
  <c r="BV665" i="1"/>
  <c r="BX665" i="1"/>
  <c r="BR666" i="1"/>
  <c r="BS666" i="1"/>
  <c r="BT666" i="1"/>
  <c r="BU666" i="1"/>
  <c r="BV666" i="1"/>
  <c r="BX666" i="1"/>
  <c r="BR667" i="1"/>
  <c r="BS667" i="1"/>
  <c r="BT667" i="1"/>
  <c r="BU667" i="1"/>
  <c r="BV667" i="1"/>
  <c r="BX667" i="1"/>
  <c r="BR668" i="1"/>
  <c r="BS668" i="1"/>
  <c r="BT668" i="1"/>
  <c r="BU668" i="1"/>
  <c r="BV668" i="1"/>
  <c r="BX668" i="1"/>
  <c r="BR669" i="1"/>
  <c r="BS669" i="1"/>
  <c r="BT669" i="1"/>
  <c r="BU669" i="1"/>
  <c r="BV669" i="1"/>
  <c r="BX669" i="1"/>
  <c r="BR670" i="1"/>
  <c r="BS670" i="1"/>
  <c r="BT670" i="1"/>
  <c r="BU670" i="1"/>
  <c r="BV670" i="1"/>
  <c r="BX670" i="1"/>
  <c r="BR671" i="1"/>
  <c r="BS671" i="1"/>
  <c r="BT671" i="1"/>
  <c r="BU671" i="1"/>
  <c r="BV671" i="1"/>
  <c r="BX671" i="1"/>
  <c r="BR672" i="1"/>
  <c r="BS672" i="1"/>
  <c r="BT672" i="1"/>
  <c r="BU672" i="1"/>
  <c r="BV672" i="1"/>
  <c r="BX672" i="1"/>
  <c r="BR673" i="1"/>
  <c r="BS673" i="1"/>
  <c r="BT673" i="1"/>
  <c r="BU673" i="1"/>
  <c r="BV673" i="1"/>
  <c r="BX673" i="1"/>
  <c r="BR674" i="1"/>
  <c r="BS674" i="1"/>
  <c r="BT674" i="1"/>
  <c r="BU674" i="1"/>
  <c r="BV674" i="1"/>
  <c r="BX674" i="1"/>
  <c r="BR675" i="1"/>
  <c r="BS675" i="1"/>
  <c r="BT675" i="1"/>
  <c r="BU675" i="1"/>
  <c r="BV675" i="1"/>
  <c r="BX675" i="1"/>
  <c r="BS676" i="1"/>
  <c r="BT676" i="1"/>
  <c r="BU676" i="1"/>
  <c r="BV676" i="1"/>
  <c r="BX676" i="1"/>
  <c r="BR677" i="1"/>
  <c r="BS677" i="1"/>
  <c r="BT677" i="1"/>
  <c r="BU677" i="1"/>
  <c r="BV677" i="1"/>
  <c r="BX677" i="1"/>
  <c r="BR678" i="1"/>
  <c r="BS678" i="1"/>
  <c r="BT678" i="1"/>
  <c r="BU678" i="1"/>
  <c r="BV678" i="1"/>
  <c r="BX678" i="1"/>
  <c r="BR679" i="1"/>
  <c r="BS679" i="1"/>
  <c r="BT679" i="1"/>
  <c r="BU679" i="1"/>
  <c r="BV679" i="1"/>
  <c r="BX679" i="1"/>
  <c r="BR680" i="1"/>
  <c r="BS680" i="1"/>
  <c r="BT680" i="1"/>
  <c r="BU680" i="1"/>
  <c r="BV680" i="1"/>
  <c r="BX680" i="1"/>
  <c r="BR681" i="1"/>
  <c r="BS681" i="1"/>
  <c r="BT681" i="1"/>
  <c r="BU681" i="1"/>
  <c r="BV681" i="1"/>
  <c r="BX681" i="1"/>
  <c r="BR682" i="1"/>
  <c r="BS682" i="1"/>
  <c r="BT682" i="1"/>
  <c r="BU682" i="1"/>
  <c r="BV682" i="1"/>
  <c r="BX682" i="1"/>
  <c r="BR683" i="1"/>
  <c r="BS683" i="1"/>
  <c r="BT683" i="1"/>
  <c r="BU683" i="1"/>
  <c r="BV683" i="1"/>
  <c r="BX683" i="1"/>
  <c r="BR684" i="1"/>
  <c r="BS684" i="1"/>
  <c r="BT684" i="1"/>
  <c r="BU684" i="1"/>
  <c r="BV684" i="1"/>
  <c r="BX684" i="1"/>
  <c r="BR685" i="1"/>
  <c r="BS685" i="1"/>
  <c r="BT685" i="1"/>
  <c r="BU685" i="1"/>
  <c r="BV685" i="1"/>
  <c r="BX685" i="1"/>
  <c r="BR686" i="1"/>
  <c r="BS686" i="1"/>
  <c r="BT686" i="1"/>
  <c r="BU686" i="1"/>
  <c r="BV686" i="1"/>
  <c r="BX686" i="1"/>
  <c r="BR687" i="1"/>
  <c r="BS687" i="1"/>
  <c r="BT687" i="1"/>
  <c r="BU687" i="1"/>
  <c r="BV687" i="1"/>
  <c r="BX687" i="1"/>
  <c r="BR688" i="1"/>
  <c r="BS688" i="1"/>
  <c r="BT688" i="1"/>
  <c r="BU688" i="1"/>
  <c r="BV688" i="1"/>
  <c r="BX688" i="1"/>
  <c r="BR689" i="1"/>
  <c r="BS689" i="1"/>
  <c r="BT689" i="1"/>
  <c r="BV689" i="1"/>
  <c r="BX689" i="1"/>
  <c r="BR690" i="1"/>
  <c r="BS690" i="1"/>
  <c r="BT690" i="1"/>
  <c r="BU690" i="1"/>
  <c r="BV690" i="1"/>
  <c r="BX690" i="1"/>
  <c r="BR691" i="1"/>
  <c r="BS691" i="1"/>
  <c r="BT691" i="1"/>
  <c r="BU691" i="1"/>
  <c r="BV691" i="1"/>
  <c r="BX691" i="1"/>
  <c r="BS692" i="1"/>
  <c r="BT692" i="1"/>
  <c r="BU692" i="1"/>
  <c r="BV692" i="1"/>
  <c r="BX692" i="1"/>
  <c r="BR693" i="1"/>
  <c r="BS693" i="1"/>
  <c r="BT693" i="1"/>
  <c r="BU693" i="1"/>
  <c r="BV693" i="1"/>
  <c r="BX693" i="1"/>
  <c r="BR694" i="1"/>
  <c r="BS694" i="1"/>
  <c r="BT694" i="1"/>
  <c r="BU694" i="1"/>
  <c r="BV694" i="1"/>
  <c r="BX694" i="1"/>
  <c r="BR695" i="1"/>
  <c r="BS695" i="1"/>
  <c r="BT695" i="1"/>
  <c r="BU695" i="1"/>
  <c r="BV695" i="1"/>
  <c r="BX695" i="1"/>
  <c r="BR696" i="1"/>
  <c r="BS696" i="1"/>
  <c r="BT696" i="1"/>
  <c r="BU696" i="1"/>
  <c r="BV696" i="1"/>
  <c r="BX696" i="1"/>
  <c r="BR697" i="1"/>
  <c r="BS697" i="1"/>
  <c r="BT697" i="1"/>
  <c r="BU697" i="1"/>
  <c r="BV697" i="1"/>
  <c r="BX697" i="1"/>
  <c r="BR698" i="1"/>
  <c r="BS698" i="1"/>
  <c r="BT698" i="1"/>
  <c r="BU698" i="1"/>
  <c r="BV698" i="1"/>
  <c r="BX698" i="1"/>
  <c r="BR699" i="1"/>
  <c r="BS699" i="1"/>
  <c r="BT699" i="1"/>
  <c r="BU699" i="1"/>
  <c r="BV699" i="1"/>
  <c r="BX699" i="1"/>
  <c r="BR700" i="1"/>
  <c r="BS700" i="1"/>
  <c r="BT700" i="1"/>
  <c r="BU700" i="1"/>
  <c r="BV700" i="1"/>
  <c r="BX700" i="1"/>
  <c r="BR701" i="1"/>
  <c r="BS701" i="1"/>
  <c r="BT701" i="1"/>
  <c r="BU701" i="1"/>
  <c r="BV701" i="1"/>
  <c r="BX701" i="1"/>
  <c r="BR702" i="1"/>
  <c r="BS702" i="1"/>
  <c r="BT702" i="1"/>
  <c r="BU702" i="1"/>
  <c r="BV702" i="1"/>
  <c r="BX702" i="1"/>
  <c r="BR703" i="1"/>
  <c r="BS703" i="1"/>
  <c r="BT703" i="1"/>
  <c r="BU703" i="1"/>
  <c r="BV703" i="1"/>
  <c r="BX703" i="1"/>
  <c r="BR704" i="1"/>
  <c r="BS704" i="1"/>
  <c r="BT704" i="1"/>
  <c r="BU704" i="1"/>
  <c r="BV704" i="1"/>
  <c r="BX704" i="1"/>
  <c r="BR705" i="1"/>
  <c r="BS705" i="1"/>
  <c r="BT705" i="1"/>
  <c r="BU705" i="1"/>
  <c r="BV705" i="1"/>
  <c r="BX705" i="1"/>
  <c r="BR706" i="1"/>
  <c r="BS706" i="1"/>
  <c r="BT706" i="1"/>
  <c r="BU706" i="1"/>
  <c r="BV706" i="1"/>
  <c r="BX706" i="1"/>
  <c r="BR707" i="1"/>
  <c r="BS707" i="1"/>
  <c r="BT707" i="1"/>
  <c r="BU707" i="1"/>
  <c r="BV707" i="1"/>
  <c r="BX707" i="1"/>
  <c r="BR708" i="1"/>
  <c r="BS708" i="1"/>
  <c r="BT708" i="1"/>
  <c r="BU708" i="1"/>
  <c r="BV708" i="1"/>
  <c r="BX708" i="1"/>
  <c r="BR709" i="1"/>
  <c r="BS709" i="1"/>
  <c r="BT709" i="1"/>
  <c r="BU709" i="1"/>
  <c r="BV709" i="1"/>
  <c r="BX709" i="1"/>
  <c r="BR710" i="1"/>
  <c r="BS710" i="1"/>
  <c r="BT710" i="1"/>
  <c r="BU710" i="1"/>
  <c r="BV710" i="1"/>
  <c r="BX710" i="1"/>
  <c r="BR711" i="1"/>
  <c r="BS711" i="1"/>
  <c r="BT711" i="1"/>
  <c r="BU711" i="1"/>
  <c r="BV711" i="1"/>
  <c r="BX711" i="1"/>
  <c r="BR712" i="1"/>
  <c r="BS712" i="1"/>
  <c r="BT712" i="1"/>
  <c r="BU712" i="1"/>
  <c r="BV712" i="1"/>
  <c r="BX712" i="1"/>
  <c r="BR713" i="1"/>
  <c r="BS713" i="1"/>
  <c r="BT713" i="1"/>
  <c r="BU713" i="1"/>
  <c r="BV713" i="1"/>
  <c r="BX713" i="1"/>
  <c r="BR714" i="1"/>
  <c r="BS714" i="1"/>
  <c r="BT714" i="1"/>
  <c r="BU714" i="1"/>
  <c r="BV714" i="1"/>
  <c r="BX714" i="1"/>
  <c r="BR715" i="1"/>
  <c r="BS715" i="1"/>
  <c r="BT715" i="1"/>
  <c r="BU715" i="1"/>
  <c r="BV715" i="1"/>
  <c r="BX715" i="1"/>
  <c r="BR716" i="1"/>
  <c r="BS716" i="1"/>
  <c r="BT716" i="1"/>
  <c r="BU716" i="1"/>
  <c r="BV716" i="1"/>
  <c r="BX716" i="1"/>
  <c r="BR717" i="1"/>
  <c r="BS717" i="1"/>
  <c r="BT717" i="1"/>
  <c r="BU717" i="1"/>
  <c r="BV717" i="1"/>
  <c r="BX717" i="1"/>
  <c r="BR718" i="1"/>
  <c r="BS718" i="1"/>
  <c r="BT718" i="1"/>
  <c r="BU718" i="1"/>
  <c r="BV718" i="1"/>
  <c r="BX718" i="1"/>
  <c r="BR719" i="1"/>
  <c r="BS719" i="1"/>
  <c r="BT719" i="1"/>
  <c r="BU719" i="1"/>
  <c r="BV719" i="1"/>
  <c r="BX719" i="1"/>
  <c r="BR720" i="1"/>
  <c r="BS720" i="1"/>
  <c r="BT720" i="1"/>
  <c r="BU720" i="1"/>
  <c r="BV720" i="1"/>
  <c r="BX720" i="1"/>
  <c r="BR721" i="1"/>
  <c r="BS721" i="1"/>
  <c r="BT721" i="1"/>
  <c r="BU721" i="1"/>
  <c r="BV721" i="1"/>
  <c r="BX721" i="1"/>
  <c r="BR722" i="1"/>
  <c r="BS722" i="1"/>
  <c r="BT722" i="1"/>
  <c r="BU722" i="1"/>
  <c r="BV722" i="1"/>
  <c r="BX722" i="1"/>
  <c r="BR723" i="1"/>
  <c r="BS723" i="1"/>
  <c r="BT723" i="1"/>
  <c r="BU723" i="1"/>
  <c r="BV723" i="1"/>
  <c r="BX723" i="1"/>
  <c r="BR724" i="1"/>
  <c r="BS724" i="1"/>
  <c r="BT724" i="1"/>
  <c r="BU724" i="1"/>
  <c r="BV724" i="1"/>
  <c r="BX724" i="1"/>
  <c r="BR725" i="1"/>
  <c r="BS725" i="1"/>
  <c r="BT725" i="1"/>
  <c r="BU725" i="1"/>
  <c r="BV725" i="1"/>
  <c r="BX725" i="1"/>
  <c r="BR726" i="1"/>
  <c r="BS726" i="1"/>
  <c r="BT726" i="1"/>
  <c r="BU726" i="1"/>
  <c r="BV726" i="1"/>
  <c r="BX726" i="1"/>
  <c r="BR727" i="1"/>
  <c r="BS727" i="1"/>
  <c r="BT727" i="1"/>
  <c r="BU727" i="1"/>
  <c r="BV727" i="1"/>
  <c r="BX727" i="1"/>
  <c r="BS728" i="1"/>
  <c r="BT728" i="1"/>
  <c r="BU728" i="1"/>
  <c r="BV728" i="1"/>
  <c r="BX728" i="1"/>
  <c r="BS729" i="1"/>
  <c r="BT729" i="1"/>
  <c r="BU729" i="1"/>
  <c r="BV729" i="1"/>
  <c r="BX729" i="1"/>
  <c r="BR730" i="1"/>
  <c r="BS730" i="1"/>
  <c r="BT730" i="1"/>
  <c r="BU730" i="1"/>
  <c r="BV730" i="1"/>
  <c r="BX730" i="1"/>
  <c r="BS731" i="1"/>
  <c r="BT731" i="1"/>
  <c r="BU731" i="1"/>
  <c r="BV731" i="1"/>
  <c r="BX731" i="1"/>
  <c r="BR732" i="1"/>
  <c r="BS732" i="1"/>
  <c r="BT732" i="1"/>
  <c r="BU732" i="1"/>
  <c r="BV732" i="1"/>
  <c r="BX732" i="1"/>
  <c r="BS733" i="1"/>
  <c r="BT733" i="1"/>
  <c r="BU733" i="1"/>
  <c r="BV733" i="1"/>
  <c r="BX733" i="1"/>
  <c r="BR734" i="1"/>
  <c r="BS734" i="1"/>
  <c r="BT734" i="1"/>
  <c r="BU734" i="1"/>
  <c r="BV734" i="1"/>
  <c r="BX734" i="1"/>
  <c r="BR735" i="1"/>
  <c r="BS735" i="1"/>
  <c r="BT735" i="1"/>
  <c r="BU735" i="1"/>
  <c r="BV735" i="1"/>
  <c r="BX735" i="1"/>
  <c r="BS736" i="1"/>
  <c r="BT736" i="1"/>
  <c r="BU736" i="1"/>
  <c r="BV736" i="1"/>
  <c r="BX736" i="1"/>
  <c r="BR737" i="1"/>
  <c r="BS737" i="1"/>
  <c r="BT737" i="1"/>
  <c r="BU737" i="1"/>
  <c r="BV737" i="1"/>
  <c r="BX737" i="1"/>
  <c r="BR738" i="1"/>
  <c r="BS738" i="1"/>
  <c r="BT738" i="1"/>
  <c r="BU738" i="1"/>
  <c r="BV738" i="1"/>
  <c r="BX738" i="1"/>
  <c r="BS739" i="1"/>
  <c r="BT739" i="1"/>
  <c r="BU739" i="1"/>
  <c r="BV739" i="1"/>
  <c r="BX739" i="1"/>
  <c r="BR740" i="1"/>
  <c r="BS740" i="1"/>
  <c r="BT740" i="1"/>
  <c r="BU740" i="1"/>
  <c r="BV740" i="1"/>
  <c r="BX740" i="1"/>
  <c r="BR741" i="1"/>
  <c r="BS741" i="1"/>
  <c r="BT741" i="1"/>
  <c r="BU741" i="1"/>
  <c r="BV741" i="1"/>
  <c r="BX741" i="1"/>
  <c r="BR742" i="1"/>
  <c r="BS742" i="1"/>
  <c r="BT742" i="1"/>
  <c r="BU742" i="1"/>
  <c r="BV742" i="1"/>
  <c r="BX742" i="1"/>
  <c r="BR743" i="1"/>
  <c r="BS743" i="1"/>
  <c r="BT743" i="1"/>
  <c r="BU743" i="1"/>
  <c r="BV743" i="1"/>
  <c r="BX743" i="1"/>
  <c r="BR744" i="1"/>
  <c r="BS744" i="1"/>
  <c r="BT744" i="1"/>
  <c r="BU744" i="1"/>
  <c r="BV744" i="1"/>
  <c r="BX744" i="1"/>
  <c r="BR745" i="1"/>
  <c r="BS745" i="1"/>
  <c r="BT745" i="1"/>
  <c r="BU745" i="1"/>
  <c r="BV745" i="1"/>
  <c r="BX745" i="1"/>
  <c r="BR746" i="1"/>
  <c r="BS746" i="1"/>
  <c r="BT746" i="1"/>
  <c r="BU746" i="1"/>
  <c r="BV746" i="1"/>
  <c r="BX746" i="1"/>
  <c r="BR747" i="1"/>
  <c r="BS747" i="1"/>
  <c r="BT747" i="1"/>
  <c r="BU747" i="1"/>
  <c r="BV747" i="1"/>
  <c r="BX747" i="1"/>
  <c r="BR748" i="1"/>
  <c r="BS748" i="1"/>
  <c r="BT748" i="1"/>
  <c r="BU748" i="1"/>
  <c r="BV748" i="1"/>
  <c r="BX748" i="1"/>
  <c r="BR749" i="1"/>
  <c r="BS749" i="1"/>
  <c r="BT749" i="1"/>
  <c r="BU749" i="1"/>
  <c r="BV749" i="1"/>
  <c r="BX749" i="1"/>
  <c r="BS750" i="1"/>
  <c r="BT750" i="1"/>
  <c r="BU750" i="1"/>
  <c r="BV750" i="1"/>
  <c r="BX750" i="1"/>
  <c r="BR751" i="1"/>
  <c r="BS751" i="1"/>
  <c r="BT751" i="1"/>
  <c r="BU751" i="1"/>
  <c r="BV751" i="1"/>
  <c r="BX751" i="1"/>
  <c r="BR752" i="1"/>
  <c r="BS752" i="1"/>
  <c r="BT752" i="1"/>
  <c r="BU752" i="1"/>
  <c r="BV752" i="1"/>
  <c r="BX752" i="1"/>
  <c r="BR753" i="1"/>
  <c r="BS753" i="1"/>
  <c r="BT753" i="1"/>
  <c r="BU753" i="1"/>
  <c r="BV753" i="1"/>
  <c r="BX753" i="1"/>
  <c r="BR754" i="1"/>
  <c r="BS754" i="1"/>
  <c r="BT754" i="1"/>
  <c r="BU754" i="1"/>
  <c r="BV754" i="1"/>
  <c r="BX754" i="1"/>
  <c r="BR755" i="1"/>
  <c r="BS755" i="1"/>
  <c r="BT755" i="1"/>
  <c r="BU755" i="1"/>
  <c r="BV755" i="1"/>
  <c r="BX755" i="1"/>
  <c r="BR756" i="1"/>
  <c r="BS756" i="1"/>
  <c r="BT756" i="1"/>
  <c r="BU756" i="1"/>
  <c r="BV756" i="1"/>
  <c r="BX756" i="1"/>
  <c r="BR757" i="1"/>
  <c r="BS757" i="1"/>
  <c r="BT757" i="1"/>
  <c r="BU757" i="1"/>
  <c r="BV757" i="1"/>
  <c r="BX757" i="1"/>
  <c r="BS758" i="1"/>
  <c r="BT758" i="1"/>
  <c r="BU758" i="1"/>
  <c r="BV758" i="1"/>
  <c r="BX758" i="1"/>
  <c r="BS759" i="1"/>
  <c r="BT759" i="1"/>
  <c r="BU759" i="1"/>
  <c r="BV759" i="1"/>
  <c r="BX759" i="1"/>
  <c r="BR760" i="1"/>
  <c r="BS760" i="1"/>
  <c r="BT760" i="1"/>
  <c r="BU760" i="1"/>
  <c r="BV760" i="1"/>
  <c r="BX760" i="1"/>
  <c r="BR761" i="1"/>
  <c r="BS761" i="1"/>
  <c r="BT761" i="1"/>
  <c r="BU761" i="1"/>
  <c r="BV761" i="1"/>
  <c r="BX761" i="1"/>
  <c r="BR762" i="1"/>
  <c r="BS762" i="1"/>
  <c r="BT762" i="1"/>
  <c r="BU762" i="1"/>
  <c r="BV762" i="1"/>
  <c r="BX762" i="1"/>
  <c r="BR763" i="1"/>
  <c r="BS763" i="1"/>
  <c r="BT763" i="1"/>
  <c r="BU763" i="1"/>
  <c r="BV763" i="1"/>
  <c r="BX763" i="1"/>
  <c r="BR764" i="1"/>
  <c r="BS764" i="1"/>
  <c r="BT764" i="1"/>
  <c r="BV764" i="1"/>
  <c r="BX764" i="1"/>
  <c r="BR765" i="1"/>
  <c r="BS765" i="1"/>
  <c r="BT765" i="1"/>
  <c r="BU765" i="1"/>
  <c r="BV765" i="1"/>
  <c r="BX765" i="1"/>
  <c r="BR766" i="1"/>
  <c r="BS766" i="1"/>
  <c r="BT766" i="1"/>
  <c r="BU766" i="1"/>
  <c r="BV766" i="1"/>
  <c r="BX766" i="1"/>
  <c r="BR767" i="1"/>
  <c r="BS767" i="1"/>
  <c r="BT767" i="1"/>
  <c r="BU767" i="1"/>
  <c r="BV767" i="1"/>
  <c r="BX767" i="1"/>
  <c r="BR768" i="1"/>
  <c r="BS768" i="1"/>
  <c r="BT768" i="1"/>
  <c r="BU768" i="1"/>
  <c r="BV768" i="1"/>
  <c r="BX768" i="1"/>
  <c r="BR769" i="1"/>
  <c r="BS769" i="1"/>
  <c r="BT769" i="1"/>
  <c r="BU769" i="1"/>
  <c r="BV769" i="1"/>
  <c r="BX769" i="1"/>
  <c r="BR770" i="1"/>
  <c r="BS770" i="1"/>
  <c r="BT770" i="1"/>
  <c r="BU770" i="1"/>
  <c r="BV770" i="1"/>
  <c r="BX770" i="1"/>
  <c r="BR771" i="1"/>
  <c r="BS771" i="1"/>
  <c r="BT771" i="1"/>
  <c r="BU771" i="1"/>
  <c r="BV771" i="1"/>
  <c r="BX771" i="1"/>
  <c r="BR772" i="1"/>
  <c r="BS772" i="1"/>
  <c r="BT772" i="1"/>
  <c r="BU772" i="1"/>
  <c r="BV772" i="1"/>
  <c r="BX772" i="1"/>
  <c r="BR773" i="1"/>
  <c r="BS773" i="1"/>
  <c r="BT773" i="1"/>
  <c r="BU773" i="1"/>
  <c r="BV773" i="1"/>
  <c r="BX773" i="1"/>
  <c r="BR774" i="1"/>
  <c r="BS774" i="1"/>
  <c r="BT774" i="1"/>
  <c r="BU774" i="1"/>
  <c r="BV774" i="1"/>
  <c r="BX774" i="1"/>
  <c r="BR775" i="1"/>
  <c r="BS775" i="1"/>
  <c r="BT775" i="1"/>
  <c r="BU775" i="1"/>
  <c r="BV775" i="1"/>
  <c r="BX775" i="1"/>
  <c r="BR776" i="1"/>
  <c r="BS776" i="1"/>
  <c r="BT776" i="1"/>
  <c r="BU776" i="1"/>
  <c r="BV776" i="1"/>
  <c r="BX776" i="1"/>
  <c r="BR777" i="1"/>
  <c r="BS777" i="1"/>
  <c r="BT777" i="1"/>
  <c r="BU777" i="1"/>
  <c r="BV777" i="1"/>
  <c r="BX777" i="1"/>
  <c r="BR778" i="1"/>
  <c r="BS778" i="1"/>
  <c r="BT778" i="1"/>
  <c r="BU778" i="1"/>
  <c r="BV778" i="1"/>
  <c r="BX778" i="1"/>
  <c r="BR779" i="1"/>
  <c r="BS779" i="1"/>
  <c r="BT779" i="1"/>
  <c r="BU779" i="1"/>
  <c r="BV779" i="1"/>
  <c r="BX779" i="1"/>
  <c r="BR780" i="1"/>
  <c r="BS780" i="1"/>
  <c r="BT780" i="1"/>
  <c r="BU780" i="1"/>
  <c r="BV780" i="1"/>
  <c r="BX780" i="1"/>
  <c r="N310" i="4" l="1"/>
  <c r="M311" i="4"/>
  <c r="N308" i="4"/>
  <c r="N311" i="4"/>
  <c r="O307" i="4"/>
  <c r="M307" i="4"/>
  <c r="O309" i="4"/>
  <c r="N306" i="4"/>
  <c r="M309" i="4"/>
  <c r="N307" i="4"/>
  <c r="N312" i="4"/>
  <c r="N313" i="4"/>
  <c r="O311" i="4"/>
  <c r="N309" i="4"/>
  <c r="B189" i="7"/>
  <c r="B300" i="8" l="1"/>
  <c r="B299" i="8"/>
  <c r="B298" i="8"/>
  <c r="B301" i="8" l="1"/>
  <c r="N206" i="7" l="1"/>
  <c r="N208" i="7"/>
  <c r="M207" i="7"/>
  <c r="N207" i="7"/>
  <c r="O207" i="7"/>
  <c r="F207" i="7" l="1"/>
  <c r="N205" i="7"/>
  <c r="N201" i="7"/>
  <c r="N203" i="7"/>
  <c r="C35" i="10"/>
  <c r="B35" i="10"/>
  <c r="D6" i="10"/>
  <c r="B2" i="10"/>
  <c r="B213" i="9"/>
  <c r="B214" i="9"/>
  <c r="B212" i="9"/>
  <c r="D6" i="9"/>
  <c r="A24" i="9"/>
  <c r="B16" i="9"/>
  <c r="B17" i="9"/>
  <c r="BU265" i="1"/>
  <c r="BU264" i="1"/>
  <c r="BU263" i="1"/>
  <c r="BU262" i="1"/>
  <c r="BU261" i="1"/>
  <c r="BU260" i="1"/>
  <c r="BU259" i="1"/>
  <c r="BU258" i="1"/>
  <c r="BU257" i="1"/>
  <c r="BU256" i="1"/>
  <c r="BU255" i="1"/>
  <c r="BU254" i="1"/>
  <c r="BU253" i="1"/>
  <c r="BU252" i="1"/>
  <c r="BU251" i="1"/>
  <c r="BU250" i="1"/>
  <c r="BU249" i="1"/>
  <c r="BU248" i="1"/>
  <c r="BU247" i="1"/>
  <c r="BU246" i="1"/>
  <c r="BU245" i="1"/>
  <c r="BU244" i="1"/>
  <c r="BU243" i="1"/>
  <c r="BU242" i="1"/>
  <c r="BU241" i="1"/>
  <c r="BU240" i="1"/>
  <c r="BU239" i="1"/>
  <c r="BU238" i="1"/>
  <c r="BU237" i="1"/>
  <c r="BU236" i="1"/>
  <c r="BU235" i="1"/>
  <c r="BU234" i="1"/>
  <c r="BU233" i="1"/>
  <c r="BU232" i="1"/>
  <c r="BU231" i="1"/>
  <c r="BU230" i="1"/>
  <c r="BU229" i="1"/>
  <c r="BU228" i="1"/>
  <c r="BU227" i="1"/>
  <c r="BU226" i="1"/>
  <c r="BU225" i="1"/>
  <c r="BU224" i="1"/>
  <c r="BU223" i="1"/>
  <c r="BU222" i="1"/>
  <c r="BU221" i="1"/>
  <c r="BU220" i="1"/>
  <c r="BU219" i="1"/>
  <c r="BU218" i="1"/>
  <c r="BU217" i="1"/>
  <c r="BU216" i="1"/>
  <c r="BU215" i="1"/>
  <c r="BU214" i="1"/>
  <c r="BU213" i="1"/>
  <c r="BU212" i="1"/>
  <c r="BU211" i="1"/>
  <c r="BU210" i="1"/>
  <c r="BU209" i="1"/>
  <c r="BU208" i="1"/>
  <c r="BU207" i="1"/>
  <c r="BU206" i="1"/>
  <c r="BU205" i="1"/>
  <c r="BU204" i="1"/>
  <c r="BU203" i="1"/>
  <c r="BU202" i="1"/>
  <c r="BU201" i="1"/>
  <c r="BU200" i="1"/>
  <c r="BU199" i="1"/>
  <c r="BU198" i="1"/>
  <c r="BU197" i="1"/>
  <c r="BU196" i="1"/>
  <c r="BU195" i="1"/>
  <c r="BU194" i="1"/>
  <c r="BU193" i="1"/>
  <c r="BU192" i="1"/>
  <c r="BU191" i="1"/>
  <c r="BU190" i="1"/>
  <c r="BU189" i="1"/>
  <c r="BU188" i="1"/>
  <c r="BU187" i="1"/>
  <c r="BU186" i="1"/>
  <c r="BU185" i="1"/>
  <c r="BU184" i="1"/>
  <c r="BU183" i="1"/>
  <c r="BU182" i="1"/>
  <c r="BU181" i="1"/>
  <c r="BU180" i="1"/>
  <c r="BU179" i="1"/>
  <c r="BU178" i="1"/>
  <c r="BU177" i="1"/>
  <c r="BU176" i="1"/>
  <c r="BU175" i="1"/>
  <c r="BU174" i="1"/>
  <c r="BU173" i="1"/>
  <c r="BU172" i="1"/>
  <c r="BU171" i="1"/>
  <c r="BU170" i="1"/>
  <c r="BU169" i="1"/>
  <c r="BU168" i="1"/>
  <c r="BU167" i="1"/>
  <c r="BU166" i="1"/>
  <c r="BU165" i="1"/>
  <c r="BU164" i="1"/>
  <c r="BU163" i="1"/>
  <c r="BU162" i="1"/>
  <c r="BU161" i="1"/>
  <c r="BU160" i="1"/>
  <c r="BU159" i="1"/>
  <c r="BU158" i="1"/>
  <c r="BU157" i="1"/>
  <c r="BU156" i="1"/>
  <c r="BU155" i="1"/>
  <c r="BU154" i="1"/>
  <c r="BU153" i="1"/>
  <c r="BU152" i="1"/>
  <c r="BU151" i="1"/>
  <c r="BU150" i="1"/>
  <c r="BU149" i="1"/>
  <c r="BU148" i="1"/>
  <c r="BU147" i="1"/>
  <c r="BU146" i="1"/>
  <c r="BU145" i="1"/>
  <c r="BU144" i="1"/>
  <c r="BU143" i="1"/>
  <c r="BU142" i="1"/>
  <c r="BU141" i="1"/>
  <c r="BU140" i="1"/>
  <c r="BU139" i="1"/>
  <c r="BU138" i="1"/>
  <c r="BU137" i="1"/>
  <c r="BU136" i="1"/>
  <c r="BU135" i="1"/>
  <c r="BU134" i="1"/>
  <c r="BU133" i="1"/>
  <c r="BU132" i="1"/>
  <c r="BU131" i="1"/>
  <c r="BU130" i="1"/>
  <c r="BU129" i="1"/>
  <c r="BU128" i="1"/>
  <c r="BU127" i="1"/>
  <c r="BU126" i="1"/>
  <c r="BU125" i="1"/>
  <c r="BU124" i="1"/>
  <c r="BU123" i="1"/>
  <c r="BU122" i="1"/>
  <c r="BU121" i="1"/>
  <c r="BU120" i="1"/>
  <c r="BU119" i="1"/>
  <c r="BU117" i="1"/>
  <c r="BU116" i="1"/>
  <c r="BU115" i="1"/>
  <c r="BU114" i="1"/>
  <c r="BU113" i="1"/>
  <c r="BU112" i="1"/>
  <c r="BU111" i="1"/>
  <c r="BU110" i="1"/>
  <c r="BU109" i="1"/>
  <c r="BU108" i="1"/>
  <c r="BU107" i="1"/>
  <c r="BU106" i="1"/>
  <c r="BU105" i="1"/>
  <c r="BU104" i="1"/>
  <c r="BU103" i="1"/>
  <c r="BU102" i="1"/>
  <c r="BU101" i="1"/>
  <c r="BU100" i="1"/>
  <c r="BU99" i="1"/>
  <c r="BU98" i="1"/>
  <c r="BU97" i="1"/>
  <c r="BU96" i="1"/>
  <c r="BU95" i="1"/>
  <c r="BU94" i="1"/>
  <c r="BU93" i="1"/>
  <c r="BU92" i="1"/>
  <c r="BU91" i="1"/>
  <c r="BU90" i="1"/>
  <c r="BU89" i="1"/>
  <c r="BU88" i="1"/>
  <c r="BU87" i="1"/>
  <c r="BU86" i="1"/>
  <c r="BU85" i="1"/>
  <c r="BU84" i="1"/>
  <c r="BU83" i="1"/>
  <c r="BU82" i="1"/>
  <c r="BU81" i="1"/>
  <c r="BU80" i="1"/>
  <c r="BU79" i="1"/>
  <c r="BU78" i="1"/>
  <c r="BU77" i="1"/>
  <c r="BU76" i="1"/>
  <c r="BU75" i="1"/>
  <c r="BU74" i="1"/>
  <c r="BU73" i="1"/>
  <c r="BU72" i="1"/>
  <c r="BU71" i="1"/>
  <c r="BU70" i="1"/>
  <c r="BU69" i="1"/>
  <c r="BU68" i="1"/>
  <c r="BU67" i="1"/>
  <c r="BU66" i="1"/>
  <c r="BU65" i="1"/>
  <c r="BU64" i="1"/>
  <c r="BU63" i="1"/>
  <c r="BU62" i="1"/>
  <c r="BU61" i="1"/>
  <c r="BU60" i="1"/>
  <c r="BU59" i="1"/>
  <c r="BU58" i="1"/>
  <c r="BU57" i="1"/>
  <c r="BU56" i="1"/>
  <c r="BU55" i="1"/>
  <c r="BU54" i="1"/>
  <c r="BU53" i="1"/>
  <c r="BU52" i="1"/>
  <c r="BU51" i="1"/>
  <c r="BU50" i="1"/>
  <c r="BU49" i="1"/>
  <c r="BU48" i="1"/>
  <c r="BU47" i="1"/>
  <c r="BU46" i="1"/>
  <c r="BU45" i="1"/>
  <c r="BU44" i="1"/>
  <c r="BU43" i="1"/>
  <c r="BU42" i="1"/>
  <c r="BU41" i="1"/>
  <c r="BU40" i="1"/>
  <c r="BU39" i="1"/>
  <c r="BU38" i="1"/>
  <c r="BU37" i="1"/>
  <c r="BU36" i="1"/>
  <c r="BU35" i="1"/>
  <c r="BU34" i="1"/>
  <c r="BU33" i="1"/>
  <c r="BU32" i="1"/>
  <c r="BU31" i="1"/>
  <c r="BU30" i="1"/>
  <c r="BU29" i="1"/>
  <c r="BU28" i="1"/>
  <c r="BU27" i="1"/>
  <c r="BU26" i="1"/>
  <c r="BU25" i="1"/>
  <c r="BU24" i="1"/>
  <c r="BU23" i="1"/>
  <c r="BU22" i="1"/>
  <c r="BU21" i="1"/>
  <c r="BU20" i="1"/>
  <c r="BU19" i="1"/>
  <c r="BU18" i="1"/>
  <c r="BU17" i="1"/>
  <c r="BU16" i="1"/>
  <c r="BU15" i="1"/>
  <c r="BU14" i="1"/>
  <c r="BU13" i="1"/>
  <c r="BU12" i="1"/>
  <c r="BU11" i="1"/>
  <c r="BU10" i="1"/>
  <c r="BU9" i="1"/>
  <c r="BU8" i="1"/>
  <c r="BU7" i="1"/>
  <c r="BU6" i="1"/>
  <c r="BU5" i="1"/>
  <c r="BU4" i="1"/>
  <c r="BU3" i="1"/>
  <c r="BU2" i="1"/>
  <c r="B4" i="10" l="1"/>
  <c r="B4" i="9"/>
  <c r="B215" i="9"/>
  <c r="B24" i="9"/>
  <c r="C24" i="9"/>
  <c r="D24" i="9"/>
  <c r="B15" i="9"/>
  <c r="D6" i="8" l="1"/>
  <c r="B6" i="8"/>
  <c r="B6" i="2" s="1"/>
  <c r="B2" i="8"/>
  <c r="B190" i="7"/>
  <c r="B191" i="7"/>
  <c r="D6" i="7"/>
  <c r="B6" i="7"/>
  <c r="B2" i="7"/>
  <c r="A24" i="8" l="1"/>
  <c r="A26" i="7"/>
  <c r="B24" i="8"/>
  <c r="C24" i="8"/>
  <c r="D24" i="8"/>
  <c r="D26" i="7"/>
  <c r="C26" i="7"/>
  <c r="B26" i="7"/>
  <c r="B192" i="7"/>
  <c r="BV3" i="1"/>
  <c r="BX3" i="1"/>
  <c r="BV4" i="1"/>
  <c r="BX4" i="1"/>
  <c r="BV5" i="1"/>
  <c r="BX5" i="1"/>
  <c r="BV6" i="1"/>
  <c r="BX6" i="1"/>
  <c r="BV7" i="1"/>
  <c r="BX7" i="1"/>
  <c r="BV8" i="1"/>
  <c r="BX8" i="1"/>
  <c r="BV9" i="1"/>
  <c r="BX9" i="1"/>
  <c r="BV10" i="1"/>
  <c r="BX10" i="1"/>
  <c r="BV11" i="1"/>
  <c r="BX11" i="1"/>
  <c r="BV12" i="1"/>
  <c r="BX12" i="1"/>
  <c r="BV13" i="1"/>
  <c r="BX13" i="1"/>
  <c r="BV14" i="1"/>
  <c r="BX14" i="1"/>
  <c r="BV15" i="1"/>
  <c r="BX15" i="1"/>
  <c r="BV16" i="1"/>
  <c r="BX16" i="1"/>
  <c r="BV17" i="1"/>
  <c r="BX17" i="1"/>
  <c r="BV18" i="1"/>
  <c r="BX18" i="1"/>
  <c r="BV19" i="1"/>
  <c r="BX19" i="1"/>
  <c r="BV20" i="1"/>
  <c r="BX20" i="1"/>
  <c r="BV21" i="1"/>
  <c r="BX21" i="1"/>
  <c r="BV22" i="1"/>
  <c r="BX22" i="1"/>
  <c r="BV23" i="1"/>
  <c r="BX23" i="1"/>
  <c r="BV24" i="1"/>
  <c r="BX24" i="1"/>
  <c r="BV25" i="1"/>
  <c r="BX25" i="1"/>
  <c r="BV26" i="1"/>
  <c r="BX26" i="1"/>
  <c r="BV27" i="1"/>
  <c r="BX27" i="1"/>
  <c r="BV28" i="1"/>
  <c r="BX28" i="1"/>
  <c r="BV29" i="1"/>
  <c r="BX29" i="1"/>
  <c r="BV30" i="1"/>
  <c r="BX30" i="1"/>
  <c r="BV31" i="1"/>
  <c r="BX31" i="1"/>
  <c r="BV32" i="1"/>
  <c r="M306" i="4" s="1"/>
  <c r="BX32" i="1"/>
  <c r="O306" i="4" s="1"/>
  <c r="BV33" i="1"/>
  <c r="BX33" i="1"/>
  <c r="BV34" i="1"/>
  <c r="BX34" i="1"/>
  <c r="BV35" i="1"/>
  <c r="BX35" i="1"/>
  <c r="BV36" i="1"/>
  <c r="BX36" i="1"/>
  <c r="BV37" i="1"/>
  <c r="BX37" i="1"/>
  <c r="BV38" i="1"/>
  <c r="BX38" i="1"/>
  <c r="BV39" i="1"/>
  <c r="BX39" i="1"/>
  <c r="BV40" i="1"/>
  <c r="BX40" i="1"/>
  <c r="BV41" i="1"/>
  <c r="BX41" i="1"/>
  <c r="BV42" i="1"/>
  <c r="BX42" i="1"/>
  <c r="BV43" i="1"/>
  <c r="BX43" i="1"/>
  <c r="BV44" i="1"/>
  <c r="BX44" i="1"/>
  <c r="BV45" i="1"/>
  <c r="BX45" i="1"/>
  <c r="BV46" i="1"/>
  <c r="BX46" i="1"/>
  <c r="BV47" i="1"/>
  <c r="BX47" i="1"/>
  <c r="BV48" i="1"/>
  <c r="BX48" i="1"/>
  <c r="BV49" i="1"/>
  <c r="BX49" i="1"/>
  <c r="BV50" i="1"/>
  <c r="BX50" i="1"/>
  <c r="BV51" i="1"/>
  <c r="BX51" i="1"/>
  <c r="BV52" i="1"/>
  <c r="BX52" i="1"/>
  <c r="BV53" i="1"/>
  <c r="BX53" i="1"/>
  <c r="BV54" i="1"/>
  <c r="BX54" i="1"/>
  <c r="BV55" i="1"/>
  <c r="BX55" i="1"/>
  <c r="BV56" i="1"/>
  <c r="BX56" i="1"/>
  <c r="BV57" i="1"/>
  <c r="BX57" i="1"/>
  <c r="BV58" i="1"/>
  <c r="BX58" i="1"/>
  <c r="BV59" i="1"/>
  <c r="BX59" i="1"/>
  <c r="BV60" i="1"/>
  <c r="BX60" i="1"/>
  <c r="BV61" i="1"/>
  <c r="BX61" i="1"/>
  <c r="BV62" i="1"/>
  <c r="BX62" i="1"/>
  <c r="BV63" i="1"/>
  <c r="BX63" i="1"/>
  <c r="BV64" i="1"/>
  <c r="BX64" i="1"/>
  <c r="BV65" i="1"/>
  <c r="BX65" i="1"/>
  <c r="BV66" i="1"/>
  <c r="BX66" i="1"/>
  <c r="BV67" i="1"/>
  <c r="M313" i="4" s="1"/>
  <c r="BX67" i="1"/>
  <c r="O313" i="4" s="1"/>
  <c r="BV68" i="1"/>
  <c r="BX68" i="1"/>
  <c r="BV69" i="1"/>
  <c r="BX69" i="1"/>
  <c r="BV70" i="1"/>
  <c r="BX70" i="1"/>
  <c r="BV71" i="1"/>
  <c r="E207" i="7" s="1"/>
  <c r="BX71" i="1"/>
  <c r="G207" i="7" s="1"/>
  <c r="BV72" i="1"/>
  <c r="BX72" i="1"/>
  <c r="BV73" i="1"/>
  <c r="BX73" i="1"/>
  <c r="BV74" i="1"/>
  <c r="BX74" i="1"/>
  <c r="BV75" i="1"/>
  <c r="BX75" i="1"/>
  <c r="BV76" i="1"/>
  <c r="BX76" i="1"/>
  <c r="BV77" i="1"/>
  <c r="BX77" i="1"/>
  <c r="BV78" i="1"/>
  <c r="BX78" i="1"/>
  <c r="BV79" i="1"/>
  <c r="BX79" i="1"/>
  <c r="BV80" i="1"/>
  <c r="BX80" i="1"/>
  <c r="BV81" i="1"/>
  <c r="BX81" i="1"/>
  <c r="BV82" i="1"/>
  <c r="BX82" i="1"/>
  <c r="BV83" i="1"/>
  <c r="BX83" i="1"/>
  <c r="BV84" i="1"/>
  <c r="BX84" i="1"/>
  <c r="BV85" i="1"/>
  <c r="BX85" i="1"/>
  <c r="BV86" i="1"/>
  <c r="BX86" i="1"/>
  <c r="BV87" i="1"/>
  <c r="BX87" i="1"/>
  <c r="BV88" i="1"/>
  <c r="BX88" i="1"/>
  <c r="BV89" i="1"/>
  <c r="BX89" i="1"/>
  <c r="BV90" i="1"/>
  <c r="BX90" i="1"/>
  <c r="BV91" i="1"/>
  <c r="BX91" i="1"/>
  <c r="BV92" i="1"/>
  <c r="BX92" i="1"/>
  <c r="BV93" i="1"/>
  <c r="P51" i="10"/>
  <c r="BX93" i="1"/>
  <c r="BV94" i="1"/>
  <c r="BX94" i="1"/>
  <c r="BV95" i="1"/>
  <c r="BX95" i="1"/>
  <c r="BV96" i="1"/>
  <c r="BX96" i="1"/>
  <c r="BV97" i="1"/>
  <c r="BX97" i="1"/>
  <c r="BV98" i="1"/>
  <c r="BX98" i="1"/>
  <c r="BV99" i="1"/>
  <c r="BX99" i="1"/>
  <c r="BV100" i="1"/>
  <c r="BX100" i="1"/>
  <c r="BV101" i="1"/>
  <c r="BX101" i="1"/>
  <c r="BV102" i="1"/>
  <c r="BX102" i="1"/>
  <c r="BV103" i="1"/>
  <c r="BX103" i="1"/>
  <c r="BV104" i="1"/>
  <c r="BX104" i="1"/>
  <c r="BV105" i="1"/>
  <c r="BX105" i="1"/>
  <c r="BV106" i="1"/>
  <c r="BX106" i="1"/>
  <c r="BV107" i="1"/>
  <c r="BX107" i="1"/>
  <c r="BV108" i="1"/>
  <c r="BX108" i="1"/>
  <c r="BV109" i="1"/>
  <c r="BX109" i="1"/>
  <c r="BV110" i="1"/>
  <c r="BX110" i="1"/>
  <c r="BV111" i="1"/>
  <c r="BX111" i="1"/>
  <c r="BV112" i="1"/>
  <c r="BX112" i="1"/>
  <c r="BV113" i="1"/>
  <c r="BX113" i="1"/>
  <c r="BV114" i="1"/>
  <c r="BX114" i="1"/>
  <c r="BV115" i="1"/>
  <c r="BX115" i="1"/>
  <c r="BV116" i="1"/>
  <c r="BX116" i="1"/>
  <c r="BV117" i="1"/>
  <c r="BX117" i="1"/>
  <c r="BV118" i="1"/>
  <c r="BX118" i="1"/>
  <c r="BV119" i="1"/>
  <c r="BX119" i="1"/>
  <c r="BV120" i="1"/>
  <c r="BX120" i="1"/>
  <c r="BV121" i="1"/>
  <c r="BX121" i="1"/>
  <c r="BV122" i="1"/>
  <c r="BX122" i="1"/>
  <c r="BV123" i="1"/>
  <c r="BX123" i="1"/>
  <c r="BV124" i="1"/>
  <c r="BX124" i="1"/>
  <c r="BV125" i="1"/>
  <c r="M310" i="4" s="1"/>
  <c r="BX125" i="1"/>
  <c r="O310" i="4" s="1"/>
  <c r="BV126" i="1"/>
  <c r="BX126" i="1"/>
  <c r="BV127" i="1"/>
  <c r="BX127" i="1"/>
  <c r="BV128" i="1"/>
  <c r="BX128" i="1"/>
  <c r="BV129" i="1"/>
  <c r="BX129" i="1"/>
  <c r="BV130" i="1"/>
  <c r="BX130" i="1"/>
  <c r="BV131" i="1"/>
  <c r="BX131" i="1"/>
  <c r="BV132" i="1"/>
  <c r="BX132" i="1"/>
  <c r="BV133" i="1"/>
  <c r="BX133" i="1"/>
  <c r="BV134" i="1"/>
  <c r="BX134" i="1"/>
  <c r="BV135" i="1"/>
  <c r="BX135" i="1"/>
  <c r="BV136" i="1"/>
  <c r="BX136" i="1"/>
  <c r="BV137" i="1"/>
  <c r="F208" i="7"/>
  <c r="BX137" i="1"/>
  <c r="BV138" i="1"/>
  <c r="BX138" i="1"/>
  <c r="BV139" i="1"/>
  <c r="BX139" i="1"/>
  <c r="BV140" i="1"/>
  <c r="BX140" i="1"/>
  <c r="BV141" i="1"/>
  <c r="BX141" i="1"/>
  <c r="BV142" i="1"/>
  <c r="BX142" i="1"/>
  <c r="BV143" i="1"/>
  <c r="BX143" i="1"/>
  <c r="BV144" i="1"/>
  <c r="BX144" i="1"/>
  <c r="BV145" i="1"/>
  <c r="BX145" i="1"/>
  <c r="BV146" i="1"/>
  <c r="BX146" i="1"/>
  <c r="BV147" i="1"/>
  <c r="BX147" i="1"/>
  <c r="BV148" i="1"/>
  <c r="BX148" i="1"/>
  <c r="BV149" i="1"/>
  <c r="F206" i="7"/>
  <c r="BX149" i="1"/>
  <c r="BV150" i="1"/>
  <c r="BX150" i="1"/>
  <c r="BV151" i="1"/>
  <c r="BX151" i="1"/>
  <c r="BV152" i="1"/>
  <c r="BX152" i="1"/>
  <c r="BV153" i="1"/>
  <c r="BX153" i="1"/>
  <c r="BV154" i="1"/>
  <c r="BX154" i="1"/>
  <c r="BV155" i="1"/>
  <c r="BX155" i="1"/>
  <c r="BV156" i="1"/>
  <c r="BX156" i="1"/>
  <c r="BV157" i="1"/>
  <c r="BX157" i="1"/>
  <c r="BV158" i="1"/>
  <c r="BX158" i="1"/>
  <c r="BV159" i="1"/>
  <c r="BX159" i="1"/>
  <c r="BV160" i="1"/>
  <c r="BX160" i="1"/>
  <c r="BV161" i="1"/>
  <c r="BX161" i="1"/>
  <c r="BV162" i="1"/>
  <c r="BX162" i="1"/>
  <c r="BV163" i="1"/>
  <c r="BX163" i="1"/>
  <c r="BV164" i="1"/>
  <c r="BX164" i="1"/>
  <c r="BV165" i="1"/>
  <c r="BX165" i="1"/>
  <c r="BV166" i="1"/>
  <c r="BX166" i="1"/>
  <c r="BV167" i="1"/>
  <c r="M208" i="7" s="1"/>
  <c r="BX167" i="1"/>
  <c r="O208" i="7" s="1"/>
  <c r="BV168" i="1"/>
  <c r="BX168" i="1"/>
  <c r="BV169" i="1"/>
  <c r="BX169" i="1"/>
  <c r="BV170" i="1"/>
  <c r="BX170" i="1"/>
  <c r="BV171" i="1"/>
  <c r="BX171" i="1"/>
  <c r="BV172" i="1"/>
  <c r="BX172" i="1"/>
  <c r="BV173" i="1"/>
  <c r="BX173" i="1"/>
  <c r="BV174" i="1"/>
  <c r="BX174" i="1"/>
  <c r="BV175" i="1"/>
  <c r="BX175" i="1"/>
  <c r="BV176" i="1"/>
  <c r="BX176" i="1"/>
  <c r="BV177" i="1"/>
  <c r="BX177" i="1"/>
  <c r="BV178" i="1"/>
  <c r="BX178" i="1"/>
  <c r="BV179" i="1"/>
  <c r="BX179" i="1"/>
  <c r="BV180" i="1"/>
  <c r="BX180" i="1"/>
  <c r="BV181" i="1"/>
  <c r="BX181" i="1"/>
  <c r="BV182" i="1"/>
  <c r="BX182" i="1"/>
  <c r="BV183" i="1"/>
  <c r="BX183" i="1"/>
  <c r="BV184" i="1"/>
  <c r="BX184" i="1"/>
  <c r="BV185" i="1"/>
  <c r="BX185" i="1"/>
  <c r="BV186" i="1"/>
  <c r="BX186" i="1"/>
  <c r="BV187" i="1"/>
  <c r="BX187" i="1"/>
  <c r="BV188" i="1"/>
  <c r="BX188" i="1"/>
  <c r="BV189" i="1"/>
  <c r="BX189" i="1"/>
  <c r="BV190" i="1"/>
  <c r="BX190" i="1"/>
  <c r="BV191" i="1"/>
  <c r="BX191" i="1"/>
  <c r="BV192" i="1"/>
  <c r="BX192" i="1"/>
  <c r="BV193" i="1"/>
  <c r="BX193" i="1"/>
  <c r="BV194" i="1"/>
  <c r="N202" i="7"/>
  <c r="BX194" i="1"/>
  <c r="BV195" i="1"/>
  <c r="BX195" i="1"/>
  <c r="BV196" i="1"/>
  <c r="BX196" i="1"/>
  <c r="BV197" i="1"/>
  <c r="BX197" i="1"/>
  <c r="BV198" i="1"/>
  <c r="BX198" i="1"/>
  <c r="BV199" i="1"/>
  <c r="BX199" i="1"/>
  <c r="BV200" i="1"/>
  <c r="BX200" i="1"/>
  <c r="BV201" i="1"/>
  <c r="BX201" i="1"/>
  <c r="BV202" i="1"/>
  <c r="BX202" i="1"/>
  <c r="BV203" i="1"/>
  <c r="BX203" i="1"/>
  <c r="BV204" i="1"/>
  <c r="BX204" i="1"/>
  <c r="BV205" i="1"/>
  <c r="BX205" i="1"/>
  <c r="BV206" i="1"/>
  <c r="BX206" i="1"/>
  <c r="BV207" i="1"/>
  <c r="BX207" i="1"/>
  <c r="BV208" i="1"/>
  <c r="BX208" i="1"/>
  <c r="BV209" i="1"/>
  <c r="BX209" i="1"/>
  <c r="BV210" i="1"/>
  <c r="BX210" i="1"/>
  <c r="BV211" i="1"/>
  <c r="BX211" i="1"/>
  <c r="BV212" i="1"/>
  <c r="BX212" i="1"/>
  <c r="BV213" i="1"/>
  <c r="BX213" i="1"/>
  <c r="BV214" i="1"/>
  <c r="BX214" i="1"/>
  <c r="BV215" i="1"/>
  <c r="BX215" i="1"/>
  <c r="BV216" i="1"/>
  <c r="BX216" i="1"/>
  <c r="BV217" i="1"/>
  <c r="BX217" i="1"/>
  <c r="BV218" i="1"/>
  <c r="BX218" i="1"/>
  <c r="BV219" i="1"/>
  <c r="BX219" i="1"/>
  <c r="BV220" i="1"/>
  <c r="BX220" i="1"/>
  <c r="BV221" i="1"/>
  <c r="BX221" i="1"/>
  <c r="BV222" i="1"/>
  <c r="BX222" i="1"/>
  <c r="BV223" i="1"/>
  <c r="BX223" i="1"/>
  <c r="BV224" i="1"/>
  <c r="BX224" i="1"/>
  <c r="BV225" i="1"/>
  <c r="BX225" i="1"/>
  <c r="BV226" i="1"/>
  <c r="BX226" i="1"/>
  <c r="BV227" i="1"/>
  <c r="BX227" i="1"/>
  <c r="BV228" i="1"/>
  <c r="BX228" i="1"/>
  <c r="BV229" i="1"/>
  <c r="BX229" i="1"/>
  <c r="BV230" i="1"/>
  <c r="BX230" i="1"/>
  <c r="BV231" i="1"/>
  <c r="BX231" i="1"/>
  <c r="BV232" i="1"/>
  <c r="BX232" i="1"/>
  <c r="BV233" i="1"/>
  <c r="BX233" i="1"/>
  <c r="BV234" i="1"/>
  <c r="BX234" i="1"/>
  <c r="BV235" i="1"/>
  <c r="BX235" i="1"/>
  <c r="BV236" i="1"/>
  <c r="BX236" i="1"/>
  <c r="BV237" i="1"/>
  <c r="BX237" i="1"/>
  <c r="BV238" i="1"/>
  <c r="BX238" i="1"/>
  <c r="BV239" i="1"/>
  <c r="BX239" i="1"/>
  <c r="BV240" i="1"/>
  <c r="BX240" i="1"/>
  <c r="BV241" i="1"/>
  <c r="BX241" i="1"/>
  <c r="BV242" i="1"/>
  <c r="BX242" i="1"/>
  <c r="BV243" i="1"/>
  <c r="BX243" i="1"/>
  <c r="BV244" i="1"/>
  <c r="BX244" i="1"/>
  <c r="BV245" i="1"/>
  <c r="BX245" i="1"/>
  <c r="BV246" i="1"/>
  <c r="BX246" i="1"/>
  <c r="BV247" i="1"/>
  <c r="BX247" i="1"/>
  <c r="BV248" i="1"/>
  <c r="BX248" i="1"/>
  <c r="BV249" i="1"/>
  <c r="BX249" i="1"/>
  <c r="BV250" i="1"/>
  <c r="BX250" i="1"/>
  <c r="BV251" i="1"/>
  <c r="BX251" i="1"/>
  <c r="BV252" i="1"/>
  <c r="BX252" i="1"/>
  <c r="BV253" i="1"/>
  <c r="BX253" i="1"/>
  <c r="BV254" i="1"/>
  <c r="BX254" i="1"/>
  <c r="BV255" i="1"/>
  <c r="BX255" i="1"/>
  <c r="BV256" i="1"/>
  <c r="BX256" i="1"/>
  <c r="BV257" i="1"/>
  <c r="BX257" i="1"/>
  <c r="BV258" i="1"/>
  <c r="BX258" i="1"/>
  <c r="BV259" i="1"/>
  <c r="BX259" i="1"/>
  <c r="BV260" i="1"/>
  <c r="BX260" i="1"/>
  <c r="BV261" i="1"/>
  <c r="BX261" i="1"/>
  <c r="BV262" i="1"/>
  <c r="BX262" i="1"/>
  <c r="BV263" i="1"/>
  <c r="BX263" i="1"/>
  <c r="BV264" i="1"/>
  <c r="BX264" i="1"/>
  <c r="BV265" i="1"/>
  <c r="BX265" i="1"/>
  <c r="BX2" i="1"/>
  <c r="BW2" i="1"/>
  <c r="BV2" i="1"/>
  <c r="B293" i="4"/>
  <c r="B294" i="4"/>
  <c r="F6" i="2"/>
  <c r="E6" i="2"/>
  <c r="D6" i="2"/>
  <c r="BT265" i="1"/>
  <c r="BT264" i="1"/>
  <c r="BT263" i="1"/>
  <c r="BT262" i="1"/>
  <c r="BT261" i="1"/>
  <c r="BT260" i="1"/>
  <c r="BT259" i="1"/>
  <c r="BT258" i="1"/>
  <c r="BT257" i="1"/>
  <c r="BT256" i="1"/>
  <c r="BT255" i="1"/>
  <c r="BT254" i="1"/>
  <c r="BT253" i="1"/>
  <c r="BT252" i="1"/>
  <c r="BT251" i="1"/>
  <c r="BT250" i="1"/>
  <c r="BT249" i="1"/>
  <c r="BT248" i="1"/>
  <c r="BT247" i="1"/>
  <c r="BT246" i="1"/>
  <c r="BT245" i="1"/>
  <c r="BT244" i="1"/>
  <c r="BT243" i="1"/>
  <c r="BT242" i="1"/>
  <c r="BT241" i="1"/>
  <c r="BT240" i="1"/>
  <c r="BT239" i="1"/>
  <c r="BT238" i="1"/>
  <c r="BT237" i="1"/>
  <c r="BT236" i="1"/>
  <c r="BT235" i="1"/>
  <c r="BT234" i="1"/>
  <c r="BT233" i="1"/>
  <c r="BT232" i="1"/>
  <c r="BT231" i="1"/>
  <c r="BT230" i="1"/>
  <c r="BT229" i="1"/>
  <c r="BT228" i="1"/>
  <c r="BT227" i="1"/>
  <c r="BT226" i="1"/>
  <c r="BT225" i="1"/>
  <c r="BT224" i="1"/>
  <c r="BT223" i="1"/>
  <c r="BT222" i="1"/>
  <c r="BT221" i="1"/>
  <c r="BT220" i="1"/>
  <c r="BT219" i="1"/>
  <c r="BT218" i="1"/>
  <c r="BT217" i="1"/>
  <c r="BT216" i="1"/>
  <c r="BT215" i="1"/>
  <c r="BT214" i="1"/>
  <c r="BT213" i="1"/>
  <c r="BT212" i="1"/>
  <c r="BT211" i="1"/>
  <c r="BT210" i="1"/>
  <c r="BT209" i="1"/>
  <c r="BT208" i="1"/>
  <c r="BT207" i="1"/>
  <c r="BT206" i="1"/>
  <c r="BT205" i="1"/>
  <c r="BT204" i="1"/>
  <c r="BT203" i="1"/>
  <c r="BT202" i="1"/>
  <c r="BT201" i="1"/>
  <c r="BT200" i="1"/>
  <c r="BT199" i="1"/>
  <c r="BT198" i="1"/>
  <c r="BT197" i="1"/>
  <c r="BT196" i="1"/>
  <c r="BT195" i="1"/>
  <c r="BT194" i="1"/>
  <c r="BT193" i="1"/>
  <c r="BT192" i="1"/>
  <c r="BT191" i="1"/>
  <c r="BT190" i="1"/>
  <c r="BT189" i="1"/>
  <c r="BT188" i="1"/>
  <c r="BT187" i="1"/>
  <c r="BT186" i="1"/>
  <c r="BT185" i="1"/>
  <c r="BT184" i="1"/>
  <c r="BT183" i="1"/>
  <c r="BT182" i="1"/>
  <c r="BT181" i="1"/>
  <c r="BT180" i="1"/>
  <c r="BT179" i="1"/>
  <c r="BT178" i="1"/>
  <c r="BT177" i="1"/>
  <c r="BT176" i="1"/>
  <c r="BT175" i="1"/>
  <c r="BT174" i="1"/>
  <c r="BT173" i="1"/>
  <c r="BT172" i="1"/>
  <c r="BT171" i="1"/>
  <c r="BT170" i="1"/>
  <c r="BT169" i="1"/>
  <c r="BT168" i="1"/>
  <c r="BT167" i="1"/>
  <c r="BT166" i="1"/>
  <c r="BT165" i="1"/>
  <c r="BT164" i="1"/>
  <c r="BT163" i="1"/>
  <c r="BT162" i="1"/>
  <c r="BT161" i="1"/>
  <c r="BT160" i="1"/>
  <c r="BT159" i="1"/>
  <c r="BT158" i="1"/>
  <c r="BT157" i="1"/>
  <c r="BT156" i="1"/>
  <c r="BT155" i="1"/>
  <c r="BT154" i="1"/>
  <c r="BT153" i="1"/>
  <c r="BT152" i="1"/>
  <c r="BT151" i="1"/>
  <c r="BT150" i="1"/>
  <c r="BT149" i="1"/>
  <c r="BT148" i="1"/>
  <c r="BT147" i="1"/>
  <c r="BT146" i="1"/>
  <c r="BT145" i="1"/>
  <c r="BT144" i="1"/>
  <c r="BT143" i="1"/>
  <c r="BT142" i="1"/>
  <c r="BT141" i="1"/>
  <c r="BT140" i="1"/>
  <c r="BT139" i="1"/>
  <c r="BT138" i="1"/>
  <c r="BT137" i="1"/>
  <c r="BT136" i="1"/>
  <c r="BT135" i="1"/>
  <c r="BT134" i="1"/>
  <c r="BT133" i="1"/>
  <c r="BT132" i="1"/>
  <c r="BT131" i="1"/>
  <c r="BT130" i="1"/>
  <c r="BT129" i="1"/>
  <c r="BT128" i="1"/>
  <c r="BT127" i="1"/>
  <c r="BT126" i="1"/>
  <c r="BT125" i="1"/>
  <c r="BT124" i="1"/>
  <c r="BT123" i="1"/>
  <c r="BT122" i="1"/>
  <c r="BT121" i="1"/>
  <c r="BT120" i="1"/>
  <c r="BT119" i="1"/>
  <c r="BT118" i="1"/>
  <c r="BT117" i="1"/>
  <c r="BT116" i="1"/>
  <c r="BT115" i="1"/>
  <c r="BT114" i="1"/>
  <c r="BT113" i="1"/>
  <c r="BT112" i="1"/>
  <c r="BT111" i="1"/>
  <c r="BT110" i="1"/>
  <c r="BT109" i="1"/>
  <c r="BT108" i="1"/>
  <c r="BT107" i="1"/>
  <c r="BT106" i="1"/>
  <c r="BT105" i="1"/>
  <c r="BT104" i="1"/>
  <c r="BT103" i="1"/>
  <c r="BT102" i="1"/>
  <c r="BT101" i="1"/>
  <c r="BT100" i="1"/>
  <c r="BT99" i="1"/>
  <c r="BT98" i="1"/>
  <c r="BT97" i="1"/>
  <c r="BT96" i="1"/>
  <c r="BT95" i="1"/>
  <c r="BT94" i="1"/>
  <c r="BT93" i="1"/>
  <c r="BT92" i="1"/>
  <c r="BT91" i="1"/>
  <c r="BT90" i="1"/>
  <c r="BT89" i="1"/>
  <c r="BT88" i="1"/>
  <c r="BT87" i="1"/>
  <c r="BT86" i="1"/>
  <c r="BT85" i="1"/>
  <c r="BT84" i="1"/>
  <c r="BT83" i="1"/>
  <c r="BT82" i="1"/>
  <c r="BT81" i="1"/>
  <c r="BT80" i="1"/>
  <c r="BT79" i="1"/>
  <c r="BT78" i="1"/>
  <c r="BT77" i="1"/>
  <c r="BT76" i="1"/>
  <c r="BT75" i="1"/>
  <c r="BT74" i="1"/>
  <c r="BT73" i="1"/>
  <c r="BT72" i="1"/>
  <c r="BT71" i="1"/>
  <c r="BT70" i="1"/>
  <c r="BT69" i="1"/>
  <c r="BT68" i="1"/>
  <c r="BT67" i="1"/>
  <c r="BT66" i="1"/>
  <c r="BT65" i="1"/>
  <c r="BT64" i="1"/>
  <c r="BT63" i="1"/>
  <c r="BT62" i="1"/>
  <c r="BT61" i="1"/>
  <c r="BT60" i="1"/>
  <c r="BT59" i="1"/>
  <c r="BT58" i="1"/>
  <c r="BT57" i="1"/>
  <c r="BT56" i="1"/>
  <c r="BT55" i="1"/>
  <c r="BT54" i="1"/>
  <c r="BT53" i="1"/>
  <c r="BT52" i="1"/>
  <c r="BT51" i="1"/>
  <c r="BT50" i="1"/>
  <c r="BT49" i="1"/>
  <c r="BT48" i="1"/>
  <c r="BT47" i="1"/>
  <c r="BT46" i="1"/>
  <c r="BT45" i="1"/>
  <c r="BT44" i="1"/>
  <c r="BT43" i="1"/>
  <c r="BT42" i="1"/>
  <c r="BT41" i="1"/>
  <c r="BT40" i="1"/>
  <c r="BT39" i="1"/>
  <c r="BT38" i="1"/>
  <c r="BT37" i="1"/>
  <c r="BT36" i="1"/>
  <c r="BT35" i="1"/>
  <c r="BT34" i="1"/>
  <c r="BT33" i="1"/>
  <c r="BT32" i="1"/>
  <c r="BT31" i="1"/>
  <c r="BT30" i="1"/>
  <c r="BT29" i="1"/>
  <c r="BT28" i="1"/>
  <c r="BT27" i="1"/>
  <c r="BT26" i="1"/>
  <c r="BT25" i="1"/>
  <c r="BT24" i="1"/>
  <c r="BT23" i="1"/>
  <c r="BT22" i="1"/>
  <c r="BT21" i="1"/>
  <c r="BT20" i="1"/>
  <c r="BT19" i="1"/>
  <c r="BT18" i="1"/>
  <c r="BT17" i="1"/>
  <c r="BT16" i="1"/>
  <c r="BT15" i="1"/>
  <c r="BT14" i="1"/>
  <c r="BT13" i="1"/>
  <c r="BT12" i="1"/>
  <c r="BT11" i="1"/>
  <c r="BT10" i="1"/>
  <c r="BT9" i="1"/>
  <c r="BT8" i="1"/>
  <c r="BT7" i="1"/>
  <c r="BT6" i="1"/>
  <c r="BT5" i="1"/>
  <c r="BT4" i="1"/>
  <c r="BT3" i="1"/>
  <c r="BT2" i="1"/>
  <c r="B6" i="4"/>
  <c r="B2" i="4"/>
  <c r="BR3" i="1"/>
  <c r="BR4" i="1"/>
  <c r="BR5" i="1"/>
  <c r="BR6" i="1"/>
  <c r="BR7" i="1"/>
  <c r="BR8" i="1"/>
  <c r="BR10" i="1"/>
  <c r="BR11" i="1"/>
  <c r="BR12" i="1"/>
  <c r="BR13" i="1"/>
  <c r="BR14" i="1"/>
  <c r="BR15" i="1"/>
  <c r="BR16" i="1"/>
  <c r="BR17" i="1"/>
  <c r="BR18" i="1"/>
  <c r="BR19" i="1"/>
  <c r="BR20" i="1"/>
  <c r="BR21" i="1"/>
  <c r="BR22" i="1"/>
  <c r="BR23" i="1"/>
  <c r="BR24" i="1"/>
  <c r="BR25" i="1"/>
  <c r="BR26" i="1"/>
  <c r="BR27" i="1"/>
  <c r="BR28" i="1"/>
  <c r="BR29" i="1"/>
  <c r="BR30" i="1"/>
  <c r="BR31" i="1"/>
  <c r="BR32" i="1"/>
  <c r="BR33" i="1"/>
  <c r="BR34" i="1"/>
  <c r="BR35" i="1"/>
  <c r="BR36" i="1"/>
  <c r="BR37" i="1"/>
  <c r="BR38" i="1"/>
  <c r="BR39" i="1"/>
  <c r="BR40" i="1"/>
  <c r="BR41" i="1"/>
  <c r="BR42" i="1"/>
  <c r="BR43" i="1"/>
  <c r="BR44" i="1"/>
  <c r="BR45" i="1"/>
  <c r="BR46" i="1"/>
  <c r="BR47" i="1"/>
  <c r="BR48" i="1"/>
  <c r="BR49" i="1"/>
  <c r="BR50" i="1"/>
  <c r="BR51" i="1"/>
  <c r="BR52" i="1"/>
  <c r="BR53" i="1"/>
  <c r="BR54" i="1"/>
  <c r="BR55" i="1"/>
  <c r="BR56" i="1"/>
  <c r="BR57" i="1"/>
  <c r="BR59" i="1"/>
  <c r="BR60" i="1"/>
  <c r="BR61" i="1"/>
  <c r="BR62" i="1"/>
  <c r="BR63" i="1"/>
  <c r="BR64" i="1"/>
  <c r="BR65" i="1"/>
  <c r="BR66" i="1"/>
  <c r="BR67" i="1"/>
  <c r="BR68" i="1"/>
  <c r="BR69" i="1"/>
  <c r="BR70" i="1"/>
  <c r="BR71" i="1"/>
  <c r="BR72" i="1"/>
  <c r="BR73" i="1"/>
  <c r="BR74" i="1"/>
  <c r="BR75" i="1"/>
  <c r="BR76" i="1"/>
  <c r="BR77" i="1"/>
  <c r="BR78" i="1"/>
  <c r="BR79" i="1"/>
  <c r="BR80" i="1"/>
  <c r="BR81" i="1"/>
  <c r="BR83" i="1"/>
  <c r="BR84" i="1"/>
  <c r="BR85" i="1"/>
  <c r="BR86" i="1"/>
  <c r="BR87" i="1"/>
  <c r="BR89" i="1"/>
  <c r="BR91" i="1"/>
  <c r="BR92" i="1"/>
  <c r="BR93" i="1"/>
  <c r="BR94" i="1"/>
  <c r="BR95" i="1"/>
  <c r="BR96" i="1"/>
  <c r="BR97" i="1"/>
  <c r="BR98" i="1"/>
  <c r="BR99" i="1"/>
  <c r="BR100" i="1"/>
  <c r="BR101" i="1"/>
  <c r="BR102" i="1"/>
  <c r="BR103" i="1"/>
  <c r="BR104" i="1"/>
  <c r="BR105" i="1"/>
  <c r="BR106" i="1"/>
  <c r="BR107" i="1"/>
  <c r="BR108" i="1"/>
  <c r="BR109" i="1"/>
  <c r="BR110" i="1"/>
  <c r="BR111" i="1"/>
  <c r="BR112" i="1"/>
  <c r="BR113" i="1"/>
  <c r="BR115" i="1"/>
  <c r="BR116" i="1"/>
  <c r="BR117" i="1"/>
  <c r="BR118" i="1"/>
  <c r="BR119" i="1"/>
  <c r="BR120" i="1"/>
  <c r="BR121" i="1"/>
  <c r="BR122" i="1"/>
  <c r="BR123" i="1"/>
  <c r="BR124" i="1"/>
  <c r="BR125" i="1"/>
  <c r="BR126" i="1"/>
  <c r="BR127" i="1"/>
  <c r="BR128" i="1"/>
  <c r="BR129" i="1"/>
  <c r="BR130" i="1"/>
  <c r="BR131" i="1"/>
  <c r="BR132" i="1"/>
  <c r="BR133" i="1"/>
  <c r="BR134" i="1"/>
  <c r="BR135" i="1"/>
  <c r="BR136" i="1"/>
  <c r="BR137" i="1"/>
  <c r="BR138" i="1"/>
  <c r="BR139" i="1"/>
  <c r="BR140" i="1"/>
  <c r="BR141" i="1"/>
  <c r="BR142" i="1"/>
  <c r="BR143" i="1"/>
  <c r="BR144" i="1"/>
  <c r="BR145" i="1"/>
  <c r="BR146" i="1"/>
  <c r="BR147" i="1"/>
  <c r="BR148" i="1"/>
  <c r="BR149" i="1"/>
  <c r="BR150" i="1"/>
  <c r="BR151" i="1"/>
  <c r="BR152" i="1"/>
  <c r="BR153" i="1"/>
  <c r="BR154" i="1"/>
  <c r="BR155" i="1"/>
  <c r="BR156" i="1"/>
  <c r="BR157" i="1"/>
  <c r="BR158" i="1"/>
  <c r="BR159" i="1"/>
  <c r="BR160" i="1"/>
  <c r="BR161" i="1"/>
  <c r="BR162" i="1"/>
  <c r="BR163" i="1"/>
  <c r="BR164" i="1"/>
  <c r="BR165" i="1"/>
  <c r="BR166" i="1"/>
  <c r="BR167" i="1"/>
  <c r="BR168" i="1"/>
  <c r="BR169" i="1"/>
  <c r="BR170" i="1"/>
  <c r="BR171" i="1"/>
  <c r="BR172" i="1"/>
  <c r="BR173" i="1"/>
  <c r="BR174" i="1"/>
  <c r="BR175" i="1"/>
  <c r="BR176" i="1"/>
  <c r="BR177" i="1"/>
  <c r="BR178" i="1"/>
  <c r="BR179" i="1"/>
  <c r="BR180" i="1"/>
  <c r="BR181" i="1"/>
  <c r="BR182" i="1"/>
  <c r="BR183" i="1"/>
  <c r="BR184" i="1"/>
  <c r="BR185" i="1"/>
  <c r="BR186" i="1"/>
  <c r="BR187" i="1"/>
  <c r="BR188" i="1"/>
  <c r="BR189" i="1"/>
  <c r="BR190" i="1"/>
  <c r="BR191" i="1"/>
  <c r="BR192" i="1"/>
  <c r="BR193" i="1"/>
  <c r="BR194" i="1"/>
  <c r="BR195" i="1"/>
  <c r="BR196" i="1"/>
  <c r="BR197" i="1"/>
  <c r="BR198" i="1"/>
  <c r="BR199" i="1"/>
  <c r="BR200" i="1"/>
  <c r="BR201" i="1"/>
  <c r="BR202" i="1"/>
  <c r="BR203" i="1"/>
  <c r="BR204" i="1"/>
  <c r="BR205" i="1"/>
  <c r="BR206" i="1"/>
  <c r="BR207" i="1"/>
  <c r="BR208" i="1"/>
  <c r="BR209" i="1"/>
  <c r="BR210" i="1"/>
  <c r="BR211" i="1"/>
  <c r="BR212" i="1"/>
  <c r="BR213" i="1"/>
  <c r="BR214" i="1"/>
  <c r="BR215" i="1"/>
  <c r="BR216" i="1"/>
  <c r="BR217" i="1"/>
  <c r="BR218" i="1"/>
  <c r="BR219" i="1"/>
  <c r="BR220" i="1"/>
  <c r="BR221" i="1"/>
  <c r="BR222" i="1"/>
  <c r="BR223" i="1"/>
  <c r="BR224" i="1"/>
  <c r="BR225" i="1"/>
  <c r="BR226" i="1"/>
  <c r="BR227" i="1"/>
  <c r="BR228" i="1"/>
  <c r="BR229" i="1"/>
  <c r="BR230" i="1"/>
  <c r="BR231" i="1"/>
  <c r="BR232" i="1"/>
  <c r="BR233" i="1"/>
  <c r="BR234" i="1"/>
  <c r="BR235" i="1"/>
  <c r="BR236" i="1"/>
  <c r="BR237" i="1"/>
  <c r="BR238" i="1"/>
  <c r="BR239" i="1"/>
  <c r="BR240" i="1"/>
  <c r="BR241" i="1"/>
  <c r="BR242" i="1"/>
  <c r="BR244" i="1"/>
  <c r="BR246" i="1"/>
  <c r="BR247" i="1"/>
  <c r="BR248" i="1"/>
  <c r="BR249" i="1"/>
  <c r="BR250" i="1"/>
  <c r="BR251" i="1"/>
  <c r="BR252" i="1"/>
  <c r="BR255" i="1"/>
  <c r="BR256" i="1"/>
  <c r="BR257" i="1"/>
  <c r="BR258" i="1"/>
  <c r="BR259" i="1"/>
  <c r="BR260" i="1"/>
  <c r="BR261" i="1"/>
  <c r="BR263" i="1"/>
  <c r="BR264" i="1"/>
  <c r="O206" i="7" l="1"/>
  <c r="M201" i="7"/>
  <c r="M203" i="7"/>
  <c r="O201" i="7"/>
  <c r="O203" i="7"/>
  <c r="M206" i="7"/>
  <c r="O308" i="4"/>
  <c r="O312" i="4"/>
  <c r="M308" i="4"/>
  <c r="M312" i="4"/>
  <c r="Q51" i="10"/>
  <c r="O51" i="10"/>
  <c r="G206" i="7"/>
  <c r="O202" i="7"/>
  <c r="O205" i="7"/>
  <c r="M205" i="7"/>
  <c r="M202" i="7"/>
  <c r="E208" i="7"/>
  <c r="E206" i="7"/>
  <c r="G208" i="7"/>
  <c r="E300" i="8"/>
  <c r="D300" i="8"/>
  <c r="C300" i="8"/>
  <c r="O204" i="7"/>
  <c r="P54" i="10"/>
  <c r="O54" i="10"/>
  <c r="Q54" i="10"/>
  <c r="Q53" i="10"/>
  <c r="N204" i="7"/>
  <c r="Q52" i="10"/>
  <c r="P53" i="10"/>
  <c r="M204" i="7"/>
  <c r="P52" i="10"/>
  <c r="O53" i="10"/>
  <c r="O52" i="10"/>
  <c r="C299" i="8"/>
  <c r="E299" i="8"/>
  <c r="E298" i="8"/>
  <c r="D298" i="8"/>
  <c r="D299" i="8"/>
  <c r="C298" i="8"/>
  <c r="B10" i="2"/>
  <c r="O229" i="9"/>
  <c r="Q49" i="10"/>
  <c r="M229" i="9"/>
  <c r="O49" i="10"/>
  <c r="P49" i="10"/>
  <c r="Q50" i="10"/>
  <c r="P50" i="10"/>
  <c r="B26" i="4"/>
  <c r="O50" i="10"/>
  <c r="O200" i="7"/>
  <c r="O48" i="10"/>
  <c r="O199" i="7"/>
  <c r="N200" i="7"/>
  <c r="N199" i="7"/>
  <c r="M200" i="7"/>
  <c r="M230" i="9"/>
  <c r="M199" i="7"/>
  <c r="B8" i="10"/>
  <c r="E35" i="10"/>
  <c r="F46" i="10"/>
  <c r="G46" i="10"/>
  <c r="P48" i="10"/>
  <c r="O47" i="10"/>
  <c r="F47" i="10"/>
  <c r="Q45" i="10"/>
  <c r="F54" i="10"/>
  <c r="P46" i="10"/>
  <c r="G45" i="10"/>
  <c r="F51" i="10"/>
  <c r="F49" i="10"/>
  <c r="H35" i="10"/>
  <c r="C12" i="10"/>
  <c r="H48" i="10"/>
  <c r="H46" i="10"/>
  <c r="P45" i="10"/>
  <c r="M228" i="9"/>
  <c r="O46" i="10"/>
  <c r="H52" i="10"/>
  <c r="F45" i="10"/>
  <c r="H50" i="10"/>
  <c r="H53" i="10"/>
  <c r="B12" i="10"/>
  <c r="G48" i="10"/>
  <c r="G35" i="10"/>
  <c r="D35" i="10"/>
  <c r="Q47" i="10"/>
  <c r="H47" i="10"/>
  <c r="O45" i="10"/>
  <c r="H54" i="10"/>
  <c r="G55" i="10"/>
  <c r="G52" i="10"/>
  <c r="G50" i="10"/>
  <c r="H51" i="10"/>
  <c r="G53" i="10"/>
  <c r="H49" i="10"/>
  <c r="F48" i="10"/>
  <c r="A12" i="10"/>
  <c r="F35" i="10"/>
  <c r="Q48" i="10"/>
  <c r="P47" i="10"/>
  <c r="G47" i="10"/>
  <c r="G54" i="10"/>
  <c r="Q46" i="10"/>
  <c r="F55" i="10"/>
  <c r="F52" i="10"/>
  <c r="H45" i="10"/>
  <c r="F50" i="10"/>
  <c r="G51" i="10"/>
  <c r="F53" i="10"/>
  <c r="G49" i="10"/>
  <c r="F222" i="9"/>
  <c r="D212" i="9"/>
  <c r="H31" i="9"/>
  <c r="B12" i="9" s="1"/>
  <c r="N315" i="8"/>
  <c r="M317" i="8"/>
  <c r="O316" i="8"/>
  <c r="N229" i="9"/>
  <c r="N223" i="9"/>
  <c r="M312" i="8"/>
  <c r="M225" i="9"/>
  <c r="F316" i="8"/>
  <c r="O314" i="8"/>
  <c r="G317" i="8"/>
  <c r="N224" i="9"/>
  <c r="M226" i="9"/>
  <c r="N310" i="8"/>
  <c r="E309" i="8"/>
  <c r="O308" i="8"/>
  <c r="E308" i="8"/>
  <c r="F310" i="8"/>
  <c r="M309" i="8"/>
  <c r="E313" i="8"/>
  <c r="N228" i="9"/>
  <c r="E227" i="9"/>
  <c r="N222" i="9"/>
  <c r="E230" i="9"/>
  <c r="E314" i="8"/>
  <c r="F231" i="9"/>
  <c r="E226" i="9"/>
  <c r="E312" i="8"/>
  <c r="E224" i="9"/>
  <c r="F232" i="9"/>
  <c r="E223" i="9"/>
  <c r="E311" i="8"/>
  <c r="D214" i="9"/>
  <c r="E225" i="9"/>
  <c r="E213" i="9"/>
  <c r="G228" i="9"/>
  <c r="G222" i="9"/>
  <c r="E212" i="9"/>
  <c r="I31" i="9"/>
  <c r="C12" i="9" s="1"/>
  <c r="M315" i="8"/>
  <c r="G318" i="8"/>
  <c r="N316" i="8"/>
  <c r="O313" i="8"/>
  <c r="O311" i="8"/>
  <c r="M223" i="9"/>
  <c r="G315" i="8"/>
  <c r="O230" i="9"/>
  <c r="G204" i="7"/>
  <c r="E316" i="8"/>
  <c r="N314" i="8"/>
  <c r="F317" i="8"/>
  <c r="M224" i="9"/>
  <c r="M310" i="8"/>
  <c r="N308" i="8"/>
  <c r="E310" i="8"/>
  <c r="M222" i="9"/>
  <c r="O227" i="9"/>
  <c r="G229" i="9"/>
  <c r="E231" i="9"/>
  <c r="O231" i="9"/>
  <c r="E232" i="9"/>
  <c r="C214" i="9"/>
  <c r="D213" i="9"/>
  <c r="F228" i="9"/>
  <c r="O317" i="8"/>
  <c r="F318" i="8"/>
  <c r="M316" i="8"/>
  <c r="N313" i="8"/>
  <c r="N311" i="8"/>
  <c r="O312" i="8"/>
  <c r="F315" i="8"/>
  <c r="N230" i="9"/>
  <c r="O225" i="9"/>
  <c r="M314" i="8"/>
  <c r="E317" i="8"/>
  <c r="O226" i="9"/>
  <c r="G309" i="8"/>
  <c r="M308" i="8"/>
  <c r="G308" i="8"/>
  <c r="G313" i="8"/>
  <c r="O309" i="8"/>
  <c r="G227" i="9"/>
  <c r="G230" i="9"/>
  <c r="N227" i="9"/>
  <c r="G314" i="8"/>
  <c r="F229" i="9"/>
  <c r="G226" i="9"/>
  <c r="G312" i="8"/>
  <c r="G224" i="9"/>
  <c r="N231" i="9"/>
  <c r="G223" i="9"/>
  <c r="G311" i="8"/>
  <c r="G225" i="9"/>
  <c r="E228" i="9"/>
  <c r="C213" i="9"/>
  <c r="C212" i="9"/>
  <c r="G31" i="9"/>
  <c r="A12" i="9" s="1"/>
  <c r="E222" i="9"/>
  <c r="B8" i="9"/>
  <c r="O315" i="8"/>
  <c r="N317" i="8"/>
  <c r="E318" i="8"/>
  <c r="M313" i="8"/>
  <c r="M311" i="8"/>
  <c r="O223" i="9"/>
  <c r="N312" i="8"/>
  <c r="E315" i="8"/>
  <c r="N225" i="9"/>
  <c r="G316" i="8"/>
  <c r="O224" i="9"/>
  <c r="N226" i="9"/>
  <c r="O310" i="8"/>
  <c r="F309" i="8"/>
  <c r="F308" i="8"/>
  <c r="G310" i="8"/>
  <c r="F313" i="8"/>
  <c r="N309" i="8"/>
  <c r="O228" i="9"/>
  <c r="F227" i="9"/>
  <c r="O222" i="9"/>
  <c r="F230" i="9"/>
  <c r="M227" i="9"/>
  <c r="F314" i="8"/>
  <c r="E229" i="9"/>
  <c r="G231" i="9"/>
  <c r="F226" i="9"/>
  <c r="F312" i="8"/>
  <c r="F224" i="9"/>
  <c r="M231" i="9"/>
  <c r="G232" i="9"/>
  <c r="F223" i="9"/>
  <c r="F311" i="8"/>
  <c r="E214" i="9"/>
  <c r="F225" i="9"/>
  <c r="B8" i="8"/>
  <c r="C189" i="7"/>
  <c r="G205" i="7"/>
  <c r="E204" i="7"/>
  <c r="G199" i="7"/>
  <c r="F201" i="7"/>
  <c r="H28" i="8"/>
  <c r="B12" i="8" s="1"/>
  <c r="E200" i="7"/>
  <c r="E191" i="7"/>
  <c r="D189" i="7"/>
  <c r="G203" i="7"/>
  <c r="F205" i="7"/>
  <c r="G202" i="7"/>
  <c r="F199" i="7"/>
  <c r="E201" i="7"/>
  <c r="G28" i="8"/>
  <c r="A12" i="8" s="1"/>
  <c r="D191" i="7"/>
  <c r="E190" i="7"/>
  <c r="E189" i="7"/>
  <c r="F203" i="7"/>
  <c r="E205" i="7"/>
  <c r="F202" i="7"/>
  <c r="E199" i="7"/>
  <c r="G200" i="7"/>
  <c r="C191" i="7"/>
  <c r="D190" i="7"/>
  <c r="E203" i="7"/>
  <c r="E202" i="7"/>
  <c r="F204" i="7"/>
  <c r="G201" i="7"/>
  <c r="I28" i="8"/>
  <c r="C12" i="8" s="1"/>
  <c r="F200" i="7"/>
  <c r="C190" i="7"/>
  <c r="M305" i="4"/>
  <c r="I31" i="7"/>
  <c r="C14" i="7" s="1"/>
  <c r="H31" i="7"/>
  <c r="B14" i="7" s="1"/>
  <c r="B8" i="7"/>
  <c r="B10" i="7"/>
  <c r="B10" i="4"/>
  <c r="G31" i="7"/>
  <c r="A14" i="7" s="1"/>
  <c r="F313" i="4"/>
  <c r="N303" i="4"/>
  <c r="G312" i="4"/>
  <c r="E311" i="4"/>
  <c r="E313" i="4"/>
  <c r="G309" i="4"/>
  <c r="O303" i="4"/>
  <c r="O304" i="4"/>
  <c r="F312" i="4"/>
  <c r="O305" i="4"/>
  <c r="N304" i="4"/>
  <c r="E312" i="4"/>
  <c r="G313" i="4"/>
  <c r="M303" i="4"/>
  <c r="N305" i="4"/>
  <c r="M304" i="4"/>
  <c r="F308" i="4"/>
  <c r="E307" i="4"/>
  <c r="G311" i="4"/>
  <c r="F310" i="4"/>
  <c r="E309" i="4"/>
  <c r="F305" i="4"/>
  <c r="F304" i="4"/>
  <c r="F306" i="4"/>
  <c r="E308" i="4"/>
  <c r="E305" i="4"/>
  <c r="G310" i="4"/>
  <c r="E304" i="4"/>
  <c r="F309" i="4"/>
  <c r="E306" i="4"/>
  <c r="G307" i="4"/>
  <c r="F303" i="4"/>
  <c r="I33" i="2"/>
  <c r="G308" i="4"/>
  <c r="G303" i="4"/>
  <c r="G305" i="4"/>
  <c r="F311" i="4"/>
  <c r="F307" i="4"/>
  <c r="E310" i="4"/>
  <c r="G304" i="4"/>
  <c r="G306" i="4"/>
  <c r="I30" i="2"/>
  <c r="H31" i="2"/>
  <c r="H33" i="2"/>
  <c r="E303" i="4"/>
  <c r="G32" i="4"/>
  <c r="A14" i="4" s="1"/>
  <c r="C293" i="4"/>
  <c r="E295" i="4"/>
  <c r="G31" i="2"/>
  <c r="H30" i="2"/>
  <c r="D295" i="4"/>
  <c r="E294" i="4"/>
  <c r="I32" i="2"/>
  <c r="D294" i="4"/>
  <c r="I32" i="4"/>
  <c r="C14" i="4" s="1"/>
  <c r="H32" i="2"/>
  <c r="H32" i="4"/>
  <c r="B14" i="4" s="1"/>
  <c r="C295" i="4"/>
  <c r="C294" i="4"/>
  <c r="E293" i="4"/>
  <c r="G32" i="2"/>
  <c r="I31" i="2"/>
  <c r="G33" i="2"/>
  <c r="D293" i="4"/>
  <c r="G30" i="2"/>
  <c r="B8" i="4"/>
  <c r="B296" i="4"/>
  <c r="C26" i="4"/>
  <c r="D26" i="4"/>
  <c r="A26" i="4"/>
  <c r="B8" i="2"/>
  <c r="D26" i="2"/>
  <c r="C26" i="2"/>
  <c r="A26" i="2"/>
  <c r="B26" i="2"/>
  <c r="C14" i="2" l="1"/>
  <c r="A14" i="2"/>
  <c r="B14" i="2"/>
  <c r="C301" i="8"/>
  <c r="D301" i="8"/>
  <c r="E301" i="8"/>
  <c r="B18" i="9"/>
  <c r="H32" i="9"/>
  <c r="I32" i="9"/>
  <c r="D215" i="9"/>
  <c r="G32" i="9"/>
  <c r="E215" i="9"/>
  <c r="C215" i="9"/>
  <c r="C192" i="7"/>
  <c r="B19" i="7"/>
  <c r="B18" i="7"/>
  <c r="B18" i="8"/>
  <c r="B17" i="8"/>
  <c r="I32" i="8"/>
  <c r="B16" i="8"/>
  <c r="G32" i="8"/>
  <c r="B15" i="8"/>
  <c r="H32" i="8"/>
  <c r="D192" i="7"/>
  <c r="G34" i="7"/>
  <c r="H34" i="7"/>
  <c r="B20" i="7"/>
  <c r="B17" i="7"/>
  <c r="I34" i="7"/>
  <c r="E192" i="7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S156" i="1"/>
  <c r="BS157" i="1"/>
  <c r="BS158" i="1"/>
  <c r="BS159" i="1"/>
  <c r="BS160" i="1"/>
  <c r="BS161" i="1"/>
  <c r="BS162" i="1"/>
  <c r="BS163" i="1"/>
  <c r="BS164" i="1"/>
  <c r="BS165" i="1"/>
  <c r="BS166" i="1"/>
  <c r="BS167" i="1"/>
  <c r="BS168" i="1"/>
  <c r="BS169" i="1"/>
  <c r="BS170" i="1"/>
  <c r="BS171" i="1"/>
  <c r="BS172" i="1"/>
  <c r="BS173" i="1"/>
  <c r="BS174" i="1"/>
  <c r="BS175" i="1"/>
  <c r="BS176" i="1"/>
  <c r="BS177" i="1"/>
  <c r="BS178" i="1"/>
  <c r="BS179" i="1"/>
  <c r="BS180" i="1"/>
  <c r="BS181" i="1"/>
  <c r="BS182" i="1"/>
  <c r="BS183" i="1"/>
  <c r="BS184" i="1"/>
  <c r="BS185" i="1"/>
  <c r="BS186" i="1"/>
  <c r="BS187" i="1"/>
  <c r="BS188" i="1"/>
  <c r="BS189" i="1"/>
  <c r="BS190" i="1"/>
  <c r="BS191" i="1"/>
  <c r="BS192" i="1"/>
  <c r="BS193" i="1"/>
  <c r="BS194" i="1"/>
  <c r="BS195" i="1"/>
  <c r="BS196" i="1"/>
  <c r="BS197" i="1"/>
  <c r="BS198" i="1"/>
  <c r="BS199" i="1"/>
  <c r="BS200" i="1"/>
  <c r="BS201" i="1"/>
  <c r="BS202" i="1"/>
  <c r="BS203" i="1"/>
  <c r="BS204" i="1"/>
  <c r="BS205" i="1"/>
  <c r="BS206" i="1"/>
  <c r="BS207" i="1"/>
  <c r="BS208" i="1"/>
  <c r="BS209" i="1"/>
  <c r="BS210" i="1"/>
  <c r="BS211" i="1"/>
  <c r="BS212" i="1"/>
  <c r="BS213" i="1"/>
  <c r="BS214" i="1"/>
  <c r="BS215" i="1"/>
  <c r="BS216" i="1"/>
  <c r="BS217" i="1"/>
  <c r="BS218" i="1"/>
  <c r="BS219" i="1"/>
  <c r="BS220" i="1"/>
  <c r="BS221" i="1"/>
  <c r="BS222" i="1"/>
  <c r="BS223" i="1"/>
  <c r="BS224" i="1"/>
  <c r="BS225" i="1"/>
  <c r="BS226" i="1"/>
  <c r="BS227" i="1"/>
  <c r="BS228" i="1"/>
  <c r="BS229" i="1"/>
  <c r="BS230" i="1"/>
  <c r="BS231" i="1"/>
  <c r="BS232" i="1"/>
  <c r="BS233" i="1"/>
  <c r="BS234" i="1"/>
  <c r="BS235" i="1"/>
  <c r="BS236" i="1"/>
  <c r="BS237" i="1"/>
  <c r="BS238" i="1"/>
  <c r="BS239" i="1"/>
  <c r="BS240" i="1"/>
  <c r="BS241" i="1"/>
  <c r="BS242" i="1"/>
  <c r="BS243" i="1"/>
  <c r="BS244" i="1"/>
  <c r="BS245" i="1"/>
  <c r="BS246" i="1"/>
  <c r="BS247" i="1"/>
  <c r="BS248" i="1"/>
  <c r="BS249" i="1"/>
  <c r="BS250" i="1"/>
  <c r="BS251" i="1"/>
  <c r="BS252" i="1"/>
  <c r="BS253" i="1"/>
  <c r="BS254" i="1"/>
  <c r="BS255" i="1"/>
  <c r="BS256" i="1"/>
  <c r="BS257" i="1"/>
  <c r="BS258" i="1"/>
  <c r="BS259" i="1"/>
  <c r="BS260" i="1"/>
  <c r="BS261" i="1"/>
  <c r="BS262" i="1"/>
  <c r="BS263" i="1"/>
  <c r="BS264" i="1"/>
  <c r="BS265" i="1"/>
  <c r="BS2" i="1"/>
  <c r="BR2" i="1"/>
  <c r="V199" i="7" s="1"/>
  <c r="V309" i="4" l="1"/>
  <c r="W310" i="4"/>
  <c r="X311" i="4"/>
  <c r="V311" i="4"/>
  <c r="V310" i="4"/>
  <c r="X312" i="4"/>
  <c r="W309" i="4"/>
  <c r="X310" i="4"/>
  <c r="V312" i="4"/>
  <c r="X309" i="4"/>
  <c r="W312" i="4"/>
  <c r="W311" i="4"/>
  <c r="X48" i="10"/>
  <c r="Y49" i="10"/>
  <c r="Z50" i="10"/>
  <c r="X52" i="10"/>
  <c r="Y53" i="10"/>
  <c r="Z54" i="10"/>
  <c r="X228" i="9"/>
  <c r="V230" i="9"/>
  <c r="W231" i="9"/>
  <c r="X205" i="7"/>
  <c r="V207" i="7"/>
  <c r="W208" i="7"/>
  <c r="Y48" i="10"/>
  <c r="Z49" i="10"/>
  <c r="X51" i="10"/>
  <c r="Y52" i="10"/>
  <c r="Z53" i="10"/>
  <c r="V229" i="9"/>
  <c r="W230" i="9"/>
  <c r="X231" i="9"/>
  <c r="V206" i="7"/>
  <c r="W207" i="7"/>
  <c r="X208" i="7"/>
  <c r="Z48" i="10"/>
  <c r="X50" i="10"/>
  <c r="Y51" i="10"/>
  <c r="Z52" i="10"/>
  <c r="X54" i="10"/>
  <c r="V228" i="9"/>
  <c r="W229" i="9"/>
  <c r="X230" i="9"/>
  <c r="V205" i="7"/>
  <c r="W206" i="7"/>
  <c r="X207" i="7"/>
  <c r="X49" i="10"/>
  <c r="Y50" i="10"/>
  <c r="Z51" i="10"/>
  <c r="X53" i="10"/>
  <c r="Y54" i="10"/>
  <c r="W228" i="9"/>
  <c r="X229" i="9"/>
  <c r="V231" i="9"/>
  <c r="W205" i="7"/>
  <c r="X206" i="7"/>
  <c r="V208" i="7"/>
  <c r="V314" i="8"/>
  <c r="W315" i="8"/>
  <c r="X316" i="8"/>
  <c r="V317" i="8"/>
  <c r="W314" i="8"/>
  <c r="X315" i="8"/>
  <c r="X314" i="8"/>
  <c r="V316" i="8"/>
  <c r="W317" i="8"/>
  <c r="W316" i="8"/>
  <c r="X317" i="8"/>
  <c r="V315" i="8"/>
  <c r="J32" i="9"/>
  <c r="J32" i="8"/>
  <c r="J34" i="7"/>
  <c r="V200" i="7"/>
  <c r="W201" i="7"/>
  <c r="X202" i="7"/>
  <c r="V204" i="7"/>
  <c r="W199" i="7"/>
  <c r="W200" i="7"/>
  <c r="X201" i="7"/>
  <c r="V203" i="7"/>
  <c r="W204" i="7"/>
  <c r="X200" i="7"/>
  <c r="V202" i="7"/>
  <c r="W203" i="7"/>
  <c r="X204" i="7"/>
  <c r="V201" i="7"/>
  <c r="W202" i="7"/>
  <c r="X203" i="7"/>
  <c r="X199" i="7"/>
  <c r="X46" i="10"/>
  <c r="Y47" i="10"/>
  <c r="X45" i="10"/>
  <c r="Y46" i="10"/>
  <c r="Z47" i="10"/>
  <c r="Z46" i="10"/>
  <c r="Z45" i="10"/>
  <c r="X47" i="10"/>
  <c r="Y45" i="10"/>
  <c r="X223" i="9"/>
  <c r="V225" i="9"/>
  <c r="W226" i="9"/>
  <c r="X227" i="9"/>
  <c r="V224" i="9"/>
  <c r="W225" i="9"/>
  <c r="X226" i="9"/>
  <c r="X222" i="9"/>
  <c r="W223" i="9"/>
  <c r="V226" i="9"/>
  <c r="V222" i="9"/>
  <c r="W309" i="8"/>
  <c r="X310" i="8"/>
  <c r="V312" i="8"/>
  <c r="W313" i="8"/>
  <c r="V308" i="8"/>
  <c r="W224" i="9"/>
  <c r="V227" i="9"/>
  <c r="X309" i="8"/>
  <c r="V311" i="8"/>
  <c r="W312" i="8"/>
  <c r="X313" i="8"/>
  <c r="X224" i="9"/>
  <c r="W227" i="9"/>
  <c r="V310" i="8"/>
  <c r="W311" i="8"/>
  <c r="X312" i="8"/>
  <c r="X308" i="8"/>
  <c r="V223" i="9"/>
  <c r="X225" i="9"/>
  <c r="W222" i="9"/>
  <c r="V309" i="8"/>
  <c r="W310" i="8"/>
  <c r="X311" i="8"/>
  <c r="V313" i="8"/>
  <c r="W308" i="8"/>
  <c r="D29" i="9"/>
  <c r="B31" i="9"/>
  <c r="C32" i="9"/>
  <c r="D33" i="9"/>
  <c r="B35" i="9"/>
  <c r="C36" i="9"/>
  <c r="D37" i="9"/>
  <c r="B39" i="9"/>
  <c r="C40" i="9"/>
  <c r="D41" i="9"/>
  <c r="B43" i="9"/>
  <c r="C29" i="9"/>
  <c r="C31" i="9"/>
  <c r="B33" i="9"/>
  <c r="D34" i="9"/>
  <c r="D36" i="9"/>
  <c r="C38" i="9"/>
  <c r="B40" i="9"/>
  <c r="B42" i="9"/>
  <c r="D43" i="9"/>
  <c r="B45" i="9"/>
  <c r="C46" i="9"/>
  <c r="D47" i="9"/>
  <c r="B49" i="9"/>
  <c r="C50" i="9"/>
  <c r="D51" i="9"/>
  <c r="B53" i="9"/>
  <c r="C54" i="9"/>
  <c r="D55" i="9"/>
  <c r="B57" i="9"/>
  <c r="C58" i="9"/>
  <c r="B28" i="9"/>
  <c r="B30" i="9"/>
  <c r="D31" i="9"/>
  <c r="C33" i="9"/>
  <c r="C35" i="9"/>
  <c r="B37" i="9"/>
  <c r="D38" i="9"/>
  <c r="D40" i="9"/>
  <c r="C42" i="9"/>
  <c r="B44" i="9"/>
  <c r="C45" i="9"/>
  <c r="D46" i="9"/>
  <c r="B48" i="9"/>
  <c r="C49" i="9"/>
  <c r="D50" i="9"/>
  <c r="B52" i="9"/>
  <c r="C53" i="9"/>
  <c r="D54" i="9"/>
  <c r="B56" i="9"/>
  <c r="C57" i="9"/>
  <c r="D58" i="9"/>
  <c r="C30" i="9"/>
  <c r="B32" i="9"/>
  <c r="B34" i="9"/>
  <c r="D35" i="9"/>
  <c r="C37" i="9"/>
  <c r="C39" i="9"/>
  <c r="B41" i="9"/>
  <c r="D42" i="9"/>
  <c r="C44" i="9"/>
  <c r="D45" i="9"/>
  <c r="B47" i="9"/>
  <c r="C48" i="9"/>
  <c r="D49" i="9"/>
  <c r="B51" i="9"/>
  <c r="C52" i="9"/>
  <c r="D53" i="9"/>
  <c r="B55" i="9"/>
  <c r="C56" i="9"/>
  <c r="D57" i="9"/>
  <c r="D28" i="9"/>
  <c r="B29" i="9"/>
  <c r="D30" i="9"/>
  <c r="D32" i="9"/>
  <c r="C34" i="9"/>
  <c r="B36" i="9"/>
  <c r="B38" i="9"/>
  <c r="D39" i="9"/>
  <c r="C41" i="9"/>
  <c r="C43" i="9"/>
  <c r="D44" i="9"/>
  <c r="B46" i="9"/>
  <c r="C47" i="9"/>
  <c r="D48" i="9"/>
  <c r="B50" i="9"/>
  <c r="C51" i="9"/>
  <c r="D52" i="9"/>
  <c r="B54" i="9"/>
  <c r="C55" i="9"/>
  <c r="D56" i="9"/>
  <c r="B58" i="9"/>
  <c r="C28" i="9"/>
  <c r="B29" i="8"/>
  <c r="C30" i="8"/>
  <c r="D31" i="8"/>
  <c r="B33" i="8"/>
  <c r="C34" i="8"/>
  <c r="D35" i="8"/>
  <c r="B37" i="8"/>
  <c r="C38" i="8"/>
  <c r="D39" i="8"/>
  <c r="B41" i="8"/>
  <c r="C42" i="8"/>
  <c r="D43" i="8"/>
  <c r="B45" i="8"/>
  <c r="C46" i="8"/>
  <c r="D47" i="8"/>
  <c r="B49" i="8"/>
  <c r="C50" i="8"/>
  <c r="D51" i="8"/>
  <c r="B53" i="8"/>
  <c r="C54" i="8"/>
  <c r="D55" i="8"/>
  <c r="B57" i="8"/>
  <c r="C58" i="8"/>
  <c r="B28" i="8"/>
  <c r="C29" i="8"/>
  <c r="D30" i="8"/>
  <c r="B32" i="8"/>
  <c r="C33" i="8"/>
  <c r="D34" i="8"/>
  <c r="B36" i="8"/>
  <c r="C37" i="8"/>
  <c r="D38" i="8"/>
  <c r="B40" i="8"/>
  <c r="C41" i="8"/>
  <c r="D42" i="8"/>
  <c r="B44" i="8"/>
  <c r="C45" i="8"/>
  <c r="D46" i="8"/>
  <c r="B48" i="8"/>
  <c r="C49" i="8"/>
  <c r="D50" i="8"/>
  <c r="B52" i="8"/>
  <c r="C53" i="8"/>
  <c r="D54" i="8"/>
  <c r="B56" i="8"/>
  <c r="C57" i="8"/>
  <c r="D58" i="8"/>
  <c r="D29" i="8"/>
  <c r="B31" i="8"/>
  <c r="C32" i="8"/>
  <c r="D33" i="8"/>
  <c r="B35" i="8"/>
  <c r="C36" i="8"/>
  <c r="D37" i="8"/>
  <c r="B39" i="8"/>
  <c r="C40" i="8"/>
  <c r="D41" i="8"/>
  <c r="B43" i="8"/>
  <c r="C44" i="8"/>
  <c r="D45" i="8"/>
  <c r="B47" i="8"/>
  <c r="C48" i="8"/>
  <c r="D49" i="8"/>
  <c r="B51" i="8"/>
  <c r="C52" i="8"/>
  <c r="D53" i="8"/>
  <c r="B55" i="8"/>
  <c r="C56" i="8"/>
  <c r="D57" i="8"/>
  <c r="D28" i="8"/>
  <c r="B30" i="8"/>
  <c r="C31" i="8"/>
  <c r="D32" i="8"/>
  <c r="B34" i="8"/>
  <c r="C35" i="8"/>
  <c r="D36" i="8"/>
  <c r="B38" i="8"/>
  <c r="C39" i="8"/>
  <c r="D40" i="8"/>
  <c r="B42" i="8"/>
  <c r="C43" i="8"/>
  <c r="D44" i="8"/>
  <c r="B46" i="8"/>
  <c r="C47" i="8"/>
  <c r="D48" i="8"/>
  <c r="B50" i="8"/>
  <c r="C51" i="8"/>
  <c r="D52" i="8"/>
  <c r="B54" i="8"/>
  <c r="C55" i="8"/>
  <c r="D56" i="8"/>
  <c r="B58" i="8"/>
  <c r="C28" i="8"/>
  <c r="B4" i="8"/>
  <c r="C31" i="7"/>
  <c r="D32" i="7"/>
  <c r="B34" i="7"/>
  <c r="C35" i="7"/>
  <c r="D36" i="7"/>
  <c r="B38" i="7"/>
  <c r="C39" i="7"/>
  <c r="D40" i="7"/>
  <c r="B42" i="7"/>
  <c r="C43" i="7"/>
  <c r="D44" i="7"/>
  <c r="B46" i="7"/>
  <c r="C47" i="7"/>
  <c r="D48" i="7"/>
  <c r="B50" i="7"/>
  <c r="C51" i="7"/>
  <c r="D52" i="7"/>
  <c r="B54" i="7"/>
  <c r="C55" i="7"/>
  <c r="D56" i="7"/>
  <c r="B58" i="7"/>
  <c r="C59" i="7"/>
  <c r="D60" i="7"/>
  <c r="D31" i="7"/>
  <c r="B33" i="7"/>
  <c r="C34" i="7"/>
  <c r="D35" i="7"/>
  <c r="B37" i="7"/>
  <c r="C38" i="7"/>
  <c r="D39" i="7"/>
  <c r="B41" i="7"/>
  <c r="C42" i="7"/>
  <c r="D43" i="7"/>
  <c r="B45" i="7"/>
  <c r="C46" i="7"/>
  <c r="D47" i="7"/>
  <c r="B49" i="7"/>
  <c r="C50" i="7"/>
  <c r="D51" i="7"/>
  <c r="B53" i="7"/>
  <c r="C54" i="7"/>
  <c r="D55" i="7"/>
  <c r="B57" i="7"/>
  <c r="C58" i="7"/>
  <c r="D59" i="7"/>
  <c r="D30" i="7"/>
  <c r="B32" i="7"/>
  <c r="C33" i="7"/>
  <c r="D34" i="7"/>
  <c r="B36" i="7"/>
  <c r="C37" i="7"/>
  <c r="D38" i="7"/>
  <c r="D33" i="7"/>
  <c r="B39" i="7"/>
  <c r="D41" i="7"/>
  <c r="C44" i="7"/>
  <c r="B47" i="7"/>
  <c r="D49" i="7"/>
  <c r="C52" i="7"/>
  <c r="B55" i="7"/>
  <c r="D57" i="7"/>
  <c r="C60" i="7"/>
  <c r="B35" i="7"/>
  <c r="B40" i="7"/>
  <c r="D42" i="7"/>
  <c r="C45" i="7"/>
  <c r="B48" i="7"/>
  <c r="D50" i="7"/>
  <c r="C53" i="7"/>
  <c r="B56" i="7"/>
  <c r="D58" i="7"/>
  <c r="C30" i="7"/>
  <c r="B31" i="7"/>
  <c r="C36" i="7"/>
  <c r="C40" i="7"/>
  <c r="B43" i="7"/>
  <c r="D45" i="7"/>
  <c r="C48" i="7"/>
  <c r="B51" i="7"/>
  <c r="D53" i="7"/>
  <c r="C56" i="7"/>
  <c r="B59" i="7"/>
  <c r="B30" i="7"/>
  <c r="C32" i="7"/>
  <c r="D37" i="7"/>
  <c r="C41" i="7"/>
  <c r="B44" i="7"/>
  <c r="D46" i="7"/>
  <c r="C49" i="7"/>
  <c r="B52" i="7"/>
  <c r="D54" i="7"/>
  <c r="C57" i="7"/>
  <c r="B60" i="7"/>
  <c r="B4" i="7"/>
  <c r="X304" i="4"/>
  <c r="V306" i="4"/>
  <c r="W307" i="4"/>
  <c r="X308" i="4"/>
  <c r="V305" i="4"/>
  <c r="W306" i="4"/>
  <c r="X307" i="4"/>
  <c r="X303" i="4"/>
  <c r="V304" i="4"/>
  <c r="W305" i="4"/>
  <c r="X306" i="4"/>
  <c r="V308" i="4"/>
  <c r="W303" i="4"/>
  <c r="W304" i="4"/>
  <c r="X305" i="4"/>
  <c r="V307" i="4"/>
  <c r="W308" i="4"/>
  <c r="V303" i="4"/>
  <c r="D31" i="4"/>
  <c r="B33" i="4"/>
  <c r="C34" i="4"/>
  <c r="D35" i="4"/>
  <c r="B37" i="4"/>
  <c r="C38" i="4"/>
  <c r="D39" i="4"/>
  <c r="B41" i="4"/>
  <c r="C42" i="4"/>
  <c r="D43" i="4"/>
  <c r="B45" i="4"/>
  <c r="C46" i="4"/>
  <c r="D47" i="4"/>
  <c r="B49" i="4"/>
  <c r="C50" i="4"/>
  <c r="D51" i="4"/>
  <c r="B53" i="4"/>
  <c r="C54" i="4"/>
  <c r="D55" i="4"/>
  <c r="B57" i="4"/>
  <c r="C58" i="4"/>
  <c r="D59" i="4"/>
  <c r="D30" i="4"/>
  <c r="B31" i="2"/>
  <c r="C32" i="2"/>
  <c r="D33" i="2"/>
  <c r="B35" i="2"/>
  <c r="C36" i="2"/>
  <c r="D37" i="2"/>
  <c r="B39" i="2"/>
  <c r="C40" i="2"/>
  <c r="D41" i="2"/>
  <c r="B43" i="2"/>
  <c r="C44" i="2"/>
  <c r="D45" i="2"/>
  <c r="B47" i="2"/>
  <c r="C48" i="2"/>
  <c r="D49" i="2"/>
  <c r="B51" i="2"/>
  <c r="C52" i="2"/>
  <c r="D53" i="2"/>
  <c r="B55" i="2"/>
  <c r="C56" i="2"/>
  <c r="D57" i="2"/>
  <c r="B59" i="2"/>
  <c r="C60" i="2"/>
  <c r="B32" i="4"/>
  <c r="C33" i="4"/>
  <c r="D34" i="4"/>
  <c r="B36" i="4"/>
  <c r="C37" i="4"/>
  <c r="D38" i="4"/>
  <c r="B40" i="4"/>
  <c r="C41" i="4"/>
  <c r="D42" i="4"/>
  <c r="B44" i="4"/>
  <c r="C45" i="4"/>
  <c r="D46" i="4"/>
  <c r="B48" i="4"/>
  <c r="C49" i="4"/>
  <c r="D50" i="4"/>
  <c r="B52" i="4"/>
  <c r="C53" i="4"/>
  <c r="D54" i="4"/>
  <c r="B56" i="4"/>
  <c r="C57" i="4"/>
  <c r="D58" i="4"/>
  <c r="B60" i="4"/>
  <c r="C30" i="4"/>
  <c r="C31" i="2"/>
  <c r="D32" i="2"/>
  <c r="B34" i="2"/>
  <c r="C35" i="2"/>
  <c r="D36" i="2"/>
  <c r="B38" i="2"/>
  <c r="C39" i="2"/>
  <c r="D40" i="2"/>
  <c r="B42" i="2"/>
  <c r="C43" i="2"/>
  <c r="D44" i="2"/>
  <c r="B46" i="2"/>
  <c r="C47" i="2"/>
  <c r="D48" i="2"/>
  <c r="B50" i="2"/>
  <c r="C51" i="2"/>
  <c r="D52" i="2"/>
  <c r="B54" i="2"/>
  <c r="C55" i="2"/>
  <c r="D56" i="2"/>
  <c r="B58" i="2"/>
  <c r="C59" i="2"/>
  <c r="D60" i="2"/>
  <c r="B31" i="4"/>
  <c r="C32" i="4"/>
  <c r="D33" i="4"/>
  <c r="B35" i="4"/>
  <c r="C36" i="4"/>
  <c r="D37" i="4"/>
  <c r="B39" i="4"/>
  <c r="C40" i="4"/>
  <c r="D41" i="4"/>
  <c r="B43" i="4"/>
  <c r="C44" i="4"/>
  <c r="D45" i="4"/>
  <c r="B47" i="4"/>
  <c r="C48" i="4"/>
  <c r="D49" i="4"/>
  <c r="B51" i="4"/>
  <c r="C52" i="4"/>
  <c r="D53" i="4"/>
  <c r="B55" i="4"/>
  <c r="C56" i="4"/>
  <c r="D57" i="4"/>
  <c r="B59" i="4"/>
  <c r="C60" i="4"/>
  <c r="B30" i="4"/>
  <c r="D31" i="2"/>
  <c r="B33" i="2"/>
  <c r="C34" i="2"/>
  <c r="D35" i="2"/>
  <c r="B37" i="2"/>
  <c r="C38" i="2"/>
  <c r="D39" i="2"/>
  <c r="B41" i="2"/>
  <c r="C42" i="2"/>
  <c r="D43" i="2"/>
  <c r="B45" i="2"/>
  <c r="C46" i="2"/>
  <c r="D47" i="2"/>
  <c r="B49" i="2"/>
  <c r="C50" i="2"/>
  <c r="D51" i="2"/>
  <c r="B53" i="2"/>
  <c r="C54" i="2"/>
  <c r="D55" i="2"/>
  <c r="B57" i="2"/>
  <c r="C58" i="2"/>
  <c r="D59" i="2"/>
  <c r="C31" i="4"/>
  <c r="D32" i="4"/>
  <c r="B34" i="4"/>
  <c r="C35" i="4"/>
  <c r="D36" i="4"/>
  <c r="B38" i="4"/>
  <c r="C39" i="4"/>
  <c r="D40" i="4"/>
  <c r="B42" i="4"/>
  <c r="C43" i="4"/>
  <c r="D44" i="4"/>
  <c r="B46" i="4"/>
  <c r="C47" i="4"/>
  <c r="D48" i="4"/>
  <c r="B50" i="4"/>
  <c r="C51" i="4"/>
  <c r="D52" i="4"/>
  <c r="B54" i="4"/>
  <c r="C55" i="4"/>
  <c r="D56" i="4"/>
  <c r="B58" i="4"/>
  <c r="C59" i="4"/>
  <c r="D60" i="4"/>
  <c r="B32" i="2"/>
  <c r="C33" i="2"/>
  <c r="D34" i="2"/>
  <c r="B40" i="2"/>
  <c r="C45" i="2"/>
  <c r="D50" i="2"/>
  <c r="B56" i="2"/>
  <c r="B30" i="2"/>
  <c r="B36" i="2"/>
  <c r="C41" i="2"/>
  <c r="D46" i="2"/>
  <c r="B52" i="2"/>
  <c r="C57" i="2"/>
  <c r="C37" i="2"/>
  <c r="D42" i="2"/>
  <c r="B48" i="2"/>
  <c r="C53" i="2"/>
  <c r="D58" i="2"/>
  <c r="D38" i="2"/>
  <c r="B44" i="2"/>
  <c r="C49" i="2"/>
  <c r="D54" i="2"/>
  <c r="B60" i="2"/>
  <c r="D30" i="2"/>
  <c r="C30" i="2"/>
  <c r="B4" i="2"/>
  <c r="D296" i="4"/>
  <c r="C296" i="4"/>
  <c r="B4" i="4"/>
  <c r="E296" i="4" l="1"/>
  <c r="B19" i="2"/>
  <c r="B20" i="2"/>
  <c r="B19" i="4"/>
  <c r="B18" i="4"/>
  <c r="H34" i="4"/>
  <c r="B20" i="4"/>
  <c r="I34" i="4"/>
  <c r="H34" i="2"/>
  <c r="B18" i="2"/>
  <c r="G34" i="2"/>
  <c r="G34" i="4"/>
  <c r="B17" i="4"/>
  <c r="B17" i="2"/>
  <c r="I34" i="2"/>
  <c r="J34" i="4" l="1"/>
  <c r="J3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65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Tomar solo el top 10 de autores, los demás están ocultos. Los espacios en blanco deben filtrarse.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65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Tomar solo el top 10 de autores, los demás están ocultos. Los espacios en blanco deben filtrarse.</t>
        </r>
      </text>
    </comment>
  </commentList>
</comments>
</file>

<file path=xl/sharedStrings.xml><?xml version="1.0" encoding="utf-8"?>
<sst xmlns="http://schemas.openxmlformats.org/spreadsheetml/2006/main" count="19499" uniqueCount="4963">
  <si>
    <t>Noticia</t>
  </si>
  <si>
    <t>URL</t>
  </si>
  <si>
    <t>Enlace al contenido</t>
  </si>
  <si>
    <t>Título</t>
  </si>
  <si>
    <t>Resumen</t>
  </si>
  <si>
    <t>Tipo de medio</t>
  </si>
  <si>
    <t>Medio</t>
  </si>
  <si>
    <t>ID país del medio</t>
  </si>
  <si>
    <t>Id región del medio</t>
  </si>
  <si>
    <t>Canal/emisora</t>
  </si>
  <si>
    <t>Grupo editorial</t>
  </si>
  <si>
    <t>Autor</t>
  </si>
  <si>
    <t>KloutScore</t>
  </si>
  <si>
    <t>Tipología</t>
  </si>
  <si>
    <t>Fecha de publicación completa</t>
  </si>
  <si>
    <t>Fecha de publicación</t>
  </si>
  <si>
    <t>Hora de publicación</t>
  </si>
  <si>
    <t>Ocupación en página (cm2)</t>
  </si>
  <si>
    <t>Audiencia</t>
  </si>
  <si>
    <t>Audiencia ComScore</t>
  </si>
  <si>
    <t>Valor económico (noticia)</t>
  </si>
  <si>
    <t>Duración</t>
  </si>
  <si>
    <t>Página</t>
  </si>
  <si>
    <t>Ranking del medio</t>
  </si>
  <si>
    <t>Clasificación prensa</t>
  </si>
  <si>
    <t>País del medio</t>
  </si>
  <si>
    <t>Región del medio</t>
  </si>
  <si>
    <t>Idioma</t>
  </si>
  <si>
    <t>Retweet de tweet</t>
  </si>
  <si>
    <t>Jorge Luis Quijano</t>
  </si>
  <si>
    <t>Tipo de información</t>
  </si>
  <si>
    <t>ACP (Canal de Panamá - PA)</t>
  </si>
  <si>
    <t>Actualidad Panameña (Canal de Panamá - PA)</t>
  </si>
  <si>
    <t>Ampliación del Canal (Canal de Panamá - PA)</t>
  </si>
  <si>
    <t>Competidores (Canal de Panamá - PA)</t>
  </si>
  <si>
    <t>Deportes (Canal de Panamá - PA)</t>
  </si>
  <si>
    <t>Economía (Canal de Panamá - PA)</t>
  </si>
  <si>
    <t>Energía (Canal de Panamá - PA)</t>
  </si>
  <si>
    <t>Fotografía (Canal de Panamá - PA)</t>
  </si>
  <si>
    <t>Historia (Canal de Panamá - PA)</t>
  </si>
  <si>
    <t>Hotelería y turismo (Canal de Panamá - PA)</t>
  </si>
  <si>
    <t>Logística (Canal de Panamá - PA)</t>
  </si>
  <si>
    <t>Medio Ambiente (Canal de Panamá - PA)</t>
  </si>
  <si>
    <t>Obras Públicas (Canal de Panamá - PA)</t>
  </si>
  <si>
    <t>Política (Canal de Panamá - PA)</t>
  </si>
  <si>
    <t>RRHH del Canal (Canal de Panamá - PA)</t>
  </si>
  <si>
    <t>Relaciones internacionales (Canal de Panamá - PA)</t>
  </si>
  <si>
    <t>Sociales y cultura panameña (Canal de Panamá - PA)</t>
  </si>
  <si>
    <t>Entidad</t>
  </si>
  <si>
    <t>Protagonismo</t>
  </si>
  <si>
    <t>Tono de entidad</t>
  </si>
  <si>
    <t>Categoría</t>
  </si>
  <si>
    <t>Valor de categoría</t>
  </si>
  <si>
    <t>Tono</t>
  </si>
  <si>
    <t>Espacio</t>
  </si>
  <si>
    <t>Valoración económica</t>
  </si>
  <si>
    <t>Valoración económica diferencial</t>
  </si>
  <si>
    <t>Índice de calidad</t>
  </si>
  <si>
    <t>Índice de calidad ComScore</t>
  </si>
  <si>
    <t>Sugeridas</t>
  </si>
  <si>
    <t>Destacada</t>
  </si>
  <si>
    <t>Comentarios</t>
  </si>
  <si>
    <t>Nombre del medio raíz</t>
  </si>
  <si>
    <t>ID del medio raíz</t>
  </si>
  <si>
    <t>Es suplemento</t>
  </si>
  <si>
    <t>Ámbito de distribución</t>
  </si>
  <si>
    <t>internet</t>
  </si>
  <si>
    <t>La Estrella de Panama</t>
  </si>
  <si>
    <t>pa</t>
  </si>
  <si>
    <t>noticia</t>
  </si>
  <si>
    <t>información general</t>
  </si>
  <si>
    <t>Panamá</t>
  </si>
  <si>
    <t>español</t>
  </si>
  <si>
    <t>Canal de Panamá</t>
  </si>
  <si>
    <t>Protagonista</t>
  </si>
  <si>
    <t>/s/mn/90c1e89e24d01c2a3df8080e7f6bdb35</t>
  </si>
  <si>
    <t>Prensa.com</t>
  </si>
  <si>
    <t>Sí</t>
  </si>
  <si>
    <t>Secundario</t>
  </si>
  <si>
    <t>/s/mn/c278fcaee936dcae2361612fec832e84</t>
  </si>
  <si>
    <t>Impresa.Prensa.com</t>
  </si>
  <si>
    <t>/s/mn/a1d13b173b13f7ca05cc2186b32ab920</t>
  </si>
  <si>
    <t>Mencion</t>
  </si>
  <si>
    <t>radio</t>
  </si>
  <si>
    <t>NOTICIERO NACIONAL</t>
  </si>
  <si>
    <t>RADIO NACIONAL DE PANAMA</t>
  </si>
  <si>
    <t>Metro Libre</t>
  </si>
  <si>
    <t>/s/mn/d9a9959816ba7a1371bafcf01787e93f</t>
  </si>
  <si>
    <t>Panama On</t>
  </si>
  <si>
    <t>/s/mn/1b1c4cd7841b458e8a8c19eea1c178af</t>
  </si>
  <si>
    <t>LatinOL.com</t>
  </si>
  <si>
    <t>/s/mn/b3c7768d1d200c915fbe9301e0ad6516</t>
  </si>
  <si>
    <t>Enterate507</t>
  </si>
  <si>
    <t>Gerardo Camargo</t>
  </si>
  <si>
    <t>/s/mn/e3b753a7d80725256e8731278da64f50</t>
  </si>
  <si>
    <t>Telemetro.com</t>
  </si>
  <si>
    <t>/s/mn/ffed1af28c99dfe89b18eb4d6c784da8</t>
  </si>
  <si>
    <t>Portada Panama</t>
  </si>
  <si>
    <t>/s/mn/467da3f5c36302780a64a5c24d71a1a0</t>
  </si>
  <si>
    <t>Agencia de Noticias Panama</t>
  </si>
  <si>
    <t>/s/mn/97cfeee59b5fb097351268e7fdd9f0b2</t>
  </si>
  <si>
    <t>Panamá América</t>
  </si>
  <si>
    <t>/s/mn/634b8c83ebd7378813ccb5b55c749dbe</t>
  </si>
  <si>
    <t>Dia a Dia Panama</t>
  </si>
  <si>
    <t>/s/mn/e78564dce4d132268826c35b08351230</t>
  </si>
  <si>
    <t>Ser TV</t>
  </si>
  <si>
    <t>/s/mn/b8199fa08d3620796d784a6d54f9adc7</t>
  </si>
  <si>
    <t>El Siglo Digital</t>
  </si>
  <si>
    <t>/s/mn/c11e65d811682e26e9281cacf6ba002c</t>
  </si>
  <si>
    <t>Capital Financiero</t>
  </si>
  <si>
    <t>/s/mn/4dc6bcf0d189d0c4f977a609413f401c</t>
  </si>
  <si>
    <t>TVN-2.com</t>
  </si>
  <si>
    <t>/s/mn/c59739521c44acc485688837df17ffc7</t>
  </si>
  <si>
    <t>Crítica en Línea</t>
  </si>
  <si>
    <t>/s/mn/feb70115bb0e1699a5aed4f0a518f2a0</t>
  </si>
  <si>
    <t>Redacción El Siglo</t>
  </si>
  <si>
    <t>prensa</t>
  </si>
  <si>
    <t>El Siglo</t>
  </si>
  <si>
    <t>periódico</t>
  </si>
  <si>
    <t>/s/a/sigpn</t>
  </si>
  <si>
    <t>nacional</t>
  </si>
  <si>
    <t>Crítica</t>
  </si>
  <si>
    <t>GRUPO EPASA</t>
  </si>
  <si>
    <t>/s/a/pacri</t>
  </si>
  <si>
    <t>La Estrella</t>
  </si>
  <si>
    <t>/s/a/estpn</t>
  </si>
  <si>
    <t>La Prensa</t>
  </si>
  <si>
    <t>EDIT. POR LA DEMOCRACIA S.A</t>
  </si>
  <si>
    <t>/s/a/lppnn</t>
  </si>
  <si>
    <t>Metro libre</t>
  </si>
  <si>
    <t>Grupo Editorial Metro S.A.</t>
  </si>
  <si>
    <t>/s/a/melib</t>
  </si>
  <si>
    <t>/s/a/panam</t>
  </si>
  <si>
    <t>Redacción La Estrella</t>
  </si>
  <si>
    <t>tv</t>
  </si>
  <si>
    <t>NOTICIAS AM</t>
  </si>
  <si>
    <t>TVN-2.COM</t>
  </si>
  <si>
    <t>PANAMA HOY</t>
  </si>
  <si>
    <t>RADIO PANAMA</t>
  </si>
  <si>
    <t>La Opinión Panamá</t>
  </si>
  <si>
    <t>información economómica</t>
  </si>
  <si>
    <t>/s/mn/1ceaf29c555bbf2c362a950cc791dcd4</t>
  </si>
  <si>
    <t>NOTICIERO ESTELAR</t>
  </si>
  <si>
    <t>PORTADA</t>
  </si>
  <si>
    <t>Día a día</t>
  </si>
  <si>
    <t>/s/a/padia</t>
  </si>
  <si>
    <t>Mi Diario</t>
  </si>
  <si>
    <t>/s/a/midia</t>
  </si>
  <si>
    <t>Radio Panamá</t>
  </si>
  <si>
    <t>/s/mn/566c24e9ac376a7514ad6b5518c2eccb</t>
  </si>
  <si>
    <t>RPC RADIO</t>
  </si>
  <si>
    <t>Democracy Panama</t>
  </si>
  <si>
    <t>/s/mn/c96eaf6ad6cdf806ffec617a41aa54ba</t>
  </si>
  <si>
    <t>El Financiero Panama</t>
  </si>
  <si>
    <t>/s/mn/f7481166171f1b2d36384ca6df8b60b0</t>
  </si>
  <si>
    <t>Capital financiero</t>
  </si>
  <si>
    <t>NUEVA PRENSA FINANCIERA  S.A</t>
  </si>
  <si>
    <t>/s/a/cap</t>
  </si>
  <si>
    <t>Revista Inversiones &amp; Negocios</t>
  </si>
  <si>
    <t>/s/mn/f07becf178daf825a065bba1a29187da</t>
  </si>
  <si>
    <t xml:space="preserve">NEX TV </t>
  </si>
  <si>
    <t>NOTICIARIO MATUTINO</t>
  </si>
  <si>
    <t>RPCTV</t>
  </si>
  <si>
    <t>El Financiero</t>
  </si>
  <si>
    <t>ORLANDO MENDIETA</t>
  </si>
  <si>
    <t>/s/a/elfip</t>
  </si>
  <si>
    <t>Niños y juventud</t>
  </si>
  <si>
    <t>Economía de Panamá</t>
  </si>
  <si>
    <t>El Venezolano Panama</t>
  </si>
  <si>
    <t>Sala de Redacción</t>
  </si>
  <si>
    <t>/s/mn/d1d0a3036c98e98cddcc1f7509ad1536</t>
  </si>
  <si>
    <t>NOTICIAS EDICION ESTELAR.</t>
  </si>
  <si>
    <t>ALEX E. HERNÁNDEZ V.</t>
  </si>
  <si>
    <t>Visita de celebridades</t>
  </si>
  <si>
    <t>Relaciones internacionales</t>
  </si>
  <si>
    <t>Redacción Nacional</t>
  </si>
  <si>
    <t>Wilfredo Jordan</t>
  </si>
  <si>
    <t>Temas</t>
  </si>
  <si>
    <t>Día</t>
  </si>
  <si>
    <t>Duración por horas</t>
  </si>
  <si>
    <t>Index</t>
  </si>
  <si>
    <t>Positivo</t>
  </si>
  <si>
    <t>Neutro</t>
  </si>
  <si>
    <t>Negativo</t>
  </si>
  <si>
    <t>Corrupción</t>
  </si>
  <si>
    <t> </t>
  </si>
  <si>
    <t>Nº Informaciones</t>
  </si>
  <si>
    <t>Cuantificación</t>
  </si>
  <si>
    <t>Total de noticias</t>
  </si>
  <si>
    <t>Audiencia/Moda</t>
  </si>
  <si>
    <t>Audiencia/Media</t>
  </si>
  <si>
    <t>Audiencia/Mediana</t>
  </si>
  <si>
    <t>Valoración Económica</t>
  </si>
  <si>
    <t>TOTAL</t>
  </si>
  <si>
    <t>Titular</t>
  </si>
  <si>
    <t>Fotografía</t>
  </si>
  <si>
    <t>Portada</t>
  </si>
  <si>
    <t>cod</t>
  </si>
  <si>
    <t>Etiquetas de fila</t>
  </si>
  <si>
    <t>Total general</t>
  </si>
  <si>
    <t>Etiquetas de columna</t>
  </si>
  <si>
    <t>Cuenta de Temas</t>
  </si>
  <si>
    <t>Promedio de Index</t>
  </si>
  <si>
    <t>Evolución</t>
  </si>
  <si>
    <t>Prensa</t>
  </si>
  <si>
    <t>Radio</t>
  </si>
  <si>
    <t>TV</t>
  </si>
  <si>
    <t>Online</t>
  </si>
  <si>
    <t>Total</t>
  </si>
  <si>
    <t>N° informaciones</t>
  </si>
  <si>
    <t>Duración.</t>
  </si>
  <si>
    <t>Cuantificación.</t>
  </si>
  <si>
    <t>(en blanco)</t>
  </si>
  <si>
    <t>Audiencia.</t>
  </si>
  <si>
    <t xml:space="preserve">Obras y arreglos </t>
  </si>
  <si>
    <t>Economía del Canal</t>
  </si>
  <si>
    <t>Ampliación Canal</t>
  </si>
  <si>
    <t>Inversiones</t>
  </si>
  <si>
    <t>Historia del Canal</t>
  </si>
  <si>
    <t>Sindicatos del Canal</t>
  </si>
  <si>
    <t>Acciones sociales</t>
  </si>
  <si>
    <t>Administración</t>
  </si>
  <si>
    <t>Sitios turísticos</t>
  </si>
  <si>
    <t>Seguridad del Canal</t>
  </si>
  <si>
    <t>Tránsito de buques por el Canal</t>
  </si>
  <si>
    <t>Servicios marítimos</t>
  </si>
  <si>
    <t>JUDIT PEÑA</t>
  </si>
  <si>
    <t>El Boletin</t>
  </si>
  <si>
    <t>Jason Morales</t>
  </si>
  <si>
    <t>Puerto de Corozal</t>
  </si>
  <si>
    <t>Perfiles, Biografías, Entretenimiento</t>
  </si>
  <si>
    <t>Funcionarios de la ACP</t>
  </si>
  <si>
    <t>Priscilla Pérez</t>
  </si>
  <si>
    <t>No</t>
  </si>
  <si>
    <t>Justicia y legislativo</t>
  </si>
  <si>
    <t>Cuarto puente sobre el Canal</t>
  </si>
  <si>
    <t>Excursiones al Canal</t>
  </si>
  <si>
    <t>Redacción Panamá América</t>
  </si>
  <si>
    <t>Asamblea Nacional</t>
  </si>
  <si>
    <t>Gobierno</t>
  </si>
  <si>
    <t>Ríos y mares</t>
  </si>
  <si>
    <t>Historia de Panamá</t>
  </si>
  <si>
    <t>Roberto Gonzales Jiménez</t>
  </si>
  <si>
    <t>Ciara Morris</t>
  </si>
  <si>
    <t>RADIO NOTICIAS CONTINENTE ESTELAR</t>
  </si>
  <si>
    <t>KW CONTINENTE</t>
  </si>
  <si>
    <t>OHIGGINIS ARCIA JARAMILLO</t>
  </si>
  <si>
    <t>DIANA DÍAZ V.</t>
  </si>
  <si>
    <t>NEX NOTICIAS MATUTINO</t>
  </si>
  <si>
    <t>Animales</t>
  </si>
  <si>
    <t>La Prensa -Martes financiero</t>
  </si>
  <si>
    <t>/s/a/lpmar</t>
  </si>
  <si>
    <t>INFOANALISIS</t>
  </si>
  <si>
    <t>OMEGA STEREO</t>
  </si>
  <si>
    <t>Asamblea Nacional de Panamá</t>
  </si>
  <si>
    <t>Olga Romero</t>
  </si>
  <si>
    <t>/s/mn/afd62a3419f3980823fd9d11c0f8a53a</t>
  </si>
  <si>
    <t>Educación</t>
  </si>
  <si>
    <t>TELEMETRO REPORTA MATUTINO</t>
  </si>
  <si>
    <t>TELEMETRO</t>
  </si>
  <si>
    <t>Mileika Lasso</t>
  </si>
  <si>
    <t>TELEMETRO REPORTA ESTELAR</t>
  </si>
  <si>
    <t>Cumbres, seminarios, foros</t>
  </si>
  <si>
    <t>Redacción Digital El Siglo</t>
  </si>
  <si>
    <t>El pulso de Panamá</t>
  </si>
  <si>
    <t>The Visitor</t>
  </si>
  <si>
    <t>Adelita Coriat</t>
  </si>
  <si>
    <t>Enfrentamiento ACP y GUPC</t>
  </si>
  <si>
    <t>Emilia Zeballos</t>
  </si>
  <si>
    <t>Cronograma de actividades</t>
  </si>
  <si>
    <t>Areas Protegidas</t>
  </si>
  <si>
    <t>Carlos Anel Cordero</t>
  </si>
  <si>
    <t>Puertos</t>
  </si>
  <si>
    <t>Acuerdos internacionales</t>
  </si>
  <si>
    <t>NOTICIERO MEDIO DIA</t>
  </si>
  <si>
    <t>LO MEJOR DEL BOXEO</t>
  </si>
  <si>
    <t>EFE</t>
  </si>
  <si>
    <t>PANAMA MEDIODIA</t>
  </si>
  <si>
    <t>NOTICIARIO MATUTINO (FIN DE SEMANA)</t>
  </si>
  <si>
    <t>La Prensa -Vivir +</t>
  </si>
  <si>
    <t>NexTvPanama.com</t>
  </si>
  <si>
    <t>/s/mn/1445f29a679d027203d3405a6f1d614d</t>
  </si>
  <si>
    <t>TELEMETRO REPORTA MEDIODIA</t>
  </si>
  <si>
    <t>NEX NOTICIAS DEL MEDIODIA</t>
  </si>
  <si>
    <t>TROCHA ABIERTA</t>
  </si>
  <si>
    <t xml:space="preserve">Fallos eléctricos </t>
  </si>
  <si>
    <t>Alma Solís</t>
  </si>
  <si>
    <t>La Estrella -Pasión</t>
  </si>
  <si>
    <t>Semanario La Universidad</t>
  </si>
  <si>
    <t>Ismael Gordón Guerrel</t>
  </si>
  <si>
    <t>La Prensa -Ellas</t>
  </si>
  <si>
    <t>femeninas</t>
  </si>
  <si>
    <t>/s/a/lpela</t>
  </si>
  <si>
    <t>Luis Bellini</t>
  </si>
  <si>
    <t>Castalia Pascual</t>
  </si>
  <si>
    <t>Cuenta de cod</t>
  </si>
  <si>
    <t>Edwin Cabrera</t>
  </si>
  <si>
    <t>Sonia Navarro</t>
  </si>
  <si>
    <t>Rafael Antonio Ruíz</t>
  </si>
  <si>
    <t>Proyectos futuros</t>
  </si>
  <si>
    <t>Alvaro Alvarado</t>
  </si>
  <si>
    <t>Tratamiento de aguas</t>
  </si>
  <si>
    <t>Redacción Panamá Ámerica,elfinanciero@efpanama.com</t>
  </si>
  <si>
    <t>Ángel Tuñón</t>
  </si>
  <si>
    <t>Emilio Batista</t>
  </si>
  <si>
    <t>Incidentes en cercanías del Canal</t>
  </si>
  <si>
    <t>La Llorona</t>
  </si>
  <si>
    <t>Diana Díaz V.</t>
  </si>
  <si>
    <t>Yarelis Ureña Navarro</t>
  </si>
  <si>
    <t>Clarissa Castillo</t>
  </si>
  <si>
    <t>ROSALINA OROCÜ MOJICA RO S A L I NA O R</t>
  </si>
  <si>
    <t>Proyectos y leyes</t>
  </si>
  <si>
    <t>Fiestas y cocteles</t>
  </si>
  <si>
    <t>Leadimiro González C.</t>
  </si>
  <si>
    <t xml:space="preserve">Titulación de tierras </t>
  </si>
  <si>
    <t>CARLOS ALBERTO VARGAS</t>
  </si>
  <si>
    <t>Conitene imagen</t>
  </si>
  <si>
    <t>Iván Donoso</t>
  </si>
  <si>
    <t>Fernando Correa</t>
  </si>
  <si>
    <t>revista</t>
  </si>
  <si>
    <t>enseñanza y educación</t>
  </si>
  <si>
    <t>/s/a/selau</t>
  </si>
  <si>
    <t>FOCUS PUBLICATIONSS.CINT.SA</t>
  </si>
  <si>
    <t>/s/a/thbol</t>
  </si>
  <si>
    <t>Adaír Concepción</t>
  </si>
  <si>
    <t>IVIS LEONARDO FRANCO</t>
  </si>
  <si>
    <t>deportes</t>
  </si>
  <si>
    <t>/s/a/estps</t>
  </si>
  <si>
    <t>ACAN -EFE</t>
  </si>
  <si>
    <t>Rafael Pérez G.</t>
  </si>
  <si>
    <t>Energía eléctrica</t>
  </si>
  <si>
    <t>Hitler Cigarruista</t>
  </si>
  <si>
    <t>ARQUITECTA Y EX MINISTRA DE ESTADO</t>
  </si>
  <si>
    <t>Michell De La Ossa Prieto</t>
  </si>
  <si>
    <t>/s/a/lpviv</t>
  </si>
  <si>
    <t>Dealante.com</t>
  </si>
  <si>
    <t>/s/mn/f93b05955e289dd4086cd84eed0fcce2</t>
  </si>
  <si>
    <t>Xenia De León</t>
  </si>
  <si>
    <t>Kelydeth Rodríguez</t>
  </si>
  <si>
    <t>Viola Guevara</t>
  </si>
  <si>
    <t>AMINTA BUSTAMANTE</t>
  </si>
  <si>
    <t>Canal de México</t>
  </si>
  <si>
    <t>Deportes</t>
  </si>
  <si>
    <t>TAL CUAL ] Rodrigo Noriega rodrigo.noriega@prensa.com</t>
  </si>
  <si>
    <t>Canal terrestre</t>
  </si>
  <si>
    <t>RENÉ QUEVEDO</t>
  </si>
  <si>
    <t>Catherine Perea</t>
  </si>
  <si>
    <t>Guillermo Antonio Adames</t>
  </si>
  <si>
    <t>JORGE LUIS MACÍAS FONSECA</t>
  </si>
  <si>
    <t>yessika Valdés</t>
  </si>
  <si>
    <t>Carlos Avila Rivas</t>
  </si>
  <si>
    <t>Linda Aparicio</t>
  </si>
  <si>
    <t>Rubén Darío Díaz</t>
  </si>
  <si>
    <t>Jaime Alemán</t>
  </si>
  <si>
    <t>Carlos A. Rodríguez</t>
  </si>
  <si>
    <t>re</t>
  </si>
  <si>
    <t>turismo y viajes</t>
  </si>
  <si>
    <t>/s/a/tante</t>
  </si>
  <si>
    <t>GUPC deberá indemnizar a la ACP con $25 millones</t>
  </si>
  <si>
    <t>íT Guachiman</t>
  </si>
  <si>
    <t>Carolina Sánchez</t>
  </si>
  <si>
    <t>Navieras toman el rumbo de las alianzas</t>
  </si>
  <si>
    <t>La ACP ganó arbitraje y GUPC deberá pagar $23 millones</t>
  </si>
  <si>
    <t>Yessika Calles</t>
  </si>
  <si>
    <t>José Agustín del Mar</t>
  </si>
  <si>
    <t>Guadalupe León Barría</t>
  </si>
  <si>
    <t>ACP gana arbitraje y GUPC tendrá que pagar gastos</t>
  </si>
  <si>
    <t>/i/mn/31381835254</t>
  </si>
  <si>
    <t>http://elsiglo.com/panama/gupc-debe-pagar-229-millones/24015377</t>
  </si>
  <si>
    <t>GUPC debe pagar $22.9 millones a la ACP</t>
  </si>
  <si>
    <t>Judit Peña            jupena@elsiglo.com</t>
  </si>
  <si>
    <t>2017-08-01 00:08:00-05:00</t>
  </si>
  <si>
    <t>/i/mn/31383926656</t>
  </si>
  <si>
    <t>http://www.panamaon.com/noticias/economia/28672-se-emite-fallo-a-favor-de-acp-ante-reclamo-de-gupc.html</t>
  </si>
  <si>
    <t>Se emite fallo a favor de ACP ante reclamo de GUPC</t>
  </si>
  <si>
    <t>2017-08-01 04:47:00-05:00</t>
  </si>
  <si>
    <t>/i/mn/31382224497</t>
  </si>
  <si>
    <t>http://laestrella.com.pa/economia/gupc-debera-indemnizar-25-millones/24015409</t>
  </si>
  <si>
    <t>hace 1 hora GUPC deberá indemnizar a la ACP con $25 millones</t>
  </si>
  <si>
    <t>2017-08-01 01:06:00-05:00</t>
  </si>
  <si>
    <t>/tv/a360lat/31807256</t>
  </si>
  <si>
    <t>https://acceso360latam.acceso.com/autoridadcanal/es-PA/?mod=TrackingAVPlayer&amp;task=download&amp;isHighQuality=1&amp;inline=1&amp;newsId=31807256&amp;mediaType=2&amp;origin=news-publication&amp;sigTs=1502037079&amp;sig=7d29fcd8b95059419f3ae0450b484b91acd572c94487e0f798ca2659bdf40487</t>
  </si>
  <si>
    <t>EN EL PROGRAMA 'TROCHA ABIERTA' CON ALFONSO CASTILLERO, PRESENTADOR; MARTIN GONZALEZ; CARLOS GARCIA, PANAMEÑISTAS. SE...</t>
  </si>
  <si>
    <t>2017-08-01 00:04:03-05:00</t>
  </si>
  <si>
    <t>/i/mn/31382430939</t>
  </si>
  <si>
    <t>http://impresa.prensa.com/economia/Navieras-toman-rumbo-alianzas_0_4815268530.html</t>
  </si>
  <si>
    <t>2017-08-01 01:37:00-05:00</t>
  </si>
  <si>
    <t>/i/mn/31383221591</t>
  </si>
  <si>
    <t>http://dealante.com/index.php/cnodo/show/38255</t>
  </si>
  <si>
    <t>ACP le gana arbitraje a GUPC</t>
  </si>
  <si>
    <t>2017-08-01 03:22:00-05:00</t>
  </si>
  <si>
    <t>/i/mn/31383018779</t>
  </si>
  <si>
    <t>http://www.critica.com.pa/nacional/acp-gana-arbitraje-de-1928-millones-g-rupounidos-por-el-canal-483822</t>
  </si>
  <si>
    <t>ACP gana arbitraje de $192.8 millones a G rupoUnidos por el Canal</t>
  </si>
  <si>
    <t>2017-08-01 02:55:00-05:00</t>
  </si>
  <si>
    <t>/i/mn/31381849648</t>
  </si>
  <si>
    <t>2017-08-01 00:10:00-05:00</t>
  </si>
  <si>
    <t>/i/mn/31382467957</t>
  </si>
  <si>
    <t>http://www.panamaamerica.com.pa/economia/acp-gana-arbitraje-y-gupc-tendra-que-pagar-gastos-1078794</t>
  </si>
  <si>
    <t>2017-08-01 01:42:00-05:00</t>
  </si>
  <si>
    <t>/i/mn/31381972462</t>
  </si>
  <si>
    <t>http://laestrella.com.pa/opinion/la-llorona/llorona-1-agosto-2017/24015393</t>
  </si>
  <si>
    <t>La llorona del 1 de agosto del 2017</t>
  </si>
  <si>
    <t>2017-08-01 00:28:00-05:00</t>
  </si>
  <si>
    <t>/r/a360lat/31811465</t>
  </si>
  <si>
    <t>https://acceso360latam.acceso.com/autoridadcanal/es-PA/?mod=TrackingAVPlayer&amp;task=download&amp;isHighQuality=1&amp;inline=1&amp;newsId=31811465&amp;mediaType=1&amp;origin=news-publication&amp;sigTs=1502037081&amp;sig=143f7b10737ee76db2b3b2f45c34dd9f077e9062f9ebcbd090925811efa292ec</t>
  </si>
  <si>
    <t>LA AUTORIDAD DEL CANAL DE PANAMA GANO EN ARBITRAJE UNO DE LOS RECLAMOS INTERPUESTOS POR GRUPO UNIDOS POR EL CANAL...</t>
  </si>
  <si>
    <t>2017-08-01 06:09:07-05:00</t>
  </si>
  <si>
    <t>/r/a360lat/31812778</t>
  </si>
  <si>
    <t>https://acceso360latam.acceso.com/autoridadcanal/es-PA/?mod=TrackingAVPlayer&amp;task=download&amp;isHighQuality=1&amp;inline=1&amp;newsId=31812778&amp;mediaType=1&amp;origin=news-publication&amp;sigTs=1502037081&amp;sig=93e87f684053af670e96592e69a92a63287bcbcf562a3419c6d9deed62af79a5</t>
  </si>
  <si>
    <t>2017-08-01 07:45:10-05:00</t>
  </si>
  <si>
    <t>/r/a360lat/31808726</t>
  </si>
  <si>
    <t>https://acceso360latam.acceso.com/autoridadcanal/es-PA/?mod=TrackingAVPlayer&amp;task=download&amp;isHighQuality=1&amp;inline=1&amp;newsId=31808726&amp;mediaType=1&amp;origin=news-publication&amp;sigTs=1502037081&amp;sig=3be141df05e269f73504122ec82a02d3e4b445dbb8df7da3a4156543b9293d33</t>
  </si>
  <si>
    <t>EN EL CENTRO DE FORMACION DE NEGOCIOS DE LA CIUDAD DEL SABER SE ESTA DESARROLLANDO HASTA EL 41 DE AGOSTO EL CURSO DE...</t>
  </si>
  <si>
    <t>2017-08-01 06:50:46-05:00</t>
  </si>
  <si>
    <t>/i/mn/31389843614</t>
  </si>
  <si>
    <t>http://elsiglo.com/panama/puentes-esclusas-gatun-estaran-fuera-servicio/24015505</t>
  </si>
  <si>
    <t>Puentes de esclusas del Gatún estarán fuera de servicio</t>
  </si>
  <si>
    <t>Yazmin Trujillo            ytrujillo@elsiglo.com</t>
  </si>
  <si>
    <t>2017-08-01 16:07:00-05:00</t>
  </si>
  <si>
    <t>Compuertas</t>
  </si>
  <si>
    <t>/i/mn/31390154631</t>
  </si>
  <si>
    <t>http://www.prensa.com/economia/Mantenimiento-compuertas-durara-dias_0_4816018376.html</t>
  </si>
  <si>
    <t>Mantenimiento de compuertas en Miraflores durará 10 días</t>
  </si>
  <si>
    <t>2017-08-01 18:14:00-05:00</t>
  </si>
  <si>
    <t>/r/a360lat/31813235</t>
  </si>
  <si>
    <t>https://acceso360latam.acceso.com/autoridadcanal/es-PA/?mod=TrackingAVPlayer&amp;task=download&amp;isHighQuality=1&amp;inline=1&amp;newsId=31813235&amp;mediaType=1&amp;origin=news-publication&amp;sigTs=1502037081&amp;sig=8c1474c8fa9e1038a48a72b045507c93b6584c89ebfd98fbb8e7986d8a37e843</t>
  </si>
  <si>
    <t>ENTREVISTA JUAN PABLO FABREGA, CONSUL HONORARIO DE LA REPUBLICA ORIENTAL DE URUGUAY EN PANAMA. SE HABLA ACERCA DE LAS...</t>
  </si>
  <si>
    <t>2017-08-01 10:38:01-05:00</t>
  </si>
  <si>
    <t>/i/mn/31386104320</t>
  </si>
  <si>
    <t>hace 31 seg GUPC deberá indemnizar a la ACP con $25 millones</t>
  </si>
  <si>
    <t>2017-08-01 08:52:00-05:00</t>
  </si>
  <si>
    <t>/tv/a360lat/31811020</t>
  </si>
  <si>
    <t>https://acceso360latam.acceso.com/autoridadcanal/es-PA/?mod=TrackingAVPlayer&amp;task=download&amp;isHighQuality=1&amp;inline=1&amp;newsId=31811020&amp;mediaType=2&amp;origin=news-publication&amp;sigTs=1502037081&amp;sig=d6422a42cea4fae99176ab333c14a93d6e107865b79f0074dd0c895a393fe753</t>
  </si>
  <si>
    <t>EN EL MARCO DE LA CELEBRACION DE LOS 10 AÑOS DE ECOTV SE DIO UN CONVERSATORIO SOBRE EL IMPACTO QUE PROVOCA UN 'FAKE...</t>
  </si>
  <si>
    <t>2017-08-01 08:08:54-05:00</t>
  </si>
  <si>
    <t>/i/mn/31392993807</t>
  </si>
  <si>
    <t>http://laestrella.com.pa/economia/quijano-espera-reclamos-gupc-desmoronen/24015599</t>
  </si>
  <si>
    <t>hace 1 hora Quijano espera que reclamos de GUPC se ‘desmoronen'</t>
  </si>
  <si>
    <t>2017-08-02 00:07:00-05:00</t>
  </si>
  <si>
    <t>/i/mn/31385134048</t>
  </si>
  <si>
    <t>hace 4 seg GUPC deberá indemnizar a la ACP con $25 millones</t>
  </si>
  <si>
    <t>2017-08-01 07:07:00-05:00</t>
  </si>
  <si>
    <t>/r/a360lat/31816971</t>
  </si>
  <si>
    <t>https://acceso360latam.acceso.com/autoridadcanal/es-PA/?mod=TrackingAVPlayer&amp;task=download&amp;isHighQuality=1&amp;inline=1&amp;newsId=31816971&amp;mediaType=1&amp;origin=news-publication&amp;sigTs=1502037082&amp;sig=da2b1f4972076283ad74be5f9e272be3b3eccbc16e289a4b2e9f63cae900d30a</t>
  </si>
  <si>
    <t>EN PROGRAMA DE 'INFOANALISIS' CON GUILLERMO ANTONIO ADAMES, PRESENTADOR; RUBEN MURGAS, PRESENTADOR. SE HABLA DEL...</t>
  </si>
  <si>
    <t>2017-08-01 09:18:55-05:00</t>
  </si>
  <si>
    <t>/i/mn/31390577652</t>
  </si>
  <si>
    <t>http://www.sertv.gob.pa/sertv-noticias/noticias/nacionales/item/43453-trabajos-de-mantenimiento-de-compuertas-en-esclusas-de-miraflores</t>
  </si>
  <si>
    <t>Trabajos de mantenimiento de compuertas en esclusa ...</t>
  </si>
  <si>
    <t>2017-08-01 17:48:00-05:00</t>
  </si>
  <si>
    <t>/i/mn/31389790632</t>
  </si>
  <si>
    <t>http://www.critica.com.pa/nacional/mantenimiento-preventivo-para-compuertas-en-esclusas-de-miraflores-483921</t>
  </si>
  <si>
    <t>Mantenimiento preventivo para compuertas en esclusas de Miraflores</t>
  </si>
  <si>
    <t>2017-08-01 16:00:00-05:00</t>
  </si>
  <si>
    <t>/r/a360lat/31814376</t>
  </si>
  <si>
    <t>https://acceso360latam.acceso.com/autoridadcanal/es-PA/?mod=TrackingAVPlayer&amp;task=download&amp;isHighQuality=1&amp;inline=1&amp;newsId=31814376&amp;mediaType=1&amp;origin=news-publication&amp;sigTs=1502037082&amp;sig=88a344d715fc6a961ec96894149fe50ce3d82f9de4c414db02f3bc2001566b93</t>
  </si>
  <si>
    <t>ENTREVISTA CON JUAN PABLO FABREGA, CONSUL HONORARIO DE LA REPUBLICA ORIENTAL DE URUGUAY EN PANAMA. SE HABLA ACERCA DE...</t>
  </si>
  <si>
    <t>2017-08-01 10:27:57-05:00</t>
  </si>
  <si>
    <t>/p/a/112114949</t>
  </si>
  <si>
    <t>http://corerepo.acceso.com/api/v2/temp_file/d6e116f6e964c75c0fca7d7f075cc30e/?format=json</t>
  </si>
  <si>
    <t>Quijano espera que reclamos de GUPC se desmoronen'</t>
  </si>
  <si>
    <t>2017-08-01 17:00:00-05:00</t>
  </si>
  <si>
    <t>/p/a/112114924</t>
  </si>
  <si>
    <t>http://corerepo.acceso.com/api/v2/temp_file/cfae0e82ea09971dadd670d5819b3149/?format=json</t>
  </si>
  <si>
    <t>Mantenimiento de compuertas durará 10 días</t>
  </si>
  <si>
    <t>LEADIMIRO GONZÁLEZ C.</t>
  </si>
  <si>
    <t>/tv/a360lat/31810160</t>
  </si>
  <si>
    <t>https://acceso360latam.acceso.com/autoridadcanal/es-PA/?mod=TrackingAVPlayer&amp;task=download&amp;isHighQuality=1&amp;inline=1&amp;newsId=31810160&amp;mediaType=2&amp;origin=news-publication&amp;sigTs=1502037081&amp;sig=979fe19e62faf9c1355647d69d18484b4f167dbf1324774f69fbe957431a0faf</t>
  </si>
  <si>
    <t>ENTREVISTA CON LUIS ERNESTO CARLES, MINISTRO DEL MITRADEL. SE HABLA ACERCA DE PANAMA QUE EN LOS ULTIMOS 15 AÑOS HA...</t>
  </si>
  <si>
    <t>2017-08-01 09:01:22-05:00</t>
  </si>
  <si>
    <t>/i/mn/31387743247</t>
  </si>
  <si>
    <t>http://www.latinol.com/vidasocial/grupo-unidos-por-el-canal-debera-pagar-22-millones-de-dolares-al-acp/59181.html</t>
  </si>
  <si>
    <t>Grupo Unidos por el Canal deberá pagar 22 millones de dólares al ACP</t>
  </si>
  <si>
    <t>2017-08-01 11:45:00-05:00</t>
  </si>
  <si>
    <t>/r/a360lat/31809839</t>
  </si>
  <si>
    <t>https://acceso360latam.acceso.com/autoridadcanal/es-PA/?mod=TrackingAVPlayer&amp;task=download&amp;isHighQuality=1&amp;inline=1&amp;newsId=31809839&amp;mediaType=1&amp;origin=news-publication&amp;sigTs=1502037081&amp;sig=76961ec834b8fa47b07957596075c24322f4e0e98ea7217a76488b7ac3c4e05b</t>
  </si>
  <si>
    <t>2017-08-01 06:49:13-05:00</t>
  </si>
  <si>
    <t>/i/mn/31384296519</t>
  </si>
  <si>
    <t>https://metrolibre.com/index.php/titulares/la-acp-gano-arbitraje-y-gupc-debera-pagar-23-millones</t>
  </si>
  <si>
    <t>2017-08-01 05:30:00-05:00</t>
  </si>
  <si>
    <t>/tv/a360lat/31809537</t>
  </si>
  <si>
    <t>https://acceso360latam.acceso.com/autoridadcanal/es-PA/?mod=TrackingAVPlayer&amp;task=download&amp;isHighQuality=1&amp;inline=1&amp;newsId=31809537&amp;mediaType=2&amp;origin=news-publication&amp;sigTs=1502037081&amp;sig=72d3a53418f994d9500b02512db9abc28649b2d841f6a888ecf3406d5be5980e</t>
  </si>
  <si>
    <t>COMENTARIO DE JOSE BLANDON CASTILLO, ANALISTA POLITICO. SE HABLA ACERCA DE LA AUTORIDAD DEL CANAL DE PANAMA QUE GANO EN...</t>
  </si>
  <si>
    <t>José Isabel Blandón</t>
  </si>
  <si>
    <t>2017-08-01 07:45:00-05:00</t>
  </si>
  <si>
    <t>/i/mn/31393156493</t>
  </si>
  <si>
    <t>http://elsiglo.com/panama/mantenimiento-compuertas-durara-10-dias/24015652</t>
  </si>
  <si>
    <t>Leadimiro González C.            lgonzalez@elsiglo.com</t>
  </si>
  <si>
    <t>2017-08-02 00:33:00-05:00</t>
  </si>
  <si>
    <t>/r/a360lat/31816948</t>
  </si>
  <si>
    <t>https://acceso360latam.acceso.com/autoridadcanal/es-PA/?mod=TrackingAVPlayer&amp;task=download&amp;isHighQuality=1&amp;inline=1&amp;newsId=31816948&amp;mediaType=1&amp;origin=news-publication&amp;sigTs=1502037082&amp;sig=d4c9f0a32ff4aef0703217f909e3442c8fa9b108467099e02c5d0a5a7ef80c30</t>
  </si>
  <si>
    <t>2017-08-01 09:01:41-05:00</t>
  </si>
  <si>
    <t>/i/mn/31391671814</t>
  </si>
  <si>
    <t>http://www.telemetro.com/nacionales/ACP-realiza-mantenimiento-esclusas-Miraflores_3_1049925052.html</t>
  </si>
  <si>
    <t>ACP realiza mantenimiento en esclusas de Miraflores</t>
  </si>
  <si>
    <t>2017-08-01 20:38:00-05:00</t>
  </si>
  <si>
    <t>Aniversario del Canal de Panamá</t>
  </si>
  <si>
    <t>/r/a360lat/31827789</t>
  </si>
  <si>
    <t>https://acceso360latam.acceso.com/autoridadcanal/es-PA/?mod=TrackingAVPlayer&amp;task=download&amp;isHighQuality=1&amp;inline=1&amp;newsId=31827789&amp;mediaType=1&amp;origin=news-publication&amp;sigTs=1502037084&amp;sig=ea98e3cc93257f1b29fda0bf3c3594809aad3b9f4eaadb69b657ed245acf6c12</t>
  </si>
  <si>
    <t>LA AUTORIDAD DEL CANAL DE PANAMA HA INICIADO ESTA SEMANA POR UN PERIODO DE 10 DIAS TRABAJOS DE MANTENIMIENTO PREVENTIVO...</t>
  </si>
  <si>
    <t>2017-08-02 06:36:14-05:00</t>
  </si>
  <si>
    <t>/i/mn/31391787356</t>
  </si>
  <si>
    <t>https://www.tvn-2.com/videos/noticias/millones-pendientes-reclamos-ACP-GUPC_2_4816038401.html</t>
  </si>
  <si>
    <t>Más $5 mil millones pendientes en reclamos entre ACP y GUPC</t>
  </si>
  <si>
    <t>2017-08-01 20:57:00-05:00</t>
  </si>
  <si>
    <t>/tv/a360lat/31821360</t>
  </si>
  <si>
    <t>https://acceso360latam.acceso.com/autoridadcanal/es-PA/?mod=TrackingAVPlayer&amp;task=download&amp;isHighQuality=1&amp;inline=1&amp;newsId=31821360&amp;mediaType=2&amp;origin=news-publication&amp;sigTs=1502037082&amp;sig=7c713a59bc5cb12896a267992a9d282987bc8f5b5d583890af991c48815b8d75</t>
  </si>
  <si>
    <t>LA UNION DE PRACTICOS DEL CANAL DE PANAMA REALIZAN UNA NUEVA SOLICITUD A LA ACP. DECLARACIONES DE JORGE QUIJANO,...</t>
  </si>
  <si>
    <t>María de Gracia</t>
  </si>
  <si>
    <t>2017-08-01 19:33:49-05:00</t>
  </si>
  <si>
    <t>/tv/a360lat/31815504</t>
  </si>
  <si>
    <t>https://acceso360latam.acceso.com/autoridadcanal/es-PA/?mod=TrackingAVPlayer&amp;task=download&amp;isHighQuality=1&amp;inline=1&amp;newsId=31815504&amp;mediaType=2&amp;origin=news-publication&amp;sigTs=1502037082&amp;sig=8e06921d38ade0f6d4e2c6c171cd6ced89d78b34b14c12c0badb8eb64204e535</t>
  </si>
  <si>
    <t>EL TRIBUNAL INTERNACIONAL DE EMITE FALLO A FAVOR DE LA ACP ANTE RECLAMOS DEL GRUPO UNIDOS POR EL CANAL. DECLARACIONES DE...</t>
  </si>
  <si>
    <t>2017-08-01 13:47:48-05:00</t>
  </si>
  <si>
    <t>/i/mn/31395394500</t>
  </si>
  <si>
    <t>http://www.panamaon.com/noticias/politica/28702-canal-de-panama-realiza-mantenimiento-de-compuertas-en-esclusas-de-miraflores.html</t>
  </si>
  <si>
    <t>Canal de Panamá realiza mantenimiento de compuertas en esclusas de Miraflores</t>
  </si>
  <si>
    <t>2017-08-02 05:22:00-05:00</t>
  </si>
  <si>
    <t>/tv/a360lat/31821057</t>
  </si>
  <si>
    <t>https://acceso360latam.acceso.com/autoridadcanal/es-PA/?mod=TrackingAVPlayer&amp;task=download&amp;isHighQuality=1&amp;inline=1&amp;newsId=31821057&amp;mediaType=2&amp;origin=news-publication&amp;sigTs=1502037082&amp;sig=6a726c9fe8590d8704c92cc0f3f43559d9b1aab9ec29f203266ba2c125a87931</t>
  </si>
  <si>
    <t>GRUPO UNIDOS POR EL CANAL DEBERA PAGAS INDEMNIZACION A LA ACP. DECLARACIONES DE LUIS QUIJANO, ADMINISTRADOR DE LA ACP;...</t>
  </si>
  <si>
    <t>2017-08-01 19:22:44-05:00</t>
  </si>
  <si>
    <t>/r/a360lat/31808389</t>
  </si>
  <si>
    <t>https://acceso360latam.acceso.com/autoridadcanal/es-PA/?mod=TrackingAVPlayer&amp;task=download&amp;isHighQuality=1&amp;inline=1&amp;newsId=31808389&amp;mediaType=1&amp;origin=news-publication&amp;sigTs=1502037081&amp;sig=86b03742e0029d0c7e15183b016a501082b4e030fd043b054aa8755f9e971861</t>
  </si>
  <si>
    <t>TRIBUNAL DE ARBITRAJE INTERNACIONAL HA EMITIDO FALLO A FAVOR DE LA AUTORIDAD DEL CANAL DE PANAMA. DECLARACIONES DE RAUL...</t>
  </si>
  <si>
    <t>Elia Ortiz Arrocha</t>
  </si>
  <si>
    <t>2017-08-01 06:17:06-05:00</t>
  </si>
  <si>
    <t>/i/mn/31388583388</t>
  </si>
  <si>
    <t>http://laestrella.com.pa/panama/nacional/realiza-trabajos-mantenimiento/24015489</t>
  </si>
  <si>
    <t>hace 1 hora ACP realiza trabajos de mantenimiento</t>
  </si>
  <si>
    <t>2017-08-01 13:23:00-05:00</t>
  </si>
  <si>
    <t>/i/mn/31387420001</t>
  </si>
  <si>
    <t>http://www.telemetro.com/nacionales/Realizan-trabajos-mantenimiento-esclusas-Miraflores_0_1049895212.html</t>
  </si>
  <si>
    <t>Realizan trabajos de mantenimiento en esclusas de Miraflores</t>
  </si>
  <si>
    <t>2017-08-01 11:09:00-05:00</t>
  </si>
  <si>
    <t>/p/a/112115014</t>
  </si>
  <si>
    <t>http://corerepo.acceso.com/api/v2/temp_file/ce2e9697e50d54aca136c6e69b95f05c/?format=json</t>
  </si>
  <si>
    <t>Presupuesto de la ACP supera los $3 mil millones</t>
  </si>
  <si>
    <t>/tv/a360lat/31823168</t>
  </si>
  <si>
    <t>https://acceso360latam.acceso.com/autoridadcanal/es-PA/?mod=TrackingAVPlayer&amp;task=download&amp;isHighQuality=1&amp;inline=1&amp;newsId=31823168&amp;mediaType=2&amp;origin=news-publication&amp;sigTs=1502037082&amp;sig=f6794533abdc52e5924cc14595c0e791f4e6d0cbfbb710b4fe4536b9a6858fa9</t>
  </si>
  <si>
    <t>LA ACP NO PODRA ASUMIR AUMENTO DE LOS PARCTICOS DEL CANAL DE PANAMA. DECLARACIONES DE JORGE QUIJANO, ADMINISTARDOR DE LA...</t>
  </si>
  <si>
    <t>2017-08-01 21:04:06-05:00</t>
  </si>
  <si>
    <t>/tv/a360lat/31840544</t>
  </si>
  <si>
    <t>https://acceso360latam.acceso.com/autoridadcanal/es-PA/?mod=TrackingAVPlayer&amp;task=download&amp;isHighQuality=1&amp;inline=1&amp;newsId=31840544&amp;mediaType=2&amp;origin=news-publication&amp;sigTs=1502037084&amp;sig=32a1451af5ae40d84b9144283686786841390155088e3cf31480d92113fa6d3d</t>
  </si>
  <si>
    <t>EL MEF INFORMO QUE EN PRESUPUESTO DEL PROXIMO AÑO SE INCLUYE EL CUARTO PUENTE SOBRE EL CANAL DE PANAMA, LA AMPLIACION DE...</t>
  </si>
  <si>
    <t>2017-08-02 19:54:13-05:00</t>
  </si>
  <si>
    <t>/p/a/112115520</t>
  </si>
  <si>
    <t>http://corerepo.acceso.com/api/v2/temp_file/e113dfe64d484f1912a61223cff59f52/?format=json</t>
  </si>
  <si>
    <t>Trabajadores del Canal protestan contra administrador Quijano</t>
  </si>
  <si>
    <t>/p/a/112114899</t>
  </si>
  <si>
    <t>http://corerepo.acceso.com/api/v2/temp_file/ebc34d64739b98706a16244854ad17d7/?format=json</t>
  </si>
  <si>
    <t>Propuestaimpactará la actividad local</t>
  </si>
  <si>
    <t>/tv/a360lat/31822780</t>
  </si>
  <si>
    <t>https://acceso360latam.acceso.com/autoridadcanal/es-PA/?mod=TrackingAVPlayer&amp;task=download&amp;isHighQuality=1&amp;inline=1&amp;newsId=31822780&amp;mediaType=2&amp;origin=news-publication&amp;sigTs=1502037082&amp;sig=d82e3810783107dc16c8fe3bd8376c14357eeac873a87a3a69b9216e5fb6455e</t>
  </si>
  <si>
    <t>REALIZAN TRABAJOS DE MANTENIMIENTO EN LAS ESCLUSAS DE MIRA FLORES. DECLARACIONES DE JORGE QUIJANO, ACP.</t>
  </si>
  <si>
    <t>2017-08-01 20:35:39-05:00</t>
  </si>
  <si>
    <t>/r/a360lat/31835673</t>
  </si>
  <si>
    <t>https://acceso360latam.acceso.com/autoridadcanal/es-PA/?mod=TrackingAVPlayer&amp;task=download&amp;isHighQuality=1&amp;inline=1&amp;newsId=31835673&amp;mediaType=1&amp;origin=news-publication&amp;sigTs=1502037084&amp;sig=16bb53589d997016afe188a1e3942be4510bd38ef729f1b4564ab98991a8f36e</t>
  </si>
  <si>
    <t>SPIA DENUNCIA IRREGULARIDADES EN CONTRATACION DE PERSONAL EN EL MOP. DECLARACIONES DE MARIA LOMBARDO, SPIA; DONALDO...</t>
  </si>
  <si>
    <t>2017-08-02 13:02:31-05:00</t>
  </si>
  <si>
    <t>Migración</t>
  </si>
  <si>
    <t>/i/mn/31393300969</t>
  </si>
  <si>
    <t>http://impresa.prensa.com/economia/Mantenimiento-compuertas_0_4816018461.html</t>
  </si>
  <si>
    <t>Mantenimiento de compuertas</t>
  </si>
  <si>
    <t>2017-08-02 00:55:00-05:00</t>
  </si>
  <si>
    <t>/i/mn/31388281281</t>
  </si>
  <si>
    <t>http://elsiglo.com/panama/realiza-trabajos-mantenimiento/24015489</t>
  </si>
  <si>
    <t>ACP realiza trabajos de mantenimiento</t>
  </si>
  <si>
    <t>2017-08-01 12:47:00-05:00</t>
  </si>
  <si>
    <t>/i/mn/31393229370</t>
  </si>
  <si>
    <t>http://www.panamaamerica.com.pa/economia/mantenimiento-de-compuertas-asciende-unos-6-millones-1078918</t>
  </si>
  <si>
    <t>Mantenimiento de compuertas asciende a unos $6 millones</t>
  </si>
  <si>
    <t>2017-08-02 00:49:00-05:00</t>
  </si>
  <si>
    <t>/r/a360lat/31812653</t>
  </si>
  <si>
    <t>https://acceso360latam.acceso.com/autoridadcanal/es-PA/?mod=TrackingAVPlayer&amp;task=download&amp;isHighQuality=1&amp;inline=1&amp;newsId=31812653&amp;mediaType=1&amp;origin=news-publication&amp;sigTs=1502037081&amp;sig=995a20b385532f3f9cdc29dedf8f18aa1c097a6e73a510c08c857f7cdd2ff3f1</t>
  </si>
  <si>
    <t>2017-08-01 07:17:06-05:00</t>
  </si>
  <si>
    <t>/r/a360lat/31813203</t>
  </si>
  <si>
    <t>https://acceso360latam.acceso.com/autoridadcanal/es-PA/?mod=TrackingAVPlayer&amp;task=download&amp;isHighQuality=1&amp;inline=1&amp;newsId=31813203&amp;mediaType=1&amp;origin=news-publication&amp;sigTs=1502037081&amp;sig=d3dfb7c9e4268ce25d30d8079a80ccd59863254ccd9d7f5903832123bae0d1c5</t>
  </si>
  <si>
    <t>2017-08-01 10:16:28-05:00</t>
  </si>
  <si>
    <t>/tv/a360lat/31822176</t>
  </si>
  <si>
    <t>https://acceso360latam.acceso.com/autoridadcanal/es-PA/?mod=TrackingAVPlayer&amp;task=download&amp;isHighQuality=1&amp;inline=1&amp;newsId=31822176&amp;mediaType=2&amp;origin=news-publication&amp;sigTs=1502037082&amp;sig=45fa02fcb093b508a65b3d9a792b7cc1cb6e7a15be74e896880f28652dec64a3</t>
  </si>
  <si>
    <t>TRABAJADORES DEL CANAL DE PANAMA Y DEL SINDICATO IBEW QUE REPRESENTA A MAS DE OCHO MIL TRABAJADORES PROTESTARON FRENTE A...</t>
  </si>
  <si>
    <t>2017-08-01 19:29:38-05:00</t>
  </si>
  <si>
    <t>/r/a360lat/31826595</t>
  </si>
  <si>
    <t>https://acceso360latam.acceso.com/autoridadcanal/es-PA/?mod=TrackingAVPlayer&amp;task=download&amp;isHighQuality=1&amp;inline=1&amp;newsId=31826595&amp;mediaType=1&amp;origin=news-publication&amp;sigTs=1502037084&amp;sig=d7c453bb65032fe1ca074cafbd107d9388b1634baa2baae293c9f6e048efa23a</t>
  </si>
  <si>
    <t>EL SINDICATO DE TRABAJADORES DEL CANAL DE PANAMA PROTESTA POR AMENAZA DE DESALOJO POR PARTE DE JORGE LUIS QUIJANO,...</t>
  </si>
  <si>
    <t>Yorlein Morales</t>
  </si>
  <si>
    <t>2017-08-02 05:25:24-05:00</t>
  </si>
  <si>
    <t>/i/mn/31387012823</t>
  </si>
  <si>
    <t>http://www.panamaamerica.com.pa/economia/acp-realiza-mantenimiento-de-las-compuertas-del-canal-1078826</t>
  </si>
  <si>
    <t>ACP realiza mantenimiento de las compuertas del Canal</t>
  </si>
  <si>
    <t>2017-08-01 10:25:00-05:00</t>
  </si>
  <si>
    <t>/r/a360lat/31856923</t>
  </si>
  <si>
    <t>https://acceso360latam.acceso.com/autoridadcanal/es-PA/?mod=TrackingAVPlayer&amp;task=download&amp;isHighQuality=1&amp;inline=1&amp;newsId=31856923&amp;mediaType=1&amp;origin=news-publication&amp;sigTs=1502037085&amp;sig=65963a5767ea657b00d21f64e8ff2ee4fc3df93ec2748b0215336a92db1a0300</t>
  </si>
  <si>
    <t>ENTREVISTA CON DIONISIO DE GRACIA, EMBAJADOR DE PANAMA EN ARGENTINA. SE HABLA DE LA IMAGEN DE PANAMA CON LOS PANAMA...</t>
  </si>
  <si>
    <t>2017-08-03 07:54:54-05:00</t>
  </si>
  <si>
    <t>/p/a/112116470</t>
  </si>
  <si>
    <t>http://corerepo.acceso.com/api/v2/temp_file/0eea7c63f8b8b6aab21753afd83d30a3/?format=json</t>
  </si>
  <si>
    <t>ML I El sindicato IBEW de trabajadores del Canal de Panamá protestó ayer en las escalinatas del Canal. El dirigente...</t>
  </si>
  <si>
    <t>/i/mn/31390505272</t>
  </si>
  <si>
    <t>Trabajos de mantenimiento de compuertas en esclusas de Miraflores</t>
  </si>
  <si>
    <t>2017-08-01 17:37:00-05:00</t>
  </si>
  <si>
    <t>/p/a/112115501</t>
  </si>
  <si>
    <t>http://corerepo.acceso.com/api/v2/temp_file/0f1bd1c34c8d7eb480186897d7599ab0/?format=json</t>
  </si>
  <si>
    <t>Gabinete aprueba presupuesto de la ACP</t>
  </si>
  <si>
    <t>/r/a360lat/31849438</t>
  </si>
  <si>
    <t>https://acceso360latam.acceso.com/autoridadcanal/es-PA/?mod=TrackingAVPlayer&amp;task=download&amp;isHighQuality=1&amp;inline=1&amp;newsId=31849438&amp;mediaType=1&amp;origin=news-publication&amp;sigTs=1502037085&amp;sig=193525debfa971169eaf03ffb29069fb7e6cb8af54a1bbaf61dbed1dd1f44d34</t>
  </si>
  <si>
    <t>EL DIA LUNES DULCIDIO DE LA GUARDIA, MINISTRO DEL MEF, DEBERA SUSTENTAR EL PRESUPUESTO GENERAL DEL ESTADO ANTE LA...</t>
  </si>
  <si>
    <t>2017-08-03 05:21:17-05:00</t>
  </si>
  <si>
    <t>/r/a360lat/31826591</t>
  </si>
  <si>
    <t>https://acceso360latam.acceso.com/autoridadcanal/es-PA/?mod=TrackingAVPlayer&amp;task=download&amp;isHighQuality=1&amp;inline=1&amp;newsId=31826591&amp;mediaType=1&amp;origin=news-publication&amp;sigTs=1502037083&amp;sig=006d5a76cafe5756d01af593cf7ce0e26f8d9cb36e920db2cafcc3adfea6e219</t>
  </si>
  <si>
    <t>LA AUTORIDAD DEL CANAL DE PANAMA REALIZA MANTENIMIENTO A LAS COMPUERTAS DE LAS ESCLUSAS DE MIRAFLORES. DECLARACIONES DE...</t>
  </si>
  <si>
    <t>2017-08-02 05:22:24-05:00</t>
  </si>
  <si>
    <t>/p/a/112115466</t>
  </si>
  <si>
    <t>http://corerepo.acceso.com/api/v2/temp_file/5fe24ff47ee96b164f0f238de6e1e5f2/?format=json</t>
  </si>
  <si>
    <t>Canal repara otras 4 compuertas de las viejas esclusas del Pacífico</t>
  </si>
  <si>
    <t>/tv/a360lat/31822154</t>
  </si>
  <si>
    <t>https://acceso360latam.acceso.com/autoridadcanal/es-PA/?mod=TrackingAVPlayer&amp;task=download&amp;isHighQuality=1&amp;inline=1&amp;newsId=31822154&amp;mediaType=2&amp;origin=news-publication&amp;sigTs=1502037082&amp;sig=a0423142e4f613a1e829d1eaac635725ef4f2c1e3591a3c39d49bdf7797246dd</t>
  </si>
  <si>
    <t>LA ACP REALIZO TRABAJOS DE MANTENIMIENTO A LAS ESCLUSAS DE MIRA FLORES. DECLARACIONES DE JORGE QUIJANO, ADMINISTRADOR DE...</t>
  </si>
  <si>
    <t>2017-08-01 19:27:28-05:00</t>
  </si>
  <si>
    <t>/p/a/112115063</t>
  </si>
  <si>
    <t>http://corerepo.acceso.com/api/v2/temp_file/48b7fb3aa124a8978c9609c12bc0ae8d/?format=json</t>
  </si>
  <si>
    <t>Arrancó la era Hussein</t>
  </si>
  <si>
    <t>ALEXANDER DA SILVA</t>
  </si>
  <si>
    <t>/p/a/112115044</t>
  </si>
  <si>
    <t>http://corerepo.acceso.com/api/v2/temp_file/8f6376a349bd94fe0809e7c052466478/?format=json</t>
  </si>
  <si>
    <t>ACP advierte que alza de salarios afecta industria</t>
  </si>
  <si>
    <t>/i/mn/31390057682</t>
  </si>
  <si>
    <t>https://metrolibre.com/index.php/nacionales/100428-canal-de-panama-lleva-a-cabo-mantenimiento-de-compuertas-en-esclusas-de-miraflores</t>
  </si>
  <si>
    <t>Canal de Panamá lleva a cabo mantenimiento de compuertas en esclusas de Miraflores</t>
  </si>
  <si>
    <t>2017-08-01 16:33:00-05:00</t>
  </si>
  <si>
    <t>/r/a360lat/31835506</t>
  </si>
  <si>
    <t>https://acceso360latam.acceso.com/autoridadcanal/es-PA/?mod=TrackingAVPlayer&amp;task=download&amp;isHighQuality=1&amp;inline=1&amp;newsId=31835506&amp;mediaType=1&amp;origin=news-publication&amp;sigTs=1502037084&amp;sig=79cc2812eccce48400a50a206696295d105e9dbed072a23b739f8b41149c0715</t>
  </si>
  <si>
    <t>SPIA DENUNCIAN CONTRATACION DE EXTRANJEROS EN PANAMA. DECLARACIONES DE ROLANDO LAY, SPIA; MARIA LOMBARDO, PRESIDENTE...</t>
  </si>
  <si>
    <t>2017-08-02 13:14:02-05:00</t>
  </si>
  <si>
    <t>Generación de empleos</t>
  </si>
  <si>
    <t>/i/mn/31390489624</t>
  </si>
  <si>
    <t>https://revistainversionesynegocios.com/tribunal-de-arbitraje-internacional-emite-fallo-a-favor-de-acp-ante-reclamo-de-gupc/</t>
  </si>
  <si>
    <t>Tribunal de Arbitraje Internacional emite fallo a favor de ACP ante reclamo de GUPC.</t>
  </si>
  <si>
    <t>2017-08-01 17:34:00-05:00</t>
  </si>
  <si>
    <t>/i/mn/31388143136</t>
  </si>
  <si>
    <t>2017-08-01 12:32:00-05:00</t>
  </si>
  <si>
    <t>/i/mn/31402494534</t>
  </si>
  <si>
    <t>http://laestrella.com.pa/economia/presupuesta-40-millones-para-reemplazar-grua-flotante-titan/24015750</t>
  </si>
  <si>
    <t>hace 1 hora ACP presupuesta $40 millones para reemplazar a la grúa flotante Titan</t>
  </si>
  <si>
    <t>2017-08-02 20:04:00-05:00</t>
  </si>
  <si>
    <t>/i/mn/31389924857</t>
  </si>
  <si>
    <t>Se hicieron trabajos de mantenimiento de la cámara seca de las esclusas de Miraflores.</t>
  </si>
  <si>
    <t>2017-08-01 16:17:00-05:00</t>
  </si>
  <si>
    <t>/p/a/112153256</t>
  </si>
  <si>
    <t>http://corerepo.acceso.com/api/v2/temp_file/e9f8da85f6f1b1f49d0a047eb9ab18b0/?format=json</t>
  </si>
  <si>
    <t>Lunes</t>
  </si>
  <si>
    <t>2017-08-03 17:00:00-05:00</t>
  </si>
  <si>
    <t>/p/a/112115420</t>
  </si>
  <si>
    <t>http://corerepo.acceso.com/api/v2/temp_file/4d2bfc3e1be5843a3640a4fc6f205361/?format=json</t>
  </si>
  <si>
    <t>A lg u n a s características del modelo aperturista</t>
  </si>
  <si>
    <t>JUAN JOVANÉ O P I N I O N E P A S A</t>
  </si>
  <si>
    <t>/i/mn/31393027405</t>
  </si>
  <si>
    <t>Quijano espera que reclamos de GUPC se ‘desmoronen'</t>
  </si>
  <si>
    <t>2017-08-02 00:13:00-05:00</t>
  </si>
  <si>
    <t>/r/a360lat/31831704</t>
  </si>
  <si>
    <t>https://acceso360latam.acceso.com/autoridadcanal/es-PA/?mod=TrackingAVPlayer&amp;task=download&amp;isHighQuality=1&amp;inline=1&amp;newsId=31831704&amp;mediaType=1&amp;origin=news-publication&amp;sigTs=1502037084&amp;sig=f45df9ae0066e17b81549371d86dcb30d4d52ece5ab9bf5c0a5cbc1cad79a570</t>
  </si>
  <si>
    <t>EL CONSORCIO INTERNACIONAL GRUPO UNIDOS POR EL CANAL DEBERA PAGAR UNOS 25 MILLONES DE DOLARES EN COSTAS JUDICIALES A LA...</t>
  </si>
  <si>
    <t>2017-08-02 07:27:38-05:00</t>
  </si>
  <si>
    <t>/p/a/112115385</t>
  </si>
  <si>
    <t>http://corerepo.acceso.com/api/v2/temp_file/cc128f27bf226fda273ba769e742d59f/?format=json</t>
  </si>
  <si>
    <t>M a nte n i m i e nto de compuertas asciende a unos $6 millones</t>
  </si>
  <si>
    <t>YESSIKA VALDÉS</t>
  </si>
  <si>
    <t>/p/a/112114954</t>
  </si>
  <si>
    <t>http://corerepo.acceso.com/api/v2/temp_file/f22f9529c2a02be0ec0ec8391f822e27/?format=json</t>
  </si>
  <si>
    <t>/p/a/112116536</t>
  </si>
  <si>
    <t>http://corerepo.acceso.com/api/v2/temp_file/14691fd2faf9acc359cbdae1cb0d46da/?format=json</t>
  </si>
  <si>
    <t>Canal ampliado, expectativas a un año de su funcionamiento</t>
  </si>
  <si>
    <t>LUIS O. GUERRA</t>
  </si>
  <si>
    <t>/p/a/112116526</t>
  </si>
  <si>
    <t>http://corerepo.acceso.com/api/v2/temp_file/4be3c8eed91ea84e4d5abadc13b757ed/?format=json</t>
  </si>
  <si>
    <t>¿Ha cumplido la Ampliación del Canal su cometido?</t>
  </si>
  <si>
    <t>/p/a/112115600</t>
  </si>
  <si>
    <t>http://corerepo.acceso.com/api/v2/temp_file/cead2c3578b05d7f6a85cc0644e5189e/?format=json</t>
  </si>
  <si>
    <t>La ACP da mantenimiento a compuertas en esclusas de Miraflores</t>
  </si>
  <si>
    <t>/p/a/112134992</t>
  </si>
  <si>
    <t>http://corerepo.acceso.com/api/v2/temp_file/ef80b16a9f0bd4fe8ed57ca088fa9cf8/?format=json</t>
  </si>
  <si>
    <t>LOS QUE DAN QUE HABLAR</t>
  </si>
  <si>
    <t>2017-08-02 17:00:00-05:00</t>
  </si>
  <si>
    <t>/i/mn/31410968710</t>
  </si>
  <si>
    <t>http://portadapanama.com/acp-presupuesta-40-millones-para-reemplazar-a-la-grua-flotante-titan/</t>
  </si>
  <si>
    <t>ACP presupuesta $40 millones para reemplazar a la grúa flotante Titan</t>
  </si>
  <si>
    <t>2017-08-03 13:57:00-05:00</t>
  </si>
  <si>
    <t>/p/a/112153824</t>
  </si>
  <si>
    <t>http://corerepo.acceso.com/api/v2/temp_file/f7a59da6a645db8566755a1bfa58076f/?format=json</t>
  </si>
  <si>
    <t>Cepal advierte que consumo e inversión están en rangos bajos</t>
  </si>
  <si>
    <t>/i/mn/31393156447</t>
  </si>
  <si>
    <t>http://elsiglo.com/panama/propuestaimpactara-actividad-local/24015643</t>
  </si>
  <si>
    <t>/p/a/112134937</t>
  </si>
  <si>
    <t>http://corerepo.acceso.com/api/v2/temp_file/f0c78ba1f65e3e600e16423bd338a8c5/?format=json</t>
  </si>
  <si>
    <t>Panamá dirigirá lucha para frenar emisiones de invernadero marítimas</t>
  </si>
  <si>
    <t>/p/a/112154102</t>
  </si>
  <si>
    <t>http://corerepo.acceso.com/api/v2/temp_file/de869020692e57ba8c87a1f0379ab0f7/?format=json</t>
  </si>
  <si>
    <t>Panamá celebrará 500 años con una ciudad llena de necesidades</t>
  </si>
  <si>
    <t>YALENA ORTÍZ</t>
  </si>
  <si>
    <t>/i/mn/31391069218</t>
  </si>
  <si>
    <t>http://www.panamaamerica.com.pa/nacion/canal-de-panama-repara-4-compuertas-en-esclusas-de-miraflores-1078874</t>
  </si>
  <si>
    <t>Canal de Panamá repara 4 compuertas en esclusas de Miraflores</t>
  </si>
  <si>
    <t>2017-08-01 19:03:00-05:00</t>
  </si>
  <si>
    <t>/i/mn/31393024014</t>
  </si>
  <si>
    <t>http://www.critica.com.pa/nacional/canal-repara-otras-4-compuertas-de-las-viejas-esclusas-del-pacifico-483982</t>
  </si>
  <si>
    <t>2017-08-02 00:12:00-05:00</t>
  </si>
  <si>
    <t>/p/a/112114948</t>
  </si>
  <si>
    <t>http://corerepo.acceso.com/api/v2/temp_file/46ab27a75f6a0c198ee498683b24e907/?format=json</t>
  </si>
  <si>
    <t>El impacto migratorio en la economía</t>
  </si>
  <si>
    <t>/i/mn/31397646535</t>
  </si>
  <si>
    <t>http://www.prensa.com/politica/Piden-Presidente-proyecto-Panama-Norte_0_4816018424.html</t>
  </si>
  <si>
    <t>Piden al presidente Varela que vete proyecto de ley que crea el distrito de Panamá Norte</t>
  </si>
  <si>
    <t>2017-08-02 09:37:00-05:00</t>
  </si>
  <si>
    <t>/i/mn/31397762240</t>
  </si>
  <si>
    <t>http://elcapitalfinanciero.com/gabinete-avala-presupuesto-del-canal-de-panama-por-3037-5-millones-para-vigencia-fiscal-2017-2018/</t>
  </si>
  <si>
    <t>Gabinete avala presupuesto del Canal de Panamá por  $3,037.5 millones para vigencia fiscal 2017-2018</t>
  </si>
  <si>
    <t>Elizabeth Garrido</t>
  </si>
  <si>
    <t>2017-08-02 09:49:00-05:00</t>
  </si>
  <si>
    <t>/p/a/112114939</t>
  </si>
  <si>
    <t>http://corerepo.acceso.com/api/v2/temp_file/f26ba0ef02be7c30cfa5c3a65ea9f80b/?format=json</t>
  </si>
  <si>
    <t>LAESTRELLADEPANAMÁ  La llorona</t>
  </si>
  <si>
    <t>/tv/a360lat/31870771</t>
  </si>
  <si>
    <t>https://acceso360latam.acceso.com/autoridadcanal/es-PA/?mod=TrackingAVPlayer&amp;task=download&amp;isHighQuality=1&amp;inline=1&amp;newsId=31870771&amp;mediaType=2&amp;origin=news-publication&amp;sigTs=1502037085&amp;sig=33e97fcd7b55d61522e1f3ddca40ea16e26b0140a2e018451b8d3d6eefa94392</t>
  </si>
  <si>
    <t>COMENTARIO DE JUAN CARLOS TAPIA, PRESENTADOR. SE HABLA ACERCA DEL TRIBUNAL DEL ARBITRAJE DE LONDRES QUE DESESTIMO UNA...</t>
  </si>
  <si>
    <t>Juan Carlos Tapia</t>
  </si>
  <si>
    <t>2017-08-03 22:01:48-05:00</t>
  </si>
  <si>
    <t>/tv/a360lat/31841025</t>
  </si>
  <si>
    <t>https://acceso360latam.acceso.com/autoridadcanal/es-PA/?mod=TrackingAVPlayer&amp;task=download&amp;isHighQuality=1&amp;inline=1&amp;newsId=31841025&amp;mediaType=2&amp;origin=news-publication&amp;sigTs=1502037084&amp;sig=7d85409f7d5046abac601156f4e5f8b282b4af5675286b1e24bdbf1f1833aff6</t>
  </si>
  <si>
    <t>EL POTENCIAL LOGISTICO QUE OFRECE PANAMA COBRA MAYOR VIGENCIA CON LA AMPLIACION DE LA VIA INTEROCEANICA CON LA CUAL...</t>
  </si>
  <si>
    <t>2017-08-02 20:30:58-05:00</t>
  </si>
  <si>
    <t>/p/a/112115573</t>
  </si>
  <si>
    <t>http://corerepo.acceso.com/api/v2/temp_file/c293a40211e342d5296e845b7fe29179/?format=json</t>
  </si>
  <si>
    <t>/p/a/112134536</t>
  </si>
  <si>
    <t>http://corerepo.acceso.com/api/v2/temp_file/ba8a3a472cb7c18bc468994fabf14bac/?format=json</t>
  </si>
  <si>
    <t>Grandes obras de Panamá</t>
  </si>
  <si>
    <t>Dominfo A. Perdomo Ehlers</t>
  </si>
  <si>
    <t>/i/mn/31397454654</t>
  </si>
  <si>
    <t>http://www.panamaamerica.com.pa/economia/acp-reemplazara-la-grua-titan-1078952</t>
  </si>
  <si>
    <t>ACP reemplazará la grúa Titán</t>
  </si>
  <si>
    <t>2017-08-02 09:17:00-05:00</t>
  </si>
  <si>
    <t>/i/mn/31433567631</t>
  </si>
  <si>
    <t>http://laestrella.com.pa/panama/politica/centroamerica-debe-reconocer-sola-china-afirma-diplomatico-chino-wang-weihua/24015970</t>
  </si>
  <si>
    <t>Centroamérica debe reconocer que hay una sola China, afirma el diplomático chino Wang Weihua</t>
  </si>
  <si>
    <t>2017-08-06 00:13:00-05:00</t>
  </si>
  <si>
    <t>/p/a/112153282</t>
  </si>
  <si>
    <t>http://corerepo.acceso.com/api/v2/temp_file/0e9c4434f881419ec2766bf46b7a0ea5/?format=json</t>
  </si>
  <si>
    <t>Vía foto de la semana</t>
  </si>
  <si>
    <t>/p/a/112115023</t>
  </si>
  <si>
    <t>http://corerepo.acceso.com/api/v2/temp_file/7057265a9ed6a4120b2054948192ac6d/?format=json</t>
  </si>
  <si>
    <t>/i/mn/31393301126</t>
  </si>
  <si>
    <t>http://impresa.prensa.com/economia/ACP-advierte-salarios-afecta-industria_0_4816018456.html</t>
  </si>
  <si>
    <t>En el Canal de Panamá laboran 272 prácticos, que deben atender los 40 tránsitos que utilizan el Canal diariamente entre...</t>
  </si>
  <si>
    <t>/i/mn/31395936875</t>
  </si>
  <si>
    <t>http://www.latinol.com/vidasocial/trabajos-en-las-esclusas-de-miraflores-se-mantendran-por-10-dias/59226.html</t>
  </si>
  <si>
    <t>Trabajos en las esclusas de Miraflores se mantendrán por 10 días</t>
  </si>
  <si>
    <t>2017-08-02 06:26:00-05:00</t>
  </si>
  <si>
    <t>/p/a/112154070</t>
  </si>
  <si>
    <t>http://corerepo.acceso.com/api/v2/temp_file/47a5e85a4b877a2aed47006a4b22faf8/?format=json</t>
  </si>
  <si>
    <t>Los mejores salarios de Panamá están en los sectores marítimo, aéreo e industrial</t>
  </si>
  <si>
    <t>/r/a360lat/31861317</t>
  </si>
  <si>
    <t>https://acceso360latam.acceso.com/autoridadcanal/es-PA/?mod=TrackingAVPlayer&amp;task=download&amp;isHighQuality=1&amp;inline=1&amp;newsId=31861317&amp;mediaType=1&amp;origin=news-publication&amp;sigTs=1502037085&amp;sig=8abb4946a74362ef1833c47c99e972bf2e223045e7b728f5dc8ed2916432c72f</t>
  </si>
  <si>
    <t>LA SPIA DENUNCIO QUE EL MOP CONTRATO LOS SERVICIOS PROFESIONALES DE IGNACIO PRIETO, ASESOR, PARA TRABAJOS DEL CANAL DE...</t>
  </si>
  <si>
    <t>2017-08-03 07:18:02-05:00</t>
  </si>
  <si>
    <t>/r/a360lat/31827715</t>
  </si>
  <si>
    <t>https://acceso360latam.acceso.com/autoridadcanal/es-PA/?mod=TrackingAVPlayer&amp;task=download&amp;isHighQuality=1&amp;inline=1&amp;newsId=31827715&amp;mediaType=1&amp;origin=news-publication&amp;sigTs=1502037084&amp;sig=14e08d839c811c1f4df7a33f40a00b1fc14447bcda5d4b4460554297f99865f7</t>
  </si>
  <si>
    <t>PANAMA Y SU GENTE SE ENCUENTRAN SATISFECHOS CON EL FALLO FAVORABLE DEL TRIBUNAL INTERNACIONAL DE ARBITRAJE DE INDEMNIZAR...</t>
  </si>
  <si>
    <t>2017-08-02 06:17:29-05:00</t>
  </si>
  <si>
    <t>/p/a/112134547</t>
  </si>
  <si>
    <t>http://corerepo.acceso.com/api/v2/temp_file/829c7e21849763ca8b2a8cc6d35a69d2/?format=json</t>
  </si>
  <si>
    <t>Llega tercer vuelo chárter desde Ecuador</t>
  </si>
  <si>
    <t>/i/mn/31411782645</t>
  </si>
  <si>
    <t>https://metrolibre.com/index.php/nacionales/100545-canal-de-panama-amplia-horario-del-centro-de-visitantes-de-miraflores</t>
  </si>
  <si>
    <t>Canal de Panamá amplía horario del centro de visitantes de Miraflores</t>
  </si>
  <si>
    <t>2017-08-03 15:37:00-05:00</t>
  </si>
  <si>
    <t>/r/a360lat/31829986</t>
  </si>
  <si>
    <t>https://acceso360latam.acceso.com/autoridadcanal/es-PA/?mod=TrackingAVPlayer&amp;task=download&amp;isHighQuality=1&amp;inline=1&amp;newsId=31829986&amp;mediaType=1&amp;origin=news-publication&amp;sigTs=1502037084&amp;sig=cc9f5d95a598687b058aff9b48b722da0927509ae7d3869528677647be1b0cad</t>
  </si>
  <si>
    <t>LA AUTORIDAD DEL CANAL DE PANAMA INICIO LAS OBRAS DE MANTENIMIENTO PREVENTIVO PREVENTIVO DE DOS NUEVAS COMPUERTAS AL...</t>
  </si>
  <si>
    <t>2017-08-02 07:01:39-05:00</t>
  </si>
  <si>
    <t>/p/a/112134504</t>
  </si>
  <si>
    <t>http://corerepo.acceso.com/api/v2/temp_file/3e22c834bbd1addb9db5add65cc45525/?format=json</t>
  </si>
  <si>
    <t>/p/a/112154062</t>
  </si>
  <si>
    <t>http://corerepo.acceso.com/api/v2/temp_file/c9795fdb5850030ea893216d9156aff9/?format=json</t>
  </si>
  <si>
    <t>Eloy Benedetti</t>
  </si>
  <si>
    <t>/tv/a360lat/31873637</t>
  </si>
  <si>
    <t>https://acceso360latam.acceso.com/autoridadcanal/es-PA/?mod=TrackingAVPlayer&amp;task=download&amp;isHighQuality=1&amp;inline=1&amp;newsId=31873637&amp;mediaType=2&amp;origin=news-publication&amp;sigTs=1502037086&amp;sig=bbd4596fe87ab7b6f6a800bef9586a92112bd9d7707bff150f335fd4a4912576</t>
  </si>
  <si>
    <t>ENTREVISTA CON ZAIDY QUINTERO, REPRESENTANTE DE LAS CUMBRES; ADRIANO BATISTA, ASESOR; VICTOR ISAZA, REPRESENTANTE DEL...</t>
  </si>
  <si>
    <t>2017-08-04 08:46:42-05:00</t>
  </si>
  <si>
    <t>/i/mn/31415329863</t>
  </si>
  <si>
    <t>http://impresa.prensa.com/economia/Panama-crecera-ano-Cepal_0_4817518292.html</t>
  </si>
  <si>
    <t>Los ingresos por la entrada en operación del tercer juego de esclusas contribuirán al crecimiento.</t>
  </si>
  <si>
    <t>2017-08-04 00:38:00-05:00</t>
  </si>
  <si>
    <t>/i/mn/31395594963</t>
  </si>
  <si>
    <t>https://metrolibre.com/index.php/economia/100453-la-acp-da-mantenimiento-a-compuertas-en-esclusas-de-miraflores</t>
  </si>
  <si>
    <t>2017-08-02 05:46:00-05:00</t>
  </si>
  <si>
    <t>/i/mn/31421807540</t>
  </si>
  <si>
    <t>http://www.nexpanama.com/videos/la-principal-atraccion-turistica-de-la-region-es-el-canal-51713</t>
  </si>
  <si>
    <t>"La principal atracción turística de la región es el Canal"</t>
  </si>
  <si>
    <t>2017-08-04 14:09:00-05:00</t>
  </si>
  <si>
    <t>/p/a/112115022</t>
  </si>
  <si>
    <t>http://corerepo.acceso.com/api/v2/temp_file/29025694482c50a05754165a1b76265d/?format=json</t>
  </si>
  <si>
    <t>MANTENIMIENTO DE COMPUERTAS</t>
  </si>
  <si>
    <t>/i/mn/31402427602</t>
  </si>
  <si>
    <t>http://portadapanama.com/quijano-espera-que-reclamos-de-gupc-se-desmoronen/</t>
  </si>
  <si>
    <t>Quijano espera que reclamos de GUPC se ‘desmoronen’</t>
  </si>
  <si>
    <t>2017-08-02 19:54:00-05:00</t>
  </si>
  <si>
    <t>/p/a/112153529</t>
  </si>
  <si>
    <t>http://corerepo.acceso.com/api/v2/temp_file/ee537fd0d9da4e8ce69e9d815f743d4e/?format=json</t>
  </si>
  <si>
    <t>ACP busca acuerdo con prácticos, sin más costos</t>
  </si>
  <si>
    <t>/i/mn/31402079943</t>
  </si>
  <si>
    <t>2017-08-02 19:01:00-05:00</t>
  </si>
  <si>
    <t>/r/a360lat/31876059</t>
  </si>
  <si>
    <t>https://acceso360latam.acceso.com/autoridadcanal/es-PA/?mod=TrackingAVPlayer&amp;task=download&amp;isHighQuality=1&amp;inline=1&amp;newsId=31876059&amp;mediaType=1&amp;origin=news-publication&amp;sigTs=1502037087&amp;sig=f558fbeb57e5ea6a7340afb106cb49330766736ec9355e79925813379983014c</t>
  </si>
  <si>
    <t>SECCION INFORME ECONOMICO. ENTREVISTA CON FEDERICO GOPCEVICH, GERENTE CONSULTORA MARITIMA OCEAN CREW MANAGEMENT SERVICE...</t>
  </si>
  <si>
    <t>2017-08-04 09:38:18-05:00</t>
  </si>
  <si>
    <t>/i/mn/31415429017</t>
  </si>
  <si>
    <t>Panamá crecerá 5.6% este año, según la Cepal</t>
  </si>
  <si>
    <t>2017-08-04 00:54:00-05:00</t>
  </si>
  <si>
    <t>/p/a/112153473</t>
  </si>
  <si>
    <t>http://corerepo.acceso.com/api/v2/temp_file/2506536c9db258a269b00a7ef1f8846e/?format=json</t>
  </si>
  <si>
    <t>Presupuesto destina 6% para subsidios</t>
  </si>
  <si>
    <t>/p/a/112134004</t>
  </si>
  <si>
    <t>http://corerepo.acceso.com/api/v2/temp_file/2e1224e612cc71896fec1e2dc2766059/?format=json</t>
  </si>
  <si>
    <t>Reserva estratégica de pilotaje en el Canal</t>
  </si>
  <si>
    <t>Maricarmen Sarsanedas</t>
  </si>
  <si>
    <t>/i/mn/31413437338</t>
  </si>
  <si>
    <t>http://www.dpanama.news/nacionales/comision-de-infraestructura-continuara-con-la-fiscalizacion-de-las-obras/</t>
  </si>
  <si>
    <t>Comisión de Infraestructura continuara con la fiscalización de las obras</t>
  </si>
  <si>
    <t>David Victoria</t>
  </si>
  <si>
    <t>2017-08-03 19:38:00-05:00</t>
  </si>
  <si>
    <t>/p/a/112153652</t>
  </si>
  <si>
    <t>http://corerepo.acceso.com/api/v2/temp_file/5f3079a0be96179c09fff1d85f2a4d60/?format=json</t>
  </si>
  <si>
    <t>Agosto</t>
  </si>
  <si>
    <t>/i/mn/31401501955</t>
  </si>
  <si>
    <t>http://portadapanama.com/gabinete-aprueba-un-incremento-de-6-al-presupuesto-del-canal/</t>
  </si>
  <si>
    <t>Gabinete aprueba un incremento de 6% al presupuesto del Canal</t>
  </si>
  <si>
    <t>2017-08-02 17:33:00-05:00</t>
  </si>
  <si>
    <t>/r/a360lat/31859574</t>
  </si>
  <si>
    <t>https://acceso360latam.acceso.com/autoridadcanal/es-PA/?mod=TrackingAVPlayer&amp;task=download&amp;isHighQuality=1&amp;inline=1&amp;newsId=31859574&amp;mediaType=1&amp;origin=news-publication&amp;sigTs=1502037085&amp;sig=62347bd6a8f1344a1a7145ab723eaa974cd0697f85052f80ae2e2ee3ae75986b</t>
  </si>
  <si>
    <t>ENTREVISTA CON MARTINIANO HIGUERO CHAVES, ASESOR DE LUIS ERNESTO CARLES, MINISTRO DEL MITRADEL. SE HABLA ACERCA DE LA...</t>
  </si>
  <si>
    <t>2017-08-03 07:46:25-05:00</t>
  </si>
  <si>
    <t>/r/a360lat/31854659</t>
  </si>
  <si>
    <t>https://acceso360latam.acceso.com/autoridadcanal/es-PA/?mod=TrackingAVPlayer&amp;task=download&amp;isHighQuality=1&amp;inline=1&amp;newsId=31854659&amp;mediaType=1&amp;origin=news-publication&amp;sigTs=1502037085&amp;sig=44c116f58d09dfedb40371b0ebdd564b54f91b0213f00e7f81f31003856e50ca</t>
  </si>
  <si>
    <t>EL DIRECTOR DEL COLEGIO DE INGENIEROS CIVILES EXPLICA LA CONTRATACION DIRECTA DE EXTRANJEROS POR PARTE DEL MOP EN LOS...</t>
  </si>
  <si>
    <t>2017-08-03 06:50:02-05:00</t>
  </si>
  <si>
    <t>/i/mn/31410886479</t>
  </si>
  <si>
    <t>http://www.asamblea.gob.pa/comision-de-infraestructura-continuara-fiscalizando-obras/</t>
  </si>
  <si>
    <t>Comisión de Infraestructura continuará fiscalizando obras</t>
  </si>
  <si>
    <t>2017-08-03 13:50:00-05:00</t>
  </si>
  <si>
    <t>/i/mn/31419309846</t>
  </si>
  <si>
    <t>http://www.panamaon.com/noticias/ocio-y-cultura/28853-canal-de-panama-amplia-horario-del-centro-de-visitantes-de-miraflores.html</t>
  </si>
  <si>
    <t>Canal de Panamá amplía horario del Centro de Visitantes de Miraflores</t>
  </si>
  <si>
    <t>Autor: www.panamaon.com</t>
  </si>
  <si>
    <t>2017-08-04 09:00:00-05:00</t>
  </si>
  <si>
    <t>/p/a/112154026</t>
  </si>
  <si>
    <t>http://corerepo.acceso.com/api/v2/temp_file/4bcb82a2488076d9429b209999d5212c/?format=json</t>
  </si>
  <si>
    <t>ACP EXTENDERÁ HORARIO ML | De 8:00 a.m. a 6:00 p.m. será el horario de atención en el Centro de Visitantes de Miraflo-</t>
  </si>
  <si>
    <t>/tv/a360lat/31874319</t>
  </si>
  <si>
    <t>https://acceso360latam.acceso.com/autoridadcanal/es-PA/?mod=TrackingAVPlayer&amp;task=download&amp;isHighQuality=1&amp;inline=1&amp;newsId=31874319&amp;mediaType=2&amp;origin=news-publication&amp;sigTs=1502037086&amp;sig=7d840268ac3aad59b0e075886d7ae9f6c4f520f785f6766c4a3f57c80e802327</t>
  </si>
  <si>
    <t>ENTREVISTA CON ROLANDO LAY, DIRECTOR DEL COLEGIO INGENIERIA CIVIL. SE HABLA ACERCA DE LA CONTRATACION DE UNA ASESORIA...</t>
  </si>
  <si>
    <t>2017-08-04 09:43:06-05:00</t>
  </si>
  <si>
    <t>/i/mn/31404267340</t>
  </si>
  <si>
    <t>http://www.prensa.com/opinion/Grandes-obras-Panama_0_4816768370.html</t>
  </si>
  <si>
    <t>A. Perdomo Ehlers</t>
  </si>
  <si>
    <t>2017-08-03 00:45:00-05:00</t>
  </si>
  <si>
    <t>/r/a360lat/31876001</t>
  </si>
  <si>
    <t>https://acceso360latam.acceso.com/autoridadcanal/es-PA/?mod=TrackingAVPlayer&amp;task=download&amp;isHighQuality=1&amp;inline=1&amp;newsId=31876001&amp;mediaType=1&amp;origin=news-publication&amp;sigTs=1502037086&amp;sig=9527bdd61e1183c158efc672d75335cf5bbb6e351c24cfbcd49711653151f29d</t>
  </si>
  <si>
    <t>2017-08-04 09:25:29-05:00</t>
  </si>
  <si>
    <t>/p/a/112153540</t>
  </si>
  <si>
    <t>http://corerepo.acceso.com/api/v2/temp_file/82ade24324c63baa30e9b0270c29f1c3/?format=json</t>
  </si>
  <si>
    <t>Hussein: 'Necesitamos tiempo para crecer'</t>
  </si>
  <si>
    <t>/r/a360lat/31850253</t>
  </si>
  <si>
    <t>https://acceso360latam.acceso.com/autoridadcanal/es-PA/?mod=TrackingAVPlayer&amp;task=download&amp;isHighQuality=1&amp;inline=1&amp;newsId=31850253&amp;mediaType=1&amp;origin=news-publication&amp;sigTs=1502037085&amp;sig=fe3cf777fbf62823231d3a6bb6a899f630fa2977f5d2fca838080f0956c7a3af</t>
  </si>
  <si>
    <t>LA SPIA DENUNCIA CONTRATACION DIRECTA DE EXTRANJEROS PARA TRABAJOS DE CUARTO PUENTE SOBRE EL CANAL DE PANAMA....</t>
  </si>
  <si>
    <t>Nitzia Ríos</t>
  </si>
  <si>
    <t>2017-08-03 06:05:01-05:00</t>
  </si>
  <si>
    <t>/p/a/112153269</t>
  </si>
  <si>
    <t>http://corerepo.acceso.com/api/v2/temp_file/9f36fc5f47ed05e678925e3b26dd1b13/?format=json</t>
  </si>
  <si>
    <t>/p/a/112154155</t>
  </si>
  <si>
    <t>http://corerepo.acceso.com/api/v2/temp_file/3794ba99495eeb144968ba4734893924/?format=json</t>
  </si>
  <si>
    <t>Español Hussein quiere al equipo completo</t>
  </si>
  <si>
    <t>/r/a360lat/31876058</t>
  </si>
  <si>
    <t>https://acceso360latam.acceso.com/autoridadcanal/es-PA/?mod=TrackingAVPlayer&amp;task=download&amp;isHighQuality=1&amp;inline=1&amp;newsId=31876058&amp;mediaType=1&amp;origin=news-publication&amp;sigTs=1502037086&amp;sig=9b5d5ba84ac91c72834ec806c84f7fee9f8f9a8c67cefda62ff02658b01f1d96</t>
  </si>
  <si>
    <t>2017-08-04 09:50:40-05:00</t>
  </si>
  <si>
    <t>/p/a/112153291</t>
  </si>
  <si>
    <t>http://corerepo.acceso.com/api/v2/temp_file/a288e1e525958d686ccf9942819656d9/?format=json</t>
  </si>
  <si>
    <t>Cero tolerancia a la corrupción</t>
  </si>
  <si>
    <t>/p/a/112153500</t>
  </si>
  <si>
    <t>http://corerepo.acceso.com/api/v2/temp_file/02e9623b1a2477fb0b0f8453ad479f14/?format=json</t>
  </si>
  <si>
    <t>/tv/a360lat/31875520</t>
  </si>
  <si>
    <t>https://acceso360latam.acceso.com/autoridadcanal/es-PA/?mod=TrackingAVPlayer&amp;task=download&amp;isHighQuality=1&amp;inline=1&amp;newsId=31875520&amp;mediaType=2&amp;origin=news-publication&amp;sigTs=1502037086&amp;sig=ee9fe134bc45a971083d77d978fbc7fca69171cf68e089428d8c8607ac9073e3</t>
  </si>
  <si>
    <t>ENTREVISTA CON ROMMEL TROETSCH, EXPRESIDENTE DE LA CAMARA MARITIMA DE PANAMA. SE HABLA DEL CRECIMIENTO DE LA INDUSTRIA...</t>
  </si>
  <si>
    <t>2017-08-04 08:59:14-05:00</t>
  </si>
  <si>
    <t>/tv/a360lat/31872996</t>
  </si>
  <si>
    <t>https://acceso360latam.acceso.com/autoridadcanal/es-PA/?mod=TrackingAVPlayer&amp;task=download&amp;isHighQuality=1&amp;inline=1&amp;newsId=31872996&amp;mediaType=2&amp;origin=news-publication&amp;sigTs=1502037086&amp;sig=1cf3cbb7aaf2392b16e2d6859ef8c9e56b6302c2b56ec662f60d3589abcde132</t>
  </si>
  <si>
    <t>SECCION DE OPINION CON ALVARO ALVARADO, PRESENTADOR. ALFREDO MARTIZ, DIRECTOR DE LA CSS, SE REFIRIO A LA SITUACION...</t>
  </si>
  <si>
    <t>2017-08-04 08:08:50-05:00</t>
  </si>
  <si>
    <t>/tv/a360lat/31873591</t>
  </si>
  <si>
    <t>https://acceso360latam.acceso.com/autoridadcanal/es-PA/?mod=TrackingAVPlayer&amp;task=download&amp;isHighQuality=1&amp;inline=1&amp;newsId=31873591&amp;mediaType=2&amp;origin=news-publication&amp;sigTs=1502037086&amp;sig=e22dde90d526cd2e06a348b0cf855f0256111738b0a7d84e8905b35f7ca0e4ef</t>
  </si>
  <si>
    <t>2017-08-04 08:34:49-05:00</t>
  </si>
  <si>
    <t>/p/a/112153811</t>
  </si>
  <si>
    <t>http://corerepo.acceso.com/api/v2/temp_file/5fd628f1f2ceb1dea6ce6acd1d639cef/?format=json</t>
  </si>
  <si>
    <t>Sigue desconfianza acuerdo con Odebrecht</t>
  </si>
  <si>
    <t>Dayra Rodríguez</t>
  </si>
  <si>
    <t>/p/a/112153462</t>
  </si>
  <si>
    <t>http://corerepo.acceso.com/api/v2/temp_file/58f37e471d179af918791d62e76f4cb4/?format=json</t>
  </si>
  <si>
    <t>¿Qué migración laboral necesitamos?</t>
  </si>
  <si>
    <t>/i/mn/31436873769</t>
  </si>
  <si>
    <t>http://laestrella.com.pa/economia/miraflores-desde-adentro/24016066</t>
  </si>
  <si>
    <t>Miraflores, desde adentro </t>
  </si>
  <si>
    <t>2017-08-06 10:08:00-05:00</t>
  </si>
  <si>
    <t>/p/a/112153681</t>
  </si>
  <si>
    <t>http://corerepo.acceso.com/api/v2/temp_file/b683649b91458d776c57fa8cc421ab86/?format=json</t>
  </si>
  <si>
    <t>O (BQSM</t>
  </si>
  <si>
    <t>AURELIO ORTIZ G. FOTOS AGUSTÍN HERRERA</t>
  </si>
  <si>
    <t>/p/a/112190353</t>
  </si>
  <si>
    <t>http://corerepo.acceso.com/api/v2/temp_file/938b3a7c3c03a90441778ef342cc456d/?format=json</t>
  </si>
  <si>
    <t>Diplomacia con China</t>
  </si>
  <si>
    <t>DEYANIRA PINO</t>
  </si>
  <si>
    <t>2017-08-05 17:00:00-05:00</t>
  </si>
  <si>
    <t>/i/mn/31428597873</t>
  </si>
  <si>
    <t>http://www.panamaon.com/noticias/economia/28919-cepal-vaticina-un-56-de-crecimiento-economico-para-panama.html</t>
  </si>
  <si>
    <t>Cepal vaticina un 5,6 de crecimiento económico para Panamá</t>
  </si>
  <si>
    <t>2017-08-05 08:57:00-05:00</t>
  </si>
  <si>
    <t>/i/mn/31422673720</t>
  </si>
  <si>
    <t>http://laopinionpanama.com/nacional/comision-infraestructura-continuara-fiscalizando-obras/</t>
  </si>
  <si>
    <t>2017-08-04 16:10:00-05:00</t>
  </si>
  <si>
    <t>/i/mn/31439677638</t>
  </si>
  <si>
    <t>s Miraflores, desde adentro </t>
  </si>
  <si>
    <t>2017-08-06 18:10:00-05:00</t>
  </si>
  <si>
    <t>/i/mn/31437837767</t>
  </si>
  <si>
    <t>hace 31 seg Centroamérica debe reconocer que hay una sola China, afirma el diplomático chino Wang Weihua</t>
  </si>
  <si>
    <t>2017-08-06 12:44:00-05:00</t>
  </si>
  <si>
    <t>/i/mn/31437795174</t>
  </si>
  <si>
    <t>hace 1 hora Centroamérica debe reconocer que hay una sola China, afirma el diplomático chino Wang Weihua</t>
  </si>
  <si>
    <t>2017-08-06 12:37:00-05:00</t>
  </si>
  <si>
    <t>/p/a/112192051</t>
  </si>
  <si>
    <t>http://corerepo.acceso.com/api/v2/temp_file/d092f57ee888cefddb756734130a0a34/?format=json</t>
  </si>
  <si>
    <t>2017-08-06 17:00:00-05:00</t>
  </si>
  <si>
    <t>/p/a/112192045</t>
  </si>
  <si>
    <t>http://corerepo.acceso.com/api/v2/temp_file/3879188328239a017b6aee69f4ce2c9e/?format=json</t>
  </si>
  <si>
    <t>CONCESIÓN | ACTUALMENTE HAY SEIS EMPRESAS INTERESADAS EN DESARROLLAR ESTE PROYECTO Nuevo pliego de cargos de Corozal...</t>
  </si>
  <si>
    <t>/p/a/112192021</t>
  </si>
  <si>
    <t>http://corerepo.acceso.com/api/v2/temp_file/253b718ec1676e36a56fa8aa919de80a/?format=json</t>
  </si>
  <si>
    <t>Industria de transporte marítimo trata de equilibrarse y ser rentable</t>
  </si>
  <si>
    <t>/p/a/112205490</t>
  </si>
  <si>
    <t>http://corerepo.acceso.com/api/v2/temp_file/79404cb464e7d7ac8c6bd966c8a2979e/?format=json</t>
  </si>
  <si>
    <t>/p/a/112205518</t>
  </si>
  <si>
    <t>http://corerepo.acceso.com/api/v2/temp_file/38128e32945f949b048abb3e615c489a/?format=json</t>
  </si>
  <si>
    <t>Mi Bus extenderá contrato con First Transit</t>
  </si>
  <si>
    <t>ROSALÍA SIMMONS</t>
  </si>
  <si>
    <t>/p/a/112205011</t>
  </si>
  <si>
    <t>http://corerepo.acceso.com/api/v2/temp_file/e7bf278f05cc1c4e32455591c7156518/?format=json</t>
  </si>
  <si>
    <t>Tribunal de Arbitraje emite fallo a favor de la ACP</t>
  </si>
  <si>
    <t>/r/a360lat/31916902</t>
  </si>
  <si>
    <t>https://acceso360latam.acceso.com/autoridadcanal/es-PA/?mod=TrackingAVPlayer&amp;task=download&amp;isHighQuality=1&amp;inline=1&amp;newsId=31916902&amp;mediaType=1&amp;origin=news-publication&amp;sigTs=1502111209&amp;sig=93728247496e75b3af830c0dc5979f62724e66bfc77e71580b2513d98877b9fc</t>
  </si>
  <si>
    <t>POSIBLE CREACION DEL DISTRITO DE PANAMA NORTE GENERA MALESTAR EN LA COMUNIDAD. DECLARACIONES SAIDY QUINTERO,...</t>
  </si>
  <si>
    <t>2017-08-07 05:18:33-05:00</t>
  </si>
  <si>
    <t>/p/a/112205790</t>
  </si>
  <si>
    <t>http://corerepo.acceso.com/api/v2/temp_file/a96dbc37be94c907e1b9a11a1b5f25dd/?format=json</t>
  </si>
  <si>
    <t>Productores de Bugaba se reúnen con Roux</t>
  </si>
  <si>
    <t>/p/a/112205519</t>
  </si>
  <si>
    <t>http://corerepo.acceso.com/api/v2/temp_file/8e8f6cb14a9ff6ea08c766d8d322435a/?format=json</t>
  </si>
  <si>
    <t>Una consultoría identifica las deficiencias del Inadeh</t>
  </si>
  <si>
    <t>/p/a/112205141</t>
  </si>
  <si>
    <t>http://corerepo.acceso.com/api/v2/temp_file/2b62f367857d6302d109434238a8757c/?format=json</t>
  </si>
  <si>
    <t>Fundación pide una reforma educativa para el siglo XXI</t>
  </si>
  <si>
    <t>/p/a/112205810</t>
  </si>
  <si>
    <t>http://corerepo.acceso.com/api/v2/temp_file/ccd0e4aaec19f6b555cc87b48a1fd3fd/?format=json</t>
  </si>
  <si>
    <t>Jefes de la cúpula de seguridad parten a China</t>
  </si>
  <si>
    <t>/p/a/112205140</t>
  </si>
  <si>
    <t>http://corerepo.acceso.com/api/v2/temp_file/fc0ea535f8e3d91c8a417ace4a9bd78c/?format=json</t>
  </si>
  <si>
    <t>Puertos panameños deben prepararse para megalianzas' navieras</t>
  </si>
  <si>
    <t>/i/mn/31450198867</t>
  </si>
  <si>
    <t>http://www.asamblea.gob.pa/comision-del-canal-inspecciona-trabajos-en-esclusas-de-miraflores/</t>
  </si>
  <si>
    <t>Comisión del Canal inspecciona trabajos en esclusas de Miraflores</t>
  </si>
  <si>
    <t>Gerson Perez</t>
  </si>
  <si>
    <t>2017-08-07 18:40:00-05:00</t>
  </si>
  <si>
    <t>/i/mn/31451139962</t>
  </si>
  <si>
    <t>http://efpanama.com/canal-de-panama-recibe-calificacion-de-a/</t>
  </si>
  <si>
    <t>Canal de Panamá recibe calificación de A</t>
  </si>
  <si>
    <t>2017-08-07 21:05:00-05:00</t>
  </si>
  <si>
    <t>/tv/a360lat/31924141</t>
  </si>
  <si>
    <t>https://acceso360latam.acceso.com/autoridadcanal/es-PA/?mod=TrackingAVPlayer&amp;task=download&amp;isHighQuality=1&amp;inline=1&amp;newsId=31924141&amp;mediaType=2&amp;origin=news-publication&amp;sigTs=1502168032&amp;sig=20a49b08e210fb8d198695ffd05937af33a9a093b0d91547900eb128d602fe40</t>
  </si>
  <si>
    <t>ENTREVISTA CON JHON BENNET, EXPRESIDENTE DE APEDE. SE HABLA ACERCA DE LA FALTA DE MANO DE OBRA CALIFICADA EN EL MERCADO...</t>
  </si>
  <si>
    <t>2017-08-07 09:24:00-05:00</t>
  </si>
  <si>
    <t>/i/mn/31451578758</t>
  </si>
  <si>
    <t>http://efpanama.com/presupuesto-del-canal-llega-us3037-millones/</t>
  </si>
  <si>
    <t>Presupuesto del Canal llega US$3,037 millones</t>
  </si>
  <si>
    <t>2017-08-07 22:15:00-05:00</t>
  </si>
  <si>
    <t>/i/mn/31450046703</t>
  </si>
  <si>
    <t>http://www.dpanama.news/nacionales/inspeccionan-trabajos-en-esclusas-de-miraflores/</t>
  </si>
  <si>
    <t>Inspeccionan trabajos en esclusas de Miraflores</t>
  </si>
  <si>
    <t>2017-08-07 18:18:00-05:00</t>
  </si>
  <si>
    <t>/r/a360lat/31924379</t>
  </si>
  <si>
    <t>https://acceso360latam.acceso.com/autoridadcanal/es-PA/?mod=TrackingAVPlayer&amp;task=download&amp;isHighQuality=1&amp;inline=1&amp;newsId=31924379&amp;mediaType=1&amp;origin=news-publication&amp;sigTs=1502168032&amp;sig=eb75115f2978e8ce28d730f67864b6c0496a09860d05c902d15bf9c842f0bcce</t>
  </si>
  <si>
    <t>LA COMISION DE LA ASAMBLEA NACIONAL DE PANAMA SE INSTALA EN PREDIOS DEL CANAL DE PANAMA. DECLARACIONES DE RAUL...</t>
  </si>
  <si>
    <t>ACTUALIDAD PARLAMENTARIA</t>
  </si>
  <si>
    <t>2017-08-07 15:41:45-05:00</t>
  </si>
  <si>
    <t>/p/a/112224854</t>
  </si>
  <si>
    <t>http://corerepo.acceso.com/api/v2/temp_file/8073ad21f0d8d7170b28cec9ab2f3e1d/?format=json</t>
  </si>
  <si>
    <t>Citan a ministro del Mici</t>
  </si>
  <si>
    <t>2017-08-07 17:00:00-05:00</t>
  </si>
  <si>
    <t>/p/a/112224465</t>
  </si>
  <si>
    <t>http://corerepo.acceso.com/api/v2/temp_file/e09f7c0c2df9c29d67d5ce390121d5cf/?format=json</t>
  </si>
  <si>
    <t>El turismo chino</t>
  </si>
  <si>
    <t>JUAN RAMÓN VALLARINO LÓPEZ</t>
  </si>
  <si>
    <t>/p/a/112225332</t>
  </si>
  <si>
    <t>http://corerepo.acceso.com/api/v2/temp_file/5fbe042182c24ae830f23471ed98b35d/?format=json</t>
  </si>
  <si>
    <t>Canal de Panamá suscribe acuerdos para impulsar sostenibilidad en su cuenca</t>
  </si>
  <si>
    <t>/p/a/112224372</t>
  </si>
  <si>
    <t>http://corerepo.acceso.com/api/v2/temp_file/53f6415be3c95a00b3b4b45ad5eada06/?format=json</t>
  </si>
  <si>
    <t>TRAER INNOVACIÓN PARA REEXPORTAR</t>
  </si>
  <si>
    <t>REYNA KATIUSKA HERNÁNDEZ</t>
  </si>
  <si>
    <t>/i/mn/31452335757</t>
  </si>
  <si>
    <t>http://www.prensa.com/opinion/turismo-chino_0_4820517977.html</t>
  </si>
  <si>
    <t>2017-08-08 00:13:00-05:00</t>
  </si>
  <si>
    <t>/p/a/112225323</t>
  </si>
  <si>
    <t>http://corerepo.acceso.com/api/v2/temp_file/3eaa29b75a79090b202fe00d15ae1abb/?format=json</t>
  </si>
  <si>
    <t>Aplazan licitación del cuarto puente sobre el Canal de Panamá</t>
  </si>
  <si>
    <t>/p/a/112225330</t>
  </si>
  <si>
    <t>http://corerepo.acceso.com/api/v2/temp_file/fa18bc08a1f9f0203c24c8d2aeeb876b/?format=json</t>
  </si>
  <si>
    <t>National newsbriefs</t>
  </si>
  <si>
    <t>/p/a/112225322</t>
  </si>
  <si>
    <t>http://corerepo.acceso.com/api/v2/temp_file/3cd0fa01f180df02574fec1b73fcbfc8/?format=json</t>
  </si>
  <si>
    <t>Panamá debe ofrecer a turistas chinos algo más que playa</t>
  </si>
  <si>
    <t>/p/a/112224288</t>
  </si>
  <si>
    <t>http://corerepo.acceso.com/api/v2/temp_file/e47b98126aafc4f8c9397fe42915388e/?format=json</t>
  </si>
  <si>
    <t>De la Guardia sustenta presupuesto para 2018</t>
  </si>
  <si>
    <t>Reinés Rodríguez</t>
  </si>
  <si>
    <t>/p/a/112224483</t>
  </si>
  <si>
    <t>http://corerepo.acceso.com/api/v2/temp_file/b2c1189716c79a7696d7e1a00655f70e/?format=json</t>
  </si>
  <si>
    <t>$583 millones invertidos en capacitación laboral</t>
  </si>
  <si>
    <t>Elisabel Marivit Fermín</t>
  </si>
  <si>
    <t>/p/a/112225327</t>
  </si>
  <si>
    <t>http://corerepo.acceso.com/api/v2/temp_file/f8df70a9e0839860f0d0a1daa25ee4b9/?format=json</t>
  </si>
  <si>
    <t>Panamá busca alternativas para mantener liderazgo marítimo</t>
  </si>
  <si>
    <t>/p/a/112224448</t>
  </si>
  <si>
    <t>http://corerepo.acceso.com/api/v2/temp_file/3a8a3f5170af287af5d17b79f7b19f70/?format=json</t>
  </si>
  <si>
    <t>Solicitudes de presupuesto sumaron $29,673 millones</t>
  </si>
  <si>
    <t>/p/a/112224812</t>
  </si>
  <si>
    <t>http://corerepo.acceso.com/api/v2/temp_file/09aad2f340af4369561535ed3134f8b1/?format=json</t>
  </si>
  <si>
    <t>La agenda para hoy</t>
  </si>
  <si>
    <t>/p/a/112224460</t>
  </si>
  <si>
    <t>http://corerepo.acceso.com/api/v2/temp_file/98bc0ea7bdadbeb61e4e18bf0abd415a/?format=json</t>
  </si>
  <si>
    <t>Venta de combustible marino creció 23.6%</t>
  </si>
  <si>
    <t>/p/a/112225321</t>
  </si>
  <si>
    <t>http://corerepo.acceso.com/api/v2/temp_file/6f4754f88484dac95f17dbf5069815ef/?format=json</t>
  </si>
  <si>
    <t>Panamá podría integrarse a la Ruta de Seda y globalizarla, Tapiero</t>
  </si>
  <si>
    <t>FRANKLIN CASTRELLÓN</t>
  </si>
  <si>
    <t>/p/a/112225326</t>
  </si>
  <si>
    <t>http://corerepo.acceso.com/api/v2/temp_file/47f364a525956a3518eb28e69d5ed0d6/?format=json</t>
  </si>
  <si>
    <t>Foro sobre oportunidades del Canal ampliado y Chile</t>
  </si>
  <si>
    <t>/p/a/112224248</t>
  </si>
  <si>
    <t>http://corerepo.acceso.com/api/v2/temp_file/2b488dbcc434748e512efa71f92d3c1a/?format=json</t>
  </si>
  <si>
    <t>Empresa presenta mapa trazado del canal seco' de Costa Rica</t>
  </si>
  <si>
    <t>Acan Efe</t>
  </si>
  <si>
    <t>/i/mn/31457713959</t>
  </si>
  <si>
    <t>http://canal.sertv.gob.pa/noticias-nacional-fm/item/43626-canal-de-panama-amplio-horario-del-centro-de-visitantes-de-miraflores</t>
  </si>
  <si>
    <t>Canal de Panamá, amplío horario del Centro de Visitantes de Miraflores</t>
  </si>
  <si>
    <t>2017-08-08 11:05:00-05:00</t>
  </si>
  <si>
    <t>/p/a/112226032</t>
  </si>
  <si>
    <t>http://corerepo.acceso.com/api/v2/temp_file/a9582641d30ac7dddeba18c419089539/?format=json</t>
  </si>
  <si>
    <t>/p/a/112226043</t>
  </si>
  <si>
    <t>http://corerepo.acceso.com/api/v2/temp_file/e9d94d2319c0f2c9c311b1dd22713620/?format=json</t>
  </si>
  <si>
    <t>REDACCIÓN</t>
  </si>
  <si>
    <t>/p/a/112226046</t>
  </si>
  <si>
    <t>http://corerepo.acceso.com/api/v2/temp_file/04db892e7ef2456ffa7f4bf832d4df6e/?format=json</t>
  </si>
  <si>
    <t>/i/mn/31457035924</t>
  </si>
  <si>
    <t>http://elcapitalfinanciero.com/metro-panama-prorroga-periodo-comision-evaluadora-linea-3/</t>
  </si>
  <si>
    <t>Metro de Panamá prorroga el periodo de la comisión evaluadora para la Línea 3</t>
  </si>
  <si>
    <t>2017-08-08 09:49:00-05:00</t>
  </si>
  <si>
    <t>Tercera Línea de Metro</t>
  </si>
  <si>
    <t>/r/a360lat/31937277</t>
  </si>
  <si>
    <t>https://acceso360latam.acceso.com/autoridadcanal/es-PA/?mod=TrackingAVPlayer&amp;task=download&amp;isHighQuality=1&amp;inline=1&amp;newsId=31937277&amp;mediaType=1&amp;origin=news-publication&amp;sigTs=1502253995&amp;sig=7afb9d1afa26002a7828545c4fc9b262748da5ca2d353d5338d6b1c2aff816b1</t>
  </si>
  <si>
    <t>LOS INGRESOS DEL CANAL DE PANAMA SUMARON UN MILLON 119 MIL MILLONES DE DOLARES EN EL PRIMER SEMESTRE DEL AÑO. EL CANAL...</t>
  </si>
  <si>
    <t>2017-08-08 13:10:39-05:00</t>
  </si>
  <si>
    <t>/r/a360lat/31938425</t>
  </si>
  <si>
    <t>https://acceso360latam.acceso.com/autoridadcanal/es-PA/?mod=TrackingAVPlayer&amp;task=download&amp;isHighQuality=1&amp;inline=1&amp;newsId=31938425&amp;mediaType=1&amp;origin=news-publication&amp;sigTs=1502253995&amp;sig=941fb5424a0a8aa40a67a3b3056af6b100af9195ef06bbdd917b251cf07d5b39</t>
  </si>
  <si>
    <t>ENTREVISTA CON ALDO SIGNORELLI, CEO DE LA EMPRESA PORTUARIA SAN ANTONIO; JOSE IRIBARREN, CEO DEL CONCESIONARIO DE SAN...</t>
  </si>
  <si>
    <t>2017-08-08 08:20:59-05:00</t>
  </si>
  <si>
    <t>/i/mn/31459853556</t>
  </si>
  <si>
    <t>http://www.anpanama.com/7487-Nuevos-peajes-del-Canal-fueron-aprobados-y-entraran-en-vigencia.note.aspx</t>
  </si>
  <si>
    <t>Nuevos peajes del Canal fueron aprobados y entrarÃ¡n en vigencia</t>
  </si>
  <si>
    <t>2017-08-08 15:27:00-05:00</t>
  </si>
  <si>
    <t>/i/mn/31458351632</t>
  </si>
  <si>
    <t>http://www.prensa.com/economia/Gabinete-aprueba-estructura-Canal-Panama_0_4821267841.html</t>
  </si>
  <si>
    <t>La ACP recibió comentarios por escrito de 12 representantes de asociaciones, líneas navieras, y embarcadores; tres de...</t>
  </si>
  <si>
    <t>2017-08-08 12:17:00-05:00</t>
  </si>
  <si>
    <t>/i/mn/31458719870</t>
  </si>
  <si>
    <t>http://www.critica.com.pa/nacional/gobierno-avala-los-nuevos-peajes-del-canal-de-panama-484824</t>
  </si>
  <si>
    <t>Gobierno avala los nuevos peajes del Canal de Panamá</t>
  </si>
  <si>
    <t>2017-08-08 13:02:00-05:00</t>
  </si>
  <si>
    <t>/tv/a360lat/31940847</t>
  </si>
  <si>
    <t>https://acceso360latam.acceso.com/autoridadcanal/es-PA/?mod=TrackingAVPlayer&amp;task=download&amp;isHighQuality=1&amp;inline=1&amp;newsId=31940847&amp;mediaType=2&amp;origin=news-publication&amp;sigTs=1502253995&amp;sig=a157e96ab32c8de20120dc37649bed45eecec79640a361d557c96449aaaa187e</t>
  </si>
  <si>
    <t>EL CONSEJO DE GABINETE APROBO LA PROPUESTA PARA MODIFICAR LA ESTRUCTURA DE PEAJES DEL CANAL DE PANAMA.</t>
  </si>
  <si>
    <t>Siria Miranda</t>
  </si>
  <si>
    <t>2017-08-08 19:49:12-05:00</t>
  </si>
  <si>
    <t>/i/mn/31459159280</t>
  </si>
  <si>
    <t>http://laopinionpanama.com/nacional/consejo-gabinete-aprueba-modificaciones-la-estructura-peajes-del-canal-panama/</t>
  </si>
  <si>
    <t>Consejo de Gabinete aprueba modificaciones a la estructura de peajes del Canal de Panamá</t>
  </si>
  <si>
    <t>2017-08-08 13:58:00-05:00</t>
  </si>
  <si>
    <t>/i/mn/31458212406</t>
  </si>
  <si>
    <t>http://www.telemetro.com/nacionales/Aprueban-modificaciones-estructura-Canal-Panama_0_1051995173.html</t>
  </si>
  <si>
    <t>Aprueban modificaciones a la estructura de peajes del Canal de Panamá. Foto/Tomada de la ACP</t>
  </si>
  <si>
    <t>Odalis Núñez</t>
  </si>
  <si>
    <t>2017-08-08 12:02:00-05:00</t>
  </si>
  <si>
    <t>/i/mn/31458373147</t>
  </si>
  <si>
    <t>http://www.panamaamerica.com.pa/economia/consejo-de-gabinete-aprueba-modificaciones-la-estructura-de-peajes-del-canal-de-panama</t>
  </si>
  <si>
    <t>2017-08-08 12:19:00-05:00</t>
  </si>
  <si>
    <t>/i/mn/31460328325</t>
  </si>
  <si>
    <t>http://laestrella.com.pa/economia/nuevo-peaje-canal-rigen-partir-octubre-2017/24016626</t>
  </si>
  <si>
    <t>hace 1 hora Nuevo peaje del Canal rige a partir de octubre de 2017</t>
  </si>
  <si>
    <t>2017-08-08 16:31:00-05:00</t>
  </si>
  <si>
    <t>/tv/a360lat/31941869</t>
  </si>
  <si>
    <t>https://acceso360latam.acceso.com/autoridadcanal/es-PA/?mod=TrackingAVPlayer&amp;task=download&amp;isHighQuality=1&amp;inline=1&amp;newsId=31941869&amp;mediaType=2&amp;origin=news-publication&amp;sigTs=1502253995&amp;sig=147a8431bb9e94c600acd34098a17bfb1a6a02bebed201ec0703d24dec7ecfc1</t>
  </si>
  <si>
    <t>EL CONSEJO DE GABINETE APROBO MODIFICACIONES A LA ESTRUCTURA DE PEAJES DEL CANAL DE PANAMA.</t>
  </si>
  <si>
    <t>2017-08-08 20:55:48-05:00</t>
  </si>
  <si>
    <t>/r/a360lat/31938441</t>
  </si>
  <si>
    <t>https://acceso360latam.acceso.com/autoridadcanal/es-PA/?mod=TrackingAVPlayer&amp;task=download&amp;isHighQuality=1&amp;inline=1&amp;newsId=31938441&amp;mediaType=1&amp;origin=news-publication&amp;sigTs=1502253995&amp;sig=83a45083aa24ed8625ff3dc784b2ae5cdef1ec4205ea6f659591a60e813c0155</t>
  </si>
  <si>
    <t>2017-08-08 08:35:05-05:00</t>
  </si>
  <si>
    <t>/r/a360lat/31938523</t>
  </si>
  <si>
    <t>https://acceso360latam.acceso.com/autoridadcanal/es-PA/?mod=TrackingAVPlayer&amp;task=download&amp;isHighQuality=1&amp;inline=1&amp;newsId=31938523&amp;mediaType=1&amp;origin=news-publication&amp;sigTs=1502253995&amp;sig=c71f71e379f7fce83f56c9393f53362817f414b75b75eaf9ddacaf3d788e05c6</t>
  </si>
  <si>
    <t>2017-08-08 09:01:37-05:00</t>
  </si>
  <si>
    <t>/i/mn/31459534180</t>
  </si>
  <si>
    <t>https://metrolibre.com/index.php/economia/100798-gabinete-avala-los-nuevos-de-peajes-del-canal-de-panama</t>
  </si>
  <si>
    <t>Gabinete avala los nuevos de peajes del Canal de Panamá</t>
  </si>
  <si>
    <t>2017-08-08 14:45:00-05:00</t>
  </si>
  <si>
    <t>/i/mn/31458240712</t>
  </si>
  <si>
    <t>Aprueban modificaciones a la estructura de peajes del Canal de Panamá</t>
  </si>
  <si>
    <t>2017-08-08 12:05:00-05:00</t>
  </si>
  <si>
    <t>/i/mn/31459873761</t>
  </si>
  <si>
    <t>Nuevo peaje del Canal rige a partir de octubre de 2017</t>
  </si>
  <si>
    <t>2017-08-08 15:30:00-05:00</t>
  </si>
  <si>
    <t>/r/a360lat/31938476</t>
  </si>
  <si>
    <t>https://acceso360latam.acceso.com/autoridadcanal/es-PA/?mod=TrackingAVPlayer&amp;task=download&amp;isHighQuality=1&amp;inline=1&amp;newsId=31938476&amp;mediaType=1&amp;origin=news-publication&amp;sigTs=1502253995&amp;sig=e833a0c54a201cc22957e4cac5a3b291b16411662e887328480944e26a6405d8</t>
  </si>
  <si>
    <t>2017-08-08 08:48:27-05:00</t>
  </si>
  <si>
    <t>/i/mn/31461062626</t>
  </si>
  <si>
    <t>http://www.sertv.gob.pa/sertv-noticias/noticias/nacionales/item/43657-aprueban-propuesta-para-modificar-estructura-de-peajes-del-canal</t>
  </si>
  <si>
    <t>Aprueban propuesta para modificar estructura de pe ...</t>
  </si>
  <si>
    <t>2017-08-08 18:18:00-05:00</t>
  </si>
  <si>
    <t>/i/mn/31458325297</t>
  </si>
  <si>
    <t>Gabinete aprueba nueva estructura de peajes del Canal de Panamá</t>
  </si>
  <si>
    <t>2017-08-08 12:14:00-05:00</t>
  </si>
  <si>
    <t>/tv/a360lat/31940833</t>
  </si>
  <si>
    <t>https://acceso360latam.acceso.com/autoridadcanal/es-PA/?mod=TrackingAVPlayer&amp;task=download&amp;isHighQuality=1&amp;inline=1&amp;newsId=31940833&amp;mediaType=2&amp;origin=news-publication&amp;sigTs=1502253995&amp;sig=75b9538ac9a4e1acf27d502ecad7db498ca2964da4a3870182e1f018cda15186</t>
  </si>
  <si>
    <t>ROBERTO ROY PRESENTO ANTE LA ASAMBLEA NACIONAL DE PANAMA EL PRESUPUESTO DEL CANAL DE PANAMA PARA EL PERIODO FISCAL 2018...</t>
  </si>
  <si>
    <t>2017-08-08 19:48:16-05:00</t>
  </si>
  <si>
    <t>/i/mn/31459476391</t>
  </si>
  <si>
    <t>http://elcapitalfinanciero.com/nuevos-peajes-del-canal-regiran-desde-el-1-de-octubre-tras-aprobacion-del-gabinete/</t>
  </si>
  <si>
    <t>Nuevos peajes del Canal regirán desde el 1 de octubre tras aprobación del Gabinete</t>
  </si>
  <si>
    <t>2017-08-08 16:22:00-05:00</t>
  </si>
  <si>
    <t>/p/a/112243826</t>
  </si>
  <si>
    <t>http://corerepo.acceso.com/api/v2/temp_file/87b8b05b79327f62c11eba7e64409fcd/?format=json</t>
  </si>
  <si>
    <t>2017-08-08 17:00:00-05:00</t>
  </si>
  <si>
    <t>/p/a/112243499</t>
  </si>
  <si>
    <t>http://corerepo.acceso.com/api/v2/temp_file/a4b8be3b16526d9137be0d60e8708be8/?format=json</t>
  </si>
  <si>
    <t>Aprueban ajustes a peajes del Canal</t>
  </si>
  <si>
    <t>/p/a/112243891</t>
  </si>
  <si>
    <t>http://corerepo.acceso.com/api/v2/temp_file/d46af182ccc97a747414cfb652e23d1d/?format=json</t>
  </si>
  <si>
    <t>Piden acuñar moneda conmemorativa al bicentenario de Justo Arosemena</t>
  </si>
  <si>
    <t>/r/a360lat/31944864</t>
  </si>
  <si>
    <t>https://acceso360latam.acceso.com/autoridadcanal/es-PA/?mod=TrackingAVPlayer&amp;task=download&amp;isHighQuality=1&amp;inline=1&amp;newsId=31944864&amp;mediaType=1&amp;origin=news-publication&amp;sigTs=1502284131&amp;sig=ecaeea0112ffd82350976834f1322f92e4c8e23da31026c5791b8a6aab334d77</t>
  </si>
  <si>
    <t>MINISTRO DEL CANAL DE PANAMA, PRESENTA EL LIBRO DE PROYECTO DE PRESUPUESTO DE LA ACP. DECLARACIONES DE ROBERTO ROY,...</t>
  </si>
  <si>
    <t>2017-08-09 05:29:19-05:00</t>
  </si>
  <si>
    <t>/i/mn/31464243775</t>
  </si>
  <si>
    <t>http://impresa.prensa.com/economia/Aplicaran-estructura-peajes-octubre_0_4821267934.html</t>
  </si>
  <si>
    <t>Por las nuevas esclusas han transitado más de mil 500 neopanamax desde su inauguración el 16 de junio de 2016.</t>
  </si>
  <si>
    <t>2017-08-09 02:23:00-05:00</t>
  </si>
  <si>
    <t>/p/a/112243197</t>
  </si>
  <si>
    <t>http://corerepo.acceso.com/api/v2/temp_file/ae12eca196e8b1f2baecaa5c86a8dd40/?format=json</t>
  </si>
  <si>
    <t>/p/a/112243497</t>
  </si>
  <si>
    <t>http://corerepo.acceso.com/api/v2/temp_file/b94881df4dd6c91d0dcee5eae66ca085/?format=json</t>
  </si>
  <si>
    <t>A debate</t>
  </si>
  <si>
    <t>/p/a/112243222</t>
  </si>
  <si>
    <t>http://corerepo.acceso.com/api/v2/temp_file/5d42961e55d84bf3c393bcfb05db10b5/?format=json</t>
  </si>
  <si>
    <t>En octubre entran a regir los nuevos peajes del Canal</t>
  </si>
  <si>
    <t>/p/a/112243196</t>
  </si>
  <si>
    <t>http://corerepo.acceso.com/api/v2/temp_file/2909340ccdf6206955e2943ffcb9fbfb/?format=json</t>
  </si>
  <si>
    <t>La Estrella de Panamá en la historia</t>
  </si>
  <si>
    <t>/p/a/112243348</t>
  </si>
  <si>
    <t>http://corerepo.acceso.com/api/v2/temp_file/96ad285da57a4f62be18ee21b1342825/?format=json</t>
  </si>
  <si>
    <t>El natalicio de un ilustre panameño</t>
  </si>
  <si>
    <t>/p/a/112243382</t>
  </si>
  <si>
    <t>http://corerepo.acceso.com/api/v2/temp_file/01dd9c42f7d5c66dab7589953699ca11/?format=json</t>
  </si>
  <si>
    <t>Aplicarán estructura de peajes el 1 de octubre</t>
  </si>
  <si>
    <t>/r/a360lat/31944976</t>
  </si>
  <si>
    <t>https://acceso360latam.acceso.com/autoridadcanal/es-PA/?mod=TrackingAVPlayer&amp;task=download&amp;isHighQuality=1&amp;inline=1&amp;newsId=31944976&amp;mediaType=1&amp;origin=news-publication&amp;sigTs=1502284131&amp;sig=f6949285f9bd8d9500e5bac1508ad483ca931d69d7f9cdbb4af440ab66dbd012</t>
  </si>
  <si>
    <t>MOVIMIENTO SINDICAL DEL AREA CANALERA DENUNCIARON LA INTENCION DE LAS AUTORIDADES DEL CANAL DE PANAMA DE DEJAR CESANTE A...</t>
  </si>
  <si>
    <t>2017-08-09 05:52:10-05:00</t>
  </si>
  <si>
    <t>/p/a/112243541</t>
  </si>
  <si>
    <t>http://corerepo.acceso.com/api/v2/temp_file/baf4abb96e3201a3566227508022e113/?format=json</t>
  </si>
  <si>
    <t>Más de $600 millones</t>
  </si>
  <si>
    <t>/i/mn/31465174202</t>
  </si>
  <si>
    <t>http://www.panamaon.com/noticias/educacion/29095-delegacion-boliviana-recibe-capacitacion-por-aduaneros.html</t>
  </si>
  <si>
    <t>Delegación boliviana recibe capacitación por aduaneros</t>
  </si>
  <si>
    <t>2017-08-09 04:19:00-05:00</t>
  </si>
  <si>
    <t>/i/mn/31465411192</t>
  </si>
  <si>
    <t>http://www.panamaon.com/noticias/economia/29082-aprueban-modificaciones-a-la-estructura-de-peajes-del-canal-de-panama.html</t>
  </si>
  <si>
    <t>Aprueban modificaciones a la estructura de peajes del Canal de Panamá.</t>
  </si>
  <si>
    <t>2017-08-09 04:47:00-05:00</t>
  </si>
  <si>
    <t>/p/a/112243806</t>
  </si>
  <si>
    <t>http://corerepo.acceso.com/api/v2/temp_file/a1d78a0985efd4ab4a910385259aef75/?format=json</t>
  </si>
  <si>
    <t>Avalan nuevos peajes del Canal de Panamá</t>
  </si>
  <si>
    <t>/p/a/112243803</t>
  </si>
  <si>
    <t>http://corerepo.acceso.com/api/v2/temp_file/1b89947bba9a37ffa81134b4154874c3/?format=json</t>
  </si>
  <si>
    <t>'Hay una deuda con B. Correoso'</t>
  </si>
  <si>
    <t>/tv/a360lat/31947974</t>
  </si>
  <si>
    <t>https://acceso360latam.acceso.com/autoridadcanal/es-PA/?mod=TrackingAVPlayer&amp;task=download&amp;isHighQuality=1&amp;inline=1&amp;newsId=31947974&amp;mediaType=2&amp;origin=news-publication&amp;sigTs=1502296292&amp;sig=aa593ad2ff511edfa80cdb9b6f77c35cbbc9a93ed1b87feeef333496ecaf9579</t>
  </si>
  <si>
    <t>ENTREVISTA CON JOSE FABREGA, POLITICO. SE HABLA DE LA CREACION DEL DISTRITO DE PANAMA NORTE. MENCION: ASAMBLEA NACIONAL...</t>
  </si>
  <si>
    <t>2017-08-09 09:58:48-05:00</t>
  </si>
  <si>
    <t>/p/a/112244236</t>
  </si>
  <si>
    <t>http://corerepo.acceso.com/api/v2/temp_file/03da125b5a766a1c01a4c67f54349118/?format=json</t>
  </si>
  <si>
    <t>APRUEBAN NUEVOS PEAJES EN LA VÍA INTEROCEÁNICA</t>
  </si>
  <si>
    <t>/r/a360lat/31948946</t>
  </si>
  <si>
    <t>https://acceso360latam.acceso.com/autoridadcanal/es-PA/?mod=TrackingAVPlayer&amp;task=download&amp;isHighQuality=1&amp;inline=1&amp;newsId=31948946&amp;mediaType=1&amp;origin=news-publication&amp;sigTs=1502296295&amp;sig=ed3da9b7ef992ecb6120edc4fe787401bce44bd23fae087d47b8a3575acb379d</t>
  </si>
  <si>
    <t>2017-08-09 06:42:10-05:00</t>
  </si>
  <si>
    <t>/p/a/112244184</t>
  </si>
  <si>
    <t>http://corerepo.acceso.com/api/v2/temp_file/819067b56a3ecea2e01b5a7de69306b6/?format=json</t>
  </si>
  <si>
    <t>INGRESOS DE CANAL SUBEN UN 19.7% EN PRIMER TRIMESTRE</t>
  </si>
  <si>
    <t>/r/a360lat/31953584</t>
  </si>
  <si>
    <t>https://acceso360latam.acceso.com/autoridadcanal/es-PA/?mod=TrackingAVPlayer&amp;task=download&amp;isHighQuality=1&amp;inline=1&amp;newsId=31953584&amp;mediaType=1&amp;origin=news-publication&amp;sigTs=1502340525&amp;sig=29a354e926f97ceadd58be18c678fb2179ea81968a90a8c387ac4dc5f4386c50</t>
  </si>
  <si>
    <t>ENTREVISTA CON JORGE SAHD, DIRECTOR DEL CENTRO DE ESTUDIOS INTERNACIONALES DE LA UNIVERSIDAD CATOLICA DE CHILE. SE HABLA...</t>
  </si>
  <si>
    <t>2017-08-09 08:34:27-05:00</t>
  </si>
  <si>
    <t>/r/a360lat/31953792</t>
  </si>
  <si>
    <t>https://acceso360latam.acceso.com/autoridadcanal/es-PA/?mod=TrackingAVPlayer&amp;task=download&amp;isHighQuality=1&amp;inline=1&amp;newsId=31953792&amp;mediaType=1&amp;origin=news-publication&amp;sigTs=1502340525&amp;sig=ee092b64cffd98344f0cf386e6adb9fca4d81c4d7abd0a5cc944e4589310b774</t>
  </si>
  <si>
    <t>ENTREVISTA CON CARLOS FURCHE, MINISTRO DE AGRICULTURA DE CHILE. SE HABLA ACERCA DEL MODELO DE RELACION DE CHILE CON...</t>
  </si>
  <si>
    <t>2017-08-09 10:15:59-05:00</t>
  </si>
  <si>
    <t>/r/a360lat/31953371</t>
  </si>
  <si>
    <t>https://acceso360latam.acceso.com/autoridadcanal/es-PA/?mod=TrackingAVPlayer&amp;task=download&amp;isHighQuality=1&amp;inline=1&amp;newsId=31953371&amp;mediaType=1&amp;origin=news-publication&amp;sigTs=1502340525&amp;sig=cdbda39289b584afbedcc396b1dea4e3bd8bd25094bd0de0bba6bb0d99f3fa32</t>
  </si>
  <si>
    <t>ROBERTO ROY, MINISTRO PARA ASUNTOS DEL CANAL DE PANAMA, PRESENTO ANTE LA ASAMBLEA NACIONAL DE PANAMA UN PROYECTO DE...</t>
  </si>
  <si>
    <t>2017-08-09 07:28:08-05:00</t>
  </si>
  <si>
    <t>/r/a360lat/31953597</t>
  </si>
  <si>
    <t>https://acceso360latam.acceso.com/autoridadcanal/es-PA/?mod=TrackingAVPlayer&amp;task=download&amp;isHighQuality=1&amp;inline=1&amp;newsId=31953597&amp;mediaType=1&amp;origin=news-publication&amp;sigTs=1502340525&amp;sig=fca723d109b80642728dc0be5444afd414f29d7adc5303dec2a71fe162c778ec</t>
  </si>
  <si>
    <t>2017-08-09 08:46:21-05:00</t>
  </si>
  <si>
    <t>/r/a360lat/31953757</t>
  </si>
  <si>
    <t>https://acceso360latam.acceso.com/autoridadcanal/es-PA/?mod=TrackingAVPlayer&amp;task=download&amp;isHighQuality=1&amp;inline=1&amp;newsId=31953757&amp;mediaType=1&amp;origin=news-publication&amp;sigTs=1502340525&amp;sig=fc9ed23c658d55ae3e5d2ee986474b75eefe20b9ae65f75388255da430426f22</t>
  </si>
  <si>
    <t>2017-08-09 09:59:36-05:00</t>
  </si>
  <si>
    <t>/p/a/112262356</t>
  </si>
  <si>
    <t>http://corerepo.acceso.com/api/v2/temp_file/998eaa04874297834989ba51e3718faf/?format=json</t>
  </si>
  <si>
    <t>PIB repunta, pero la institucionalidad debe mejorar</t>
  </si>
  <si>
    <t>2017-08-09 17:00:00-05:00</t>
  </si>
  <si>
    <t>/p/a/112262337</t>
  </si>
  <si>
    <t>http://corerepo.acceso.com/api/v2/temp_file/a8e11c1402fb6bcfcdc644084355f860/?format=json</t>
  </si>
  <si>
    <t>Jóvenes Unidos por la Educación</t>
  </si>
  <si>
    <t>/p/a/112262089</t>
  </si>
  <si>
    <t>http://corerepo.acceso.com/api/v2/temp_file/856bb8243b0d8a2f44db5f9768752492/?format=json</t>
  </si>
  <si>
    <t>El distrito Norte</t>
  </si>
  <si>
    <t>MARCO A. GANDÁSEGUI. HIJO</t>
  </si>
  <si>
    <t>/p/a/112262081</t>
  </si>
  <si>
    <t>http://corerepo.acceso.com/api/v2/temp_file/bfdb39398af4e31da09fca21f740d69c/?format=json</t>
  </si>
  <si>
    <t>/p/a/112262203</t>
  </si>
  <si>
    <t>http://corerepo.acceso.com/api/v2/temp_file/8852bfe32d3445bbc733026ce0eb36a3/?format=json</t>
  </si>
  <si>
    <t>Ejemplo a seguir</t>
  </si>
  <si>
    <t>/i/mn/31474917151</t>
  </si>
  <si>
    <t>http://laestrella.com.pa/opinion/columnistas/distrito-norte/24016931</t>
  </si>
  <si>
    <t>hace 1 hora El distrito Norte</t>
  </si>
  <si>
    <t>2017-08-10 01:51:00-05:00</t>
  </si>
  <si>
    <t>/i/mn/31474403703</t>
  </si>
  <si>
    <t>http://laestrella.com.pa/estilo/cultura/lecciones-emprendimiento/24016879</t>
  </si>
  <si>
    <t>Lecciones de emprendimiento</t>
  </si>
  <si>
    <t>Karen Bernal Marrugo</t>
  </si>
  <si>
    <t>2017-08-10 00:37:00-05:00</t>
  </si>
  <si>
    <t>/i/mn/31474403630</t>
  </si>
  <si>
    <t>/p/a/112262181</t>
  </si>
  <si>
    <t>http://corerepo.acceso.com/api/v2/temp_file/ea2653d106a80a4f28b7ae11429ecc6a/?format=json</t>
  </si>
  <si>
    <t>Karen Bernal</t>
  </si>
  <si>
    <t>/r/a360lat/31960002</t>
  </si>
  <si>
    <t>https://acceso360latam.acceso.com/autoridadcanal/es-PA/?mod=TrackingAVPlayer&amp;task=download&amp;isHighQuality=1&amp;inline=1&amp;newsId=31960002&amp;mediaType=1&amp;origin=news-publication&amp;sigTs=1502370022&amp;sig=e50637058aa60c97086e6c79e1ed4dc446e5c11f929f9399b0cdd616985a9ede</t>
  </si>
  <si>
    <t>TRABAJADORES DE LA ACP PROTESTAN POR SUPUESTAS IRREGULARIDADES POR PARTE DE LUIS QUIJANO, ADMINISTRADOR. DECLARACIONES...</t>
  </si>
  <si>
    <t>2017-08-10 05:55:09-05:00</t>
  </si>
  <si>
    <t>Huelgas y protestas</t>
  </si>
  <si>
    <t>/r/a360lat/31963147</t>
  </si>
  <si>
    <t>https://acceso360latam.acceso.com/autoridadcanal/es-PA/?mod=TrackingAVPlayer&amp;task=download&amp;isHighQuality=1&amp;inline=1&amp;newsId=31963147&amp;mediaType=1&amp;origin=news-publication&amp;sigTs=1502382607&amp;sig=66afaffd95c56b32e4528d43e5e5ce92d5f75ee9345ede0998c4ff4e06c62696</t>
  </si>
  <si>
    <t>EN CIUDAD DEL SABER SE DESAROLLO EL TEMA DE ASIA PACIFICO DE LAS OPORTUNIDADES QUE REPRESENTA CHINA EN SU RELACION...</t>
  </si>
  <si>
    <t>2017-08-10 06:06:41-05:00</t>
  </si>
  <si>
    <t>/r/a360lat/31963994</t>
  </si>
  <si>
    <t>https://acceso360latam.acceso.com/autoridadcanal/es-PA/?mod=TrackingAVPlayer&amp;task=download&amp;isHighQuality=1&amp;inline=1&amp;newsId=31963994&amp;mediaType=1&amp;origin=news-publication&amp;sigTs=1502382607&amp;sig=b3852ec727edc0245522beae7ad5a6ae5d67afd73aa9866220e21a823511e1eb</t>
  </si>
  <si>
    <t>ENTREVISTA CON RICARDO LAGOS, EXPRESIDENTE DE CHILE. SE HABLA DE LAS RELACIONES DE CHILE Y PANAMA DURANTE SU MANDANTO....</t>
  </si>
  <si>
    <t>2017-08-10 08:06:46-05:00</t>
  </si>
  <si>
    <t>/r/a360lat/31964103</t>
  </si>
  <si>
    <t>https://acceso360latam.acceso.com/autoridadcanal/es-PA/?mod=TrackingAVPlayer&amp;task=download&amp;isHighQuality=1&amp;inline=1&amp;newsId=31964103&amp;mediaType=1&amp;origin=news-publication&amp;sigTs=1502382607&amp;sig=911e0e092b8191d52ac233774432283e948b30065799177786e36a1859dcf924</t>
  </si>
  <si>
    <t>ENTREVISTA CON SEBASTIAN PIÑERAS, EXPRESIDENTE DE PANAMA. SE HABLA DE LA SITUACION POLITICA DE VENEZUELA Y DE LAS...</t>
  </si>
  <si>
    <t>2017-08-10 08:33:59-05:00</t>
  </si>
  <si>
    <t>/i/mn/31478694269</t>
  </si>
  <si>
    <t>hace 1 hora Lecciones de emprendimiento</t>
  </si>
  <si>
    <t>2017-08-10 09:17:00-05:00</t>
  </si>
  <si>
    <t>/i/mn/31481641407</t>
  </si>
  <si>
    <t>http://laopinionpanama.com/nacional/canal-panama-celebra-103-anos-actividades-culturales-academicas/</t>
  </si>
  <si>
    <t>Canal de Panamá celebra 103 años con actividades culturales y académicas</t>
  </si>
  <si>
    <t>2017-08-10 15:21:00-05:00</t>
  </si>
  <si>
    <t>/i/mn/31482574790</t>
  </si>
  <si>
    <t>http://www.dpanama.news/gobierno/canal-celebra-103-anos-con-actividades-culturales-y-academicas/</t>
  </si>
  <si>
    <t>Canal celebra 103 años con actividades culturales y académicas</t>
  </si>
  <si>
    <t>2017-08-10 17:35:00-05:00</t>
  </si>
  <si>
    <t>/i/mn/31479879514</t>
  </si>
  <si>
    <t>http://www.parlatino.org/es/cdn/item/1967-diputado-castillo-visita-canal-de-panama-para-observar-obras-de-mantenimiento</t>
  </si>
  <si>
    <t>Diputado Castillo visita Canal de Panamá para observar obras de mantenimiento</t>
  </si>
  <si>
    <t>Parlatino.org</t>
  </si>
  <si>
    <t>2017-08-10 11:36:00-05:00</t>
  </si>
  <si>
    <t>/s/mn/a73cfa1a37df676941eefe7585fd94e2</t>
  </si>
  <si>
    <t>/i/mn/31482193623</t>
  </si>
  <si>
    <t>http://www.panamaamerica.com.pa/economia/canal-de-panama-anuncia-actividades-para-celebrar-sus-103-anos-1079846</t>
  </si>
  <si>
    <t>Canal de Panamá anuncia actividades para celebrar sus 103 años</t>
  </si>
  <si>
    <t>2017-08-10 16:36:00-05:00</t>
  </si>
  <si>
    <t>/i/mn/31480487487</t>
  </si>
  <si>
    <t>https://revistainversionesynegocios.com/canal-de-panama-amplia-horario-del-centro-de-visitantes-de-miraflores/</t>
  </si>
  <si>
    <t>2017-08-10 12:52:00-05:00</t>
  </si>
  <si>
    <t>/i/mn/31481422160</t>
  </si>
  <si>
    <t>https://revistainversionesynegocios.com/consejo-de-gabinete-aprueba-modificaciones-a-la-estructura-de-peajes-del-canal-de-panama/</t>
  </si>
  <si>
    <t>Consejo de Gabinete aprueba modificaciones a la estructura de peajes del Canal de Panamá.</t>
  </si>
  <si>
    <t>2017-08-10 14:51:00-05:00</t>
  </si>
  <si>
    <t>/tv/a360lat/31971875</t>
  </si>
  <si>
    <t>https://acceso360latam.acceso.com/autoridadcanal/es-PA/?mod=TrackingAVPlayer&amp;task=download&amp;isHighQuality=1&amp;inline=1&amp;newsId=31971875&amp;mediaType=2&amp;origin=news-publication&amp;sigTs=1502426782&amp;sig=1a1965981df4281d4479d4ecbd2fcedf422ac002d727723e4e331f1647360f73</t>
  </si>
  <si>
    <t>TODO ESTA LISTO PARA RECIBIR LA VISITA DE MIKE PENCE, VICEPRESIDENTE DE EEUU, QUE TIENE PREVISTO LLEGAR AL PAIS EL...</t>
  </si>
  <si>
    <t>2017-08-10 19:51:17-05:00</t>
  </si>
  <si>
    <t>/i/mn/31479900763</t>
  </si>
  <si>
    <t>http://canal.sertv.gob.pa/noticias-nacional-fm/item/43699-aprueban-modificaciones-a-la-estructura-de-peajes-del-canal-de-panama</t>
  </si>
  <si>
    <t>2017-08-10 11:39:00-05:00</t>
  </si>
  <si>
    <t>/p/a/112281457</t>
  </si>
  <si>
    <t>http://corerepo.acceso.com/api/v2/temp_file/c9ad9d4ad3760479f8b738005ac462f2/?format=json</t>
  </si>
  <si>
    <t>Un pueblo sin agua potable</t>
  </si>
  <si>
    <t>2017-08-10 17:00:00-05:00</t>
  </si>
  <si>
    <t>/p/a/112282494</t>
  </si>
  <si>
    <t>http://corerepo.acceso.com/api/v2/temp_file/a62acac2db40d23c4397feb35933a547/?format=json</t>
  </si>
  <si>
    <t>Pence y Varela se centrarán en la seguridad</t>
  </si>
  <si>
    <t>/p/a/112281473</t>
  </si>
  <si>
    <t>http://corerepo.acceso.com/api/v2/temp_file/2b5d3c35f66a2087562c9e0eb5533d95/?format=json</t>
  </si>
  <si>
    <t>La Vicepresidencia y la Cancillería</t>
  </si>
  <si>
    <t>/tv/a360lat/31975036</t>
  </si>
  <si>
    <t>https://acceso360latam.acceso.com/autoridadcanal/es-PA/?mod=TrackingAVPlayer&amp;task=download&amp;isHighQuality=1&amp;inline=1&amp;newsId=31975036&amp;mediaType=2&amp;origin=news-publication&amp;sigTs=1502456876&amp;sig=1d18a05f8906b4c55b0cc0d2604afed3328c9c7d56fa541fa21704c4792e7d92</t>
  </si>
  <si>
    <t>EL CANAL DE PANAMA CELEBRARA 130 AÑOS DE OPERACIONES CON ACTIVIDADES CULTURALES Y ACADEMICAS.</t>
  </si>
  <si>
    <t>2017-08-10 20:31:20-05:00</t>
  </si>
  <si>
    <t>/p/a/112283000</t>
  </si>
  <si>
    <t>http://corerepo.acceso.com/api/v2/temp_file/1c4cae231e7a66328994d2023332b2e8/?format=json</t>
  </si>
  <si>
    <t>Fairs around the country Ferias en las provincias</t>
  </si>
  <si>
    <t>/p/a/112283025</t>
  </si>
  <si>
    <t>http://corerepo.acceso.com/api/v2/temp_file/9fcc771cce15705716e0655d19419bdb/?format=json</t>
  </si>
  <si>
    <t>Miraflores Visitor Center celebrates the Panama Canal Anniversary</t>
  </si>
  <si>
    <t>/p/a/112281642</t>
  </si>
  <si>
    <t>http://corerepo.acceso.com/api/v2/temp_file/dc62e6403cc7f46774c59cec5c4dd3ff/?format=json</t>
  </si>
  <si>
    <t>Teatro La Estación</t>
  </si>
  <si>
    <t>/i/mn/31488620492</t>
  </si>
  <si>
    <t>http://www.nexpanama.com/node/51850</t>
  </si>
  <si>
    <t>El Canal celebra 103 años con diversas actividades culturales</t>
  </si>
  <si>
    <t>2017-08-11 07:53:00-05:00</t>
  </si>
  <si>
    <t>/p/a/112282238</t>
  </si>
  <si>
    <t>http://corerepo.acceso.com/api/v2/temp_file/f951fa674c6a1f5eda6d3c5ddcf54d08/?format=json</t>
  </si>
  <si>
    <t>Seguridad, tema de reunión de Varela y Pence</t>
  </si>
  <si>
    <t>/i/mn/31488576658</t>
  </si>
  <si>
    <t>http://www.panamaon.com/noticias/politica/29272-criterios-contrapuestos-sobre-visita-de-mike-pence-a-panama.html</t>
  </si>
  <si>
    <t>Criterios contrapuestos sobre visita de Mike Pence a Panamá</t>
  </si>
  <si>
    <t>2017-08-11 07:48:00-05:00</t>
  </si>
  <si>
    <t>/p/a/112283071</t>
  </si>
  <si>
    <t>http://corerepo.acceso.com/api/v2/temp_file/c85f16123b2c837fd47eb20e387068f3/?format=json</t>
  </si>
  <si>
    <t>/p/a/112281937</t>
  </si>
  <si>
    <t>http://corerepo.acceso.com/api/v2/temp_file/9094e89a1ccd94be18075afb0292300c/?format=json</t>
  </si>
  <si>
    <t>Ï en la era de las 'sindemias'</t>
  </si>
  <si>
    <t>TAMARA DEL MORAL</t>
  </si>
  <si>
    <t>Salud</t>
  </si>
  <si>
    <t>/r/a360lat/31979810</t>
  </si>
  <si>
    <t>https://acceso360latam.acceso.com/autoridadcanal/es-PA/?mod=TrackingAVPlayer&amp;task=download&amp;isHighQuality=1&amp;inline=1&amp;newsId=31979810&amp;mediaType=1&amp;origin=news-publication&amp;sigTs=1502469008&amp;sig=8aa0dd28ca7962bdbcdd61a7af9718b4a36b78b8e23e9c2b58bec8463b268a62</t>
  </si>
  <si>
    <t>ENTREVISTA CON LUIS VASQUEZ, ACP. SE HABLA DEL EVENTO NOCHES MAGICAS DEL CANAL DE PANAMA.</t>
  </si>
  <si>
    <t>2017-08-11 07:15:40-05:00</t>
  </si>
  <si>
    <t>/i/mn/31492546387</t>
  </si>
  <si>
    <t>http://www.critica.com.pa/nacional/canal-de-panama-celebra-103-anos-con-actividades-culturales-485273</t>
  </si>
  <si>
    <t>Canal de Panamá celebra 103 años con actividades culturales</t>
  </si>
  <si>
    <t>2017-08-11 16:03:00-05:00</t>
  </si>
  <si>
    <t>/i/mn/31491624055</t>
  </si>
  <si>
    <t>http://portadapanama.com/criterios-contrapuestos-sobre-visita-de-pence-a-panama/</t>
  </si>
  <si>
    <t>Criterios contrapuestos sobre visita de Pence a Panamá</t>
  </si>
  <si>
    <t>2017-08-11 13:53:00-05:00</t>
  </si>
  <si>
    <t>/tv/a360lat/31983223</t>
  </si>
  <si>
    <t>https://acceso360latam.acceso.com/autoridadcanal/es-PA/?mod=TrackingAVPlayer&amp;task=download&amp;isHighQuality=1&amp;inline=1&amp;newsId=31983223&amp;mediaType=2&amp;origin=news-publication&amp;sigTs=1502514111&amp;sig=6201190a0b3cf245cbb708c295da08e084dfdb025e8ea0806451cdbc0d1bd702</t>
  </si>
  <si>
    <t>EL CANAL DE PANAMA CELEBRARA SUS 103 AÑOS DE OPERACIONES CON ACTIVIDADES CULTURALES Y ACADEMICAS DIRIGIDAS A LA FAMILIA...</t>
  </si>
  <si>
    <t>2017-08-11 13:21:24-05:00</t>
  </si>
  <si>
    <t>/p/a/112283166</t>
  </si>
  <si>
    <t>http://corerepo.acceso.com/api/v2/temp_file/716b6bb45700fe0a490e22e51abf1a3b/?format=json</t>
  </si>
  <si>
    <t>Canal de Panamá celebra 103 años con eventos culturales y educativas</t>
  </si>
  <si>
    <t>/i/mn/31495642747</t>
  </si>
  <si>
    <t>http://www.panamaamerica.com.pa/10-deportivo/consienten-nuestros-campeones-mundiales-1079992</t>
  </si>
  <si>
    <t>Consienten a nuestros campeones mundiales</t>
  </si>
  <si>
    <t>Karol Elizabeth Lara</t>
  </si>
  <si>
    <t>2017-08-12 01:16:00-05:00</t>
  </si>
  <si>
    <t>/i/mn/31500450396</t>
  </si>
  <si>
    <t>https://www.tvn-2.com/variedad/de-todo-un-poco/Vuelven-Noches-Magicas-Canal-Panama_0_4824267562.html</t>
  </si>
  <si>
    <t>Vuelven las ‘Noches Mágicas’ en el Canal de Panamá. Fotografía/ ACP</t>
  </si>
  <si>
    <t>Yannisse Vergara</t>
  </si>
  <si>
    <t>2017-08-12 14:26:00-05:00</t>
  </si>
  <si>
    <t>/i/mn/31500625510</t>
  </si>
  <si>
    <t>http://www.panamaon.com/noticias/ocio-y-cultura/29276-canal-de-panama-celebra-103-anos-con-noches-magicas.html</t>
  </si>
  <si>
    <t>Canal de Panamá celebra 103 años con Noches Mágicas</t>
  </si>
  <si>
    <t>2017-08-12 15:00:00-05:00</t>
  </si>
  <si>
    <t>/p/a/112317459</t>
  </si>
  <si>
    <t>http://corerepo.acceso.com/api/v2/temp_file/e77fb63afcb18497ff3297725fb0502c/?format=json</t>
  </si>
  <si>
    <t>Conexión del Metro con el Canal avanza</t>
  </si>
  <si>
    <t>2017-08-12 17:00:00-05:00</t>
  </si>
  <si>
    <t>/tv/a360lat/32005229</t>
  </si>
  <si>
    <t>https://acceso360latam.acceso.com/autoridadcanal/es-PA/?mod=TrackingAVPlayer&amp;task=download&amp;isHighQuality=1&amp;inline=1&amp;newsId=32005229&amp;mediaType=2&amp;origin=news-publication&amp;sigTs=1502629265&amp;sig=8fff8e4a940c694a5cd34bc27947bed0458c23b695b4d6971a678abc5c20d0b7</t>
  </si>
  <si>
    <t>EL CANAL DE PANAMA SE PREPARA PARA SU ANIVERSARIO Y LO HACE CON NOCHES MAGICAS.</t>
  </si>
  <si>
    <t>TELEMETRO REPORTA FIN DE SEMANA</t>
  </si>
  <si>
    <t>2017-08-12 20:02:58-05:00</t>
  </si>
  <si>
    <t>/p/a/112318086</t>
  </si>
  <si>
    <t>http://corerepo.acceso.com/api/v2/temp_file/1f257d7c659783185d1b213e93e762c4/?format=json</t>
  </si>
  <si>
    <t>Invitación</t>
  </si>
  <si>
    <t>/p/a/112318099</t>
  </si>
  <si>
    <t>http://corerepo.acceso.com/api/v2/temp_file/9a4142fe85734df98054048d06daec8b/?format=json</t>
  </si>
  <si>
    <t>Le apuntan al Canal</t>
  </si>
  <si>
    <t>/tv/a360lat/32017655</t>
  </si>
  <si>
    <t>https://acceso360latam.acceso.com/autoridadcanal/es-PA/?mod=TrackingAVPlayer&amp;task=download&amp;isHighQuality=1&amp;inline=1&amp;newsId=32017655&amp;mediaType=2&amp;origin=news-publication&amp;sigTs=1502686046&amp;sig=2578b1e98dd721d001b581e47b9e7760704989daf1a6331b0882585db8ac1574</t>
  </si>
  <si>
    <t>MIKE PENCE, VICEPRESIDENTE DE EEUU, HA INICIADO SU GIRA LATINOAMERICANA. EN PANAMA MIKE VISITARA LA EXPANSION DEL CANAL...</t>
  </si>
  <si>
    <t>2017-08-13 19:42:04-05:00</t>
  </si>
  <si>
    <t>/i/mn/31510338677</t>
  </si>
  <si>
    <t>http://efpanama.com/gabinete-aprueba-nuevos-peajes-en-el-canal/</t>
  </si>
  <si>
    <t>Gabinete aprueba nuevos peajes en el Canal</t>
  </si>
  <si>
    <t>2017-08-13 21:05:00-05:00</t>
  </si>
  <si>
    <t>/tv/a360lat/32017558</t>
  </si>
  <si>
    <t>https://acceso360latam.acceso.com/autoridadcanal/es-PA/?mod=TrackingAVPlayer&amp;task=download&amp;isHighQuality=1&amp;inline=1&amp;newsId=32017558&amp;mediaType=2&amp;origin=news-publication&amp;sigTs=1502686046&amp;sig=fcd53d2b913ed2d55c6541443dd4d14b99a7296e4ed8d279ab18ca7f885add35</t>
  </si>
  <si>
    <t>EL CENTRO DE VISITANTES DE MIRAFLORES FUE ESCENARIO DE LA NOCHE MAGICA DEL CANAL DE PANAMA.</t>
  </si>
  <si>
    <t>2017-08-13 19:15:32-05:00</t>
  </si>
  <si>
    <t>/p/a/112329106</t>
  </si>
  <si>
    <t>http://corerepo.acceso.com/api/v2/temp_file/dc6762ae50b62c52440406d868beb31d/?format=json</t>
  </si>
  <si>
    <t>ACP evalúa modelos de negocio para desarrollar su Parque Logístico</t>
  </si>
  <si>
    <t>Orlando rivera</t>
  </si>
  <si>
    <t>2017-08-13 17:00:00-05:00</t>
  </si>
  <si>
    <t>/i/mn/31511986975</t>
  </si>
  <si>
    <t>http://laestrella.com.pa/opinion/columnistas/ciudad-historia/24017518</t>
  </si>
  <si>
    <t>La ciudad de hoy y su historia</t>
  </si>
  <si>
    <t>2017-08-14 01:51:00-05:00</t>
  </si>
  <si>
    <t>/p/a/112332556</t>
  </si>
  <si>
    <t>http://corerepo.acceso.com/api/v2/temp_file/8f8b08eae31ae9ca25280fcef697ba54/?format=json</t>
  </si>
  <si>
    <t>Mike Pence llegará el jueves a Panamá</t>
  </si>
  <si>
    <t>Aminta Bustamante</t>
  </si>
  <si>
    <t>/p/a/112332188</t>
  </si>
  <si>
    <t>http://corerepo.acceso.com/api/v2/temp_file/a7dff14366f236eec894b1bc31c72024/?format=json</t>
  </si>
  <si>
    <t>/p/a/112329083</t>
  </si>
  <si>
    <t>http://corerepo.acceso.com/api/v2/temp_file/187df7baca4b1c3588836d8ae91350e2/?format=json</t>
  </si>
  <si>
    <t>AGENDA CAPITAL</t>
  </si>
  <si>
    <t>/p/a/112332799</t>
  </si>
  <si>
    <t>http://corerepo.acceso.com/api/v2/temp_file/e9677c049ba2631defad2467daef49b7/?format=json</t>
  </si>
  <si>
    <t>FAD: Que Varela deje de arrodillarse ante Trump</t>
  </si>
  <si>
    <t>/p/a/112318822</t>
  </si>
  <si>
    <t>http://corerepo.acceso.com/api/v2/temp_file/089a706c13ab78739e777d60e97d9d1c/?format=json</t>
  </si>
  <si>
    <t>2017-08-11 17:00:00-05:00</t>
  </si>
  <si>
    <t>/p/a/112332226</t>
  </si>
  <si>
    <t>http://corerepo.acceso.com/api/v2/temp_file/12db9e6e4f548443a470410a45153b48/?format=json</t>
  </si>
  <si>
    <t>Desarrollo inclusivo: Jóvenes Unidos por la Educación</t>
  </si>
  <si>
    <t>/p/a/112329103</t>
  </si>
  <si>
    <t>http://corerepo.acceso.com/api/v2/temp_file/fdc339630e9bedb99633d3dd464e04fc/?format=json</t>
  </si>
  <si>
    <t>PUERTOS | DURANTE EL PRIMER SEMESTRE DEL 2017 EL SISTEMA PORTUARIO PANAMEÑO CRECIÓ 13.2% El Canal gana un nuevo...</t>
  </si>
  <si>
    <t>/p/a/112332350</t>
  </si>
  <si>
    <t>http://corerepo.acceso.com/api/v2/temp_file/0a24488945c222ea68a61d9c4dc73716/?format=json</t>
  </si>
  <si>
    <t>Conexión del Canal con los panameños</t>
  </si>
  <si>
    <t>/p/a/112329077</t>
  </si>
  <si>
    <t>http://corerepo.acceso.com/api/v2/temp_file/09d9fabf4d0ff16ec88f1a9deadca9e7/?format=json</t>
  </si>
  <si>
    <t>/p/a/112332575</t>
  </si>
  <si>
    <t>http://corerepo.acceso.com/api/v2/temp_file/8c86845278cbe8165079a2cfcdb61267/?format=json</t>
  </si>
  <si>
    <t>Percepción de Panamá en los mercados</t>
  </si>
  <si>
    <t>/p/a/112332440</t>
  </si>
  <si>
    <t>http://corerepo.acceso.com/api/v2/temp_file/01782ab1f9d9f528f765a5a4040e984b/?format=json</t>
  </si>
  <si>
    <t>Recreo, sol, brisa y mar</t>
  </si>
  <si>
    <t>FOTOGRAFÍAS Y JAZMÍN SALDAÑA JSAL</t>
  </si>
  <si>
    <t>/p/a/112319807</t>
  </si>
  <si>
    <t>http://corerepo.acceso.com/api/v2/temp_file/845e879ed3558f7faa74417dca03a02e/?format=json</t>
  </si>
  <si>
    <t>/i/mn/31516484247</t>
  </si>
  <si>
    <t>https://www.tvn-2.com/nacionales/Jovenes-compartiran-papel-que-jugaron-Canal-Panama_0_4825767394.html</t>
  </si>
  <si>
    <t>Jóvenes compartirán el papel que jugaron en el Canal de Panamá</t>
  </si>
  <si>
    <t>2017-08-14 11:23:00-05:00</t>
  </si>
  <si>
    <t>/i/mn/31520640119</t>
  </si>
  <si>
    <t>https://www.tvn-2.com/videos/noticias/Vicepresidente-EEUU-llega-Panama-jueves_2_4825787436.html</t>
  </si>
  <si>
    <t>Vicepresidente de EEUU llega a Panamá este jueves</t>
  </si>
  <si>
    <t>2017-08-14 21:37:00-05:00</t>
  </si>
  <si>
    <t>/tv/a360lat/32032407</t>
  </si>
  <si>
    <t>https://acceso360latam.acceso.com/autoridadcanal/es-PA/?mod=TrackingAVPlayer&amp;task=download&amp;isHighQuality=1&amp;inline=1&amp;newsId=32032407&amp;mediaType=2&amp;origin=news-publication&amp;sigTs=1502772964&amp;sig=1bd4b2096f48a1e2e7e3accc1504275cceab37d6fbfdb5b714441d741a84fedb</t>
  </si>
  <si>
    <t>ENTREVISTA CON ANA CASTILLO Y YURY PITTY, JOVENES UNIDOS POR LA EDUCACION. SE HABLA DEL PROYECTO JOVENES UNIDOS POR LA...</t>
  </si>
  <si>
    <t>2017-08-14 09:43:42-05:00</t>
  </si>
  <si>
    <t>/tv/a360lat/32035678</t>
  </si>
  <si>
    <t>https://acceso360latam.acceso.com/autoridadcanal/es-PA/?mod=TrackingAVPlayer&amp;task=download&amp;isHighQuality=1&amp;inline=1&amp;newsId=32035678&amp;mediaType=2&amp;origin=news-publication&amp;sigTs=1502772964&amp;sig=d98db31ceaeab66082d3fd069c7e24a4bd5804941e9e9b068c411b3763c1f6e8</t>
  </si>
  <si>
    <t>EL CANAL DE PANAMA PODRIA SER UNO DE LOS TEMAS A TRATAR ENTRE JUAN CARLOS VARELA, PRESIDENTE DE LA REPUBLICA Y MIKE...</t>
  </si>
  <si>
    <t>Elizabeth González</t>
  </si>
  <si>
    <t>2017-08-14 20:13:40-05:00</t>
  </si>
  <si>
    <t>/p/a/112349295</t>
  </si>
  <si>
    <t>http://corerepo.acceso.com/api/v2/temp_file/e688e3ac7dcc74c0b3b9051b9638c18e/?format=json</t>
  </si>
  <si>
    <t>2017-08-14 17:00:00-05:00</t>
  </si>
  <si>
    <t>/i/mn/31522220915</t>
  </si>
  <si>
    <t>http://impresa.prensa.com/economia/mil-transitos-nuevas-esclusas_0_4825767445.html</t>
  </si>
  <si>
    <t>2 mil tránsitos por las nuevas esclusas</t>
  </si>
  <si>
    <t>2017-08-15 01:50:00-05:00</t>
  </si>
  <si>
    <t>/p/a/112350472</t>
  </si>
  <si>
    <t>http://corerepo.acceso.com/api/v2/temp_file/c88f2ae237ad0ccc6d2297edce33d2bf/?format=json</t>
  </si>
  <si>
    <t>redes soci@les</t>
  </si>
  <si>
    <t>/i/mn/31522220928</t>
  </si>
  <si>
    <t>http://impresa.prensa.com/economia/Cartagena-instalara-gruas-portico_0_4825767446.html</t>
  </si>
  <si>
    <t>Cartagena instalará dos grúas de pórtico</t>
  </si>
  <si>
    <t>/p/a/112349949</t>
  </si>
  <si>
    <t>http://corerepo.acceso.com/api/v2/temp_file/70363829fbc59030cd7b2860a2b043ab/?format=json</t>
  </si>
  <si>
    <t>/p/a/112350273</t>
  </si>
  <si>
    <t>http://corerepo.acceso.com/api/v2/temp_file/628fdf01ff8e148ba901975bfe27a468/?format=json</t>
  </si>
  <si>
    <t>Quijano busca silenciar sindicato canalero</t>
  </si>
  <si>
    <t>/p/a/112349313</t>
  </si>
  <si>
    <t>http://corerepo.acceso.com/api/v2/temp_file/ed01e515e80d27057fa1782fe695b2b0/?format=json</t>
  </si>
  <si>
    <t>Jóvenes debatirán sobre el Canal en sus 103 años</t>
  </si>
  <si>
    <t>/p/a/112349945</t>
  </si>
  <si>
    <t>http://corerepo.acceso.com/api/v2/temp_file/0d3a1503aece3a2c775b16432b22e138/?format=json</t>
  </si>
  <si>
    <t>/p/a/112350400</t>
  </si>
  <si>
    <t>http://corerepo.acceso.com/api/v2/temp_file/c42df022a23f52b2fdd5dd13faad2f83/?format=json</t>
  </si>
  <si>
    <t>Nuestra historia</t>
  </si>
  <si>
    <t>/i/mn/31523900627</t>
  </si>
  <si>
    <t>https://metrolibre.com/index.php/principales/101128-un-canal-de-panama-moderno-y-robusto-cumple-hoy-103-anos</t>
  </si>
  <si>
    <t>Un Canal de Panamá moderno y robusto  cumple hoy 103 años</t>
  </si>
  <si>
    <t>2017-08-15 05:43:00-05:00</t>
  </si>
  <si>
    <t>/p/a/112349635</t>
  </si>
  <si>
    <t>http://corerepo.acceso.com/api/v2/temp_file/a78913079932aafcea572720cb70d24e/?format=json</t>
  </si>
  <si>
    <t>CENTROAMÉRICA REGISTRA MODERADO CRECIMIENTO</t>
  </si>
  <si>
    <t>EYNA KATIUSKA HERNÁNDEZ</t>
  </si>
  <si>
    <t>/p/a/112349746</t>
  </si>
  <si>
    <t>http://corerepo.acceso.com/api/v2/temp_file/2cb046075a891a75eb3856f76697728e/?format=json</t>
  </si>
  <si>
    <t>La juventud y el futuro del Canal</t>
  </si>
  <si>
    <t>David Bernal</t>
  </si>
  <si>
    <t>/p/a/112350421</t>
  </si>
  <si>
    <t>http://corerepo.acceso.com/api/v2/temp_file/91ee341b167b17721259a780c5c2e450/?format=json</t>
  </si>
  <si>
    <t>/p/a/112349773</t>
  </si>
  <si>
    <t>http://corerepo.acceso.com/api/v2/temp_file/9c3b4b43613fc79c724506d0ecff577f/?format=json</t>
  </si>
  <si>
    <t>Hoy los panameños celebran por partida doble los 498 años de fundación de Panamá La Vieja y los 103 años de...</t>
  </si>
  <si>
    <t>/p/a/112350290</t>
  </si>
  <si>
    <t>http://corerepo.acceso.com/api/v2/temp_file/23656c51404fa0fdb2af3eb03e110062/?format=json</t>
  </si>
  <si>
    <t>Déficit del Gobierno llega a $981 millones</t>
  </si>
  <si>
    <t>/p/a/112350414</t>
  </si>
  <si>
    <t>http://corerepo.acceso.com/api/v2/temp_file/c0e4e2bd2c508f1dd3de538830c616df/?format=json</t>
  </si>
  <si>
    <t>Un Canal de Panamá moderno y</t>
  </si>
  <si>
    <t>/p/a/112349915</t>
  </si>
  <si>
    <t>http://corerepo.acceso.com/api/v2/temp_file/cd442cf87842e0c42ad694e7f05ec282/?format=json</t>
  </si>
  <si>
    <t>EL DATO] 2,003</t>
  </si>
  <si>
    <t>/p/a/112350484</t>
  </si>
  <si>
    <t>http://corerepo.acceso.com/api/v2/temp_file/7baeb64360cd5f5103cd54676f1028bb/?format=json</t>
  </si>
  <si>
    <t>/p/a/112350146</t>
  </si>
  <si>
    <t>http://corerepo.acceso.com/api/v2/temp_file/7f2b66eae27e20d8a9ddc777ec59216b/?format=json</t>
  </si>
  <si>
    <t>Advierten que el Tisa busca vender a Panamá</t>
  </si>
  <si>
    <t>YESSIKA VALDÉS YAVL DE S E P A S A</t>
  </si>
  <si>
    <t>/p/a/112350429</t>
  </si>
  <si>
    <t>http://corerepo.acceso.com/api/v2/temp_file/e1046e0c9a6c48021dc0025b18f3752d/?format=json</t>
  </si>
  <si>
    <t>Proyectos en planes: Corozal y un cuarto juego de esclusas</t>
  </si>
  <si>
    <t>/p/a/112350416</t>
  </si>
  <si>
    <t>http://corerepo.acceso.com/api/v2/temp_file/ae080a29af7be20eb4eae7f10db0a148/?format=json</t>
  </si>
  <si>
    <t>Industria ACP REALIZARÁ HOY C O N V E R S AT O R I O</t>
  </si>
  <si>
    <t>/i/mn/31524757731</t>
  </si>
  <si>
    <t>http://www.critica.com.pa/nacional/conversatorio-con-protagonistas-de-la-historia-canalera-hoy-485709</t>
  </si>
  <si>
    <t>Conversatorio con protagonistas de la historia canalera, hoy</t>
  </si>
  <si>
    <t>2017-08-15 07:35:00-05:00</t>
  </si>
  <si>
    <t>/r/a360lat/32042562</t>
  </si>
  <si>
    <t>https://acceso360latam.acceso.com/autoridadcanal/es-PA/?mod=TrackingAVPlayer&amp;task=download&amp;isHighQuality=1&amp;inline=1&amp;newsId=32042562&amp;mediaType=1&amp;origin=news-publication&amp;sigTs=1502814635&amp;sig=04579e85ea45119c6d37d4e7902edc8ad8f7251a2578b77ac9bb54869828fc23</t>
  </si>
  <si>
    <t>ENTREVISTA CON JORGE LUIS QUIJANO, ADMINISTRADOR DE LA ACP. HABLA SOBRE LOS 103 AÑOS DE LA INAUGUACION DEL CANAL DE...</t>
  </si>
  <si>
    <t>2017-08-15 08:14:56-05:00</t>
  </si>
  <si>
    <t>/tv/a360lat/32043977</t>
  </si>
  <si>
    <t>https://acceso360latam.acceso.com/bahia/es-PA/?mod=TrackingAVPlayer&amp;task=download&amp;isHighQuality=1&amp;inline=1&amp;newsId=32043977&amp;mediaType=2&amp;origin=news-publication&amp;sigTs=1502858784&amp;sig=096231786aa0d4b919a93db4580474fd424757572d3425be290bd0dbc0130826</t>
  </si>
  <si>
    <t>ENTREVISTA CON JOSE BLANDON, ANALISTA POLITICO. HABLA SOBRE LA SITUACION POLITICA DE VENEZUELA, LA CELEBRACION DE LOS...</t>
  </si>
  <si>
    <t>2017-08-15 07:43:20-05:00</t>
  </si>
  <si>
    <t>/r/a360lat/32042561</t>
  </si>
  <si>
    <t>https://acceso360latam.acceso.com/autoridadcanal/es-PA/?mod=TrackingAVPlayer&amp;task=download&amp;isHighQuality=1&amp;inline=1&amp;newsId=32042561&amp;mediaType=1&amp;origin=news-publication&amp;sigTs=1502814634&amp;sig=7829ba2658dc768edac8b42f29ccf42085c23243e8caf12b21d8754a3511eefe</t>
  </si>
  <si>
    <t>2017-08-15 08:28:35-05:00</t>
  </si>
  <si>
    <t>/tv/a360lat/32043297</t>
  </si>
  <si>
    <t>https://acceso360latam.acceso.com/autoridadcanal/es-PA/?mod=TrackingAVPlayer&amp;task=download&amp;isHighQuality=1&amp;inline=1&amp;newsId=32043297&amp;mediaType=2&amp;origin=news-publication&amp;sigTs=1502814635&amp;sig=a6cd1df4021284c1389d3288489219ad58647530f0a6d034a8cf887fd766d99a</t>
  </si>
  <si>
    <t>HOY SE CELEBRAN 103 AÑOS DE FUNCIONAMIENTO DEL CANAL DE PANAMA. CONEXION EN DIRECTO DESDE LAS ESCLUSAS DE MIRAFLORES....</t>
  </si>
  <si>
    <t>2017-08-15 09:20:14-05:00</t>
  </si>
  <si>
    <t>/tv/a360lat/32042954</t>
  </si>
  <si>
    <t>https://acceso360latam.acceso.com/autoridadcanal/es-PA/?mod=TrackingAVPlayer&amp;task=download&amp;isHighQuality=1&amp;inline=1&amp;newsId=32042954&amp;mediaType=2&amp;origin=news-publication&amp;sigTs=1502814635&amp;sig=af0edf16ba2ebdb999a6a774dc45828b59c85419316613c753d94ec97cd16c07</t>
  </si>
  <si>
    <t>EL MINISTERIO DE AMBIENTE ANUNCIO QUE DESDE HOY SE HARA UNA TRANSMISION EN VIVO DE UN PICHON DE AGUILA ARPIA UBICADO EN...</t>
  </si>
  <si>
    <t>2017-08-15 07:28:28-05:00</t>
  </si>
  <si>
    <t>/tv/a360lat/32043530</t>
  </si>
  <si>
    <t>https://acceso360latam.acceso.com/autoridadcanal/es-PA/?mod=TrackingAVPlayer&amp;task=download&amp;isHighQuality=1&amp;inline=1&amp;newsId=32043530&amp;mediaType=2&amp;origin=news-publication&amp;sigTs=1502814635&amp;sig=1ee2804b17e464ebcddcc7d294b97121c917de7b9164040a9cd5971eb484cdc9</t>
  </si>
  <si>
    <t>EL CANAL DE PANAMA CUMPLE 103 AÑOS DESDE QUE EL 'VAPOR ANCON' HIZO SU RECORRIDO HISTORICO POR LA VIA.</t>
  </si>
  <si>
    <t>2017-08-15 09:58:51-05:00</t>
  </si>
  <si>
    <t>/tv/a360lat/32043725</t>
  </si>
  <si>
    <t>https://acceso360latam.acceso.com/autoridadcanal/es-PA/?mod=TrackingAVPlayer&amp;task=download&amp;isHighQuality=1&amp;inline=1&amp;newsId=32043725&amp;mediaType=2&amp;origin=news-publication&amp;sigTs=1502814635&amp;sig=6dfa2565615f2ece53703c74b17a7882c0b68350045d278ded51630c88bb3e2a</t>
  </si>
  <si>
    <t>PARA ESTE JUEVES 17 SE HA CONFIRMADO LA VISITA DEL VICEPRESIDENTE DE EEUU, MIKE PENCE. EL TLC SERA ANALIZADO DURANTE LA...</t>
  </si>
  <si>
    <t>2017-08-15 06:53:01-05:00</t>
  </si>
  <si>
    <t>/tv/a360lat/32044014</t>
  </si>
  <si>
    <t>https://acceso360latam.acceso.com/bahia/es-PA/?mod=TrackingAVPlayer&amp;task=download&amp;isHighQuality=1&amp;inline=1&amp;newsId=32044014&amp;mediaType=2&amp;origin=news-publication&amp;sigTs=1502858784&amp;sig=a20ac43cef2624d24bc1e145ff6a587f09d05de21c76aebe8eb037dffbb61ac2</t>
  </si>
  <si>
    <t>2017-08-15 08:06:15-05:00</t>
  </si>
  <si>
    <t>/i/mn/31525959415</t>
  </si>
  <si>
    <t>http://elsiglo.com/panama/canal-panama-cumple-103-anos-operaciones/24017789</t>
  </si>
  <si>
    <t>http://elsiglo.com.pa/panama/canal-panama-cumple-103-anos-operaciones/24017789</t>
  </si>
  <si>
    <t>El Canal de Panamá cumple 103 años de operaciones</t>
  </si>
  <si>
    <t>2017-08-15 09:56:00-05:00</t>
  </si>
  <si>
    <t>/i/mn/31525903020</t>
  </si>
  <si>
    <t>https://elcapitalfinanciero.com/canal-panama-103-anos-aportes/</t>
  </si>
  <si>
    <t>Canal de Panamá: 103 años de aportes</t>
  </si>
  <si>
    <t>2017-08-15 09:49:00-05:00</t>
  </si>
  <si>
    <t>/i/mn/31526062204</t>
  </si>
  <si>
    <t>http://www.telemetro.com/nacionales/Canal-Panama-celebra-anos-operaciones_0_1054094852.html</t>
  </si>
  <si>
    <t>Canal de Panamá celebra 103 años de operaciones</t>
  </si>
  <si>
    <t>2017-08-15 10:07:00-05:00</t>
  </si>
  <si>
    <t>/tv/a360lat/32044015</t>
  </si>
  <si>
    <t>https://acceso360latam.acceso.com/bahia/es-PA/?mod=TrackingAVPlayer&amp;task=download&amp;isHighQuality=1&amp;inline=1&amp;newsId=32044015&amp;mediaType=2&amp;origin=news-publication&amp;sigTs=1502858785&amp;sig=9da50536628f7a1720354e539609d4c111ba54591ed771d0e95d66482375faaa</t>
  </si>
  <si>
    <t>2017-08-15 07:55:03-05:00</t>
  </si>
  <si>
    <t>/i/mn/31526294610</t>
  </si>
  <si>
    <t>http://www.telemetro.com/nacionales/Varela-recibira-Pence-Palacio-Garzas_0_1054094856.html</t>
  </si>
  <si>
    <t>Varela recibirá a Pence en el Palacio de las Garzas este jueves</t>
  </si>
  <si>
    <t>2017-08-15 10:35:00-05:00</t>
  </si>
  <si>
    <t>/i/mn/31526323227</t>
  </si>
  <si>
    <t>http://laestrella.com.pa/panama/nacional/travesia-vapor-ancon-canal-panama-hace-103-anos/24017791</t>
  </si>
  <si>
    <t>La travesía del Vapor Ancón por el Canal de Panamá hace 103 años</t>
  </si>
  <si>
    <t>2017-08-15 10:39:00-05:00</t>
  </si>
  <si>
    <t>/i/mn/31526195524</t>
  </si>
  <si>
    <t>http://www.nexpanama.com/node/51929</t>
  </si>
  <si>
    <t>Afinan detalles para la llegada de Michael Pence a Panamá</t>
  </si>
  <si>
    <t>2017-08-15 10:23:00-05:00</t>
  </si>
  <si>
    <t>/i/mn/31526489301</t>
  </si>
  <si>
    <t>http://elvenezolano.com.pa/presidente-varela-recibira-al-vicepresidente-de-los-estados-unidos/</t>
  </si>
  <si>
    <t>Presidente Varela recibirá al vicepresidente de los Estados Unidos</t>
  </si>
  <si>
    <t>2017-08-15 11:00:00-05:00</t>
  </si>
  <si>
    <t>/i/mn/31526460529</t>
  </si>
  <si>
    <t>http://www.prensa.com/politica/Seguridad-comercio-abordados-encuentro-Varela-Pence_0_4826517306.html</t>
  </si>
  <si>
    <t>Seguridad y comercio, entre los temas que serán abordados en el encuentro Varela-Pence</t>
  </si>
  <si>
    <t>Redacción La Prensa</t>
  </si>
  <si>
    <t>2017-08-15 10:56:00-05:00</t>
  </si>
  <si>
    <t>/tv/a360lat/32045168</t>
  </si>
  <si>
    <t>https://acceso360latam.acceso.com/autoridadcanal/es-PA/?mod=TrackingAVPlayer&amp;task=download&amp;isHighQuality=1&amp;inline=1&amp;newsId=32045168&amp;mediaType=2&amp;origin=news-publication&amp;sigTs=1502814635&amp;sig=2c140542512170258b6c9660918fc4cac0ccb81fe98d6226b9f6e29e48584410</t>
  </si>
  <si>
    <t>ESTE JUEVES DEBE LLEGAR EL VICEPRESIDENTE DE LOS ESTADOS UNIDOS MIKE PENCE A SUELO PANAMEÑO. DECLARACIONES DE JUAN...</t>
  </si>
  <si>
    <t>2017-08-14 19:10:23-05:00</t>
  </si>
  <si>
    <t>/i/mn/31526723021</t>
  </si>
  <si>
    <t>http://laestrella.com.pa/panama/nacional/varela-recibira-vicepresidente-eeuu-palacio-garzas/24017799</t>
  </si>
  <si>
    <t>Varela recibirá al vicepresidente de EEUU en el Palacio de Las Garzas</t>
  </si>
  <si>
    <t>2017-08-15 11:28:00-05:00</t>
  </si>
  <si>
    <t>/i/mn/31527169217</t>
  </si>
  <si>
    <t>hace 1 hora Varela recibirá al vicepresidente de EEUU en el Palacio de Las Garzas</t>
  </si>
  <si>
    <t>2017-08-15 12:25:00-05:00</t>
  </si>
  <si>
    <t>/i/mn/31527697421</t>
  </si>
  <si>
    <t>El canal ampliado fue inaugurado el 26 de junio de 2016.</t>
  </si>
  <si>
    <t>2017-08-15 13:33:00-05:00</t>
  </si>
  <si>
    <t>/i/mn/31527824842</t>
  </si>
  <si>
    <t>hace 12 seg La travesía del Vapor Ancón por el Canal de Panamá hace 103 años</t>
  </si>
  <si>
    <t>2017-08-15 13:50:00-05:00</t>
  </si>
  <si>
    <t>/r/a360lat/32048478</t>
  </si>
  <si>
    <t>https://acceso360latam.acceso.com/autoridadcanal/es-PA/?mod=TrackingAVPlayer&amp;task=download&amp;isHighQuality=1&amp;inline=1&amp;newsId=32048478&amp;mediaType=1&amp;origin=news-publication&amp;sigTs=1502858807&amp;sig=679d0013577eef2a713592033984e5c6ba2fe73fc6287febfc6aa44560fa9bac</t>
  </si>
  <si>
    <t>CANAL DE PANAMA CELEBRA 103 AÑOS DE OPERACIONES. DECLARACIONES DE DAVID BERNAL, ABOGADO; OSCAR RAMIREZ, ACP; LUIS...</t>
  </si>
  <si>
    <t>2017-08-15 13:13:37-05:00</t>
  </si>
  <si>
    <t>/i/mn/31527824552</t>
  </si>
  <si>
    <t>hace 12 seg Varela recibirá al vicepresidente de EEUU en el Palacio de Las Garzas</t>
  </si>
  <si>
    <t>/tv/a360lat/32052590</t>
  </si>
  <si>
    <t>https://acceso360latam.acceso.com/autoridadcanal/es-PA/?mod=TrackingAVPlayer&amp;task=download&amp;isHighQuality=1&amp;inline=1&amp;newsId=32052590&amp;mediaType=2&amp;origin=news-publication&amp;sigTs=1502858808&amp;sig=dd26bc137f110a792fc81aaaa12862a5368b616b516c0ba75035fa1daa7e659c</t>
  </si>
  <si>
    <t>EL GOBIERNO DIO A CONOCER LA AGENDA PARA LA VISITA DE MIKE PENCE, VICEPRESIDENTE DE ESTADOS UNIDOS. DECLARACIONES DE...</t>
  </si>
  <si>
    <t>2017-08-15 19:55:59-05:00</t>
  </si>
  <si>
    <t>/tv/a360lat/32052198</t>
  </si>
  <si>
    <t>https://acceso360latam.acceso.com/autoridadcanal/es-PA/?mod=TrackingAVPlayer&amp;task=download&amp;isHighQuality=1&amp;inline=1&amp;newsId=32052198&amp;mediaType=2&amp;origin=news-publication&amp;sigTs=1502858808&amp;sig=157f68231860fc29a0f387808cd17af0342af5e96ffd431ec5122443b764c641</t>
  </si>
  <si>
    <t>EL CANAL DE PANAMA TIENE MAS DE 100 AÑOS SIRVIENDO AL MUNDO. DECLARACIONES DE JORGE QUIJANO, ADMINISTRADOR DE LA ACP;...</t>
  </si>
  <si>
    <t>2017-08-15 19:13:13-05:00</t>
  </si>
  <si>
    <t>/i/mn/31530095132</t>
  </si>
  <si>
    <t>http://www.prensa.com/economia/tonelaje-ingresos-Jorge-Luis-Quijano_0_4826517322.html</t>
  </si>
  <si>
    <t>'Hemos tenido un aumento del 23% en el tonelaje y de 12% en los ingresos', Jorge Luis Quijano</t>
  </si>
  <si>
    <t>Kelly Garcés</t>
  </si>
  <si>
    <t>2017-08-15 19:29:00-05:00</t>
  </si>
  <si>
    <t>/i/mn/31527007970</t>
  </si>
  <si>
    <t>http://elsiglo.com/panama/pence-reunira-privado-varela-ofrecera-discurso-canal/24017803</t>
  </si>
  <si>
    <t>http://elsiglo.com.pa/panama/pence-reunira-privado-varela-ofrecera-discurso-canal/24017803</t>
  </si>
  <si>
    <t>Pence se reunirá en privado con Varela y ofrecerá discurso en el Canal</t>
  </si>
  <si>
    <t>2017-08-15 12:05:00-05:00</t>
  </si>
  <si>
    <t>/i/mn/31526946826</t>
  </si>
  <si>
    <t>https://metrolibre.com/index.php/nacionales/101148-mandatario-panameno-recibira-al-vicepresidente-de-ee-uu-mike-pence</t>
  </si>
  <si>
    <t>Mandatario panameño recibirá al vicepresidente de EE.UU. Mike Pence</t>
  </si>
  <si>
    <t>2017-08-15 11:58:00-05:00</t>
  </si>
  <si>
    <t>/i/mn/31526833656</t>
  </si>
  <si>
    <t>hace 1 hora La travesía del Vapor Ancón por el Canal de Panamá hace 103 años</t>
  </si>
  <si>
    <t>2017-08-15 11:43:00-05:00</t>
  </si>
  <si>
    <t>/r/a360lat/32048158</t>
  </si>
  <si>
    <t>https://acceso360latam.acceso.com/autoridadcanal/es-PA/?mod=TrackingAVPlayer&amp;task=download&amp;isHighQuality=1&amp;inline=1&amp;newsId=32048158&amp;mediaType=1&amp;origin=news-publication&amp;sigTs=1502858807&amp;sig=8f11ec4cc048976a46a816a600715d5b81cf925ef44e8adaa63595cac1ce42c0</t>
  </si>
  <si>
    <t>HOY EL FUNCIONAMIENTO DEL CANAL DE PANAMA CUMPLE 103 AÑOS. DECLARACIONES DE JORGE QUIJANO, ADMINISTRADOR DEL CANAL DE...</t>
  </si>
  <si>
    <t>2017-08-15 12:57:04-05:00</t>
  </si>
  <si>
    <t>/tv/a360lat/32047388</t>
  </si>
  <si>
    <t>https://acceso360latam.acceso.com/autoridadcanal/es-PA/?mod=TrackingAVPlayer&amp;task=download&amp;isHighQuality=1&amp;inline=1&amp;newsId=32047388&amp;mediaType=2&amp;origin=news-publication&amp;sigTs=1502858807&amp;sig=83ce4b6a35b74b14ef526f22e60abc0021d08d49826832bc8c1243bd1b8eba89</t>
  </si>
  <si>
    <t>EL CANAL DE PANAMA CUMPLE 103 AÑOS DE INAUGURADO. DECLARACIONES DE EDUARDO HEVIA, GERENTE ESCLUSAS ACP.</t>
  </si>
  <si>
    <t>Taysha Nurse</t>
  </si>
  <si>
    <t>2017-08-15 13:29:12-05:00</t>
  </si>
  <si>
    <t>/i/mn/31527250406</t>
  </si>
  <si>
    <t>http://laopinionpanama.com/nacional/presidente-varela-recibira-al-vicepresidente-los-estados-unidos/</t>
  </si>
  <si>
    <t>Kristian Alvelo</t>
  </si>
  <si>
    <t>2017-08-15 12:36:00-05:00</t>
  </si>
  <si>
    <t>/i/mn/31527979339</t>
  </si>
  <si>
    <t>https://www.tvn-2.com/nacionales/Vicepresidente-Unidos-llega-jueves-Panama_0_4826517332.html</t>
  </si>
  <si>
    <t>Vicepresidente de Estados Unidos llega el  jueves a Panamá</t>
  </si>
  <si>
    <t>2017-08-15 14:10:00-05:00</t>
  </si>
  <si>
    <t>/i/mn/31527697412</t>
  </si>
  <si>
    <t>Cartagena compite con Panamá en el lado atlántico.</t>
  </si>
  <si>
    <t>/tv/a360lat/32047858</t>
  </si>
  <si>
    <t>https://acceso360latam.acceso.com/autoridadcanal/es-PA/?mod=TrackingAVPlayer&amp;task=download&amp;isHighQuality=1&amp;inline=1&amp;newsId=32047858&amp;mediaType=2&amp;origin=news-publication&amp;sigTs=1502858807&amp;sig=c70ffe1ea08fff6cd8d2fadb5d1513c9ecda3aa4477049479a02f2668b921dd9</t>
  </si>
  <si>
    <t>LA VISITA DE MIKE PENCE, VICEPRESIDENTE DE ESTADOS UNIDOS, POR ESO DIPUTADOS PANAMEÑOS PRESENTARON TEMAS QUE SEGUN ELLOS...</t>
  </si>
  <si>
    <t>2017-08-15 13:03:00-05:00</t>
  </si>
  <si>
    <t>/i/mn/31526993572</t>
  </si>
  <si>
    <t>http://www.critica.com.pa/nacional/pence-se-reunira-en-privado-con-varela-485742</t>
  </si>
  <si>
    <t>Pence se reunirá en privado con Varela</t>
  </si>
  <si>
    <t>2017-08-15 12:04:00-05:00</t>
  </si>
  <si>
    <t>/tv/a360lat/32047005</t>
  </si>
  <si>
    <t>https://acceso360latam.acceso.com/autoridadcanal/es-PA/?mod=TrackingAVPlayer&amp;task=download&amp;isHighQuality=1&amp;inline=1&amp;newsId=32047005&amp;mediaType=2&amp;origin=news-publication&amp;sigTs=1502858807&amp;sig=98898a52343b950cedce94bcecde6fe44cd134776d7b45744b413d59584c1e53</t>
  </si>
  <si>
    <t>UN CONVERSATORIO SOBRE EL PAPEL DE LA JUVENTID EN EL CANAL DE PANAMA FORMA PARTE DE LAS ACTIVIDADES DE LOS 103 AÑOS DEL...</t>
  </si>
  <si>
    <t>2017-08-15 12:59:19-05:00</t>
  </si>
  <si>
    <t>/i/mn/31527450145</t>
  </si>
  <si>
    <t>https://elcapitalfinanciero.com/varela-y-pence-hablaran-sobre-intercambio-comercial-e-inversiones-entre-estados-unidos-y-panama/</t>
  </si>
  <si>
    <t>Varela y Pence hablarán sobre intercambio comercial e inversiones entre EU y Panamá</t>
  </si>
  <si>
    <t>2017-08-15 13:01:00-05:00</t>
  </si>
  <si>
    <t>/tv/a360lat/32053140</t>
  </si>
  <si>
    <t>https://acceso360latam.acceso.com/autoridadcanal/es-PA/?mod=TrackingAVPlayer&amp;task=download&amp;isHighQuality=1&amp;inline=1&amp;newsId=32053140&amp;mediaType=2&amp;origin=news-publication&amp;sigTs=1502858808&amp;sig=f67442301c9ff92b53a2ca10cf466219922d6e7c3acfcf0c226cbc8572450d6f</t>
  </si>
  <si>
    <t>LOS JOVENES BUSCARON RESPUESTAS SOBRE EL CANAL DE PANAMA EN EL CONVERSATORIO DE HOY. DECLARACIONES DE DAVID BERNAL,...</t>
  </si>
  <si>
    <t>2017-08-15 20:40:35-05:00</t>
  </si>
  <si>
    <t>/tv/a360lat/32052290</t>
  </si>
  <si>
    <t>https://acceso360latam.acceso.com/autoridadcanal/es-PA/?mod=TrackingAVPlayer&amp;task=download&amp;isHighQuality=1&amp;inline=1&amp;newsId=32052290&amp;mediaType=2&amp;origin=news-publication&amp;sigTs=1502858808&amp;sig=24a60aca53fcff98313a111369f7e3163bf4db5c63b05960dc080da1b464b43c</t>
  </si>
  <si>
    <t>EL CANAL DE PANAMA CUMPLE 103 AÑOS DE OPERACIONES. DECLARACIONES DE JORGE QUIJANO, ADMINISTRADOR DEL ACP; EDUARDO...</t>
  </si>
  <si>
    <t>2017-08-15 19:09:54-05:00</t>
  </si>
  <si>
    <t>/i/mn/31528982007</t>
  </si>
  <si>
    <t>http://www.dpanama.news/politica/varela-recibira-al-vicepresidente-de-los-eu/</t>
  </si>
  <si>
    <t>Varela recibirá al vicepresidente de los EU</t>
  </si>
  <si>
    <t>2017-08-15 16:33:00-05:00</t>
  </si>
  <si>
    <t>/tv/a360lat/32052142</t>
  </si>
  <si>
    <t>https://acceso360latam.acceso.com/autoridadcanal/es-PA/?mod=TrackingAVPlayer&amp;task=download&amp;isHighQuality=1&amp;inline=1&amp;newsId=32052142&amp;mediaType=2&amp;origin=news-publication&amp;sigTs=1502858808&amp;sig=5d0e6b4d82b4e5dc6df0470ecbab92d8ff1ac13705aba26f0b66bbc94ecd963b</t>
  </si>
  <si>
    <t>UN CONVERSATORIO SOBRE EL PAPEL DE LA JUVENTUD EN LA VIA ACUATICA FORMO PARTE DE LAS ACTIVIDADES QUE HOY SE...</t>
  </si>
  <si>
    <t>2017-08-15 19:21:21-05:00</t>
  </si>
  <si>
    <t>/i/mn/31530325716</t>
  </si>
  <si>
    <t>http://www.diaadia.com.pa/el-pais/canal-de-panama-cumple-103-anos-de-operaciones-322485</t>
  </si>
  <si>
    <t>Canal de Panamá cumple 103 años de operaciones</t>
  </si>
  <si>
    <t>2017-08-15 20:08:00-05:00</t>
  </si>
  <si>
    <t>/i/mn/31529288247</t>
  </si>
  <si>
    <t>http://www.critica.com.pa/nacional/varela-recibira-al-vicepresidente-de-eeuu-el-jueves-485795</t>
  </si>
  <si>
    <t>Varela recibirá al vicepresidente de EE.UU. el jueves</t>
  </si>
  <si>
    <t>2017-08-15 17:20:00-05:00</t>
  </si>
  <si>
    <t>/i/mn/31527136508</t>
  </si>
  <si>
    <t>https://www.tvn-2.com/nacionales/Canal-Panama-cumple-anos-operaciones_0_4826517326.html</t>
  </si>
  <si>
    <t>2017-08-15 12:21:00-05:00</t>
  </si>
  <si>
    <t>/i/mn/31529085188</t>
  </si>
  <si>
    <t>http://www.telemetro.com/internacionales/Embajador-panameno-Pence-Latinoamerica-EEUU_0_1054095227.html</t>
  </si>
  <si>
    <t>Embajador panameño: "El viaje de Pence dice que Latinoamérica importa a EEUU"</t>
  </si>
  <si>
    <t>2017-08-15 16:50:00-05:00</t>
  </si>
  <si>
    <t>/r/a360lat/32048211</t>
  </si>
  <si>
    <t>https://acceso360latam.acceso.com/autoridadcanal/es-PA/?mod=TrackingAVPlayer&amp;task=download&amp;isHighQuality=1&amp;inline=1&amp;newsId=32048211&amp;mediaType=1&amp;origin=news-publication&amp;sigTs=1502858807&amp;sig=879b9291c77118d2648dd13f2924d430fc358433d5a66e439a88fcd2baebebc2</t>
  </si>
  <si>
    <t>HOY EL FUNCIONAMIENTO DEL CANAL DE PANAMA CUMPLE 103 AÑOS. DECLARACIONES DE LONDON RANKING, UNION DE PRACTICOS.</t>
  </si>
  <si>
    <t>2017-08-15 13:07:50-05:00</t>
  </si>
  <si>
    <t>/i/mn/31528043245</t>
  </si>
  <si>
    <t>http://www.radiopanama.com.pa/noticias/actualidad/presidente-varela-recibira-al-vicepresidente-de-los-estados-unidos/20170815/nota/3549818.aspx</t>
  </si>
  <si>
    <t>2017-08-15 14:19:00-05:00</t>
  </si>
  <si>
    <t>/i/mn/31531145327</t>
  </si>
  <si>
    <t>https://www.tvn-2.com/economia/sector-maritimo/Canal-Panama-celebra-operaciones-futuro_0_4826517399.html</t>
  </si>
  <si>
    <t>Canal de Panamá celebra 103 años de operaciones apuntando al futuro</t>
  </si>
  <si>
    <t>2017-08-15 22:24:00-05:00</t>
  </si>
  <si>
    <t>/r/a360lat/32045667</t>
  </si>
  <si>
    <t>https://acceso360latam.acceso.com/autoridadcanal/es-PA/?mod=TrackingAVPlayer&amp;task=download&amp;isHighQuality=1&amp;inline=1&amp;newsId=32045667&amp;mediaType=1&amp;origin=news-publication&amp;sigTs=1502858807&amp;sig=7c45b1981ff5d78fc1741f6a7679439c56ca40cb9be6e2cb2587319e1b6b49ce</t>
  </si>
  <si>
    <t>ENTREVISTA CON JORGE LUIS QUIJANO, ADMINISTRADOR DE LA ACP. HABLA SOBRE LOS 103 AÑOS DE OPERACIONES DEL CANAL DE PANAMA.</t>
  </si>
  <si>
    <t>2017-08-15 10:26:34-05:00</t>
  </si>
  <si>
    <t>/tv/a360lat/32047671</t>
  </si>
  <si>
    <t>https://acceso360latam.acceso.com/autoridadcanal/es-PA/?mod=TrackingAVPlayer&amp;task=download&amp;isHighQuality=1&amp;inline=1&amp;newsId=32047671&amp;mediaType=2&amp;origin=news-publication&amp;sigTs=1502858807&amp;sig=551d4d2ded37f4b735bb8128b762dcf9182664dc31c073cc81494f2976d996e9</t>
  </si>
  <si>
    <t>103 AÑOS CUMPLE EL CANAL DE PANAMA.</t>
  </si>
  <si>
    <t>2017-08-15 13:55:30-05:00</t>
  </si>
  <si>
    <t>/tv/a360lat/32052914</t>
  </si>
  <si>
    <t>https://acceso360latam.acceso.com/autoridadcanal/es-PA/?mod=TrackingAVPlayer&amp;task=download&amp;isHighQuality=1&amp;inline=1&amp;newsId=32052914&amp;mediaType=2&amp;origin=news-publication&amp;sigTs=1502858808&amp;sig=9c9630f43a5ae2625a9b59bd57cdffcfc3fb779f8e8dc54336090501a4df0fd7</t>
  </si>
  <si>
    <t>EN EL MARCO DE LA CELEBRACION DE LOS 130 AÑOS DEL CANAL DE PANAMA LOS JOVENES PARTICIPO EN UN CONVERSATORIO....</t>
  </si>
  <si>
    <t>2017-08-15 19:34:28-05:00</t>
  </si>
  <si>
    <t>/p/a/112366549</t>
  </si>
  <si>
    <t>http://corerepo.acceso.com/api/v2/temp_file/1cfa93164fd1eb8b6fc2cb288ec91b08/?format=json</t>
  </si>
  <si>
    <t>Jóvenes y el Canal</t>
  </si>
  <si>
    <t>2017-08-15 17:00:00-05:00</t>
  </si>
  <si>
    <t>/p/a/112366999</t>
  </si>
  <si>
    <t>http://corerepo.acceso.com/api/v2/temp_file/d2d84d9d80b9e534b21c813ef957637b/?format=json</t>
  </si>
  <si>
    <t>Juan Carlos Varela se reunirá en privado con Pence en el Palacio de las Garzas</t>
  </si>
  <si>
    <t>/p/a/112366480</t>
  </si>
  <si>
    <t>http://corerepo.acceso.com/api/v2/temp_file/d308ec3e54ca93cd6b554b9f26697c3a/?format=json</t>
  </si>
  <si>
    <t>Varela recibirá al vicepresidente de los Estados Unidos</t>
  </si>
  <si>
    <t>/p/a/112366469</t>
  </si>
  <si>
    <t>http://corerepo.acceso.com/api/v2/temp_file/898ddefb76fa6d4bab6721ea18bc78bd/?format=json</t>
  </si>
  <si>
    <t>El Canal de Panamá se prepara para los pilotos de 2025</t>
  </si>
  <si>
    <t>/p/a/112366482</t>
  </si>
  <si>
    <t>http://corerepo.acceso.com/api/v2/temp_file/a6fdd88e4d015e64da7859d8e5d02b2e/?format=json</t>
  </si>
  <si>
    <t>Larish Julio</t>
  </si>
  <si>
    <t>/i/mn/31531810291</t>
  </si>
  <si>
    <t>http://elsiglo.com/panama/tema-central-visita-mike-pence-sera-seguridad/24017906</t>
  </si>
  <si>
    <t>El tema central de la visita de Mike Pence será seguridad</t>
  </si>
  <si>
    <t>2017-08-16 00:09:00-05:00</t>
  </si>
  <si>
    <t>/p/a/112366733</t>
  </si>
  <si>
    <t>http://corerepo.acceso.com/api/v2/temp_file/c10c26a0c855ef6d6f714b430bf58b69/?format=json</t>
  </si>
  <si>
    <t>La visita de Pence a Panamá</t>
  </si>
  <si>
    <t>Eric Jackson</t>
  </si>
  <si>
    <t>/p/a/112366668</t>
  </si>
  <si>
    <t>http://corerepo.acceso.com/api/v2/temp_file/3d169cc0efcf167be904740b5420f96f/?format=json</t>
  </si>
  <si>
    <t>Varela y Pence hablarán de seguridad</t>
  </si>
  <si>
    <t>/p/a/112366639</t>
  </si>
  <si>
    <t>http://corerepo.acceso.com/api/v2/temp_file/a327892dc88c3246165292914e6315e5/?format=json</t>
  </si>
  <si>
    <t>La juventud se acerca al Canal de Panamá</t>
  </si>
  <si>
    <t>/p/a/112366326</t>
  </si>
  <si>
    <t>http://corerepo.acceso.com/api/v2/temp_file/2a6783596ac1786da4f4c125555cb1ba/?format=json</t>
  </si>
  <si>
    <t>/i/mn/31531794425</t>
  </si>
  <si>
    <t>http://laestrella.com.pa/panama/nacional/canal-panama-prepara-para-pilotos-2025/24017938</t>
  </si>
  <si>
    <t>2017-08-16 00:07:00-05:00</t>
  </si>
  <si>
    <t>/i/mn/31535371545</t>
  </si>
  <si>
    <t>http://www.panamaon.com/noticias/politica/29489-presidente-varela-recibira-al-vicepresidente-de-los-estados-unidos.html</t>
  </si>
  <si>
    <t>2017-08-16 07:57:00-05:00</t>
  </si>
  <si>
    <t>/p/a/112366660</t>
  </si>
  <si>
    <t>http://corerepo.acceso.com/api/v2/temp_file/f2129af8a86df00eb93afb817eb75a7c/?format=json</t>
  </si>
  <si>
    <t>Abogan por un mejor talento</t>
  </si>
  <si>
    <t>ELISABAL MARIVIT FERMÍN</t>
  </si>
  <si>
    <t>/tv/a360lat/32060463</t>
  </si>
  <si>
    <t>https://acceso360latam.acceso.com/bahia/es-PA/?mod=TrackingAVPlayer&amp;task=download&amp;isHighQuality=1&amp;inline=1&amp;newsId=32060463&amp;mediaType=2&amp;origin=news-publication&amp;sigTs=1502946013&amp;sig=b8bdb013a0b6bf53966d980feb9d7a49a4374fb710dd8edb2a5cf73bdc2f6a53</t>
  </si>
  <si>
    <t>ENTREVISTA CON JOSE BLANDON, ANALISTA POLITICO. HABLA SOBRE LA SITUACION DE VENEZUELA Y LA POSIBLE INTERVENCION MILITAR...</t>
  </si>
  <si>
    <t>2017-08-16 07:53:37-05:00</t>
  </si>
  <si>
    <t>/tv/a360lat/32062270</t>
  </si>
  <si>
    <t>https://acceso360latam.acceso.com/autoridadcanal/es-PA/?mod=TrackingAVPlayer&amp;task=download&amp;isHighQuality=1&amp;inline=1&amp;newsId=32062270&amp;mediaType=2&amp;origin=news-publication&amp;sigTs=1502901012&amp;sig=7b77040555d42618aa7364df7c2313395c0d7e7716fa73a190a8cf2b4b17e6fe</t>
  </si>
  <si>
    <t>EL GOBIERNO NACIONAL HA DADO A CONOCER LA AGENDA POR LA VISITA DEL VICEPRESIDENTE DE EEUU, MIKE PENCE. DECLARACIONES DE...</t>
  </si>
  <si>
    <t>2017-08-16 09:47:14-05:00</t>
  </si>
  <si>
    <t>/tv/a360lat/32061415</t>
  </si>
  <si>
    <t>https://acceso360latam.acceso.com/bahia/es-PA/?mod=TrackingAVPlayer&amp;task=download&amp;isHighQuality=1&amp;inline=1&amp;newsId=32061415&amp;mediaType=2&amp;origin=news-publication&amp;sigTs=1502946014&amp;sig=57d72aafed5b864018e8a2a23abc072044f3d575adb4ec077d12afdbac63f038</t>
  </si>
  <si>
    <t>ENTREVISTA CON FRANK DE LIMA, EXMINISTRO DEL MEF. HABLA SOBRE LA LENTITUD DEL DESARROLLO DEL CUARTO PUENTE SOBRE EL...</t>
  </si>
  <si>
    <t>2017-08-16 09:55:24-05:00</t>
  </si>
  <si>
    <t>/tv/a360lat/32062323</t>
  </si>
  <si>
    <t>https://acceso360latam.acceso.com/autoridadcanal/es-PA/?mod=TrackingAVPlayer&amp;task=download&amp;isHighQuality=1&amp;inline=1&amp;newsId=32062323&amp;mediaType=2&amp;origin=news-publication&amp;sigTs=1502901012&amp;sig=546f4d0b81e87fee2c7c1dd94841f51ddc465f6e5f4b73b3cd0e800ea67e85d7</t>
  </si>
  <si>
    <t>EN EL PROGRAMA 'DEBATE ABIERTO' CON GUILLERMO ANTONIO ADAMES, PRESENTADOR Y ATENOGENES RODRIGUEZ, PERIODISTA. INVITADOS:...</t>
  </si>
  <si>
    <t>DEBATE ABIERTO</t>
  </si>
  <si>
    <t>2017-08-15 23:55:03-05:00</t>
  </si>
  <si>
    <t>/tv/a360lat/32062322</t>
  </si>
  <si>
    <t>https://acceso360latam.acceso.com/autoridadcanal/es-PA/?mod=TrackingAVPlayer&amp;task=download&amp;isHighQuality=1&amp;inline=1&amp;newsId=32062322&amp;mediaType=2&amp;origin=news-publication&amp;sigTs=1502901012&amp;sig=0bf57b0dd8bbd640b5bcc1866918f3e16f25814f7f615bd1956752f88f39a806</t>
  </si>
  <si>
    <t>2017-08-16 00:05:56-05:00</t>
  </si>
  <si>
    <t>/tv/a360lat/32062396</t>
  </si>
  <si>
    <t>https://acceso360latam.acceso.com/autoridadcanal/es-PA/?mod=TrackingAVPlayer&amp;task=download&amp;isHighQuality=1&amp;inline=1&amp;newsId=32062396&amp;mediaType=2&amp;origin=news-publication&amp;sigTs=1502901012&amp;sig=71ce99cca98ca57a92bfde809031379f824385e661015ec285c2360c7924df67</t>
  </si>
  <si>
    <t>2017-08-16 00:12:36-05:00</t>
  </si>
  <si>
    <t>/p/a/112367506</t>
  </si>
  <si>
    <t>http://corerepo.acceso.com/api/v2/temp_file/1709472d701be740d52fce2f0f4e5812/?format=json</t>
  </si>
  <si>
    <t>/i/mn/31536052367</t>
  </si>
  <si>
    <t>http://www.critica.com.pa/nacional/fuertes-medidas-de-seguridad-por-visita-de-pence-panama-485859</t>
  </si>
  <si>
    <t>Fuertes medidas de seguridad por visita de Pence a Panamá</t>
  </si>
  <si>
    <t>2017-08-16 09:12:00-05:00</t>
  </si>
  <si>
    <t>/i/mn/31536497467</t>
  </si>
  <si>
    <t>https://metrolibre.com/index.php/nacionales/101203-panama-bajo-fuertes-medidas-de-seguridad-por-visita-de-vicepresidente-de-ee-uu</t>
  </si>
  <si>
    <t>Panamá bajo fuertes medidas de seguridad por visita de vicepresidente de EE.UU.</t>
  </si>
  <si>
    <t>2017-08-16 10:02:00-05:00</t>
  </si>
  <si>
    <t>/i/mn/31535950436</t>
  </si>
  <si>
    <t>http://canal.sertv.gob.pa/noticias-nacional-fm/item/43804-presidente-varela-espera-visita-del-vicepresidente-de-los-estados-unidos</t>
  </si>
  <si>
    <t>Presidente Varela espera visita del vicepresidente de los Estados Unidos</t>
  </si>
  <si>
    <t>2017-08-16 09:01:00-05:00</t>
  </si>
  <si>
    <t>/i/mn/31536733401</t>
  </si>
  <si>
    <t>http://elsiglo.com/panama/panama-bajo-fuertes-medidas-seguridad-visita-vicepresidente-eeuu/24017977</t>
  </si>
  <si>
    <t>Panamá bajo fuertes medidas de seguridad por visita de vicepresidente de EEUU</t>
  </si>
  <si>
    <t>2017-08-16 10:29:00-05:00</t>
  </si>
  <si>
    <t>/p/a/112367505</t>
  </si>
  <si>
    <t>http://corerepo.acceso.com/api/v2/temp_file/c7ee030218fc4b00d5b1cf7677268aa8/?format=json</t>
  </si>
  <si>
    <t>El FAD protestará contra visita de Pence</t>
  </si>
  <si>
    <t>/p/a/112367464</t>
  </si>
  <si>
    <t>http://corerepo.acceso.com/api/v2/temp_file/cae7a9f08b9f29221b3ea9efe785622e/?format=json</t>
  </si>
  <si>
    <t>Sindicato denuncia represalias de Quijano</t>
  </si>
  <si>
    <t>REDACCIÓN ECONOMIA ECONOMIA COM</t>
  </si>
  <si>
    <t>/p/a/112367723</t>
  </si>
  <si>
    <t>http://corerepo.acceso.com/api/v2/temp_file/af743d9eae6c427c1ebd6d34fc1718fc/?format=json</t>
  </si>
  <si>
    <t>Ciberdelito: nueva tendencia criminal</t>
  </si>
  <si>
    <t>/tv/a360lat/32062471</t>
  </si>
  <si>
    <t>https://acceso360latam.acceso.com/autoridadcanal/es-PA/?mod=TrackingAVPlayer&amp;task=download&amp;isHighQuality=1&amp;inline=1&amp;newsId=32062471&amp;mediaType=2&amp;origin=news-publication&amp;sigTs=1502901013&amp;sig=76f84344a699247477f79474ba0505a5a05954d8e6c61e45bb2b7d288951c3ae</t>
  </si>
  <si>
    <t>2017-08-16 00:39:13-05:00</t>
  </si>
  <si>
    <t>/r/a360lat/32062677</t>
  </si>
  <si>
    <t>https://acceso360latam.acceso.com/autoridadcanal/es-PA/?mod=TrackingAVPlayer&amp;task=download&amp;isHighQuality=1&amp;inline=1&amp;newsId=32062677&amp;mediaType=1&amp;origin=news-publication&amp;sigTs=1502901013&amp;sig=f26fa404f8bf94e861ed226b48479eb56b7e40817185e317361dda19b68f81d6</t>
  </si>
  <si>
    <t>EN EL MARCO DEL ANIVERSARIO 103 DE OPERACION DEL CANAL DE PANAMA SE LLEVO A CABO UN CONVERSATORIO CON JOVENES UNIDOS POR...</t>
  </si>
  <si>
    <t>2017-08-16 06:03:10-05:00</t>
  </si>
  <si>
    <t>/tv/a360lat/32062472</t>
  </si>
  <si>
    <t>https://acceso360latam.acceso.com/autoridadcanal/es-PA/?mod=TrackingAVPlayer&amp;task=download&amp;isHighQuality=1&amp;inline=1&amp;newsId=32062472&amp;mediaType=2&amp;origin=news-publication&amp;sigTs=1502901013&amp;sig=94f2fadbc1f75cc715e73cdee3d186f04c039dad0619afccc98309b70ca4d11b</t>
  </si>
  <si>
    <t>2017-08-16 00:25:52-05:00</t>
  </si>
  <si>
    <t>/i/mn/31536909871</t>
  </si>
  <si>
    <t>http://www.telemetro.com/nacionales/Panama-fuertes-seguridad-vicepresidente-EEUU_0_1054394867.html</t>
  </si>
  <si>
    <t>2017-08-16 10:50:00-05:00</t>
  </si>
  <si>
    <t>/i/mn/31536899459</t>
  </si>
  <si>
    <t>Panamá bajo fuertes medidas de seguridad por visita de vicepresidente de EEUU. Foto/EFE</t>
  </si>
  <si>
    <t>2017-08-16 10:49:00-05:00</t>
  </si>
  <si>
    <t>/i/mn/31538031258</t>
  </si>
  <si>
    <t>http://elsiglo.com/panama/continuan-protestas-visita-mike-pence-panama/24017989</t>
  </si>
  <si>
    <t>Suntracs protesta por visita de Mike Pence a Panamá</t>
  </si>
  <si>
    <t>Yanisel Cedeño</t>
  </si>
  <si>
    <t>2017-08-16 13:04:00-05:00</t>
  </si>
  <si>
    <t>/tv/a360lat/32066265</t>
  </si>
  <si>
    <t>https://acceso360latam.acceso.com/autoridadcanal/es-PA/?mod=TrackingAVPlayer&amp;task=download&amp;isHighQuality=1&amp;inline=1&amp;newsId=32066265&amp;mediaType=2&amp;origin=news-publication&amp;sigTs=1502946034&amp;sig=f600b5fe2215bca4ce603aedd5719ad683b44a57e1bd17db03d90f19563e3c22</t>
  </si>
  <si>
    <t>EL CANAL DE PANAMA CUMPLE 103 AÑOS DE FUNCIONAMIENTO. DECLARACIONES DE JORGE QUIJANO, ADMINISTRADOR DE LA ACP.</t>
  </si>
  <si>
    <t>2017-08-16 13:15:41-05:00</t>
  </si>
  <si>
    <t>/i/mn/31540005493</t>
  </si>
  <si>
    <t>http://www.cfcomunicaciones.com/421321059/5060954/posting/m%C3%A1s-de-200-ni%C3%B1os-celebraron-junto-a-pr%C3%A1cticos-del-canal-de-panam%C3%A1</t>
  </si>
  <si>
    <t>Más de 200 niños celebraron junto a Prácticos del Canal de Panamá</t>
  </si>
  <si>
    <t>CF Comunicaciones</t>
  </si>
  <si>
    <t>2017-08-16 17:20:00-05:00</t>
  </si>
  <si>
    <t>/s/mn/0655a781322a31e0a8cf11ad9d86441a</t>
  </si>
  <si>
    <t>/i/mn/31538428924</t>
  </si>
  <si>
    <t>http://www.enterate507.net/presidente-varela-recibira-al-vicepresidente-de-los-estados-unidos/</t>
  </si>
  <si>
    <t>2017-08-16 13:56:00-05:00</t>
  </si>
  <si>
    <t>/i/mn/31537818003</t>
  </si>
  <si>
    <t>http://laestrella.com.pa/panama/nacional/panama-implementa-fuertes-medidas-seguridad-visita-mike-pence/24017991</t>
  </si>
  <si>
    <t>Panamá implementa fuertes medidas de seguridad por visita de Mike Pence</t>
  </si>
  <si>
    <t>2017-08-16 12:37:00-05:00</t>
  </si>
  <si>
    <t>/i/mn/31537854035</t>
  </si>
  <si>
    <t>http://portadapanama.com/pence-se-reunira-en-privado-con-varela-y-ofrecera-discurso-en-canal-de-panama/</t>
  </si>
  <si>
    <t>Pence se reunirá en privado con Varela y ofrecerá discurso en Canal de Panamá</t>
  </si>
  <si>
    <t>2017-08-16 12:42:00-05:00</t>
  </si>
  <si>
    <t>/i/mn/31539879278</t>
  </si>
  <si>
    <t>Prácticos del Canal de Panamá se preparan para su relevo del 2025</t>
  </si>
  <si>
    <t>2017-08-16 17:02:00-05:00</t>
  </si>
  <si>
    <t>/tv/a360lat/32070347</t>
  </si>
  <si>
    <t>https://acceso360latam.acceso.com/autoridadcanal/es-PA/?mod=TrackingAVPlayer&amp;task=download&amp;isHighQuality=1&amp;inline=1&amp;newsId=32070347&amp;mediaType=2&amp;origin=news-publication&amp;sigTs=1502946035&amp;sig=d68a093786241369ce203fb3b18969d50dbdbb2b55c84c2c387b32d3a9559c68</t>
  </si>
  <si>
    <t>MIKE PENCE, VICEPRESIDENTE DE ESTADOS UNIDOS, SE REUNIRA CON JUAN CARLOS VARELA, PRESIDENTE DE LA REPUBLICA, PARA...</t>
  </si>
  <si>
    <t>Blanca Navarro</t>
  </si>
  <si>
    <t>2017-08-16 19:54:18-05:00</t>
  </si>
  <si>
    <t>/r/a360lat/32063379</t>
  </si>
  <si>
    <t>https://acceso360latam.acceso.com/autoridadcanal/es-PA/?mod=TrackingAVPlayer&amp;task=download&amp;isHighQuality=1&amp;inline=1&amp;newsId=32063379&amp;mediaType=1&amp;origin=news-publication&amp;sigTs=1502946034&amp;sig=2460628f6fabebefdcef339878e9de8d41c9614373b070a80d831403147bda52</t>
  </si>
  <si>
    <t>LA ACP CELEBRO EL ANIVERSARIO DEL CANAL DE PANAMA, RESALTANDO EL PAPEL DE LOS JOVENES EN LA VIA INTEROCEANICA....</t>
  </si>
  <si>
    <t>2017-08-16 07:16:19-05:00</t>
  </si>
  <si>
    <t>/i/mn/31541168016</t>
  </si>
  <si>
    <t>http://www.dpanama.news/politica/vicepresidente-de-eeuu-sostendra-encuentro-con-presidente-varela/</t>
  </si>
  <si>
    <t>Vicepresidente de EEUU sostendrá encuentro con presidente Varela</t>
  </si>
  <si>
    <t>2017-08-16 20:16:00-05:00</t>
  </si>
  <si>
    <t>/r/a360lat/32064228</t>
  </si>
  <si>
    <t>https://acceso360latam.acceso.com/autoridadcanal/es-PA/?mod=TrackingAVPlayer&amp;task=download&amp;isHighQuality=1&amp;inline=1&amp;newsId=32064228&amp;mediaType=1&amp;origin=news-publication&amp;sigTs=1502946034&amp;sig=33ff18925a8bec794568c0d8c09dc8e9ac1bc70da115a67a9ddf538e0999a42e</t>
  </si>
  <si>
    <t>ENTREVISTA CON JOSE LUIS FABREGA, MIEMBRO DEL PRD. HABLA SOBRE LA CREACION DEL DISTRITO DE PANAMA NORTE Y LOS FONDOS DE...</t>
  </si>
  <si>
    <t>2017-08-16 08:30:59-05:00</t>
  </si>
  <si>
    <t>/i/mn/31537423487</t>
  </si>
  <si>
    <t>https://www.tvn-2.com/nacionales/Panama-fuertes-medidas-seguridad-Pence-vicepresidente-Estados-Unidos_0_4827267245.html</t>
  </si>
  <si>
    <t>Panamá bajo fuertes medidas de seguridad por visita de Pence</t>
  </si>
  <si>
    <t>2017-08-16 11:49:00-05:00</t>
  </si>
  <si>
    <t>/i/mn/31539440746</t>
  </si>
  <si>
    <t>https://metrolibre.com/index.php/principales/101155-embajador-panameno-el-viaje-de-pence-dice-que-latinomerica-importa-a-eeuu</t>
  </si>
  <si>
    <t>Embajador panameño: "El viaje de Pence dice que Latinomérica importa a EEUU"</t>
  </si>
  <si>
    <t>2017-08-16 16:02:00-05:00</t>
  </si>
  <si>
    <t>/i/mn/31537828319</t>
  </si>
  <si>
    <t>Continúan protestas por visita de Mike Pence a Panamá</t>
  </si>
  <si>
    <t>2017-08-16 12:39:00-05:00</t>
  </si>
  <si>
    <t>/tv/a360lat/32071563</t>
  </si>
  <si>
    <t>https://acceso360latam.acceso.com/autoridadcanal/es-PA/?mod=TrackingAVPlayer&amp;task=download&amp;isHighQuality=1&amp;inline=1&amp;newsId=32071563&amp;mediaType=2&amp;origin=news-publication&amp;sigTs=1502946035&amp;sig=fda1ab6588882344708630c22c5dc8e7d6f7716b6b824ec6a6f17da4999ae515</t>
  </si>
  <si>
    <t>NIÑOS CONOCEN EL CANAL DE PANAMA.</t>
  </si>
  <si>
    <t>2017-08-16 20:58:22-05:00</t>
  </si>
  <si>
    <t>/tv/a360lat/32069831</t>
  </si>
  <si>
    <t>https://acceso360latam.acceso.com/autoridadcanal/es-PA/?mod=TrackingAVPlayer&amp;task=download&amp;isHighQuality=1&amp;inline=1&amp;newsId=32069831&amp;mediaType=2&amp;origin=news-publication&amp;sigTs=1502946034&amp;sig=d2387c0ada6845b95948b26b0d1b70116770267d244d280cff6b8ad06bb333d0</t>
  </si>
  <si>
    <t>LA GIRA DE MIKE PENCE, VICEPRESIDENTE DE ESTADOS UNIDOS, TERMINA MAÑANA EN PANAMA, HAY CAMBIOS EN SU AGENDA....</t>
  </si>
  <si>
    <t>Kayra Saldaña</t>
  </si>
  <si>
    <t>2017-08-16 19:13:04-05:00</t>
  </si>
  <si>
    <t>/i/mn/31541070881</t>
  </si>
  <si>
    <t>http://elsiglo.com.pa/panama/continuan-protestas-visita-mike-pence-panama/24017989</t>
  </si>
  <si>
    <t>Suntracs protesta por visita de Mike Pence a Panamá</t>
  </si>
  <si>
    <t>2017-08-16 20:01:00-05:00</t>
  </si>
  <si>
    <t>/p/a/112384828</t>
  </si>
  <si>
    <t>http://corerepo.acceso.com/api/v2/temp_file/92c491b923b5ad04b25a875867663a39/?format=json</t>
  </si>
  <si>
    <t>Réquiem por Panamá</t>
  </si>
  <si>
    <t>Victoriano Rodríguez Santos</t>
  </si>
  <si>
    <t>2017-08-16 17:00:00-05:00</t>
  </si>
  <si>
    <t>/p/a/112385377</t>
  </si>
  <si>
    <t>http://corerepo.acceso.com/api/v2/temp_file/2d21b7c3525a44d7a23cef61f79d108b/?format=json</t>
  </si>
  <si>
    <t>El Chichemito</t>
  </si>
  <si>
    <t>ALEXIS SANCHEZ</t>
  </si>
  <si>
    <t>/i/mn/31545319744</t>
  </si>
  <si>
    <t>https://metrolibre.com/index.php/principales/101250-vicepresidente-de-los-estados-unidos-llega-tras-enviar-mensaje-de-ee-uu-a-los-aliados</t>
  </si>
  <si>
    <t>Vicepresidente de los Estados Unidos llega  tras enviar mensaje de EE.UU. a los aliados</t>
  </si>
  <si>
    <t>2017-08-17 05:57:00-05:00</t>
  </si>
  <si>
    <t>/i/mn/31542835846</t>
  </si>
  <si>
    <t>http://www.critica.com.pa/nacional/llega-el-vice-de-trump-486014</t>
  </si>
  <si>
    <t>Llega el vice de Trump</t>
  </si>
  <si>
    <t>2017-08-17 00:38:00-05:00</t>
  </si>
  <si>
    <t>/p/a/112385322</t>
  </si>
  <si>
    <t>http://corerepo.acceso.com/api/v2/temp_file/57e7f2832a00c2419f2c194c1eb6bf84/?format=json</t>
  </si>
  <si>
    <t>/p/a/112385457</t>
  </si>
  <si>
    <t>http://corerepo.acceso.com/api/v2/temp_file/aa63143f9f7ff98cc386c00bb5364449/?format=json</t>
  </si>
  <si>
    <t>Vicepresidente de los Estados Unidos llega tras enviar mensaje de EE.UU. a los aliados</t>
  </si>
  <si>
    <t>/p/a/112384861</t>
  </si>
  <si>
    <t>http://corerepo.acceso.com/api/v2/temp_file/dd9e92654677c2443d3d60a96b7cb03c/?format=json</t>
  </si>
  <si>
    <t>Seguridad por visita de Pence</t>
  </si>
  <si>
    <t>/i/mn/31545875896</t>
  </si>
  <si>
    <t>http://laestrella.com.pa/panama/nacional/pence-arribara-panama-para-reunirse-varela-saint-malo/24018009</t>
  </si>
  <si>
    <t>Pence arribará a Panamá para reunirse con Varela y Saint Malo</t>
  </si>
  <si>
    <t>2017-08-17 07:02:00-05:00</t>
  </si>
  <si>
    <t>/p/a/112385116</t>
  </si>
  <si>
    <t>http://corerepo.acceso.com/api/v2/temp_file/686a5a1fe232fc4ff043fa66618076b6/?format=json</t>
  </si>
  <si>
    <t>Las horas de Pence en Panamá</t>
  </si>
  <si>
    <t>/p/a/112384872</t>
  </si>
  <si>
    <t>http://corerepo.acceso.com/api/v2/temp_file/1b0141276463ff8aa78a2031cded1bfe/?format=json</t>
  </si>
  <si>
    <t>Varela y vicepresidente gringo se reúnen hoy</t>
  </si>
  <si>
    <t>/p/a/112384778</t>
  </si>
  <si>
    <t>http://corerepo.acceso.com/api/v2/temp_file/f70558ec51d81470575b462a2ddbe92f/?format=json</t>
  </si>
  <si>
    <t>Alianza empresarial de Chile y Panamá</t>
  </si>
  <si>
    <t>/i/mn/31546606249</t>
  </si>
  <si>
    <t>http://www.critica.com.pa/nacional/agenda-pence-varela-en-marco-de-visita-oficial-486021</t>
  </si>
  <si>
    <t>Agenda Pence-Varela en marco de visita oficial</t>
  </si>
  <si>
    <t>2017-08-17 08:22:00-05:00</t>
  </si>
  <si>
    <t>/tv/a360lat/32079859</t>
  </si>
  <si>
    <t>https://acceso360latam.acceso.com/autoridadcanal/es-PA/?mod=TrackingAVPlayer&amp;task=download&amp;isHighQuality=1&amp;inline=1&amp;newsId=32079859&amp;mediaType=2&amp;origin=news-publication&amp;sigTs=1502987407&amp;sig=9434aaa84f49b29a7a949f9b10b2a92cc55dd1559c1b6d4d726db69657399f41</t>
  </si>
  <si>
    <t>EL VICEPRESIDENTE DE EEUU, MIKE PENCE, TIENE UNA EXTENSA EXPERIENCIA EN LA POLITICA Y SE REUNIRA CON EL PRESIDENTE DE LA...</t>
  </si>
  <si>
    <t>2017-08-17 07:47:53-05:00</t>
  </si>
  <si>
    <t>/i/mn/31547338367</t>
  </si>
  <si>
    <t>http://www.anpanama.com/7515-Canal-de-Panama-cumplio-103-anos-con-aumentos-en-los-ingresos-.note.aspx</t>
  </si>
  <si>
    <t>Canal de PanamÃ¡ cumpliÃ³ 103 aÃ±os con aumentos en los ingresos</t>
  </si>
  <si>
    <t>2017-08-17 09:40:00-05:00</t>
  </si>
  <si>
    <t>/tv/a360lat/32079744</t>
  </si>
  <si>
    <t>https://acceso360latam.acceso.com/autoridadcanal/es-PA/?mod=TrackingAVPlayer&amp;task=download&amp;isHighQuality=1&amp;inline=1&amp;newsId=32079744&amp;mediaType=2&amp;origin=news-publication&amp;sigTs=1502987407&amp;sig=8935d43a4a77c774b35693bd8e0fcda76ac72757b30c2787f11c6759f60534fb</t>
  </si>
  <si>
    <t>HOY SE ESPERA LA VISITA DEL VICEPRESIDENTE DE EEUU, MIKE PENCE, PARA REUNIRSE CON EL PRESIDENTE DE LA REPUBLICA, JUAN...</t>
  </si>
  <si>
    <t>2017-08-17 07:11:48-05:00</t>
  </si>
  <si>
    <t>/r/a360lat/32078486</t>
  </si>
  <si>
    <t>https://acceso360latam.acceso.com/autoridadcanal/es-PA/?mod=TrackingAVPlayer&amp;task=download&amp;isHighQuality=1&amp;inline=1&amp;newsId=32078486&amp;mediaType=1&amp;origin=news-publication&amp;sigTs=1502987406&amp;sig=a31054e9597a0f2b292b27d307dc228abbd447b1a730cb784a037f09d35aad17</t>
  </si>
  <si>
    <t>SIN CONSENSO CONTINUAN LOS PRACTICOS DEL CANAL DE PANAMA Y LA ADMINISTRACION TRAS LA GENERACION DE UN DOCUMENTO....</t>
  </si>
  <si>
    <t>2017-08-17 05:47:16-05:00</t>
  </si>
  <si>
    <t>Negociaciones</t>
  </si>
  <si>
    <t>/i/mn/31548867386</t>
  </si>
  <si>
    <t>https://www.tvn-2.com/nacionales/Vicepresidente-EEUU-camino-Panama-oficial-Mike-Pence_0_4828017181.html</t>
  </si>
  <si>
    <t>Mike Pence en camino a Panamá para visita oficial</t>
  </si>
  <si>
    <t>Alexandra Howard</t>
  </si>
  <si>
    <t>2017-08-17 12:36:00-05:00</t>
  </si>
  <si>
    <t>/i/mn/31549848645</t>
  </si>
  <si>
    <t>https://www.tvn-2.com/nacionales/Pence-llega-Pana_0_4828017211.html</t>
  </si>
  <si>
    <t>Vicepresidente Mike Pence llega a Panamá</t>
  </si>
  <si>
    <t>2017-08-17 14:36:00-05:00</t>
  </si>
  <si>
    <t>/tv/a360lat/32081945</t>
  </si>
  <si>
    <t>https://acceso360latam.acceso.com/autoridadcanal/es-PA/?mod=TrackingAVPlayer&amp;task=download&amp;isHighQuality=1&amp;inline=1&amp;newsId=32081945&amp;mediaType=2&amp;origin=news-publication&amp;sigTs=1503031612&amp;sig=658dbd5596edde13ee6b1afa5ec4da102511980c806a4a0e5b8bd69ddfaa56d0</t>
  </si>
  <si>
    <t>ENTREVISTA CON PAUL WALLACE, PRESIDENTE EJECUTIVO DE PANAMA PORTS. SE HABLA DE LOS INGRESOS PORTUARIOS, LA INFORMACION...</t>
  </si>
  <si>
    <t>ECO 360</t>
  </si>
  <si>
    <t>2017-08-16 22:25:10-05:00</t>
  </si>
  <si>
    <t xml:space="preserve">ECO TV </t>
  </si>
  <si>
    <t>/i/mn/31549471902</t>
  </si>
  <si>
    <t>http://laestrella.com.pa/panama/nacional/mike-pence-llega-panama-para-encuentro-varela/24018188</t>
  </si>
  <si>
    <t>Mike Pence se dirige al Canal de Panamá</t>
  </si>
  <si>
    <t>2017-08-17 13:47:00-05:00</t>
  </si>
  <si>
    <t>/i/mn/31549183781</t>
  </si>
  <si>
    <t>http://elsiglo.com/panama/agenda-mike-pence-varela-panama/24018186</t>
  </si>
  <si>
    <t>Agenda de Mike Pence y Varela en Panamá</t>
  </si>
  <si>
    <t>2017-08-17 13:12:00-05:00</t>
  </si>
  <si>
    <t>/r/a360lat/32084853</t>
  </si>
  <si>
    <t>https://acceso360latam.acceso.com/autoridadcanal/es-PA/?mod=TrackingAVPlayer&amp;task=download&amp;isHighQuality=1&amp;inline=1&amp;newsId=32084853&amp;mediaType=1&amp;origin=news-publication&amp;sigTs=1503031613&amp;sig=f219430b67fbbf3275a70b89afddc421896d03f3b3b79c35db1cbc5c9b6bfde7</t>
  </si>
  <si>
    <t>SE REFUERZAN LAS MEDIDAS DE SEGURIDAD PARA LA LLEGADA DE MIKE PENCE, VICEPRESIDENTE DE ESTADOS UNIDOS, A PANAMA EN VISTA...</t>
  </si>
  <si>
    <t>2017-08-17 12:54:49-05:00</t>
  </si>
  <si>
    <t>/i/mn/31550658746</t>
  </si>
  <si>
    <t>http://laestrella.com.pa/panama/nacional/mike-pence-condena-atentado-barcelona/24018200</t>
  </si>
  <si>
    <t>Pence condena atentado de Barcelona</t>
  </si>
  <si>
    <t>2017-08-17 16:22:00-05:00</t>
  </si>
  <si>
    <t>/i/mn/31550301156</t>
  </si>
  <si>
    <t>http://www.telemetro.com/nacionales/Vicepresidente-bienvenida-estadounidense-Mike-Pence_3_1054724543.html</t>
  </si>
  <si>
    <t>Vicepresidente panameña da la bienvenida a su homólogo estadounidense Mike Pence</t>
  </si>
  <si>
    <t>2017-08-17 15:35:00-05:00</t>
  </si>
  <si>
    <t>/i/mn/31549960437</t>
  </si>
  <si>
    <t>http://www.telemetro.com/nacionales/Vicepresidente-EEUU-Mike-Pence-Cocoli_0_1054695264.html</t>
  </si>
  <si>
    <t>Vicepresidente de EEUU, Mike Pence visita las esclusas de Cocolí</t>
  </si>
  <si>
    <t>2017-08-17 14:51:00-05:00</t>
  </si>
  <si>
    <t>/tv/a360lat/32090699</t>
  </si>
  <si>
    <t>https://acceso360latam.acceso.com/autoridadcanal/es-PA/?mod=TrackingAVPlayer&amp;task=download&amp;isHighQuality=1&amp;inline=1&amp;newsId=32090699&amp;mediaType=2&amp;origin=news-publication&amp;sigTs=1503031614&amp;sig=e9096b9e0f02332481d44b206cd0378ddd52fe6b7507c6b0dad545e62875769c</t>
  </si>
  <si>
    <t>LLEGA AL AEROPUERTO DE TOCUMEN MIKE PENCE, VICEPRESIDENTE DE ESTADOS UNIDOS, QUIEN ESTUVO REUNIDO CON JUAN CARLOS...</t>
  </si>
  <si>
    <t>2017-08-17 19:28:22-05:00</t>
  </si>
  <si>
    <t>/i/mn/31550492476</t>
  </si>
  <si>
    <t>http://laestrella.com.pa/panama/politica/eeuu-tiene-muchas-opciones-para-venezuela-pero-necesita-apoyo-pence/24018198</t>
  </si>
  <si>
    <t>hace 29 seg 'EEUU tiene muchas opciones para Venezuela, ... pero necesita apoyo',  Pence</t>
  </si>
  <si>
    <t>2017-08-17 16:01:00-05:00</t>
  </si>
  <si>
    <t>/i/mn/31551258465</t>
  </si>
  <si>
    <t>https://elcapitalfinanciero.com/nuestra-prosperidad-esta-entrelazada-dice-mike-pence-en-panama/</t>
  </si>
  <si>
    <t>“Nuestra prosperidad está entrelazada”, dice Mike Pence en Panamá</t>
  </si>
  <si>
    <t>2017-08-17 17:49:00-05:00</t>
  </si>
  <si>
    <t>/i/mn/31551756369</t>
  </si>
  <si>
    <t>http://www.telemetro.com/nacionales/Presidente-Varela-Vicepresidente-EEUU-bilateral_0_1054695397.html</t>
  </si>
  <si>
    <t>Panamá y EEUU fortalecen alianzas en seguridad, migración y lucha contra las drogas</t>
  </si>
  <si>
    <t>Nimay González</t>
  </si>
  <si>
    <t>2017-08-17 19:03:00-05:00</t>
  </si>
  <si>
    <t>/i/mn/31550869790</t>
  </si>
  <si>
    <t>https://metrolibre.com/index.php/economia/101291-canciller-alaba-profunda-panama-ee-uu-durante-visita-de-pence-al-canal</t>
  </si>
  <si>
    <t>Canciller alaba profunda amistad Panamá-EE.UU. durante visita de Pence al Canal</t>
  </si>
  <si>
    <t>2017-08-17 16:54:00-05:00</t>
  </si>
  <si>
    <t>/tv/a360lat/32081816</t>
  </si>
  <si>
    <t>https://acceso360latam.acceso.com/autoridadcanal/es-PA/?mod=TrackingAVPlayer&amp;task=download&amp;isHighQuality=1&amp;inline=1&amp;newsId=32081816&amp;mediaType=2&amp;origin=news-publication&amp;sigTs=1503031612&amp;sig=f3f205361d1a9999e3cb6cef0258da0df2ba5cf718e0a30e47dc8c5008b7b541</t>
  </si>
  <si>
    <t>ENTREVISTA CON PAUL WALLACE, PRESIDENTE EJECUTIVO DE PANAMA PORTS. SE HABLA DEL MOVIMIENTO PORTUARIO EN PANAMA, EL...</t>
  </si>
  <si>
    <t>2017-08-16 21:59:04-05:00</t>
  </si>
  <si>
    <t>/i/mn/31549411007</t>
  </si>
  <si>
    <t>hace 24 seg Mike Pence se dirige al Canal de Panamá</t>
  </si>
  <si>
    <t>2017-08-17 13:39:00-05:00</t>
  </si>
  <si>
    <t>/i/mn/31551894155</t>
  </si>
  <si>
    <t>https://elcapitalfinanciero.com/varela-pide-a-pence-que-mas-empresas-de-estados-unidos-inviertan-en-panama/</t>
  </si>
  <si>
    <t>Varela pide a Pence que más empresas de Estados Unidos inviertan en Panamá</t>
  </si>
  <si>
    <t>2017-08-17 19:25:00-05:00</t>
  </si>
  <si>
    <t>/tv/a360lat/32082057</t>
  </si>
  <si>
    <t>https://acceso360latam.acceso.com/autoridadcanal/es-PA/?mod=TrackingAVPlayer&amp;task=download&amp;isHighQuality=1&amp;inline=1&amp;newsId=32082057&amp;mediaType=2&amp;origin=news-publication&amp;sigTs=1503031612&amp;sig=ee44e0f7b0dad915cd2b9b42b84e37a5db95104314806fcc22a7832eda954cb3</t>
  </si>
  <si>
    <t>ENTREVISTA CON PAUL WALLACE, PRESIDENTE EJECUTIVO DE PANAMA PORTS. SE HABLA DE LA ENTREGA DE LAS PROPUESTAS DE NEGOCIOS...</t>
  </si>
  <si>
    <t>2017-08-16 22:50:59-05:00</t>
  </si>
  <si>
    <t>/i/mn/31549287784</t>
  </si>
  <si>
    <t>http://www.telemetro.com/nacionales/Vicepresidente-EEUU-Panama-reunirse-Varela_0_1054695047.html</t>
  </si>
  <si>
    <t>El  "Air Force Two", su avión oficial aterrizó pasadas las 12.47 m.d. en el Aeropuerto Internacional de Tocumen. Foto/TR</t>
  </si>
  <si>
    <t>2017-08-17 13:24:00-05:00</t>
  </si>
  <si>
    <t>/i/mn/31549792179</t>
  </si>
  <si>
    <t>http://www.critica.com.pa/nacional/hincapie-recibio-al-vicepresidente-de-eeuu-michael-pence-486057</t>
  </si>
  <si>
    <t>Hincapié recibió al vicepresidente de EE.UU. Michael Pence</t>
  </si>
  <si>
    <t>2017-08-17 14:29:00-05:00</t>
  </si>
  <si>
    <t>/r/a360lat/32084874</t>
  </si>
  <si>
    <t>https://acceso360latam.acceso.com/autoridadcanal/es-PA/?mod=TrackingAVPlayer&amp;task=download&amp;isHighQuality=1&amp;inline=1&amp;newsId=32084874&amp;mediaType=1&amp;origin=news-publication&amp;sigTs=1503031613&amp;sig=99c0961d61cd933f1cf56e56fdc036dc7bcb8db75ff1ae06f375d8fa765b45aa</t>
  </si>
  <si>
    <t>LLEGA MIKE PENCE, VICEPRESIDENTE DE ESTADOS UNIDOS, A PANAMA EN VISTA OFICIAL A JUAN CARLOS VARELA, PRESIDENTE DE LA...</t>
  </si>
  <si>
    <t>2017-08-17 13:09:50-05:00</t>
  </si>
  <si>
    <t>/i/mn/31551830201</t>
  </si>
  <si>
    <t>http://elsiglo.com/panama/pence-aplaude-canal-panama-generar-inversion-hemisferio/24018221</t>
  </si>
  <si>
    <t>http://elsiglo.com.pa/panama/pence-aplaude-canal-panama-generar-inversion-hemisferio/24018221</t>
  </si>
  <si>
    <t>Pence aplaude al canal de Panamá por generar más inversión en el hemisferio</t>
  </si>
  <si>
    <t>2017-08-17 19:14:00-05:00</t>
  </si>
  <si>
    <t>/i/mn/31549088366</t>
  </si>
  <si>
    <t>Vicepresidente de EEUU llega a Panamá para reunirse con Varela</t>
  </si>
  <si>
    <t>2017-08-17 13:02:00-05:00</t>
  </si>
  <si>
    <t>/r/a360lat/32084960</t>
  </si>
  <si>
    <t>https://acceso360latam.acceso.com/autoridadcanal/es-PA/?mod=TrackingAVPlayer&amp;task=download&amp;isHighQuality=1&amp;inline=1&amp;newsId=32084960&amp;mediaType=1&amp;origin=news-publication&amp;sigTs=1503031613&amp;sig=eb65e284c3cfa62df08dafe40479a067bfea47c0ad54f890bbe81dae4d32f43b</t>
  </si>
  <si>
    <t>2017-08-17 13:47:43-05:00</t>
  </si>
  <si>
    <t>/i/mn/31550030433</t>
  </si>
  <si>
    <t>Vicepresidente de EEUU, Mike Pence visita las esclusas de Cocolí. Foto/TR</t>
  </si>
  <si>
    <t>2017-08-17 15:00:00-05:00</t>
  </si>
  <si>
    <t>/i/mn/31550281624</t>
  </si>
  <si>
    <t>hace 32 seg Mike Pence se dirige al Canal de Panamá</t>
  </si>
  <si>
    <t>2017-08-17 15:32:00-05:00</t>
  </si>
  <si>
    <t>/i/mn/31550492462</t>
  </si>
  <si>
    <t>Make Pence condena atentado de Barcelona</t>
  </si>
  <si>
    <t>/i/mn/31550502804</t>
  </si>
  <si>
    <t>Pence elogia administración del Canal y dice que EEUU seguirá imponiendo sanciones a Venezuela</t>
  </si>
  <si>
    <t>2017-08-17 16:02:00-05:00</t>
  </si>
  <si>
    <t>/r/a360lat/32085360</t>
  </si>
  <si>
    <t>https://acceso360latam.acceso.com/autoridadcanal/es-PA/?mod=TrackingAVPlayer&amp;task=download&amp;isHighQuality=1&amp;inline=1&amp;newsId=32085360&amp;mediaType=1&amp;origin=news-publication&amp;sigTs=1503031613&amp;sig=d785b638a4fa453b4dadaed67a1769c2fd777d9b89b80b4d30822e34dc5ac988</t>
  </si>
  <si>
    <t>2017-08-17 14:14:41-05:00</t>
  </si>
  <si>
    <t>/i/mn/31550508889</t>
  </si>
  <si>
    <t>https://metrolibre.com/index.php/principales/101286-pence-ee-uu-esta-listo-para-ayudar-a-espana-a-hallar-y-castigar-terroristas</t>
  </si>
  <si>
    <t>Pence: "EE.UU. está listo para ayudar" a España a hallar y castigar terroristas</t>
  </si>
  <si>
    <t>2017-08-17 16:03:00-05:00</t>
  </si>
  <si>
    <t>/i/mn/31549812738</t>
  </si>
  <si>
    <t>http://www.prensa.com/politica/Vicepresidente-estadounidense-Mike-Pence-Cocoli_0_4828017177.html</t>
  </si>
  <si>
    <t>Vicepresidente estadounidense Mike Pence visita las esclusas de Cocolí</t>
  </si>
  <si>
    <t>2017-08-17 14:31:00-05:00</t>
  </si>
  <si>
    <t>/tv/a360lat/32090631</t>
  </si>
  <si>
    <t>https://acceso360latam.acceso.com/autoridadcanal/es-PA/?mod=TrackingAVPlayer&amp;task=download&amp;isHighQuality=1&amp;inline=1&amp;newsId=32090631&amp;mediaType=2&amp;origin=news-publication&amp;sigTs=1503031614&amp;sig=c29d2b84192b340c9b00a6816041a429ef833d0aa154586ed1817001c4639c7a</t>
  </si>
  <si>
    <t>CONFERENCIA DE PRENSA SOBRE LA REUNION DE MIKE PENCE, VICEPRESIDENTE DE ESTADOS UNIDOS Y JUAN CARLOS VARELA, PRESIDENTE...</t>
  </si>
  <si>
    <t>2017-08-17 18:58:58-05:00</t>
  </si>
  <si>
    <t>/i/mn/31551153269</t>
  </si>
  <si>
    <t>http://www.telemetro.com/nacionales/Canciller-profunda-Panama-EEUU-Pence-Canal_0_1054695469.html</t>
  </si>
  <si>
    <t>Canciller alaba profunda amistad Panamá-EEUU durante visita de Pence al Canal</t>
  </si>
  <si>
    <t>2017-08-17 17:33:00-05:00</t>
  </si>
  <si>
    <t>/i/mn/31551061182</t>
  </si>
  <si>
    <t>hace 1 hora Pence condena atentado de Barcelona</t>
  </si>
  <si>
    <t>2017-08-17 17:19:00-05:00</t>
  </si>
  <si>
    <t>/i/mn/31551735948</t>
  </si>
  <si>
    <t>https://metrolibre.com/index.php/economia/101297-pence-aplaude-al-canal-de-panama-por-generar-mas-inversion-en-el-hemisferio</t>
  </si>
  <si>
    <t>Pence aplaude al Canal de Panamá por generar más inversión en el hemisferio</t>
  </si>
  <si>
    <t>2017-08-17 19:00:00-05:00</t>
  </si>
  <si>
    <t>/i/mn/31549650221</t>
  </si>
  <si>
    <t>http://canal.sertv.gob.pa/noticias-nacional-fm/item/43848-vicecanciller-hincapie-recibe-a-vicepresidente-de-los-estados-unidos</t>
  </si>
  <si>
    <t>Vicecanciller Hincapié recibe a Vicepresidente de los Estados Unidos</t>
  </si>
  <si>
    <t>2017-08-17 14:09:00-05:00</t>
  </si>
  <si>
    <t>/tv/a360lat/32090632</t>
  </si>
  <si>
    <t>https://acceso360latam.acceso.com/autoridadcanal/es-PA/?mod=TrackingAVPlayer&amp;task=download&amp;isHighQuality=1&amp;inline=1&amp;newsId=32090632&amp;mediaType=2&amp;origin=news-publication&amp;sigTs=1503031614&amp;sig=8f497b06a288e9c29f02b5bf6e952f388e9f5e878a0658a1ea5e8ead21d5a220</t>
  </si>
  <si>
    <t>2017-08-17 18:51:57-05:00</t>
  </si>
  <si>
    <t>/i/mn/31550770360</t>
  </si>
  <si>
    <t>http://www.telemetro.com/nacionales/Vicepresidente-estadounidense-visito-esclusas-Cocoli_3_1054724544.html</t>
  </si>
  <si>
    <t>Vicepresidente estadounidense visitó las esclusas de Cocolí</t>
  </si>
  <si>
    <t>Telemetro Reporta</t>
  </si>
  <si>
    <t>2017-08-17 16:38:00-05:00</t>
  </si>
  <si>
    <t>/i/mn/31550603580</t>
  </si>
  <si>
    <t>hace 56 seg Pence condena atentado de Barcelona</t>
  </si>
  <si>
    <t>2017-08-17 16:15:00-05:00</t>
  </si>
  <si>
    <t>/i/mn/31552728090</t>
  </si>
  <si>
    <t>http://www.diaadia.com.pa/mundo/pence-aplaude-al-canal-de-panama-por-generar-mas-inversion-322646</t>
  </si>
  <si>
    <t>Pence aplaude al Canal de Panamá por generar más inversión</t>
  </si>
  <si>
    <t>2017-08-17 21:45:00-05:00</t>
  </si>
  <si>
    <t>/tv/a360lat/32090875</t>
  </si>
  <si>
    <t>https://acceso360latam.acceso.com/autoridadcanal/es-PA/?mod=TrackingAVPlayer&amp;task=download&amp;isHighQuality=1&amp;inline=1&amp;newsId=32090875&amp;mediaType=2&amp;origin=news-publication&amp;sigTs=1503031614&amp;sig=a5249ff0d00f3d47154130dcd8aba75e897a7673d82c46998cea536d40be76cc</t>
  </si>
  <si>
    <t>2017-08-17 19:39:05-05:00</t>
  </si>
  <si>
    <t>/i/mn/31550481991</t>
  </si>
  <si>
    <t>Pence elogia administración del Canal y dice que Venezuela vive un régimen brutal</t>
  </si>
  <si>
    <t>2017-08-17 16:00:00-05:00</t>
  </si>
  <si>
    <t>/tv/a360lat/32090721</t>
  </si>
  <si>
    <t>https://acceso360latam.acceso.com/autoridadcanal/es-PA/?mod=TrackingAVPlayer&amp;task=download&amp;isHighQuality=1&amp;inline=1&amp;newsId=32090721&amp;mediaType=2&amp;origin=news-publication&amp;sigTs=1503031614&amp;sig=cf028e3ed652bba31bdb9cf205e4440ac45261e7ee904deeb979e56d8fd48a39</t>
  </si>
  <si>
    <t>AL AEROPUERTO DE TOCUMEN YA LLEGO LA CARAVANA DE MIKE PENCE, VICEPRESIDENTE DE ESTADOS UNIDOS. MENCION: CANAL DE PANAMA;...</t>
  </si>
  <si>
    <t>2017-08-17 19:19:07-05:00</t>
  </si>
  <si>
    <t>/tv/a360lat/32090688</t>
  </si>
  <si>
    <t>https://acceso360latam.acceso.com/autoridadcanal/es-PA/?mod=TrackingAVPlayer&amp;task=download&amp;isHighQuality=1&amp;inline=1&amp;newsId=32090688&amp;mediaType=2&amp;origin=news-publication&amp;sigTs=1503031614&amp;sig=79b217a96679db4e26a18c0a93ba550bb641faf54dd3f0bfedb309d88733b4ff</t>
  </si>
  <si>
    <t>2017-08-17 19:16:41-05:00</t>
  </si>
  <si>
    <t>/tv/a360lat/32084324</t>
  </si>
  <si>
    <t>https://acceso360latam.acceso.com/autoridadcanal/es-PA/?mod=TrackingAVPlayer&amp;task=download&amp;isHighQuality=1&amp;inline=1&amp;newsId=32084324&amp;mediaType=2&amp;origin=news-publication&amp;sigTs=1503031612&amp;sig=85d53c38149c3b61925eb26b14a2c11aa260f117269187726f8f1175efc28b39</t>
  </si>
  <si>
    <t>ENTREVISTA CON ELOY ALFARO, EXEMBAJADOR DE PANAMA EN ESTADOS UNIDOS. SE HABLA DE LAS ESPECTATIVAS EN PANAMA POR LA...</t>
  </si>
  <si>
    <t>2017-08-17 12:54:54-05:00</t>
  </si>
  <si>
    <t>/i/mn/31549404546</t>
  </si>
  <si>
    <t>Mike Pence en suelo panameño</t>
  </si>
  <si>
    <t>2017-08-17 13:38:00-05:00</t>
  </si>
  <si>
    <t>/i/mn/31551702473</t>
  </si>
  <si>
    <t>Pence destaca a Panamá como un “aliado muy valioso” y fortalecen alianzas</t>
  </si>
  <si>
    <t>2017-08-17 18:57:00-05:00</t>
  </si>
  <si>
    <t>/i/mn/31550334634</t>
  </si>
  <si>
    <t>'EEUU tiene muchas opciones para Venezuela, ... pero necesita apoyo',  Pence</t>
  </si>
  <si>
    <t>2017-08-17 15:39:00-05:00</t>
  </si>
  <si>
    <t>/tv/a360lat/32085607</t>
  </si>
  <si>
    <t>https://acceso360latam.acceso.com/autoridadcanal/es-PA/?mod=TrackingAVPlayer&amp;task=download&amp;isHighQuality=1&amp;inline=1&amp;newsId=32085607&amp;mediaType=2&amp;origin=news-publication&amp;sigTs=1503031613&amp;sig=9719ab9ce75c816e5349ac037098a44e729cdcc8ce93e1926e29da2dc179099d</t>
  </si>
  <si>
    <t>SECCION DE OPINION. SE HABLA SOBRE LA VISITA DEL VICEPRESIDENTE DE EEUU, MIKE PENCE. MENCION: ACP; ISABEL SAINT MALO,...</t>
  </si>
  <si>
    <t>2017-08-17 07:40:35-05:00</t>
  </si>
  <si>
    <t>/i/mn/31552038044</t>
  </si>
  <si>
    <t>http://www.telemetro.com/nacionales/Visita-vicepresidente-Mike-Pence-Panama_13_1054824508.html</t>
  </si>
  <si>
    <t>Visita del vicepresidente de EEUU Mike Pence a Panamá</t>
  </si>
  <si>
    <t>2017-08-17 19:48:00-05:00</t>
  </si>
  <si>
    <t>/i/mn/31551620251</t>
  </si>
  <si>
    <t>El presidente de la República Juan Carlos Varela y el vicepresidente de Estados Unidos, Mike Pence. Foto/TR</t>
  </si>
  <si>
    <t>2017-08-17 18:44:00-05:00</t>
  </si>
  <si>
    <t>/tv/a360lat/32084582</t>
  </si>
  <si>
    <t>https://acceso360latam.acceso.com/autoridadcanal/es-PA/?mod=TrackingAVPlayer&amp;task=download&amp;isHighQuality=1&amp;inline=1&amp;newsId=32084582&amp;mediaType=2&amp;origin=news-publication&amp;sigTs=1503031612&amp;sig=d69a6e0315b4eb89d59ef22aea5c40ddbb4b51ec475e6a5ea005db20a1d5d9b8</t>
  </si>
  <si>
    <t>LLEGA MIKE PENCE, VICEPRESIDENTE DE ESTADOS UNIDOS, A PANAMA DONDE SOSTENDRA UNA REUNION CON JUAN CARLOS VARELA,...</t>
  </si>
  <si>
    <t>2017-08-17 14:18:24-05:00</t>
  </si>
  <si>
    <t>/i/mn/31549116730</t>
  </si>
  <si>
    <t>Pence llega a Panamá; se reunirá con el presidente Varela. Foto/AFP</t>
  </si>
  <si>
    <t>2017-08-17 13:05:00-05:00</t>
  </si>
  <si>
    <t>/i/mn/31551113636</t>
  </si>
  <si>
    <t>http://elvenezolano.com.pa/mike-pence-en-cocoli-tenemos-que-hacer-mas-por-venezuela/</t>
  </si>
  <si>
    <t>Mike Pence en Cocolí: Tenemos que hacer más por Venezuela</t>
  </si>
  <si>
    <t>Mariana Suárez</t>
  </si>
  <si>
    <t>2017-08-17 17:27:00-05:00</t>
  </si>
  <si>
    <t>/i/mn/31550391340</t>
  </si>
  <si>
    <t>Pence elogia administración del Canal en manos panameñas y pide unión por Venezuela</t>
  </si>
  <si>
    <t>2017-08-17 15:47:00-05:00</t>
  </si>
  <si>
    <t>/tv/a360lat/32091069</t>
  </si>
  <si>
    <t>https://acceso360latam.acceso.com/autoridadcanal/es-PA/?mod=TrackingAVPlayer&amp;task=download&amp;isHighQuality=1&amp;inline=1&amp;newsId=32091069&amp;mediaType=2&amp;origin=news-publication&amp;sigTs=1503031614&amp;sig=a7489209ccdcb0e797e6a948e15a4c9a5582067b60c493d3f20ec6b4b197ef3a</t>
  </si>
  <si>
    <t>RESUMEN DE LA VISITA DE MIKE PENCE, VICEPRESIDENTE DE ESTADOS UNIDOS A EL CANAL DE PANAMA. DECLARACIONES DE MIKE PENCE,...</t>
  </si>
  <si>
    <t>2017-08-17 19:22:07-05:00</t>
  </si>
  <si>
    <t>/tv/a360lat/32090816</t>
  </si>
  <si>
    <t>https://acceso360latam.acceso.com/autoridadcanal/es-PA/?mod=TrackingAVPlayer&amp;task=download&amp;isHighQuality=1&amp;inline=1&amp;newsId=32090816&amp;mediaType=2&amp;origin=news-publication&amp;sigTs=1503031614&amp;sig=1039d5fc37cbcaa1fe092395f55bd58fa4378374add24a1b89e176627ec88d3d</t>
  </si>
  <si>
    <t>ENTREVISTA CON JOHN FEELEY, EMBAJADOR DE ESTADOS UNIDOS EN PANAMA. SE HABLA DE LA REUNION DE HOY CON JUAN CARLOS VARELA,...</t>
  </si>
  <si>
    <t>2017-08-17 19:49:53-05:00</t>
  </si>
  <si>
    <t>/r/a360lat/32085335</t>
  </si>
  <si>
    <t>https://acceso360latam.acceso.com/autoridadcanal/es-PA/?mod=TrackingAVPlayer&amp;task=download&amp;isHighQuality=1&amp;inline=1&amp;newsId=32085335&amp;mediaType=1&amp;origin=news-publication&amp;sigTs=1503031613&amp;sig=1fb9d65d9d811e7f38f47abe5ec3c09ee894a11f66b5181a50614d3818119af6</t>
  </si>
  <si>
    <t>2017-08-17 14:01:06-05:00</t>
  </si>
  <si>
    <t>/tv/a360lat/32090549</t>
  </si>
  <si>
    <t>https://acceso360latam.acceso.com/autoridadcanal/es-PA/?mod=TrackingAVPlayer&amp;task=download&amp;isHighQuality=1&amp;inline=1&amp;newsId=32090549&amp;mediaType=2&amp;origin=news-publication&amp;sigTs=1503031614&amp;sig=df85578d4a6e409361c88761e0701ef74100686b5ef60ce256c573385b19a736</t>
  </si>
  <si>
    <t>2017-08-17 18:39:34-05:00</t>
  </si>
  <si>
    <t>/i/mn/31550848718</t>
  </si>
  <si>
    <t>Pence visita el Canal de Panamá</t>
  </si>
  <si>
    <t>2017-08-17 16:50:00-05:00</t>
  </si>
  <si>
    <t>/tv/a360lat/32090756</t>
  </si>
  <si>
    <t>https://acceso360latam.acceso.com/autoridadcanal/es-PA/?mod=TrackingAVPlayer&amp;task=download&amp;isHighQuality=1&amp;inline=1&amp;newsId=32090756&amp;mediaType=2&amp;origin=news-publication&amp;sigTs=1503031614&amp;sig=c321419e4499af9cb7683ef7ec5249a2db0384efe69b4daf89a82ded1abf9ecd</t>
  </si>
  <si>
    <t>2017-08-17 19:28:58-05:00</t>
  </si>
  <si>
    <t>/i/mn/31551968169</t>
  </si>
  <si>
    <t>http://laexitosapanama.com/2017/mike-pence-visita-panama/</t>
  </si>
  <si>
    <t>Mike Pence visita Panamá</t>
  </si>
  <si>
    <t>La Exitosa Panamá</t>
  </si>
  <si>
    <t>2017-08-17 19:37:00-05:00</t>
  </si>
  <si>
    <t>/s/mn/49805ecdec6520d4de81e934906f5014</t>
  </si>
  <si>
    <t>/i/mn/31555106480</t>
  </si>
  <si>
    <t>http://www.panamaon.com/noticias/internacional/29607-vicepresidente-de-eeuu-destaca-interes-en-una-mejor-relacion-con-america-latina.html</t>
  </si>
  <si>
    <t>Vicepresidente de EEUU destaca interés en una mejor relación con América Latina</t>
  </si>
  <si>
    <t>2017-08-18 03:34:00-05:00</t>
  </si>
  <si>
    <t>/i/mn/31553705645</t>
  </si>
  <si>
    <t>http://www.prensa.com/opinion/Buques-tripulados-listos_0_4828017236.html</t>
  </si>
  <si>
    <t>Buques no tripulados, ¿estamos listos?</t>
  </si>
  <si>
    <t>2017-08-18 00:14:00-05:00</t>
  </si>
  <si>
    <t>/i/mn/31554796396</t>
  </si>
  <si>
    <t>http://impresa.prensa.com/economia/Moodys-Panama_0_4828017249.html</t>
  </si>
  <si>
    <t>Moody’s, en Panamá</t>
  </si>
  <si>
    <t>2017-08-18 02:55:00-05:00</t>
  </si>
  <si>
    <t>/p/a/112403472</t>
  </si>
  <si>
    <t>http://corerepo.acceso.com/api/v2/temp_file/ef45e91be31e9f6e8d2530fde18f8827/?format=json</t>
  </si>
  <si>
    <t>Gatera llena en el Premio Autoridad Del Canal De Panamá</t>
  </si>
  <si>
    <t>Jimmy Young</t>
  </si>
  <si>
    <t>2017-08-17 17:00:00-05:00</t>
  </si>
  <si>
    <t>/p/a/112403547</t>
  </si>
  <si>
    <t>http://corerepo.acceso.com/api/v2/temp_file/68d9d4b1456d31b8c507715aeef910c1/?format=json</t>
  </si>
  <si>
    <t>/p/a/112404234</t>
  </si>
  <si>
    <t>http://corerepo.acceso.com/api/v2/temp_file/8c5c0746b61cda51df802bbc8c469410/?format=json</t>
  </si>
  <si>
    <t>En los niños está 'El futuro de la paz'</t>
  </si>
  <si>
    <t>VALERIE STOUTE</t>
  </si>
  <si>
    <t>/p/a/112404169</t>
  </si>
  <si>
    <t>http://corerepo.acceso.com/api/v2/temp_file/1aca09d129f026ffc1bff2aa09787efc/?format=json</t>
  </si>
  <si>
    <t>¡La hora del selfie!</t>
  </si>
  <si>
    <t>/p/a/112403478</t>
  </si>
  <si>
    <t>http://corerepo.acceso.com/api/v2/temp_file/119a0a3aeb6a55cff5e546c7353c9554/?format=json</t>
  </si>
  <si>
    <t>Panamá tomara medidas en situación de Venezuela</t>
  </si>
  <si>
    <t>/p/a/112403673</t>
  </si>
  <si>
    <t>http://corerepo.acceso.com/api/v2/temp_file/fdced08a4305b9da667f2543d002930a/?format=json</t>
  </si>
  <si>
    <t>autoridadTÍASamá</t>
  </si>
  <si>
    <t>/p/a/112403825</t>
  </si>
  <si>
    <t>http://corerepo.acceso.com/api/v2/temp_file/7c9113e1f561603b143ea1913bed4f71/?format=json</t>
  </si>
  <si>
    <t>Mike Pence, los selfis y un sueño</t>
  </si>
  <si>
    <t>/p/a/112403980</t>
  </si>
  <si>
    <t>http://corerepo.acceso.com/api/v2/temp_file/27af1f788b28e1029f25ed2c46a8ab9a/?format=json</t>
  </si>
  <si>
    <t>Últimos ensayos para Panamá</t>
  </si>
  <si>
    <t>/i/mn/31553672867</t>
  </si>
  <si>
    <t>http://laestrella.com.pa/panama/nacional/seis-horas-pence-panama/24018318</t>
  </si>
  <si>
    <t>Las seis horas de Pence en Panamá</t>
  </si>
  <si>
    <t>2017-08-18 00:09:00-05:00</t>
  </si>
  <si>
    <t>/i/mn/31554354086</t>
  </si>
  <si>
    <t>hace 1 hora Las seis horas de Pence en Panamá</t>
  </si>
  <si>
    <t>2017-08-18 01:56:00-05:00</t>
  </si>
  <si>
    <t>/p/a/112403960</t>
  </si>
  <si>
    <t>http://corerepo.acceso.com/api/v2/temp_file/9a98c2a92d2872ff17115f0b7eb6d735/?format=json</t>
  </si>
  <si>
    <t>Moody's, en Panamá</t>
  </si>
  <si>
    <t>/p/a/112403557</t>
  </si>
  <si>
    <t>http://corerepo.acceso.com/api/v2/temp_file/1e447da7af98a30eced7f93efe578bae/?format=json</t>
  </si>
  <si>
    <t>/i/mn/31556121265</t>
  </si>
  <si>
    <t>17/08/2017 - 1:03 p.m. Mike Pence en suelo panameño</t>
  </si>
  <si>
    <t>2017-08-18 05:38:00-05:00</t>
  </si>
  <si>
    <t>/p/a/112403509</t>
  </si>
  <si>
    <t>http://corerepo.acceso.com/api/v2/temp_file/c3057d858eba6c7f9bf54f6f4ae21c7f/?format=json</t>
  </si>
  <si>
    <t>La gallina de los huevos de oro</t>
  </si>
  <si>
    <t>JULIO VILLALOBOS</t>
  </si>
  <si>
    <t>/p/a/112404352</t>
  </si>
  <si>
    <t>http://corerepo.acceso.com/api/v2/temp_file/71f863164d15de14312c9ec092d46d1b/?format=json</t>
  </si>
  <si>
    <t>'Felicito a Panamá por haber logrado este magnífico monumento', Pence</t>
  </si>
  <si>
    <t>/p/a/112403634</t>
  </si>
  <si>
    <t>http://corerepo.acceso.com/api/v2/temp_file/9f06a763c301de269f3c2098404da2e3/?format=json</t>
  </si>
  <si>
    <t>Sí, HISTORIADORA</t>
  </si>
  <si>
    <t>Roxana Muñoz</t>
  </si>
  <si>
    <t>/p/a/112404025</t>
  </si>
  <si>
    <t>http://corerepo.acceso.com/api/v2/temp_file/7221c4f8b9ba5cc43fe33b211e8fbaf3/?format=json</t>
  </si>
  <si>
    <t>Venezuela, en la mira de EE.UU. y Panamá</t>
  </si>
  <si>
    <t>Jason Morales,na c i o n . p a @ e p a s a .c o m ?@Pa</t>
  </si>
  <si>
    <t>/p/a/112404043</t>
  </si>
  <si>
    <t>http://corerepo.acceso.com/api/v2/temp_file/55458eeb0d2f021843370fd32df4e207/?format=json</t>
  </si>
  <si>
    <t>Ellos siembran los valores en Panamá</t>
  </si>
  <si>
    <t>VALERIE STOUTE VA LE R I E S TOU TE</t>
  </si>
  <si>
    <t>/p/a/112403952</t>
  </si>
  <si>
    <t>http://corerepo.acceso.com/api/v2/temp_file/e7238961287f963a11ce01b145043b83/?format=json</t>
  </si>
  <si>
    <t>JOSÉ GUZMÁN</t>
  </si>
  <si>
    <t>/p/a/112404335</t>
  </si>
  <si>
    <t>http://corerepo.acceso.com/api/v2/temp_file/3ca55ff84e79b2f467abb5eea36550e0/?format=json</t>
  </si>
  <si>
    <t>ft Ti e n e n talento para la oratoria</t>
  </si>
  <si>
    <t>/p/a/112403784</t>
  </si>
  <si>
    <t>http://corerepo.acceso.com/api/v2/temp_file/1b43b4452205c2b78db3c0c69b58e5f9/?format=json</t>
  </si>
  <si>
    <t>/tv/a360lat/32098335</t>
  </si>
  <si>
    <t>https://acceso360latam.acceso.com/autoridadcanal/es-PA/?mod=TrackingAVPlayer&amp;task=download&amp;isHighQuality=1&amp;inline=1&amp;newsId=32098335&amp;mediaType=2&amp;origin=news-publication&amp;sigTs=1503073807&amp;sig=0e2dbcb8b106dc1a97991912b20ecbc9bea3797460ac5f00a2ac862cb2177d53</t>
  </si>
  <si>
    <t>LAS ESCLUSAS DE COCOLI FUE EL PRIMER LUGAR QUE VISITO EL VICEPRESIDENTE ESTADOUNIDENSE, MIKE PENCE, COMO PARTE DE SU...</t>
  </si>
  <si>
    <t>2017-08-18 07:10:28-05:00</t>
  </si>
  <si>
    <t>/tv/a360lat/32099146</t>
  </si>
  <si>
    <t>https://acceso360latam.acceso.com/autoridadcanal/es-PA/?mod=TrackingAVPlayer&amp;task=download&amp;isHighQuality=1&amp;inline=1&amp;newsId=32099146&amp;mediaType=2&amp;origin=news-publication&amp;sigTs=1503073807&amp;sig=b754249e3b51d74eb0c6ba2be04af7794c212219d9ce7943cb29ed8df8b9d397</t>
  </si>
  <si>
    <t>ENTREVISTA CON SHARON DIAZ, DIRECTORA DEL CENTRO PENITENCIARIO DE COLON; MIGUEL CRESPO, ARQUITECTO Y ALEXIS HO,...</t>
  </si>
  <si>
    <t>2017-08-18 09:47:21-05:00</t>
  </si>
  <si>
    <t>/tv/a360lat/32098584</t>
  </si>
  <si>
    <t>https://acceso360latam.acceso.com/autoridadcanal/es-PA/?mod=TrackingAVPlayer&amp;task=download&amp;isHighQuality=1&amp;inline=1&amp;newsId=32098584&amp;mediaType=2&amp;origin=news-publication&amp;sigTs=1503073807&amp;sig=d3c750eacc00fba1fc252a495a224e91a29a87cb231d18e41a41cef6b01f6048</t>
  </si>
  <si>
    <t>ENTREVISTA CON MARIA LUISA NAVARRO, VICECANCILLER DE PANAMA. HABLA SOBRE LA REUNION ENTRE EL PRESIDENTE DE LA REPUBLICA,...</t>
  </si>
  <si>
    <t>2017-08-18 07:44:42-05:00</t>
  </si>
  <si>
    <t>/tv/a360lat/32099187</t>
  </si>
  <si>
    <t>https://acceso360latam.acceso.com/autoridadcanal/es-PA/?mod=TrackingAVPlayer&amp;task=download&amp;isHighQuality=1&amp;inline=1&amp;newsId=32099187&amp;mediaType=2&amp;origin=news-publication&amp;sigTs=1503073807&amp;sig=137cf975ea42b5e41c6718b488b69bc145c914650a3949a139ab09b05bc66b90</t>
  </si>
  <si>
    <t>SECCION DE OPINION. SE HABLA SOBRE LA VISITA DE MIKE PENCE, VICEPRESIDENTE DE EEUU, EN LAS ESCLUSAS DE COCOLI DEL CANAL...</t>
  </si>
  <si>
    <t>2017-08-18 07:25:32-05:00</t>
  </si>
  <si>
    <t>/r/a360lat/32100272</t>
  </si>
  <si>
    <t>https://acceso360latam.acceso.com/autoridadcanal/es-PA/?mod=TrackingAVPlayer&amp;task=download&amp;isHighQuality=1&amp;inline=1&amp;newsId=32100272&amp;mediaType=1&amp;origin=news-publication&amp;sigTs=1503073807&amp;sig=2ea36ac0994c480ac274ad40c43997eb2a31bcf691e4b05506be9826373dec5f</t>
  </si>
  <si>
    <t>MIKE PENCE EN SU VISITA A PANAMA CONDENO LOS ATENTADOS EN BARCELONA Y LAMENTO QUE VENEZUELA SE ESTE CONVIRTIENDO EN UNA...</t>
  </si>
  <si>
    <t>Laritza de León</t>
  </si>
  <si>
    <t>2017-08-18 07:19:14-05:00</t>
  </si>
  <si>
    <t>/i/mn/31558272788</t>
  </si>
  <si>
    <t>http://www.prensa.com/cultura/Diario-categorias-premios-Excelencia-Periodistica_0_4828767081.html</t>
  </si>
  <si>
    <t>La infografía sobre la ampliación del Canal de Panamá es del diseñador gráfico Ernesto Jaén.</t>
  </si>
  <si>
    <t>2017-08-18 09:47:00-05:00</t>
  </si>
  <si>
    <t>/i/mn/31557586290</t>
  </si>
  <si>
    <t>http://canal.sertv.gob.pa/noticias-nacional-fm/item/43862-vicepresidentes-de-panama-y-estados-unidos-visitan-esclusas-de-cocoli</t>
  </si>
  <si>
    <t>Vicepresidentes de Panamá y Estados Unidos visitan Esclusas de Cocolí</t>
  </si>
  <si>
    <t>2017-08-18 08:30:00-05:00</t>
  </si>
  <si>
    <t>/i/mn/31558803294</t>
  </si>
  <si>
    <t>‘Mi Diario’ gana uno de los premios Excelencia Periodística 2017 de la SIP</t>
  </si>
  <si>
    <t>2017-08-18 10:50:00-05:00</t>
  </si>
  <si>
    <t>/i/mn/31562133361</t>
  </si>
  <si>
    <t>http://www.panamaon.com/noticias/economia/29690-canal-de-panama-via-estrategica-para-estados-unidos.html</t>
  </si>
  <si>
    <t>Canal de Panamá: vía estratégica para Estados Unidos</t>
  </si>
  <si>
    <t>2017-08-18 18:21:00-05:00</t>
  </si>
  <si>
    <t>/tv/a360lat/32106866</t>
  </si>
  <si>
    <t>https://acceso360latam.acceso.com/autoridadcanal/es-PA/?mod=TrackingAVPlayer&amp;task=download&amp;isHighQuality=1&amp;inline=1&amp;newsId=32106866&amp;mediaType=2&amp;origin=news-publication&amp;sigTs=1503118191&amp;sig=2f4bd26aae11c10f5615016365ec7d9e655898d6a3ee0b49e233482159c4181a</t>
  </si>
  <si>
    <t>RESIDENTES SE OPONEN A LA CREACION DEL NUEVO DISTRITO DE PANAMA NORTE. MENCION: JUAN CARLOS VARELA, PRESIDENTE DE LA...</t>
  </si>
  <si>
    <t>2017-08-18 19:01:02-05:00</t>
  </si>
  <si>
    <t>/i/mn/31560276064</t>
  </si>
  <si>
    <t>http://www.latinol.com/vidasocial/saint-malo-agradecio-a-mike-pence-por-su-visita-a-panama/60962.html</t>
  </si>
  <si>
    <t>Saint Malo agradeció a Mike Pence por su visita a Panamá</t>
  </si>
  <si>
    <t>2017-08-18 13:53:00-05:00</t>
  </si>
  <si>
    <t>/r/a360lat/32103467</t>
  </si>
  <si>
    <t>https://acceso360latam.acceso.com/autoridadcanal/es-PA/?mod=TrackingAVPlayer&amp;task=download&amp;isHighQuality=1&amp;inline=1&amp;newsId=32103467&amp;mediaType=1&amp;origin=news-publication&amp;sigTs=1503118191&amp;sig=808cbb5038cba103f3a8dab1fc1913f723a524828efd1b4b845c45811d234f3f</t>
  </si>
  <si>
    <t>UNO DE LOS TEMAS QUE NO FUE ABORDADO POR JUAN CARLOS VARELA, PRESIDENTE DE LA REPUBLICA Y MIKE PENCE, VICEPRESIDENTE DE...</t>
  </si>
  <si>
    <t>2017-08-18 13:33:38-05:00</t>
  </si>
  <si>
    <t>/i/mn/31560392895</t>
  </si>
  <si>
    <t>http://www.midiario.com/uhora/nacionales/mi-diario-gana-la-sip-anuncia-los-premios-excelencia-periodistica-2017</t>
  </si>
  <si>
    <t>MI DIARIO GANA. La SIP anuncia los premios Excelencia Periodística 2017</t>
  </si>
  <si>
    <t>2017-08-18 14:08:00-05:00</t>
  </si>
  <si>
    <t>/s/mn/353cae391bc525eb7e29628eb6ca6d67</t>
  </si>
  <si>
    <t>/p/a/112422615</t>
  </si>
  <si>
    <t>http://corerepo.acceso.com/api/v2/temp_file/e7cfe1a0d2498018c436d2d9c284a2eb/?format=json</t>
  </si>
  <si>
    <t>Construcción de canal seco atraerá más carga</t>
  </si>
  <si>
    <t>2017-08-18 17:00:00-05:00</t>
  </si>
  <si>
    <t>/p/a/112422540</t>
  </si>
  <si>
    <t>http://corerepo.acceso.com/api/v2/temp_file/7a6f015702cf16c3e573b9ba479d933d/?format=json</t>
  </si>
  <si>
    <t>/p/a/112422662</t>
  </si>
  <si>
    <t>http://corerepo.acceso.com/api/v2/temp_file/e7789ba8a0d1810f9d63c3bb6905515c/?format=json</t>
  </si>
  <si>
    <t>Neutralidad</t>
  </si>
  <si>
    <t>/p/a/112422247</t>
  </si>
  <si>
    <t>http://corerepo.acceso.com/api/v2/temp_file/054af9a44d9af1cceb23eefd8b6254d2/?format=json</t>
  </si>
  <si>
    <t>¿ jjjjw !jj\m a &lt;!-- IMAGE --&gt; &lt;!-- IMAGE --&gt;</t>
  </si>
  <si>
    <t>REDACCIÓN MI ESCENARIO</t>
  </si>
  <si>
    <t>/p/a/112422216</t>
  </si>
  <si>
    <t>http://corerepo.acceso.com/api/v2/temp_file/6a79d34c3f25295056c14da500243cae/?format=json</t>
  </si>
  <si>
    <t>/p/a/112422723</t>
  </si>
  <si>
    <t>http://corerepo.acceso.com/api/v2/temp_file/ff17d69c4b26b3fcea1389237bc528f1/?format=json</t>
  </si>
  <si>
    <t>Feria del Libro está bien pegá'</t>
  </si>
  <si>
    <t>ROSALINA OROCÚ MOJICA R O S A L I N A</t>
  </si>
  <si>
    <t>/p/a/112422310</t>
  </si>
  <si>
    <t>http://corerepo.acceso.com/api/v2/temp_file/a0704671ebcd71a8943c67fb397c4070/?format=json</t>
  </si>
  <si>
    <t>Infografía de 'Mi Diario' es premiada por a SIP</t>
  </si>
  <si>
    <t>/p/a/112438910</t>
  </si>
  <si>
    <t>http://corerepo.acceso.com/api/v2/temp_file/e49d4f9b765b8a0d54640826bf4a0be0/?format=json</t>
  </si>
  <si>
    <t>La voz del lector</t>
  </si>
  <si>
    <t>2017-08-19 17:00:00-05:00</t>
  </si>
  <si>
    <t>/p/a/112439140</t>
  </si>
  <si>
    <t>http://corerepo.acceso.com/api/v2/temp_file/f816602e62dccf0f2ecedca53308ec48/?format=json</t>
  </si>
  <si>
    <t>Prácticos demandan contrato de la ACP</t>
  </si>
  <si>
    <t>/p/a/112439200</t>
  </si>
  <si>
    <t>http://corerepo.acceso.com/api/v2/temp_file/ea58d5b2086316a5e37ece4ecada14cd/?format=json</t>
  </si>
  <si>
    <t>/r/a360lat/32141583</t>
  </si>
  <si>
    <t>https://acceso360latam.acceso.com/autoridadcanal/es-PA/?mod=TrackingAVPlayer&amp;task=download&amp;isHighQuality=1&amp;inline=1&amp;newsId=32141583&amp;mediaType=1&amp;origin=news-publication&amp;sigTs=1503290738&amp;sig=ba83872a49ce3afc56294a7b0f3ca27c25794e60fa4e2c25a9b10fc6d798ddcf</t>
  </si>
  <si>
    <t>PILOTOS PONEN DEMANDA CONTRA LA ADMINISTRACION DEL CANAL DE PANAMA POR SUSCRIBIR CONTRATO QUE ABRE LAS PUERTAS A LA...</t>
  </si>
  <si>
    <t>2017-08-20 07:18:06-05:00</t>
  </si>
  <si>
    <t>/i/mn/31579662505</t>
  </si>
  <si>
    <t>http://efpanama.com/panama-ofrece-plataforma-logistica-a-estados-unidos/</t>
  </si>
  <si>
    <t>Panamá ofrece plataforma logística a Estados Unidos</t>
  </si>
  <si>
    <t>2017-08-20 21:05:00-05:00</t>
  </si>
  <si>
    <t>/tv/a360lat/32143860</t>
  </si>
  <si>
    <t>https://acceso360latam.acceso.com/autoridadcanal/es-PA/?mod=TrackingAVPlayer&amp;task=download&amp;isHighQuality=1&amp;inline=1&amp;newsId=32143860&amp;mediaType=2&amp;origin=news-publication&amp;sigTs=1503290742&amp;sig=9ce0aaae3b696dc1c25beca26c0435790ff12b3efb55fc9b6e29768b4736d609</t>
  </si>
  <si>
    <t>EN PROGRAMA DE 'TROCHA ABIERTA' CON ALFONSO CASTILLERO, PRESENTADOR; ZULAY RODRIGUEZ, PRESENTADORA; CARLOS GARCIA,...</t>
  </si>
  <si>
    <t>2017-08-20 10:50:45-05:00</t>
  </si>
  <si>
    <t>/p/a/112453657</t>
  </si>
  <si>
    <t>http://corerepo.acceso.com/api/v2/temp_file/03c8f9d2880752f8e077b41b584408c7/?format=json</t>
  </si>
  <si>
    <t>Nativas buscan su primera mantilla</t>
  </si>
  <si>
    <t>LUCY GARCÉS,Marcos Thils</t>
  </si>
  <si>
    <t>2017-08-20 17:00:00-05:00</t>
  </si>
  <si>
    <t>/i/mn/31581102272</t>
  </si>
  <si>
    <t>http://laestrella.com.pa/panama/politica/practicos-piden-anular-pacto-remolcadores-privados/24018684</t>
  </si>
  <si>
    <t>hace 1 hora Prácticos de la ACP piden anular pacto con remolcadores privados</t>
  </si>
  <si>
    <t>2017-08-21 01:07:00-05:00</t>
  </si>
  <si>
    <t>/p/a/112454307</t>
  </si>
  <si>
    <t>http://corerepo.acceso.com/api/v2/temp_file/12e866b9580b815ba7dd37a178a78668/?format=json</t>
  </si>
  <si>
    <t>Panamá se perfila como puente comercial entre EE.UU. y América Latina</t>
  </si>
  <si>
    <t>/p/a/112454322</t>
  </si>
  <si>
    <t>http://corerepo.acceso.com/api/v2/temp_file/0548e4948d0f14f08b738a045a0e881f/?format=json</t>
  </si>
  <si>
    <t>Suez y Panamá intentan sacar mayor provecho a sus rutas marítimas</t>
  </si>
  <si>
    <t>Canal de Suez</t>
  </si>
  <si>
    <t>/p/a/112453622</t>
  </si>
  <si>
    <t>http://corerepo.acceso.com/api/v2/temp_file/ca9fdbdf4562a3d5f2c5da81f1dc67c0/?format=json</t>
  </si>
  <si>
    <t>Prácticos de la ACP piden anular pacto con remolcadores privados</t>
  </si>
  <si>
    <t>/p/a/112453614</t>
  </si>
  <si>
    <t>http://corerepo.acceso.com/api/v2/temp_file/d1d51a47a18ac70f75484996bbf79bb0/?format=json</t>
  </si>
  <si>
    <t>DENUNCIA PENAL</t>
  </si>
  <si>
    <t>/p/a/112454298</t>
  </si>
  <si>
    <t>http://corerepo.acceso.com/api/v2/temp_file/2af5a07c04b939e79becc8da3433cad3/?format=json</t>
  </si>
  <si>
    <t>/p/a/112454323</t>
  </si>
  <si>
    <t>http://corerepo.acceso.com/api/v2/temp_file/40431d476816d8ae24d0c97a2a6e420d/?format=json</t>
  </si>
  <si>
    <t>Panamá ya cuenta con capacitadores certifcados por Fiata</t>
  </si>
  <si>
    <t>/p/a/112454304</t>
  </si>
  <si>
    <t>http://corerepo.acceso.com/api/v2/temp_file/0de333b3ec045c410fa0d1aa3e97493f/?format=json</t>
  </si>
  <si>
    <t>/p/a/112454325</t>
  </si>
  <si>
    <t>http://corerepo.acceso.com/api/v2/temp_file/7b461cdf6c1f9afe77bf45e3c085b10f/?format=json</t>
  </si>
  <si>
    <t>ACP prevé nuevo récord de tonelaje para el 2018</t>
  </si>
  <si>
    <t>Leoncio Vidal Berrío</t>
  </si>
  <si>
    <t>/p/a/112453924</t>
  </si>
  <si>
    <t>http://corerepo.acceso.com/api/v2/temp_file/8dc908719a3112dc40629c7db2940eba/?format=json</t>
  </si>
  <si>
    <t>Reino Unido se acerca</t>
  </si>
  <si>
    <t>/p/a/112453601</t>
  </si>
  <si>
    <t>http://corerepo.acceso.com/api/v2/temp_file/3ae75e60b90c197c7a2292129bf7df3e/?format=json</t>
  </si>
  <si>
    <t>/i/mn/31580751825</t>
  </si>
  <si>
    <t>2017-08-21 00:10:00-05:00</t>
  </si>
  <si>
    <t>/p/a/112454195</t>
  </si>
  <si>
    <t>http://corerepo.acceso.com/api/v2/temp_file/eb78cd6223df8374160d0ed5b379e885/?format=json</t>
  </si>
  <si>
    <t>Rastrean río Kuna Nega</t>
  </si>
  <si>
    <t>/p/a/112454762</t>
  </si>
  <si>
    <t>http://corerepo.acceso.com/api/v2/temp_file/e1e4ae56d300aa1fd371fc57df443148/?format=json</t>
  </si>
  <si>
    <t>PRESENTARÁN DENUNCIA CONTRA LA ACP</t>
  </si>
  <si>
    <t>/p/a/112454761</t>
  </si>
  <si>
    <t>http://corerepo.acceso.com/api/v2/temp_file/66ebd1269f22e647572bcc6888d32fad/?format=json</t>
  </si>
  <si>
    <t>El adulto mayor, orgulloso de nuestro Canal</t>
  </si>
  <si>
    <t>JORGE MARIO HERNÁNDEZ PINZÓN VANESSAZPOS</t>
  </si>
  <si>
    <t>/p/a/112454074</t>
  </si>
  <si>
    <t>http://corerepo.acceso.com/api/v2/temp_file/6d3d86ad2a5e94c4293e35fd0be53cfb/?format=json</t>
  </si>
  <si>
    <t>Drenajes bloqueados agravan afectaciones lluvias en Panamá &lt;!-- IMAGE --&gt;</t>
  </si>
  <si>
    <t>/tv/a360lat/32157699</t>
  </si>
  <si>
    <t>https://acceso360latam.acceso.com/autoridadcanal/es-PA/?mod=TrackingAVPlayer&amp;task=download&amp;isHighQuality=1&amp;inline=1&amp;newsId=32157699&amp;mediaType=2&amp;origin=news-publication&amp;sigTs=1503333014&amp;sig=87e9ca9710f259ad00543e06486665d1f0a79336779ef3710719d2a0312430a8</t>
  </si>
  <si>
    <t>SECCION DE OPINION. SE HABLA SOBRE LAS INUNDACIONES REGISTRADAS EN DIFERENTES PUNTOS DEL PAIS. MENCION: CANAL DE PANAMA.</t>
  </si>
  <si>
    <t>2017-08-21 07:24:44-05:00</t>
  </si>
  <si>
    <t>Inundaciones</t>
  </si>
  <si>
    <t>/tv/a360lat/32157584</t>
  </si>
  <si>
    <t>https://acceso360latam.acceso.com/autoridadcanal/es-PA/?mod=TrackingAVPlayer&amp;task=download&amp;isHighQuality=1&amp;inline=1&amp;newsId=32157584&amp;mediaType=2&amp;origin=news-publication&amp;sigTs=1503333014&amp;sig=8a4ce1db4be89d56008b6532aa8a83207fdecb09783cbcd2a4095a28dc19f015</t>
  </si>
  <si>
    <t>HAY DOS MENORES DESAPARECIDOS EN LA COMUNIDAD DE KUNA NEGA Y LOS ORGANISMOS DE SOCORRO REALIZAN LA BUSQUEDA. MENCION:...</t>
  </si>
  <si>
    <t>2017-08-21 06:59:43-05:00</t>
  </si>
  <si>
    <t>/tv/a360lat/32203948</t>
  </si>
  <si>
    <t>https://acceso360latam.acceso.com/autoridadcanal/es-PA/?mod=TrackingAVPlayer&amp;task=download&amp;isHighQuality=1&amp;inline=1&amp;newsId=32203948&amp;mediaType=2&amp;origin=news-publication&amp;sigTs=1503377322&amp;sig=fdba5ae9c389f6f54bcd840136c0d284a0ccbcaf9d3dc96b082be08430b830bf</t>
  </si>
  <si>
    <t>CUANDO SE REGISTRAN APAGONES VARIOS SECTORES SE VEN AFECTADOS, LAS AUTORIDADES BUSCAN SOLUCIONES A ESTE PROBLEMA....</t>
  </si>
  <si>
    <t>Einer Valdéz</t>
  </si>
  <si>
    <t>2017-08-21 20:15:34-05:00</t>
  </si>
  <si>
    <t>/p/a/112473666</t>
  </si>
  <si>
    <t>http://corerepo.acceso.com/api/v2/temp_file/eafa6ee61c6375d7a34befd3b40dea40/?format=json</t>
  </si>
  <si>
    <t>redes Soci@les</t>
  </si>
  <si>
    <t>/p/a/112472761</t>
  </si>
  <si>
    <t>http://corerepo.acceso.com/api/v2/temp_file/6b2002e18b9b53d8bb8eac22e3baf2b6/?format=json</t>
  </si>
  <si>
    <t>Smithsonian censa manatíes de Panamá con nuevo método</t>
  </si>
  <si>
    <t>Redacción Mi Diario,Mirta Rodríguez</t>
  </si>
  <si>
    <t>2017-08-21 17:00:00-05:00</t>
  </si>
  <si>
    <t>/p/a/112473694</t>
  </si>
  <si>
    <t>http://corerepo.acceso.com/api/v2/temp_file/88a8bdcfe17d2450d6e8b083a4a94ab3/?format=json</t>
  </si>
  <si>
    <t>Ingresos llegan a uS$3.537 millones en la primera mitad del año</t>
  </si>
  <si>
    <t>/p/a/112472994</t>
  </si>
  <si>
    <t>http://corerepo.acceso.com/api/v2/temp_file/82d1ba4463d9bb99104bb3c8b3ef4a41/?format=json</t>
  </si>
  <si>
    <t>TRÁNSITO DE NAVES POR EL CANAL SUBE 5.5% HASTA JUNIO</t>
  </si>
  <si>
    <t>/p/a/112473648</t>
  </si>
  <si>
    <t>http://corerepo.acceso.com/api/v2/temp_file/01768d33e38c44c0490582909da1a41c/?format=json</t>
  </si>
  <si>
    <t>El Canal de Panamá inicia gira nacional</t>
  </si>
  <si>
    <t>/p/a/112473150</t>
  </si>
  <si>
    <t>http://corerepo.acceso.com/api/v2/temp_file/acbee5e4e60a5570517d72a8ff1027ab/?format=json</t>
  </si>
  <si>
    <t>SERVICIOS PÚBLICOS Privaticemos el Idaan</t>
  </si>
  <si>
    <t>/i/mn/31595021926</t>
  </si>
  <si>
    <t>https://metrolibre.com/index.php/economia/101546-canal-recibe-a-buque-de-14-800-contenedores-el-mayor-que-lo-haya-cruzado</t>
  </si>
  <si>
    <t>Canal recibe a buque de 14, 800 contenedores, el mayor que lo haya cruzado</t>
  </si>
  <si>
    <t>2017-08-22 07:11:00-05:00</t>
  </si>
  <si>
    <t>/i/mn/31594855911</t>
  </si>
  <si>
    <t>http://laestrella.com.pa/panama/nacional/canal-recibe-mayor-haya-cruzado/24018934</t>
  </si>
  <si>
    <t>Canal recibe al mayor buque que lo haya cruzado</t>
  </si>
  <si>
    <t>2017-08-22 06:52:00-05:00</t>
  </si>
  <si>
    <t>/p/a/112473672</t>
  </si>
  <si>
    <t>http://corerepo.acceso.com/api/v2/temp_file/ffe794dedba095f74d62147f0609bca4/?format=json</t>
  </si>
  <si>
    <t>Panamá un país transnacional</t>
  </si>
  <si>
    <t>/p/a/112473687</t>
  </si>
  <si>
    <t>http://corerepo.acceso.com/api/v2/temp_file/968d702952894bc1e19dab2e73b9ac8f/?format=json</t>
  </si>
  <si>
    <t>Panamá ofrece plataforma logística a Estados unidos</t>
  </si>
  <si>
    <t>/p/a/112473306</t>
  </si>
  <si>
    <t>http://corerepo.acceso.com/api/v2/temp_file/8181874b72f2225e768bfde91a8a5266/?format=json</t>
  </si>
  <si>
    <t>OPERACIÓN PORTUARIA Grandes buques se apoderan del sistema</t>
  </si>
  <si>
    <t>/i/mn/31591699182</t>
  </si>
  <si>
    <t>http://impresa.prensa.com/economia/Grandes-buques-apoderan-sistema_0_4831016916.html</t>
  </si>
  <si>
    <t>Grandes buques se apoderan del sistema</t>
  </si>
  <si>
    <t>2017-08-22 00:15:00-05:00</t>
  </si>
  <si>
    <t>/tv/a360lat/32281835</t>
  </si>
  <si>
    <t>https://acceso360latam.acceso.com/autoridadcanal/es-PA/?mod=TrackingAVPlayer&amp;task=download&amp;isHighQuality=1&amp;inline=1&amp;newsId=32281835&amp;mediaType=2&amp;origin=news-publication&amp;sigTs=1503419409&amp;sig=5c96605df323db29d073702158c437f6f6f3b806d2282ebb1b570b3e23e6241c</t>
  </si>
  <si>
    <t>EN LAS ESCLUSAS DE COCOLI DEL CANAL DE PANAMA CONTINUA EL TRANSITO DEL PORTACONTENEDORES THEODORE ROOSEVELT. INCLUYE...</t>
  </si>
  <si>
    <t>2017-08-22 10:00:31-05:00</t>
  </si>
  <si>
    <t>/tv/a360lat/32275816</t>
  </si>
  <si>
    <t>https://acceso360latam.acceso.com/autoridadcanal/es-PA/?mod=TrackingAVPlayer&amp;task=download&amp;isHighQuality=1&amp;inline=1&amp;newsId=32275816&amp;mediaType=2&amp;origin=news-publication&amp;sigTs=1503419408&amp;sig=bc7f2e958381100953563b841f1fe3ba6a2272955e7abd1710f38cb7152f80f6</t>
  </si>
  <si>
    <t>2017-08-22 08:44:30-05:00</t>
  </si>
  <si>
    <t>/i/mn/31595771303</t>
  </si>
  <si>
    <t>http://www.critica.com.pa/nacional/buque-theodore-roosevelt-marca-record-de-transito-en-canal-486605</t>
  </si>
  <si>
    <t>Buque Theodore Roosevelt marca récord de tránsito en Canal</t>
  </si>
  <si>
    <t>2017-08-22 08:33:00-05:00</t>
  </si>
  <si>
    <t>/i/mn/31595415134</t>
  </si>
  <si>
    <t>hace 1 hora Canal recibe al mayor buque que lo haya cruzado</t>
  </si>
  <si>
    <t>2017-08-22 07:56:00-05:00</t>
  </si>
  <si>
    <t>/i/mn/31596730658</t>
  </si>
  <si>
    <t>https://metrolibre.com/index.php/economia/101556-buque-portacontenedores-rompe-marca-de-capacidad-en-el-canal-de-panama</t>
  </si>
  <si>
    <t>Buque portacontenedores rompe marca de capacidad en el Canal de Panamá</t>
  </si>
  <si>
    <t>2017-08-22 10:16:00-05:00</t>
  </si>
  <si>
    <t>/i/mn/31596079971</t>
  </si>
  <si>
    <t>http://elsiglo.com/panama/buque-14800-contenedores-marca-record-canal-panama/24018944</t>
  </si>
  <si>
    <t>Buque de más 14.800 contenedores marca récord en el Canal de Panamá</t>
  </si>
  <si>
    <t>2017-08-22 09:06:00-05:00</t>
  </si>
  <si>
    <t>/i/mn/31596283091</t>
  </si>
  <si>
    <t>http://laestrella.com.pa/panama/nacional/inmensidad-deltheodore-roosevelt-transita-canal-panama/24018948</t>
  </si>
  <si>
    <t>La inmensidad del Theodore Roosevelt transita el Canal de Panamá</t>
  </si>
  <si>
    <t>2017-08-22 09:28:00-05:00</t>
  </si>
  <si>
    <t>/i/mn/31596376339</t>
  </si>
  <si>
    <t>http://canal.sertv.gob.pa/noticias-nacional-fm/item/43943-theodore-roosevelt-instaura-nuevo-record-de-carga-en-canal-ampliado</t>
  </si>
  <si>
    <t>“Theodore Roosevelt”, instaura nuevo récord de carga en Canal Ampliado</t>
  </si>
  <si>
    <t>2017-08-22 09:38:00-05:00</t>
  </si>
  <si>
    <t>/i/mn/31595433659</t>
  </si>
  <si>
    <t>http://www.telemetro.com/nacionales/Buque-CMA-CGM-transitar-Canal_0_1056194564.html</t>
  </si>
  <si>
    <t>Buque CMA CGM Theodore Roosevelt impone nuevo récord de carga en transitar por el Canal ampliado. Foto/Canal de Panamá</t>
  </si>
  <si>
    <t>2017-08-22 07:58:00-05:00</t>
  </si>
  <si>
    <t>/i/mn/31596364796</t>
  </si>
  <si>
    <t>http://www.panamaamerica.com.pa/economia/canal-recibe-buque-de-14800-contenedores-el-mayor-que-lo-haya-cruzado-1081012</t>
  </si>
  <si>
    <t>Canal recibe a buque de 14.800 contenedores, el mayor que lo haya cruzado</t>
  </si>
  <si>
    <t>2017-08-22 09:36:00-05:00</t>
  </si>
  <si>
    <t>/i/mn/31595488532</t>
  </si>
  <si>
    <t>Buque CMA CGM impone nuevo récord de carga en transitar por el Canal ampliado</t>
  </si>
  <si>
    <t>2017-08-22 08:03:00-05:00</t>
  </si>
  <si>
    <t>/r/a360lat/32287708</t>
  </si>
  <si>
    <t>https://acceso360latam.acceso.com/autoridadcanal/es-PA/?mod=TrackingAVPlayer&amp;task=download&amp;isHighQuality=1&amp;inline=1&amp;newsId=32287708&amp;mediaType=1&amp;origin=news-publication&amp;sigTs=1503419409&amp;sig=b45e05656f03067facd29c7f20245213843b0675c1968ef9d9ec831b05889cdf</t>
  </si>
  <si>
    <t>ENTREVISTA CON JORGE GARCIA, EXPRESIDENTE DE LA CCIAP. HABLA SOBRE EL PARQUE LOGISTICO DE VACAMONTE. UN AREA ALEDAÑA AL...</t>
  </si>
  <si>
    <t>2017-08-22 08:56:39-05:00</t>
  </si>
  <si>
    <t>/r/a360lat/32288017</t>
  </si>
  <si>
    <t>https://acceso360latam.acceso.com/bahia/es-PA/?mod=TrackingAVPlayer&amp;task=download&amp;isHighQuality=1&amp;inline=1&amp;newsId=32288017&amp;mediaType=1&amp;origin=news-publication&amp;sigTs=1503463591&amp;sig=1f58bcc9ea46504c0660c623e1e683c1b042cec06c8762fec2c56c446847afcf</t>
  </si>
  <si>
    <t>2017-08-22 09:08:17-05:00</t>
  </si>
  <si>
    <t>/tv/a360lat/32289104</t>
  </si>
  <si>
    <t>https://acceso360latam.acceso.com/autoridadcanal/es-PA/?mod=TrackingAVPlayer&amp;task=download&amp;isHighQuality=1&amp;inline=1&amp;newsId=32289104&amp;mediaType=2&amp;origin=news-publication&amp;sigTs=1503419409&amp;sig=753040c4d17e15894ede0662535dfd1a029543fabc84e9e970f7332d349a3618</t>
  </si>
  <si>
    <t>EL PORTACONTENEDORES THEODORE ROOSEVELT AVANZA POR AGUAS PANAMEÑAS, EL MAS GRANDE QUE HASTA AHORA HA TRANSITADO POR EL...</t>
  </si>
  <si>
    <t>2017-08-22 09:20:00-05:00</t>
  </si>
  <si>
    <t>/r/a360lat/32288608</t>
  </si>
  <si>
    <t>https://acceso360latam.acceso.com/autoridadcanal/es-PA/?mod=TrackingAVPlayer&amp;task=download&amp;isHighQuality=1&amp;inline=1&amp;newsId=32288608&amp;mediaType=1&amp;origin=news-publication&amp;sigTs=1503419409&amp;sig=8ff62ff0e3deb99aa8f0e011791555c50700f47b8a7e04a3afe63a2f9d4b73c2</t>
  </si>
  <si>
    <t>ENTREVISTA CON OSCAR BAZAN, VICEPRESIDENTE DE PLANIFICACION Y DESARROLLO COMERCIAL DE LA ACP. HABLA SOBRE EL BUQUE...</t>
  </si>
  <si>
    <t>2017-08-22 10:05:47-05:00</t>
  </si>
  <si>
    <t>/tv/a360lat/32283830</t>
  </si>
  <si>
    <t>https://acceso360latam.acceso.com/autoridadcanal/es-PA/?mod=TrackingAVPlayer&amp;task=download&amp;isHighQuality=1&amp;inline=1&amp;newsId=32283830&amp;mediaType=2&amp;origin=news-publication&amp;sigTs=1503419409&amp;sig=0e56965d1b0c3dd3227cadf245003e46107d72c86ee7651f78f19a827905e95c</t>
  </si>
  <si>
    <t>EN PROGRAMA DE 'PANORAMA' CON ENRIQUE AROSEMENA, PRESENTADOR Y LUIS ALBERTO SIERRA, PERIODISTA DE LA AGENCIA DE NOTICIAS...</t>
  </si>
  <si>
    <t>PANORAMA</t>
  </si>
  <si>
    <t>2017-08-21 20:26:44-05:00</t>
  </si>
  <si>
    <t>/r/a360lat/32287619</t>
  </si>
  <si>
    <t>https://acceso360latam.acceso.com/autoridadcanal/es-PA/?mod=TrackingAVPlayer&amp;task=download&amp;isHighQuality=1&amp;inline=1&amp;newsId=32287619&amp;mediaType=1&amp;origin=news-publication&amp;sigTs=1503419409&amp;sig=2dde2a24bea959924113b9fe26bbdee8064c4d1e0829337a5343928ed53df92a</t>
  </si>
  <si>
    <t>2017-08-22 08:44:08-05:00</t>
  </si>
  <si>
    <t>/r/a360lat/32284468</t>
  </si>
  <si>
    <t>https://acceso360latam.acceso.com/autoridadcanal/es-PA/?mod=TrackingAVPlayer&amp;task=download&amp;isHighQuality=1&amp;inline=1&amp;newsId=32284468&amp;mediaType=1&amp;origin=news-publication&amp;sigTs=1503419409&amp;sig=4753472d7a388c91b6eb58f2caafe792405b03ea48cf5cba52498f782e28bf5a</t>
  </si>
  <si>
    <t>GUILLERMO COCHEZ SEÑALA QUE PANAMA NO PUEDE PELEAR SOLO CONTRA EL TERRORISMO. DECLARACIONES DE GUILLERMO COCHEZ,...</t>
  </si>
  <si>
    <t>2017-08-22 07:09:48-05:00</t>
  </si>
  <si>
    <t>/i/mn/31596930450</t>
  </si>
  <si>
    <t>http://www.diaadia.com.pa/el-pais/buque-theodore-roosevelt-marca-record-de-transito-en-canal-322952</t>
  </si>
  <si>
    <t>2017-08-22 10:39:00-05:00</t>
  </si>
  <si>
    <t>/tv/a360lat/32301018</t>
  </si>
  <si>
    <t>https://acceso360latam.acceso.com/autoridadcanal/es-PA/?mod=TrackingAVPlayer&amp;task=download&amp;isHighQuality=1&amp;inline=1&amp;newsId=32301018&amp;mediaType=2&amp;origin=news-publication&amp;sigTs=1503463610&amp;sig=3ae9b5579548dc88e1e6424a0348665f63d8bee075aba2aac85294de91cfe4c0</t>
  </si>
  <si>
    <t>AVANZA POR AGUAS PANAMEÑAS EL PORTA CONTENEDORES, THEODORE ROOSEVELT, MAS GRANDE QUE HA TRANSITADO POR EL CANAL DE...</t>
  </si>
  <si>
    <t>2017-08-22 13:36:31-05:00</t>
  </si>
  <si>
    <t>/i/mn/31599209137</t>
  </si>
  <si>
    <t>http://laopinionpanama.com/nacional/buque-portacontenedores-rompe-marca-capacidad-canal-panama/</t>
  </si>
  <si>
    <t>2017-08-22 15:12:00-05:00</t>
  </si>
  <si>
    <t>/tv/a360lat/32279340</t>
  </si>
  <si>
    <t>https://acceso360latam.acceso.com/autoridadcanal/es-PA/?mod=TrackingAVPlayer&amp;task=download&amp;isHighQuality=1&amp;inline=1&amp;newsId=32279340&amp;mediaType=2&amp;origin=news-publication&amp;sigTs=1503463610&amp;sig=642243f7761651bb59a294d2c4d2b0126bf310b7f44bd16e5c98e31fcd242bf3</t>
  </si>
  <si>
    <t>ENTREVISTA CON JOSE BLANDON, ANALISTA POLITICO. SE HABLA SOBRE LA SITUACION POLITICA DE LA INDIA. TAMBIEN SE REFIERE A...</t>
  </si>
  <si>
    <t>2017-08-22 07:54:32-05:00</t>
  </si>
  <si>
    <t>/i/mn/31599979561</t>
  </si>
  <si>
    <t>http://www.midiario.com/uhora/nacionales/buque-de-mas-14800-contenedores-marca-record-de-transito-en-canal-de-panama</t>
  </si>
  <si>
    <t>Buque de más 14,800 contenedores marca récord de tránsito en Canal de Panamá</t>
  </si>
  <si>
    <t>2017-08-22 16:54:00-05:00</t>
  </si>
  <si>
    <t>/i/mn/31600256661</t>
  </si>
  <si>
    <t>https://revistainversionesynegocios.com/buque-portacontenedores-rompe-marca-de-capacidad-en-el-canal-de-panama/</t>
  </si>
  <si>
    <t>BUQUE PORTACONTENEDORES ROMPE MARCA DE CAPACIDAD EN EL CANAL DE PANAMÁ.</t>
  </si>
  <si>
    <t>2017-08-22 17:35:00-05:00</t>
  </si>
  <si>
    <t>/i/mn/31598073187</t>
  </si>
  <si>
    <t>http://laestrella.com.pa/panama/nacional/canal-recibio-mayor-buque-haya-cruzado/24018934</t>
  </si>
  <si>
    <t>Canal recibió hoy al mayor buque que lo haya cruzado </t>
  </si>
  <si>
    <t>2017-08-22 12:48:00-05:00</t>
  </si>
  <si>
    <t>/tv/a360lat/32302585</t>
  </si>
  <si>
    <t>https://acceso360latam.acceso.com/autoridadcanal/es-PA/?mod=TrackingAVPlayer&amp;task=download&amp;isHighQuality=1&amp;inline=1&amp;newsId=32302585&amp;mediaType=2&amp;origin=news-publication&amp;sigTs=1503463610&amp;sig=b7a6b8cc193e6ef029fbcaa37bf2cf4b56140dd76c959357afe48cac7a35a40a</t>
  </si>
  <si>
    <t>UN NUEVO RECORD DE CARGAS SE ESTABLECIO ESTE MARTES CON EL PASO DEL BUQUE, THEODORE ROSSVELT, POR EL CANAL DE PANAMA...</t>
  </si>
  <si>
    <t>2017-08-22 13:41:34-05:00</t>
  </si>
  <si>
    <t>/i/mn/31597339784</t>
  </si>
  <si>
    <t>http://www.prensa.com/economia/Buque-portacontenedores-rompe-Canal-Panama_0_4831766786.html</t>
  </si>
  <si>
    <t>Buque portacontenedores rompe marca en el Canal de Panamá</t>
  </si>
  <si>
    <t>Getzalette Reyes</t>
  </si>
  <si>
    <t>2017-08-22 11:26:00-05:00</t>
  </si>
  <si>
    <t>/i/mn/31601707113</t>
  </si>
  <si>
    <t>http://www.telemetro.com/nacionales/Buque-portacontenedores-record-Canal-Panama_3_1056224421.html</t>
  </si>
  <si>
    <t>Buque portacontenedores marca nuevo récord en el Canal de Panamá</t>
  </si>
  <si>
    <t>2017-08-22 21:18:00-05:00</t>
  </si>
  <si>
    <t>/i/mn/31597983257</t>
  </si>
  <si>
    <t>hace 1 hora La inmensidad del Theodore Roosevelt transita el Canal de Panamá</t>
  </si>
  <si>
    <t>2017-08-22 12:39:00-05:00</t>
  </si>
  <si>
    <t>/i/mn/31600037119</t>
  </si>
  <si>
    <t>La inmensidad del 'Theodore Roosevelt' transita el Canal de Panamá</t>
  </si>
  <si>
    <t>2017-08-22 17:02:00-05:00</t>
  </si>
  <si>
    <t>/tv/a360lat/32337748</t>
  </si>
  <si>
    <t>https://acceso360latam.acceso.com/autoridadcanal/es-PA/?mod=TrackingAVPlayer&amp;task=download&amp;isHighQuality=1&amp;inline=1&amp;newsId=32337748&amp;mediaType=2&amp;origin=news-publication&amp;sigTs=1503463610&amp;sig=29783a5c7d0e4f9ee88d0fb57e7e00e52264aac36ba336a23335875d62f275d8</t>
  </si>
  <si>
    <t>AVANZO POR AGUAS PANAMEÑAS EL PORTA CONTENEDORES, THEODORE ROOSEVELT, MAS GRANDE QUE HA TRANSITADO POR EL CANAL DE...</t>
  </si>
  <si>
    <t>2017-08-22 20:22:25-05:00</t>
  </si>
  <si>
    <t>/tv/a360lat/32279439</t>
  </si>
  <si>
    <t>https://acceso360latam.acceso.com/autoridadcanal/es-PA/?mod=TrackingAVPlayer&amp;task=download&amp;isHighQuality=1&amp;inline=1&amp;newsId=32279439&amp;mediaType=2&amp;origin=news-publication&amp;sigTs=1503463610&amp;sig=bf362a4a7e46dd9ea23bdd8f98f1777258736f4aac033d772e00ae3161f96a56</t>
  </si>
  <si>
    <t>2017-08-22 08:07:08-05:00</t>
  </si>
  <si>
    <t>/i/mn/31600256668</t>
  </si>
  <si>
    <t>https://revistainversionesynegocios.com/llegada-de-vicepresidente-pence/</t>
  </si>
  <si>
    <t>LLEGADA DE VICEPRESIDENTE PENCE</t>
  </si>
  <si>
    <t>/i/mn/31601593996</t>
  </si>
  <si>
    <t>https://elcapitalfinanciero.com/buque-theodore-roosevelt-impone-nuevo-record-al-transitar-el-canal-de-panama/</t>
  </si>
  <si>
    <t>Buque Theodore Roosevelt impone nuevo récord al transitar el Canal de Panamá</t>
  </si>
  <si>
    <t>2017-08-22 21:01:00-05:00</t>
  </si>
  <si>
    <t>/i/mn/31597747266</t>
  </si>
  <si>
    <t>http://laestrella.com.pa/panama/nacional/canal-recibio-mayor-buque-haya-cruzado-acuatica/24018934</t>
  </si>
  <si>
    <t>Canal recibió hoy al mayor buque que lo haya cruzado la vía acuática</t>
  </si>
  <si>
    <t>2017-08-22 12:11:00-05:00</t>
  </si>
  <si>
    <t>/tv/a360lat/32330008</t>
  </si>
  <si>
    <t>https://acceso360latam.acceso.com/autoridadcanal/es-PA/?mod=TrackingAVPlayer&amp;task=download&amp;isHighQuality=1&amp;inline=1&amp;newsId=32330008&amp;mediaType=2&amp;origin=news-publication&amp;sigTs=1503463610&amp;sig=1d18f0d08f8c81c5f59800d0a7d03416f861f98eb235362695292c3e0494eec5</t>
  </si>
  <si>
    <t>2017-08-22 19:25:28-05:00</t>
  </si>
  <si>
    <t>/i/mn/31597504737</t>
  </si>
  <si>
    <t>http://www.anpanama.com/7528-Buque-portacontenedores-rompe-marca-de-capacidad-en-el-Canal-de-Panama.note.aspx</t>
  </si>
  <si>
    <t>Buque portacontenedores rompe marca de capacidad en el Canal de PanamÃ¡</t>
  </si>
  <si>
    <t>2017-08-22 11:44:00-05:00</t>
  </si>
  <si>
    <t>/i/mn/31600199356</t>
  </si>
  <si>
    <t>Los portacontenedores son los líderes en las terminales que operan en el país.</t>
  </si>
  <si>
    <t>2017-08-22 17:25:00-05:00</t>
  </si>
  <si>
    <t>/i/mn/31601125401</t>
  </si>
  <si>
    <t>http://www.dpanama.news/nacionales/portacontenedores-rompe-marca-de-capacidad-en-el-canal/</t>
  </si>
  <si>
    <t>Portacontenedores rompe marca de capacidad en el Canal</t>
  </si>
  <si>
    <t>2017-08-22 19:46:00-05:00</t>
  </si>
  <si>
    <t>/tv/a360lat/32304234</t>
  </si>
  <si>
    <t>https://acceso360latam.acceso.com/autoridadcanal/es-PA/?mod=TrackingAVPlayer&amp;task=download&amp;isHighQuality=1&amp;inline=1&amp;newsId=32304234&amp;mediaType=2&amp;origin=news-publication&amp;sigTs=1503463610&amp;sig=f83f13f58cebc4b6405a1661d16c40b5dc2589d59d1d0af085da085b82859d59</t>
  </si>
  <si>
    <t>2017-08-22 13:06:04-05:00</t>
  </si>
  <si>
    <t>/tv/a360lat/32303651</t>
  </si>
  <si>
    <t>https://acceso360latam.acceso.com/autoridadcanal/es-PA/?mod=TrackingAVPlayer&amp;task=download&amp;isHighQuality=1&amp;inline=1&amp;newsId=32303651&amp;mediaType=2&amp;origin=news-publication&amp;sigTs=1503463610&amp;sig=2da640bab9807ec98e0b34b3d92b9b325114954edf6a48329889cc58e08c30fa</t>
  </si>
  <si>
    <t>EL PORTA CONTENEDORES THEODORE ROOSELVET MARCA RECORD EN EL CANAL DE PANAMA AMPLIADO.</t>
  </si>
  <si>
    <t>2017-08-22 12:55:54-05:00</t>
  </si>
  <si>
    <t>/p/a/112492372</t>
  </si>
  <si>
    <t>http://corerepo.acceso.com/api/v2/temp_file/78986a595d1e58fd33cabf288e37d76e/?format=json</t>
  </si>
  <si>
    <t>Portacontenedores rompe marca de capacidad en el Canal de Panamá</t>
  </si>
  <si>
    <t>2017-08-22 17:00:00-05:00</t>
  </si>
  <si>
    <t>/p/a/112491558</t>
  </si>
  <si>
    <t>http://corerepo.acceso.com/api/v2/temp_file/00cf5a816da8f87cb81c0ec2d7eb7b3f/?format=json</t>
  </si>
  <si>
    <t>Gigantesco barco por el Canal ¿ Se calcula que el buque pudo ahorrar la emisión de 29 mil 561 toneladas de CO2, en...</t>
  </si>
  <si>
    <t>/i/mn/31602807298</t>
  </si>
  <si>
    <t>http://laestrella.com.pa/economia/canal-ampliado-recibe-primer-buque-14000/24019065</t>
  </si>
  <si>
    <t>Canal ampliado recibe primer buque de más de 14,000 TEU</t>
  </si>
  <si>
    <t>2017-08-23 00:07:00-05:00</t>
  </si>
  <si>
    <t>/p/a/112492371</t>
  </si>
  <si>
    <t>http://corerepo.acceso.com/api/v2/temp_file/5da6249bfa21f5a90b2017b5a8e46873/?format=json</t>
  </si>
  <si>
    <t>La industria marítima en positivo, pero demanda profesionales y técnicos</t>
  </si>
  <si>
    <t>/p/a/112491130</t>
  </si>
  <si>
    <t>http://corerepo.acceso.com/api/v2/temp_file/2b75cbdab6f6c207fa611869b03396ed/?format=json</t>
  </si>
  <si>
    <t>/p/a/112491158</t>
  </si>
  <si>
    <t>http://corerepo.acceso.com/api/v2/temp_file/897b84061764b398bf18bb546560d162/?format=json</t>
  </si>
  <si>
    <t>/p/a/112491151</t>
  </si>
  <si>
    <t>http://corerepo.acceso.com/api/v2/temp_file/ff731076518fa51b8498fca26c265dfe/?format=json</t>
  </si>
  <si>
    <t>Panamá en la geopolítica del imperio (I)</t>
  </si>
  <si>
    <t>Julio Yao Villalaz</t>
  </si>
  <si>
    <t>/p/a/112491735</t>
  </si>
  <si>
    <t>http://corerepo.acceso.com/api/v2/temp_file/ca01db05d2c54f678e8724792b508b19/?format=json</t>
  </si>
  <si>
    <t>Invitan a Teresa May a Panamá</t>
  </si>
  <si>
    <t>/p/a/112491105</t>
  </si>
  <si>
    <t>http://corerepo.acceso.com/api/v2/temp_file/7f977723e7ca2bd619f9179fdbd9a6cb/?format=json</t>
  </si>
  <si>
    <t>Theodore rompe récord</t>
  </si>
  <si>
    <t>/r/a360lat/32373188</t>
  </si>
  <si>
    <t>https://acceso360latam.acceso.com/autoridadcanal/es-PA/?mod=TrackingAVPlayer&amp;task=download&amp;isHighQuality=1&amp;inline=1&amp;newsId=32373188&amp;mediaType=1&amp;origin=news-publication&amp;sigTs=1503494949&amp;sig=ee263f9a65eb8bc8be095ef249f1df477dfe62ab284412738945a84048aa39b4</t>
  </si>
  <si>
    <t>EL BUQUE THEODORE ROOSEVELT IMPONE UN NUEVO RECORD DE CARGA EN TRANSITAR POR LAS NUEVAS ESCLUSAS DE COCOLI....</t>
  </si>
  <si>
    <t>2017-08-23 06:54:16-05:00</t>
  </si>
  <si>
    <t>/p/a/112491656</t>
  </si>
  <si>
    <t>http://corerepo.acceso.com/api/v2/temp_file/f890eade032f957b20a4f593beb9b619/?format=json</t>
  </si>
  <si>
    <t>Establece nuevo récord</t>
  </si>
  <si>
    <t>/p/a/112491705</t>
  </si>
  <si>
    <t>http://corerepo.acceso.com/api/v2/temp_file/2c985e9f25365335c3145d248c4d8d08/?format=json</t>
  </si>
  <si>
    <t>14 mil 863 TEU's, otro récord en el Canal de Panamá</t>
  </si>
  <si>
    <t>Jean Carlos Díaz</t>
  </si>
  <si>
    <t>/r/a360lat/32372400</t>
  </si>
  <si>
    <t>https://acceso360latam.acceso.com/autoridadcanal/es-PA/?mod=TrackingAVPlayer&amp;task=download&amp;isHighQuality=1&amp;inline=1&amp;newsId=32372400&amp;mediaType=1&amp;origin=news-publication&amp;sigTs=1503494949&amp;sig=11bfb3bc5261f1caace45f7eb211ad582a3a6bfe18e1984dcb1a2a4a27447068</t>
  </si>
  <si>
    <t>EL PORTACONTENEDORES THEODORE ROOSEVELT TRANSITO EL CANAL DE PANAMA Y SE CONVIRTIO EN EL MAYOR BUQUE QUE ATRAVESO LA VIA...</t>
  </si>
  <si>
    <t>2017-08-23 05:14:49-05:00</t>
  </si>
  <si>
    <t>/i/mn/31603544450</t>
  </si>
  <si>
    <t>http://www.panamaamerica.com.pa/economia/establece-nuevo-record-1081101</t>
  </si>
  <si>
    <t>2017-08-23 01:57:00-05:00</t>
  </si>
  <si>
    <t>/i/mn/31603087987</t>
  </si>
  <si>
    <t>http://impresa.prensa.com/economia/Gigantesco-barco-Canal_0_4831766854.html</t>
  </si>
  <si>
    <t>Gigantesco barco por el Canal</t>
  </si>
  <si>
    <t>2017-08-23 00:49:00-05:00</t>
  </si>
  <si>
    <t>/r/a360lat/32373354</t>
  </si>
  <si>
    <t>https://acceso360latam.acceso.com/autoridadcanal/es-PA/?mod=TrackingAVPlayer&amp;task=download&amp;isHighQuality=1&amp;inline=1&amp;newsId=32373354&amp;mediaType=1&amp;origin=news-publication&amp;sigTs=1503494949&amp;sig=b3f63611a826c19f982a44d391d3ddc0dc0342bd2eab8ab937b64ac405f3d0ef</t>
  </si>
  <si>
    <t>VERAGUAS. PERSONAL DE LA ACP SE REUNIO CON MIEMBROS DE LA CCIAP, DONDE SE EXPLICO LA SITUACION DE LOS ESTUDIOS QUE SE...</t>
  </si>
  <si>
    <t>2017-08-23 07:21:39-05:00</t>
  </si>
  <si>
    <t>/r/a360lat/32372968</t>
  </si>
  <si>
    <t>https://acceso360latam.acceso.com/autoridadcanal/es-PA/?mod=TrackingAVPlayer&amp;task=download&amp;isHighQuality=1&amp;inline=1&amp;newsId=32372968&amp;mediaType=1&amp;origin=news-publication&amp;sigTs=1503494949&amp;sig=1d4b372ee5b0dc7f5da32b4c695411e1d368b9127858636fe309566bed7fb5f8</t>
  </si>
  <si>
    <t>2017-08-23 06:27:59-05:00</t>
  </si>
  <si>
    <t>/p/a/112491728</t>
  </si>
  <si>
    <t>http://corerepo.acceso.com/api/v2/temp_file/21c3c3518cba4b4aff013272a14c540b/?format=json</t>
  </si>
  <si>
    <t>e escucha por   a h i</t>
  </si>
  <si>
    <t>/i/mn/31606015177</t>
  </si>
  <si>
    <t>http://www.panamaon.com/noticias/economia/29898-buque-portacontenedores-rompe-marca-de-capacidad-en-el-canal-de-panama.html</t>
  </si>
  <si>
    <t>2017-08-23 06:52:00-05:00</t>
  </si>
  <si>
    <t>/i/mn/31606909913</t>
  </si>
  <si>
    <t>http://www.diaadia.com.pa/el-pais/14-mil-863-teus-otro-record-en-el-canal-de-panama-323025</t>
  </si>
  <si>
    <t>2017-08-23 08:28:00-05:00</t>
  </si>
  <si>
    <t>/i/mn/31607860293</t>
  </si>
  <si>
    <t>El barco cumplió un recorrido entre Asia y la costa este de Estados Unidos. Cortesía</t>
  </si>
  <si>
    <t>2017-08-23 10:08:00-05:00</t>
  </si>
  <si>
    <t>/i/mn/31607704059</t>
  </si>
  <si>
    <t>http://www.latinol.com/vidasocial/buque-cma-cgm-theodore-roosevelt-impone-nuevo-record/61444.html</t>
  </si>
  <si>
    <t>Buque CMA CGM Theodore Roosevelt impone nuevo récord</t>
  </si>
  <si>
    <t>2017-08-23 09:52:00-05:00</t>
  </si>
  <si>
    <t>/i/mn/31610956348</t>
  </si>
  <si>
    <t>http://thebulletinpanama.com/es/2017/08/103-anos-cumplio-el-canal-de-panama/</t>
  </si>
  <si>
    <t>103 años cumplió el Canal de Panamá</t>
  </si>
  <si>
    <t>Bulletin Panama</t>
  </si>
  <si>
    <t>2017-08-23 16:22:00-05:00</t>
  </si>
  <si>
    <t>/s/mn/9d871c55e829a8dfb40b630b5575c7e3</t>
  </si>
  <si>
    <t>/p/a/112510955</t>
  </si>
  <si>
    <t>http://corerepo.acceso.com/api/v2/temp_file/42b0e76dcfba70c8a69d2c1f1b8aac2f/?format=json</t>
  </si>
  <si>
    <t>V7 tejemeneje  redacción@me1rolibre.com</t>
  </si>
  <si>
    <t>2017-08-23 17:00:00-05:00</t>
  </si>
  <si>
    <t>/p/a/112510329</t>
  </si>
  <si>
    <t>http://corerepo.acceso.com/api/v2/temp_file/0893fec7765b8e7ce3defa28726ebef8/?format=json</t>
  </si>
  <si>
    <t>Seguridad hídrica</t>
  </si>
  <si>
    <t>/p/a/112509975</t>
  </si>
  <si>
    <t>http://corerepo.acceso.com/api/v2/temp_file/ebe89578d11052886e1999e215e7f99e/?format=json</t>
  </si>
  <si>
    <t>Felipe Virzi es trasladado a la cárcel El Renacer</t>
  </si>
  <si>
    <t>/p/a/112511649</t>
  </si>
  <si>
    <t>http://corerepo.acceso.com/api/v2/temp_file/d83c1eff557cf2d942879de50fcee13f/?format=json</t>
  </si>
  <si>
    <t>/p/a/112510198</t>
  </si>
  <si>
    <t>http://corerepo.acceso.com/api/v2/temp_file/254277041b3c8175fd231ce8150f8d3e/?format=json</t>
  </si>
  <si>
    <t>Pocas fincas en área revertida</t>
  </si>
  <si>
    <t>Rosalía Simmons</t>
  </si>
  <si>
    <t>/p/a/112510202</t>
  </si>
  <si>
    <t>http://corerepo.acceso.com/api/v2/temp_file/8519891da960819f9a746306dc3dc47e/?format=json</t>
  </si>
  <si>
    <t>Plan logístico prevé $410 millones para infraestructura</t>
  </si>
  <si>
    <t>/p/a/112511623</t>
  </si>
  <si>
    <t>http://corerepo.acceso.com/api/v2/temp_file/932c5beedc7b694f0d00de6df2685555/?format=json</t>
  </si>
  <si>
    <t>103 años de historia</t>
  </si>
  <si>
    <t>/r/a360lat/32395746</t>
  </si>
  <si>
    <t>https://acceso360latam.acceso.com/autoridadcanal/es-PA/?mod=TrackingAVPlayer&amp;task=download&amp;isHighQuality=1&amp;inline=1&amp;newsId=32395746&amp;mediaType=1&amp;origin=news-publication&amp;sigTs=1503579631&amp;sig=abc09ce8193418082530091fa645bd1170fced105104e88e9fb69e3e208f2c83</t>
  </si>
  <si>
    <t>DEL 18 AL 20 DE OCTUBRE DE 2017 INICIARA 'EXPOLOGISTICA PANAMA'. DECLARACIONES DE JOSE GARCIA, PRESIDENTE DE LA...</t>
  </si>
  <si>
    <t>2017-08-24 07:03:59-05:00</t>
  </si>
  <si>
    <t>/p/a/112509965</t>
  </si>
  <si>
    <t>http://corerepo.acceso.com/api/v2/temp_file/1b5553c9e129c7b2e728939a2548396b/?format=json</t>
  </si>
  <si>
    <t>Los estudiantes universitarios rechazan visita del vicepresidente Pence</t>
  </si>
  <si>
    <t>Marco A. Gandásegui</t>
  </si>
  <si>
    <t>/p/a/112511674</t>
  </si>
  <si>
    <t>http://corerepo.acceso.com/api/v2/temp_file/8cf769b83b7d8a8e42471ef3a6d741f7/?format=json</t>
  </si>
  <si>
    <t>Puertos panameños deben prepararse para "megalianzas"</t>
  </si>
  <si>
    <t>/p/a/112511646</t>
  </si>
  <si>
    <t>http://corerepo.acceso.com/api/v2/temp_file/9b932feae3a7d46ed5214044edbea989/?format=json</t>
  </si>
  <si>
    <t>Creciente comercio internacional pone presión sobre Corozal</t>
  </si>
  <si>
    <t>Franklin Castrellón</t>
  </si>
  <si>
    <t>/p/a/112511657</t>
  </si>
  <si>
    <t>http://corerepo.acceso.com/api/v2/temp_file/2be5d29721383be2f89a6483beb1a78c/?format=json</t>
  </si>
  <si>
    <t>Tarifas del Canal fueron aprobadas por el Consejo de Gabinete</t>
  </si>
  <si>
    <t>/p/a/112511679</t>
  </si>
  <si>
    <t>http://corerepo.acceso.com/api/v2/temp_file/c918422106d0aae22ce6b0514d6e814b/?format=json</t>
  </si>
  <si>
    <t>Tren Bioceánico: "el Canal de Panamá del siglo XXI"</t>
  </si>
  <si>
    <t>/p/a/112511606</t>
  </si>
  <si>
    <t>http://corerepo.acceso.com/api/v2/temp_file/9a7190d3391d85ef4d5516b263a7b48b/?format=json</t>
  </si>
  <si>
    <t>/p/a/112509959</t>
  </si>
  <si>
    <t>http://corerepo.acceso.com/api/v2/temp_file/5cf9ec280aa6a98a52753faf8b8c91a5/?format=json</t>
  </si>
  <si>
    <t>Panamá en la geopolítica el imperio (II)</t>
  </si>
  <si>
    <t>/i/mn/31614748350</t>
  </si>
  <si>
    <t>http://laestrella.com.pa/opinion/columnistas/panama-geopolitica-imperio/24019288</t>
  </si>
  <si>
    <t>2017-08-24 01:51:00-05:00</t>
  </si>
  <si>
    <t>/p/a/112511622</t>
  </si>
  <si>
    <t>http://corerepo.acceso.com/api/v2/temp_file/4688939f1dbab7f6a7128ab07e26bc67/?format=json</t>
  </si>
  <si>
    <t>CARMEN GUEVARA C. LA IDEA DE ABRIR UN CA</t>
  </si>
  <si>
    <t>/p/a/112511667</t>
  </si>
  <si>
    <t>http://corerepo.acceso.com/api/v2/temp_file/cfbaa21d4e43b51023f70585737f869b/?format=json</t>
  </si>
  <si>
    <t>COASSA sirviendo a la industria marítima</t>
  </si>
  <si>
    <t>/p/a/112511660</t>
  </si>
  <si>
    <t>http://corerepo.acceso.com/api/v2/temp_file/cfb4380f360e39c22fe74722d1965cb9/?format=json</t>
  </si>
  <si>
    <t>Week in Review</t>
  </si>
  <si>
    <t>/p/a/112511666</t>
  </si>
  <si>
    <t>http://corerepo.acceso.com/api/v2/temp_file/c7c205514d2cd3b7518c898854306e74/?format=json</t>
  </si>
  <si>
    <t>PSA Panama recibe cuatro nuevas grúas porticas</t>
  </si>
  <si>
    <t>/p/a/112511662</t>
  </si>
  <si>
    <t>http://corerepo.acceso.com/api/v2/temp_file/771aa7bab4f7b69cc69539194e737444/?format=json</t>
  </si>
  <si>
    <t>La UMIP será parte de campaña mundial para proteger el medio ambiente</t>
  </si>
  <si>
    <t>/p/a/112511655</t>
  </si>
  <si>
    <t>http://corerepo.acceso.com/api/v2/temp_file/e4035e055deca4f3202ac9de52b93c95/?format=json</t>
  </si>
  <si>
    <t>/tv/a360lat/32397762</t>
  </si>
  <si>
    <t>https://acceso360latam.acceso.com/bahia/es-PA/?mod=TrackingAVPlayer&amp;task=download&amp;isHighQuality=1&amp;inline=1&amp;newsId=32397762&amp;mediaType=2&amp;origin=news-publication&amp;sigTs=1503636400&amp;sig=fbd4e5747a9dd6e58c87c7b516a5ad5a1fa22b854263b8715d86625e76bb834d</t>
  </si>
  <si>
    <t>SECCION DE OPINION. SE HABLA SOBRE LOS CASOS DE RICARDO MARTINELLI, EXPRESIDENTE Y FELIPE VIRZI, EXVICEPRESIDENTE DE LA...</t>
  </si>
  <si>
    <t>2017-08-24 07:40:53-05:00</t>
  </si>
  <si>
    <t>/r/a360lat/32400311</t>
  </si>
  <si>
    <t>https://acceso360latam.acceso.com/autoridadcanal/es-PA/?mod=TrackingAVPlayer&amp;task=download&amp;isHighQuality=1&amp;inline=1&amp;newsId=32400311&amp;mediaType=1&amp;origin=news-publication&amp;sigTs=1503636419&amp;sig=e3df4f6f41accb3e4a5c65f59bbec65b754bf80529700337f6bc1316dde17eae</t>
  </si>
  <si>
    <t>EN EL PROGRAMA 'INFOANALISIS' CON RUBEN DARIO MURGAS Y FRANCISCO BUSTAMANTE, PANELISTAS. SE HABLA SOBRE EL ANUNCIO DEL...</t>
  </si>
  <si>
    <t>2017-08-24 08:52:16-05:00</t>
  </si>
  <si>
    <t>/i/mn/31623547540</t>
  </si>
  <si>
    <t>hace 1 hora "Panamá en la geopolítica el imperio"</t>
  </si>
  <si>
    <t>2017-08-24 19:51:00-05:00</t>
  </si>
  <si>
    <t>/i/mn/31624285400</t>
  </si>
  <si>
    <t>"Panamá en la geopolítica el imperio"</t>
  </si>
  <si>
    <t>2017-08-24 21:51:00-05:00</t>
  </si>
  <si>
    <t>/r/a360lat/32412209</t>
  </si>
  <si>
    <t>https://acceso360latam.acceso.com/autoridadcanal/es-PA/?mod=TrackingAVPlayer&amp;task=download&amp;isHighQuality=1&amp;inline=1&amp;newsId=32412209&amp;mediaType=1&amp;origin=news-publication&amp;sigTs=1503666809&amp;sig=097d29ff3be58e746870cc4405ea43aa06d224cad4c76bac038d44faabdb7d67</t>
  </si>
  <si>
    <t>EL PROXIMO AÑO PODRIA SER INAUGURADO EL PROYECTO QUE BUSCA PONER A PANAMA COMO EL HUB HUMANITARIO DE LAS AMERICAS....</t>
  </si>
  <si>
    <t>2017-08-25 05:18:35-05:00</t>
  </si>
  <si>
    <t>/p/a/112530389</t>
  </si>
  <si>
    <t>http://corerepo.acceso.com/api/v2/temp_file/6f6176a40f41f021a948e6ce03b736d4/?format=json</t>
  </si>
  <si>
    <t>Alacat en Expo Logística</t>
  </si>
  <si>
    <t>2017-08-24 17:00:00-05:00</t>
  </si>
  <si>
    <t>/i/mn/31627794651</t>
  </si>
  <si>
    <t>http://www.telemetro.com/internacionales/Militares-EEUU-llevaron-Panama-Colombia_0_1057094316.html</t>
  </si>
  <si>
    <t>El vicepresidente de Estados Unidos Mike Pence saluda a los estudiantes durante su visita a las esclusas de Cocolí del...</t>
  </si>
  <si>
    <t>2017-08-25 05:59:00-05:00</t>
  </si>
  <si>
    <t>/p/a/112529853</t>
  </si>
  <si>
    <t>http://corerepo.acceso.com/api/v2/temp_file/9ed4e84ac2a20db8374d23850ed946f9/?format=json</t>
  </si>
  <si>
    <t>Panamá en la geopolítica del imperio (III)</t>
  </si>
  <si>
    <t>/tv/a360lat/32416913</t>
  </si>
  <si>
    <t>https://acceso360latam.acceso.com/bahia/es-PA/?mod=TrackingAVPlayer&amp;task=download&amp;isHighQuality=1&amp;inline=1&amp;newsId=32416913&amp;mediaType=2&amp;origin=news-publication&amp;sigTs=1503722827&amp;sig=1b6baa772d4095acd4e2b4c9dae089c92fb0172a0a77c264defeb4b56a438fae</t>
  </si>
  <si>
    <t>ENTREVISTA CON JOSE BLANDON, ANALISTA POLITICO. HABLA SOBRE LA CRISIS POLITICA Y SOCIAL EN VENEZUELA. TAMBIEN SE REFIERE...</t>
  </si>
  <si>
    <t>2017-08-25 08:01:56-05:00</t>
  </si>
  <si>
    <t>/tv/a360lat/32415568</t>
  </si>
  <si>
    <t>https://acceso360latam.acceso.com/bahia/es-PA/?mod=TrackingAVPlayer&amp;task=download&amp;isHighQuality=1&amp;inline=1&amp;newsId=32415568&amp;mediaType=2&amp;origin=news-publication&amp;sigTs=1503722825&amp;sig=375d4ece7016ad7e54cf5aa9eda5a46ea59ec2d10b0e36902107af0aa2ea0161</t>
  </si>
  <si>
    <t>ENTREVISTA CON ELIAS CASTILLO, DIPUTADO DE LA ASAMBLEA NACIONAL. SE HABLA DE LAS INICIATIVAS SOBRE EL PAGO DE LA MULTA...</t>
  </si>
  <si>
    <t>2017-08-25 08:33:45-05:00</t>
  </si>
  <si>
    <t>/tv/a360lat/32415596</t>
  </si>
  <si>
    <t>https://acceso360latam.acceso.com/bahia/es-PA/?mod=TrackingAVPlayer&amp;task=download&amp;isHighQuality=1&amp;inline=1&amp;newsId=32415596&amp;mediaType=2&amp;origin=news-publication&amp;sigTs=1503722825&amp;sig=76e0f51a81c8095c57367b90a2dbcdb22d7a62c0b3187a6e64763377ba2f489b</t>
  </si>
  <si>
    <t>2017-08-25 08:48:14-05:00</t>
  </si>
  <si>
    <t>/tv/a360lat/32420601</t>
  </si>
  <si>
    <t>https://acceso360latam.acceso.com/autoridadcanal/es-PA/?mod=TrackingAVPlayer&amp;task=download&amp;isHighQuality=1&amp;inline=1&amp;newsId=32420601&amp;mediaType=2&amp;origin=news-publication&amp;sigTs=1503722853&amp;sig=c8901a1857cdf339bcb13a815ff0d9f7bad69ba6fb53eff44ae23fcb15cedb94</t>
  </si>
  <si>
    <t>LAS DECLARACIONES DE MIKE PENCE, VICEPRESIDENTE DE EEUU, SOBRE LA INCLUSION DE PANAMA EN LA LUCHA CONTRA EL ESTADO...</t>
  </si>
  <si>
    <t>2017-08-25 13:28:21-05:00</t>
  </si>
  <si>
    <t>/tv/a360lat/32427058</t>
  </si>
  <si>
    <t>https://acceso360latam.acceso.com/autoridadcanal/es-PA/?mod=TrackingAVPlayer&amp;task=download&amp;isHighQuality=1&amp;inline=1&amp;newsId=32427058&amp;mediaType=2&amp;origin=news-publication&amp;sigTs=1503722853&amp;sig=f6ad755efb6472ff89d57c76b5830ed831989aa6d617e74bc0a3014aa052af5b</t>
  </si>
  <si>
    <t>EL CANAL DE PANAMA PRESENTO EL PLAN ESTRATEGICO 'RUTA VERDE'. DECLARACIONES DE ALEXIS RODRIGUEZ, ESPECIALISTA AMBIENTAL...</t>
  </si>
  <si>
    <t>2017-08-25 20:20:46-05:00</t>
  </si>
  <si>
    <t>/i/mn/31634147998</t>
  </si>
  <si>
    <t>http://laexitosapanama.com/2017/el-theodore-roosevelt-hace-historia-en-su-transito-por-el-canal-de-panama/</t>
  </si>
  <si>
    <t>El Theodore Roosevelt hace historia en su tránsito por el Canal de Panamá</t>
  </si>
  <si>
    <t>2017-08-25 19:37:00-05:00</t>
  </si>
  <si>
    <t>/r/a360lat/32418005</t>
  </si>
  <si>
    <t>https://acceso360latam.acceso.com/autoridadcanal/es-PA/?mod=TrackingAVPlayer&amp;task=download&amp;isHighQuality=1&amp;inline=1&amp;newsId=32418005&amp;mediaType=1&amp;origin=news-publication&amp;sigTs=1503722853&amp;sig=4ca9ba0f8e07157d700e912bb23148a17cbce680c9faab330f7498e24b4a848b</t>
  </si>
  <si>
    <t>ENTREVISTA CON PEDRO MEILAN, ABOGADO. HABLA SOBRE LA DENUNCIA INTERPUESTA ANTE EL MEF EN CONTRA DE PANAMA PORTS POR BIEN...</t>
  </si>
  <si>
    <t>2017-08-25 09:39:10-05:00</t>
  </si>
  <si>
    <t>/tv/a360lat/32427167</t>
  </si>
  <si>
    <t>https://acceso360latam.acceso.com/autoridadcanal/es-PA/?mod=TrackingAVPlayer&amp;task=download&amp;isHighQuality=1&amp;inline=1&amp;newsId=32427167&amp;mediaType=2&amp;origin=news-publication&amp;sigTs=1503722853&amp;sig=2ba1d9c0db81ac7e545fefaad59ca43ae824eb474b2034c171a7e9a5227b23af</t>
  </si>
  <si>
    <t>LAS CIFRAS DE TRANSITO DE BARCOS POR EL CANAL DE PANAMA AMPLIADO REVELAN QUE MAS DE 1700 BUQUES NEO PANAMAX HAN CRUZADO...</t>
  </si>
  <si>
    <t>2017-08-25 20:16:35-05:00</t>
  </si>
  <si>
    <t>/tv/a360lat/32427228</t>
  </si>
  <si>
    <t>https://acceso360latam.acceso.com/autoridadcanal/es-PA/?mod=TrackingAVPlayer&amp;task=download&amp;isHighQuality=1&amp;inline=1&amp;newsId=32427228&amp;mediaType=2&amp;origin=news-publication&amp;sigTs=1503722853&amp;sig=1efe03b98679ffc12273537729dff76625a4f8a0c56641a61478c6fb26a7f834</t>
  </si>
  <si>
    <t>LA ACP REALIZO EL QUINTO FORO DE PERIODISMO AMBIENTAL. DECLARACIONES DE ALEXIS RODRIGUEZ, ACP. MENCION: MIAMBIENTE;...</t>
  </si>
  <si>
    <t>2017-08-25 20:22:18-05:00</t>
  </si>
  <si>
    <t>/p/a/112549959</t>
  </si>
  <si>
    <t>http://corerepo.acceso.com/api/v2/temp_file/b26b89a395d7843676692aa20b254698/?format=json</t>
  </si>
  <si>
    <t>1 Y ROTACIÓN</t>
  </si>
  <si>
    <t>JAIME A. CHÁVEZ RIVERA J A I M E C HAVE</t>
  </si>
  <si>
    <t>2017-08-25 17:00:00-05:00</t>
  </si>
  <si>
    <t>/p/a/112549886</t>
  </si>
  <si>
    <t>http://corerepo.acceso.com/api/v2/temp_file/5142ba8984b5ba86e75cf13e23f3f3ad/?format=json</t>
  </si>
  <si>
    <t>COPA AMÉRICA 2017</t>
  </si>
  <si>
    <t>MARICARMEN CAMARGO</t>
  </si>
  <si>
    <t>/p/a/112549469</t>
  </si>
  <si>
    <t>http://corerepo.acceso.com/api/v2/temp_file/620eebb76353eb099898ec257f1356c4/?format=json</t>
  </si>
  <si>
    <t>Colón, more than a free zone</t>
  </si>
  <si>
    <t>/p/a/112549826</t>
  </si>
  <si>
    <t>http://corerepo.acceso.com/api/v2/temp_file/7e4a5fb54b7c1d7abc71fb9e123837d1/?format=json</t>
  </si>
  <si>
    <t>Entregan títulos de propiedad en Salamanca</t>
  </si>
  <si>
    <t>/p/a/112549689</t>
  </si>
  <si>
    <t>http://corerepo.acceso.com/api/v2/temp_file/1e4450cdb473c4134148e25f6c6f51de/?format=json</t>
  </si>
  <si>
    <t>Fórmula para reducir la corrupción</t>
  </si>
  <si>
    <t>HORTENSIA I. BROCE</t>
  </si>
  <si>
    <t>/i/mn/31640087056</t>
  </si>
  <si>
    <t>http://laestrella.com.pa/economia/economia-crecio-62-primer-semestre-2017-segun-imae/24019554</t>
  </si>
  <si>
    <t>La economía creció 6.2% en el primer semestre de 2017 según el IMAE</t>
  </si>
  <si>
    <t>2017-08-26 12:03:00-05:00</t>
  </si>
  <si>
    <t>/i/mn/31640394255</t>
  </si>
  <si>
    <t>hace 1 hora La economía creció 6.2% en el primer semestre de 2017 según el IMAE</t>
  </si>
  <si>
    <t>2017-08-26 12:52:00-05:00</t>
  </si>
  <si>
    <t>/i/mn/31641446674</t>
  </si>
  <si>
    <t>hace 28 seg La economía creció 6.2% en el primer semestre de 2017 según el IMAE</t>
  </si>
  <si>
    <t>2017-08-26 15:56:00-05:00</t>
  </si>
  <si>
    <t>/p/a/112565569</t>
  </si>
  <si>
    <t>http://corerepo.acceso.com/api/v2/temp_file/82bda2bdaf4317559be78a87a4abc99c/?format=json</t>
  </si>
  <si>
    <t>Albrook, sin planta de tratamiento</t>
  </si>
  <si>
    <t>2017-08-26 17:00:00-05:00</t>
  </si>
  <si>
    <t>/p/a/112565577</t>
  </si>
  <si>
    <t>http://corerepo.acceso.com/api/v2/temp_file/0ed786def8e44987075bbe80b1cfa6e0/?format=json</t>
  </si>
  <si>
    <t>SOCIEDAD PANAMEÑA A manera de inventario</t>
  </si>
  <si>
    <t>SANTANDER TRISTÁN DONOSO</t>
  </si>
  <si>
    <t>/p/a/112565551</t>
  </si>
  <si>
    <t>http://corerepo.acceso.com/api/v2/temp_file/b17df3066bb7510064bf8850132af6fd/?format=json</t>
  </si>
  <si>
    <t>Varela olvidó al CRU de Colón</t>
  </si>
  <si>
    <t>/tv/a360lat/32448426</t>
  </si>
  <si>
    <t>https://acceso360latam.acceso.com/autoridadcanal/es-PA/?mod=TrackingAVPlayer&amp;task=download&amp;isHighQuality=1&amp;inline=1&amp;newsId=32448426&amp;mediaType=2&amp;origin=news-publication&amp;sigTs=1503851408&amp;sig=c7621e697c80b1b1a9afb392b474069c97d1cc4439e6278a6babd1eefc9fcee4</t>
  </si>
  <si>
    <t>EN PROGRAMA DE 'TROCHA ABIERTA' CON ALFONSO CASTILLERO, PRESENTADOR; JORGE GARCIA, PANELISTA; MARTIN GONZALEZ, ABOGADO;...</t>
  </si>
  <si>
    <t>2017-08-27 10:48:24-05:00</t>
  </si>
  <si>
    <t>/tv/a360lat/32448434</t>
  </si>
  <si>
    <t>https://acceso360latam.acceso.com/autoridadcanal/es-PA/?mod=TrackingAVPlayer&amp;task=download&amp;isHighQuality=1&amp;inline=1&amp;newsId=32448434&amp;mediaType=2&amp;origin=news-publication&amp;sigTs=1503851408&amp;sig=b0947d2558a5de0e497eb01da0bcc2a81c0d114bc6c2860d686349f0a3e8fdd4</t>
  </si>
  <si>
    <t>2017-08-27 11:01:57-05:00</t>
  </si>
  <si>
    <t>/tv/a360lat/32447837</t>
  </si>
  <si>
    <t>https://acceso360latam.acceso.com/autoridadcanal/es-PA/?mod=TrackingAVPlayer&amp;task=download&amp;isHighQuality=1&amp;inline=1&amp;newsId=32447837&amp;mediaType=2&amp;origin=news-publication&amp;sigTs=1503851407&amp;sig=9ff3e4e2bc87ab5514463327e07018f22fe6fed111f0703ebb6bfd69bf5fd5d3</t>
  </si>
  <si>
    <t>EN PROGRAMA DE 'TROCHA ABIERTA' CON ALFONSO CASTILLERO, PRESENTADOR; JORGE GARCIA, PANELISTA; MARTIN GONZALEZ, ABOGADO....</t>
  </si>
  <si>
    <t>2017-08-27 10:13:27-05:00</t>
  </si>
  <si>
    <t>/p/a/112579476</t>
  </si>
  <si>
    <t>http://corerepo.acceso.com/api/v2/temp_file/83429691f308fca4ef970d2d4c8a4627/?format=json</t>
  </si>
  <si>
    <t>El Canal ampliado atiende los portacontenedores más grandes rumbo a EE.UU.</t>
  </si>
  <si>
    <t>2017-08-27 17:00:00-05:00</t>
  </si>
  <si>
    <t>/i/mn/31652346460</t>
  </si>
  <si>
    <t>http://efpanama.com/buque-theodore-roosevelt-impone-nueva-marca-de-teus/</t>
  </si>
  <si>
    <t>Buque Theodore Roosevelt impone nueva marca de Teus</t>
  </si>
  <si>
    <t>2017-08-28 00:33:00-05:00</t>
  </si>
  <si>
    <t>/p/a/112581908</t>
  </si>
  <si>
    <t>http://corerepo.acceso.com/api/v2/temp_file/409d119ac35facc54271d040a4e6f831/?format=json</t>
  </si>
  <si>
    <t>Cuarenta años después de las firma de los Tratados del Canal de Panamá</t>
  </si>
  <si>
    <t>DELVIN CASTILLO</t>
  </si>
  <si>
    <t>/p/a/112581368</t>
  </si>
  <si>
    <t>http://corerepo.acceso.com/api/v2/temp_file/f88f2429d81f3091f5c0b497952c397b/?format=json</t>
  </si>
  <si>
    <t>JUVENTUD Los retos urgentes de Pa n a m á</t>
  </si>
  <si>
    <t>JEIMY DANIELA CABALLERO</t>
  </si>
  <si>
    <t>/p/a/112579461</t>
  </si>
  <si>
    <t>http://corerepo.acceso.com/api/v2/temp_file/1936763e10045be7a31749eb98d8fd3f/?format=json</t>
  </si>
  <si>
    <t>/p/a/112581551</t>
  </si>
  <si>
    <t>http://corerepo.acceso.com/api/v2/temp_file/872171fd7d4aa64327ff78e0f83aaca3/?format=json</t>
  </si>
  <si>
    <t>Recordarán firma de tratados Torrijos Carter</t>
  </si>
  <si>
    <t>/p/a/112579417</t>
  </si>
  <si>
    <t>http://corerepo.acceso.com/api/v2/temp_file/53399576f7e10aab4a24518adc8a8730/?format=json</t>
  </si>
  <si>
    <t>Un Canal de récord</t>
  </si>
  <si>
    <t>/p/a/112581496</t>
  </si>
  <si>
    <t>http://corerepo.acceso.com/api/v2/temp_file/cd874d4d68dfc274711e796884d223d4/?format=json</t>
  </si>
  <si>
    <t>Canal y empleados cubren evasión fiscal de los ricos » Los miles de millones de dólares que otorga el       » Mientras...</t>
  </si>
  <si>
    <t>/p/a/112579408</t>
  </si>
  <si>
    <t>http://corerepo.acceso.com/api/v2/temp_file/a80aac7d29445fc8f49a7a22149dfdd6/?format=json</t>
  </si>
  <si>
    <t>Los gurús económicos se citan en Jackson Hole</t>
  </si>
  <si>
    <t>/p/a/112581056</t>
  </si>
  <si>
    <t>http://corerepo.acceso.com/api/v2/temp_file/5a5044ee19cdf827e25402de0ea003c6/?format=json</t>
  </si>
  <si>
    <t>Colonenses reciben sus títulos de Anati</t>
  </si>
  <si>
    <t>/r/a360lat/32460478</t>
  </si>
  <si>
    <t>https://acceso360latam.acceso.com/autoridadcanal/es-PA/?mod=TrackingAVPlayer&amp;task=download&amp;isHighQuality=1&amp;inline=1&amp;newsId=32460478&amp;mediaType=1&amp;origin=news-publication&amp;sigTs=1503937816&amp;sig=453e4fa6dc15ff8a87288a80aad99e8b85a0cf69d2659dc7fb6f8fcf47c50f59</t>
  </si>
  <si>
    <t>EN EL MES DE OCTUBRE SE CELEBRARA LOS 100 AÑOS DEL REGISTRO DE BUQUES. MENCION: CANAL DE PANAMA AMPLIADO; ACP.</t>
  </si>
  <si>
    <t>2017-08-28 06:17:19-05:00</t>
  </si>
  <si>
    <t>/tv/a360lat/32461053</t>
  </si>
  <si>
    <t>https://acceso360latam.acceso.com/autoridadcanal/es-PA/?mod=TrackingAVPlayer&amp;task=download&amp;isHighQuality=1&amp;inline=1&amp;newsId=32461053&amp;mediaType=2&amp;origin=news-publication&amp;sigTs=1503937822&amp;sig=75e993da7f65ffd6a9ed046cde695a193dad44bb9d7eca318d8d7571e6b5c77c</t>
  </si>
  <si>
    <t>EN EL PROGRAMA 'RADAR' CON SABRINA BACAL, PRESENTADORA; JORGE EDUARDO RITTER, EXCANCILLER; ALFONSO GRIMALDO, ABOGADO;...</t>
  </si>
  <si>
    <t>RADAR</t>
  </si>
  <si>
    <t>2017-08-27 11:35:29-05:00</t>
  </si>
  <si>
    <t>/p/a/112582429</t>
  </si>
  <si>
    <t>http://corerepo.acceso.com/api/v2/temp_file/6c601b1eca84197e33954269facb7561/?format=json</t>
  </si>
  <si>
    <t>UNA EXPERIENCIA PARISIENSE LESSEP'S B</t>
  </si>
  <si>
    <t>La Prensa -A la mesa</t>
  </si>
  <si>
    <t>gastronomía, restauración y alimentación</t>
  </si>
  <si>
    <t>/s/a/lpalm</t>
  </si>
  <si>
    <t>/tv/a360lat/32465207</t>
  </si>
  <si>
    <t>https://acceso360latam.acceso.com/autoridadcanal/es-PA/?mod=TrackingAVPlayer&amp;task=download&amp;isHighQuality=1&amp;inline=1&amp;newsId=32465207&amp;mediaType=2&amp;origin=news-publication&amp;sigTs=1503983500&amp;sig=edc1aca1c8da80eb68b47703d1889750cdc6668dd0a1160aafb7cb5a4bf9d906</t>
  </si>
  <si>
    <t>MAS DE DIEZ INSTITUCIONES PUBLICAS FUERON CITADAS POR LA COMISION DE INFRAESTRUCTURA Y ASUNTOS DEL CANAL DE PANAMA....</t>
  </si>
  <si>
    <t>2017-08-28 13:02:12-05:00</t>
  </si>
  <si>
    <t>/p/a/112599175</t>
  </si>
  <si>
    <t>http://corerepo.acceso.com/api/v2/temp_file/1c353434ed94d38c38994a589705c71d/?format=json</t>
  </si>
  <si>
    <t>Panamá se promociona en Corea del Sur</t>
  </si>
  <si>
    <t>2017-08-28 17:00:00-05:00</t>
  </si>
  <si>
    <t>/p/a/112599193</t>
  </si>
  <si>
    <t>http://corerepo.acceso.com/api/v2/temp_file/e59f5adb33ffec74f7c79a57af6881af/?format=json</t>
  </si>
  <si>
    <t>Arias Madrid, el nacionalista y la historia de un amor</t>
  </si>
  <si>
    <t>RICARDO BUSTAMANTE V.</t>
  </si>
  <si>
    <t>/i/mn/31663685944</t>
  </si>
  <si>
    <t>http://impresa.prensa.com/economia/Crece-ritmo-produccion_0_4836266401.html</t>
  </si>
  <si>
    <t>Crece ritmo de producción</t>
  </si>
  <si>
    <t>2017-08-29 01:45:00-05:00</t>
  </si>
  <si>
    <t>/p/a/112599838</t>
  </si>
  <si>
    <t>http://corerepo.acceso.com/api/v2/temp_file/26155b1f9d2d9da4ea1dca24675127da/?format=json</t>
  </si>
  <si>
    <t>Celebrarán al ritmo de los tambores</t>
  </si>
  <si>
    <t>MARLENE GONZÁLEZ</t>
  </si>
  <si>
    <t>/p/a/112599515</t>
  </si>
  <si>
    <t>http://corerepo.acceso.com/api/v2/temp_file/047fee219e09d4524d19eeed15b7d7b5/?format=json</t>
  </si>
  <si>
    <t>/p/a/112599482</t>
  </si>
  <si>
    <t>http://corerepo.acceso.com/api/v2/temp_file/2b7ec188467c0597ad576d8dcce643e2/?format=json</t>
  </si>
  <si>
    <t>/p/a/112600252</t>
  </si>
  <si>
    <t>http://corerepo.acceso.com/api/v2/temp_file/c20144e5b709708257a8b68e2ab2c76a/?format=json</t>
  </si>
  <si>
    <t>Mil millones al año pierden los productores tras el aumento de importación de rubros</t>
  </si>
  <si>
    <t>Reinalda C. Álvarez</t>
  </si>
  <si>
    <t>/p/a/112599422</t>
  </si>
  <si>
    <t>http://corerepo.acceso.com/api/v2/temp_file/9fa9e1537935c7e65ec27a4255936dd7/?format=json</t>
  </si>
  <si>
    <t>Astillero pide reducir canon</t>
  </si>
  <si>
    <t>/p/a/112599237</t>
  </si>
  <si>
    <t>http://corerepo.acceso.com/api/v2/temp_file/647dec69a65092d495667c430bc7aa97/?format=json</t>
  </si>
  <si>
    <t>SIN TÉCNICOS NO HAY FUTURO</t>
  </si>
  <si>
    <t>/r/a360lat/32480077</t>
  </si>
  <si>
    <t>https://acceso360latam.acceso.com/autoridadcanal/es-PA/?mod=TrackingAVPlayer&amp;task=download&amp;isHighQuality=1&amp;inline=1&amp;newsId=32480077&amp;mediaType=1&amp;origin=news-publication&amp;sigTs=1504024208&amp;sig=f1ede154aab1c627ea2647ba416bf93b9eb61505d8106504ab8c9b10d7e8a81d</t>
  </si>
  <si>
    <t>LA ACP INFORMO QUE HOY ESTARA TRANSITANDO UN BUQUE CON CAPACIDAD PARA MAS DE 14 MIL CONTENEDORES.</t>
  </si>
  <si>
    <t>2017-08-29 08:38:25-05:00</t>
  </si>
  <si>
    <t>/i/mn/31671662903</t>
  </si>
  <si>
    <t>http://laestrella.com.pa/eventos/cine/pantalla-imax-canal-panama-sera-segunda-grande-mundo/24020109</t>
  </si>
  <si>
    <t>Pantalla IMAX 3D del Canal de Panamá será la segunda más grande del mundo</t>
  </si>
  <si>
    <t>Daniel M. Alarco</t>
  </si>
  <si>
    <t>2017-08-29 17:45:00-05:00</t>
  </si>
  <si>
    <t>Audiovisuales teatro</t>
  </si>
  <si>
    <t>/r/a360lat/32484414</t>
  </si>
  <si>
    <t>https://acceso360latam.acceso.com/autoridadcanal/es-PA/?mod=TrackingAVPlayer&amp;task=download&amp;isHighQuality=1&amp;inline=1&amp;newsId=32484414&amp;mediaType=1&amp;origin=news-publication&amp;sigTs=1504068395&amp;sig=c796374bf719efce0f2460af655bf281354b60f3b5d45dfdf8a491301adf4252</t>
  </si>
  <si>
    <t>UNA DELEGACION OFICIAL DE PANAMA VISITA BUSAN, COREA DEL SUR, PARA FORTALECER LAS RELACIONES EXISTENTES. MENCION: CANAL...</t>
  </si>
  <si>
    <t>2017-08-29 10:11:04-05:00</t>
  </si>
  <si>
    <t>/i/mn/31671164593</t>
  </si>
  <si>
    <t>Proyectos impulsan los indicadores de construcción.</t>
  </si>
  <si>
    <t>2017-08-29 16:32:00-05:00</t>
  </si>
  <si>
    <t>/p/a/112618222</t>
  </si>
  <si>
    <t>http://corerepo.acceso.com/api/v2/temp_file/94d4f9cd57ab5b8311a52d0c57577b06/?format=json</t>
  </si>
  <si>
    <t>NARCOTRÁFICO Tres panameños están aprehendidos Confiscan tonelada y media de droga en Panamá Oeste y Este</t>
  </si>
  <si>
    <t>CARLOS A. RODRÍGUEZ</t>
  </si>
  <si>
    <t>2017-08-29 17:00:00-05:00</t>
  </si>
  <si>
    <t>Violencia y drogas</t>
  </si>
  <si>
    <t>/p/a/112617967</t>
  </si>
  <si>
    <t>http://corerepo.acceso.com/api/v2/temp_file/3e8c41a426e6f4faf9a5463d7219878e/?format=json</t>
  </si>
  <si>
    <t>El potencial agropecuario</t>
  </si>
  <si>
    <t>HIRISNEL SUCRE. S.</t>
  </si>
  <si>
    <t>/r/a360lat/32493146</t>
  </si>
  <si>
    <t>https://acceso360latam.acceso.com/autoridadcanal/es-PA/?mod=TrackingAVPlayer&amp;task=download&amp;isHighQuality=1&amp;inline=1&amp;newsId=32493146&amp;mediaType=1&amp;origin=news-publication&amp;sigTs=1504102273&amp;sig=7410d5dfd39b7ee2302cd720125f0c3f8bd4e684533c9c6fefe7d090d7131ec3</t>
  </si>
  <si>
    <t>COLON. UN TOTAL DE 250 TITULOS DE PROPIEDAD FUERON ENTREGADOS A MORADORES DEL CORREGIMIENTO DE SALAMANCA, LOS CUALES SE...</t>
  </si>
  <si>
    <t>2017-08-30 05:47:24-05:00</t>
  </si>
  <si>
    <t>Recostrucción de barrios</t>
  </si>
  <si>
    <t>/p/a/112617790</t>
  </si>
  <si>
    <t>http://corerepo.acceso.com/api/v2/temp_file/de1d1e08406ab455972b82a7c7e57884/?format=json</t>
  </si>
  <si>
    <t>Inauguración de Lessep's Bistro Café</t>
  </si>
  <si>
    <t>/p/a/112617930</t>
  </si>
  <si>
    <t>http://corerepo.acceso.com/api/v2/temp_file/589f9a30da72160740bad7a3403a09a8/?format=json</t>
  </si>
  <si>
    <t>Buque arriba a Virginia</t>
  </si>
  <si>
    <t>/p/a/112617979</t>
  </si>
  <si>
    <t>http://corerepo.acceso.com/api/v2/temp_file/4ce80fa3a23e714c5662876022227b23/?format=json</t>
  </si>
  <si>
    <t>/tv/a360lat/32498665</t>
  </si>
  <si>
    <t>https://acceso360latam.acceso.com/autoridadcanal/es-PA/?mod=TrackingAVPlayer&amp;task=download&amp;isHighQuality=1&amp;inline=1&amp;newsId=32498665&amp;mediaType=2&amp;origin=news-publication&amp;sigTs=1504155572&amp;sig=eaab39bd15635f43ef34ee37374d6e1d49c72f29d5c9371d6e9f11182931e103</t>
  </si>
  <si>
    <t>SECCION DE OPINION. SE HABLA DE LA SITUACION DEL CANAL DE SUEZ, EL CUAL SEGUN EL DIARIO 'EL MUNDO' PASO DE GRAN SUEÑO...</t>
  </si>
  <si>
    <t>2017-08-30 09:10:50-05:00</t>
  </si>
  <si>
    <t>/i/mn/31685037510</t>
  </si>
  <si>
    <t>http://www.prensa.com/mundo/Panama-nuevo-modelo-cooperacion_0_4837766271.html</t>
  </si>
  <si>
    <t>Panamá, ante un nuevo modelo de cooperación</t>
  </si>
  <si>
    <t>Rita Vásquez</t>
  </si>
  <si>
    <t>2017-08-30 23:17:00-05:00</t>
  </si>
  <si>
    <t>/i/mn/31681284668</t>
  </si>
  <si>
    <t>https://metrolibre.com/index.php/principales/102075-panama-puede-aumentar-su-pib-hasta-un-30-si-se-convierte-en-hub-logistico</t>
  </si>
  <si>
    <t>Panamá puede aumentar su PIB hasta un 30% si  se convierte en  hub logístico</t>
  </si>
  <si>
    <t>2017-08-30 14:03:00-05:00</t>
  </si>
  <si>
    <t>/r/a360lat/32497682</t>
  </si>
  <si>
    <t>https://acceso360latam.acceso.com/autoridadcanal/es-PA/?mod=TrackingAVPlayer&amp;task=download&amp;isHighQuality=1&amp;inline=1&amp;newsId=32497682&amp;mediaType=1&amp;origin=news-publication&amp;sigTs=1504155572&amp;sig=8e6e7792aa3fa726f52e28d7c821ef546dd38b626d44ecd10e543a4bbb7bfea0</t>
  </si>
  <si>
    <t>EN EL PROGRAMA 'INFOANALISIS' CON GUILLERMO ANTONIO ADAMES; RUBEN MURGAS; JORGE EDUARDO RITTER, PRESENTADORES. SE HABLA...</t>
  </si>
  <si>
    <t>2017-08-30 08:34:20-05:00</t>
  </si>
  <si>
    <t>/r/a360lat/32509428</t>
  </si>
  <si>
    <t>https://acceso360latam.acceso.com/autoridadcanal/es-PA/?mod=TrackingAVPlayer&amp;task=download&amp;isHighQuality=1&amp;inline=1&amp;newsId=32509428&amp;mediaType=1&amp;origin=news-publication&amp;sigTs=1504184439&amp;sig=230ea2928d631741ec703f15c4d32227ffa48fc2d19b3d7149181554a5b1137f</t>
  </si>
  <si>
    <t>PAISES VECINOS APROVECHAN LA AMPLIACION DEL CANAL DE PANAMA MIENTRAS PANAMA ASPIRA CONVERTIRSE EN UN CENTRO LOGISTICO...</t>
  </si>
  <si>
    <t>2017-08-31 05:15:53-05:00</t>
  </si>
  <si>
    <t>/i/mn/31685491317</t>
  </si>
  <si>
    <t>http://impresa.prensa.com/economia/Esperan-cruceros_0_4837766247.html</t>
  </si>
  <si>
    <t>Esperan 155 cruceros</t>
  </si>
  <si>
    <t>2017-08-31 00:25:00-05:00</t>
  </si>
  <si>
    <t>/p/a/112636327</t>
  </si>
  <si>
    <t>http://corerepo.acceso.com/api/v2/temp_file/8082dfb78a2ad52908e0f8cfd8c70791/?format=json</t>
  </si>
  <si>
    <t>2017-08-30 17:00:00-05:00</t>
  </si>
  <si>
    <t>/p/a/112636371</t>
  </si>
  <si>
    <t>http://corerepo.acceso.com/api/v2/temp_file/148dd9b9e060d527d90fd44891e524d0/?format=json</t>
  </si>
  <si>
    <t>/p/a/112636189</t>
  </si>
  <si>
    <t>http://corerepo.acceso.com/api/v2/temp_file/6829ef453c319f9070ae6bc3b9f3aac4/?format=json</t>
  </si>
  <si>
    <t>Plan CECoP para educar en el cuidado de los humedales</t>
  </si>
  <si>
    <t>/p/a/112636534</t>
  </si>
  <si>
    <t>http://corerepo.acceso.com/api/v2/temp_file/fbfbf7f654d7e861275d0988c6d58502/?format=json</t>
  </si>
  <si>
    <t>Exigen nombrar al tercer actuario</t>
  </si>
  <si>
    <t>/p/a/112636408</t>
  </si>
  <si>
    <t>http://corerepo.acceso.com/api/v2/temp_file/da1354e35100a4a0d2b617802a724bd8/?format=json</t>
  </si>
  <si>
    <t>Fitch afirma notas de la ACP</t>
  </si>
  <si>
    <t>/r/a360lat/32510394</t>
  </si>
  <si>
    <t>https://acceso360latam.acceso.com/autoridadcanal/es-PA/?mod=TrackingAVPlayer&amp;task=download&amp;isHighQuality=1&amp;inline=1&amp;newsId=32510394&amp;mediaType=1&amp;origin=news-publication&amp;sigTs=1504184439&amp;sig=accf8b1741d41d79ad3d0aa9b5c5b09e85f77c6e01bee792ef6e80b5415eaceb</t>
  </si>
  <si>
    <t>EN EL AUDITORIO AZCANIO AROSEMENA DE LA ACP SE EFECTUARA EL FORO DENOMINADO CUADRAGESIMO ANIVERSARIO DE LOS TRATADOS...</t>
  </si>
  <si>
    <t>2017-08-31 06:17:41-05:00</t>
  </si>
  <si>
    <t>/i/mn/31694412822</t>
  </si>
  <si>
    <t>Es la primera vez que el Caribbean Princess utilizará las nuevas esclusas del Canal de Panamá. El año pasado la...</t>
  </si>
  <si>
    <t>2017-08-31 18:40:00-05:00</t>
  </si>
  <si>
    <t>/r/a360lat/32519299</t>
  </si>
  <si>
    <t>https://acceso360latam.acceso.com/autoridadcanal/es-PA/?mod=TrackingAVPlayer&amp;task=download&amp;isHighQuality=1&amp;inline=1&amp;newsId=32519299&amp;mediaType=1&amp;origin=news-publication&amp;sigTs=1504241243&amp;sig=8e86e260f2bf6c3dfb260ce3911a611bde1e1db919a236dde125ec16a13b0498</t>
  </si>
  <si>
    <t>LA DECISION DE PANAMA DE FORMAR PARTE DEL GRUPO DE GUERRA CONTRA ISIS Y DE COMO EL PAIS Y EL CANAL DE PANAMA, A PARTIR...</t>
  </si>
  <si>
    <t>HACIENDO RADIO</t>
  </si>
  <si>
    <t>2017-08-29 15:07:19-05:00</t>
  </si>
  <si>
    <t>/i/mn/31694247274</t>
  </si>
  <si>
    <t>s Pantalla IMAX 3D del Canal de Panamá será la segunda más grande del mundo</t>
  </si>
  <si>
    <t>2017-08-31 18:13:00-05:00</t>
  </si>
  <si>
    <t>/tv/a360lat/32524300</t>
  </si>
  <si>
    <t>https://acceso360latam.acceso.com/autoridadcanal/es-PA/?mod=TrackingAVPlayer&amp;task=download&amp;isHighQuality=1&amp;inline=1&amp;newsId=32524300&amp;mediaType=2&amp;origin=news-publication&amp;sigTs=1504241243&amp;sig=a4cbf20d44ed8d9792f9d67d3dc5e7ee296315d5d546008f643b6d3b59b71d80</t>
  </si>
  <si>
    <t>LA ACP PARTIO POR DELANTE A LA CELEBRACION DE LOS 40 AÑOS DE LA FIRMA DE TORRIJOS CARTER. DECLARACIONES DE LUIS QUIJANO,...</t>
  </si>
  <si>
    <t>2017-08-31 20:42:23-05:00</t>
  </si>
  <si>
    <t>/p/a/112656699</t>
  </si>
  <si>
    <t>http://corerepo.acceso.com/api/v2/temp_file/af98aa0dc1663457b089f7cbee1dbea9/?format=json</t>
  </si>
  <si>
    <t>Encrucijada de decisiones internacionales</t>
  </si>
  <si>
    <t>Daniel Delgado-Diamante</t>
  </si>
  <si>
    <t>2017-08-31 17:00:00-05:00</t>
  </si>
  <si>
    <t>/p/a/112657126</t>
  </si>
  <si>
    <t>http://corerepo.acceso.com/api/v2/temp_file/f3f4cfdff24a014df10fbcdca17f9edd/?format=json</t>
  </si>
  <si>
    <t>Peligra economía del país por apoyo a EE.UU en su lucha contra Isis</t>
  </si>
  <si>
    <t>/p/a/112657089</t>
  </si>
  <si>
    <t>http://corerepo.acceso.com/api/v2/temp_file/0eb91d348b1a620920f009a8be4f77cc/?format=json</t>
  </si>
  <si>
    <t>buque Theodore roosevelt impone nueva marca de Teus</t>
  </si>
  <si>
    <t>/p/a/112657122</t>
  </si>
  <si>
    <t>http://corerepo.acceso.com/api/v2/temp_file/d8a0656723d852af7317ec2bed0e24e2/?format=json</t>
  </si>
  <si>
    <t>Exigen más claridad en el uso de aportes del Canal</t>
  </si>
  <si>
    <t>/p/a/112656532</t>
  </si>
  <si>
    <t>http://corerepo.acceso.com/api/v2/temp_file/202557eada877132a6946fe928941a68/?format=json</t>
  </si>
  <si>
    <t>Existe la oportunidad</t>
  </si>
  <si>
    <t>/p/a/112656529</t>
  </si>
  <si>
    <t>http://corerepo.acceso.com/api/v2/temp_file/a979bb3e7dc8126f59a331a2b3a6f0c7/?format=json</t>
  </si>
  <si>
    <t>. [ftiridad CELEBRAN LA FIRMA DE LOS TRATADOS TORRÓOS CARTER</t>
  </si>
  <si>
    <t>/p/a/112656526</t>
  </si>
  <si>
    <t>http://corerepo.acceso.com/api/v2/temp_file/bf31609d5c525bcb43ad616bda81759b/?format=json</t>
  </si>
  <si>
    <t>Sector logístico: una oportunidad para el crecimiento económico</t>
  </si>
  <si>
    <t>YESSKA CALLES</t>
  </si>
  <si>
    <t>/p/a/112657905</t>
  </si>
  <si>
    <t>http://corerepo.acceso.com/api/v2/temp_file/61a5f6b39bd46a638f95e082327a5a85/?format=json</t>
  </si>
  <si>
    <t>Fitch Ratings reafirma calificación 'A' del Canal de Panamá</t>
  </si>
  <si>
    <t>La Estrella -Capital</t>
  </si>
  <si>
    <t>pa-8</t>
  </si>
  <si>
    <t>MILEIKA LASSO</t>
  </si>
  <si>
    <t>/s/a/estcp</t>
  </si>
  <si>
    <t>/p/a/112656442</t>
  </si>
  <si>
    <t>http://corerepo.acceso.com/api/v2/temp_file/8fa459319c918387297af8a7ebe2b99c/?format=json</t>
  </si>
  <si>
    <t>Un nuevo espacio cultural en la ciudad</t>
  </si>
  <si>
    <t>La Estrella -Facetas</t>
  </si>
  <si>
    <t>MAIIELA SAGEL</t>
  </si>
  <si>
    <t>/s/a/esfac</t>
  </si>
  <si>
    <t>/tv/a360lat/32527870</t>
  </si>
  <si>
    <t>https://acceso360latam.acceso.com/autoridadcanal/es-PA/?mod=TrackingAVPlayer&amp;task=download&amp;isHighQuality=1&amp;inline=1&amp;newsId=32527870&amp;mediaType=2&amp;origin=news-publication&amp;sigTs=1504274505&amp;sig=cc9fe4ec2874023c38bcbeb1c1bb5e0038d937260b0d9e1de0dca7821f5aac4c</t>
  </si>
  <si>
    <t>COMENTARIOS DE JUAN CARLOS TAPIA, PRESENTADOR DEL PROGRAMA 'LO MEJOR DEL BOXEO'. SE HABLA ACERCA DE JULIO SHEBELUT,...</t>
  </si>
  <si>
    <t>2017-08-31 22:38:00-05:00</t>
  </si>
  <si>
    <t>/p/a/112657164</t>
  </si>
  <si>
    <t>http://corerepo.acceso.com/api/v2/temp_file/fe712d3b7bda8336f68b36a54d9b1c39/?format=json</t>
  </si>
  <si>
    <t>Fitch reafirma por calificación A para deuda del Canal</t>
  </si>
  <si>
    <t>/p/a/112656531</t>
  </si>
  <si>
    <t>http://corerepo.acceso.com/api/v2/temp_file/1683d5e9af149917862b66853e02e190/?format=json</t>
  </si>
  <si>
    <t>Roy reconoce fallas en el servicio de la Línea 1 del Metro de Panamá</t>
  </si>
  <si>
    <t>/p/a/112656603</t>
  </si>
  <si>
    <t>http://corerepo.acceso.com/api/v2/temp_file/f4b94f3b99534fbed555a20f9cad34e0/?format=json</t>
  </si>
  <si>
    <t>Torneo de Golf ayudará a chicos en riesgo social en Panamá</t>
  </si>
  <si>
    <t>EDWIN RAÚL PÉREZ</t>
  </si>
  <si>
    <t>/p/a/112656930</t>
  </si>
  <si>
    <t>http://corerepo.acceso.com/api/v2/temp_file/dbb10c0713350078bdf70f97bf87c557/?format=json</t>
  </si>
  <si>
    <t>Canal aporta $27 mil millones en 17 años</t>
  </si>
  <si>
    <t>/p/a/112678163</t>
  </si>
  <si>
    <t>http://corerepo.acceso.com/api/v2/temp_file/175f5b08e05332f57151d4b4bf694e7b/?format=json</t>
  </si>
  <si>
    <t>Fitch calificó con una A la deuda del Canal de Panamá</t>
  </si>
  <si>
    <t>/p/a/112712323</t>
  </si>
  <si>
    <t>http://corerepo.acceso.com/api/v2/temp_file/2e78100b2a32291d45fd77a4a99194b8/?format=json</t>
  </si>
  <si>
    <t>/p/a/112714025</t>
  </si>
  <si>
    <t>http://corerepo.acceso.com/api/v2/temp_file/a0b11507f7cd170de5afe8d48c8e922a/?format=json</t>
  </si>
  <si>
    <t>Bonanzas o estancamiento de la economía</t>
  </si>
  <si>
    <t>/p/a/112734710</t>
  </si>
  <si>
    <t>http://corerepo.acceso.com/api/v2/temp_file/d185f40a66907f389ad13b3655937d1e/?format=json</t>
  </si>
  <si>
    <t>/p/a/112734732</t>
  </si>
  <si>
    <t>http://corerepo.acceso.com/api/v2/temp_file/b2410099b090e5880d1deceb6f230c48/?format=json</t>
  </si>
  <si>
    <t>Taboga Express, the fun way to sail to the island</t>
  </si>
  <si>
    <t>Canal</t>
  </si>
  <si>
    <t>PANAMA</t>
  </si>
  <si>
    <t>CANAL</t>
  </si>
  <si>
    <t>Pence</t>
  </si>
  <si>
    <t>ACP</t>
  </si>
  <si>
    <t>HABLA</t>
  </si>
  <si>
    <t>ENTREVISTA</t>
  </si>
  <si>
    <t>MIKE</t>
  </si>
  <si>
    <t>PENCE</t>
  </si>
  <si>
    <t>VICEPRESIDENTE</t>
  </si>
  <si>
    <t>DECLARACIONES</t>
  </si>
  <si>
    <t>Varela</t>
  </si>
  <si>
    <t>UNIDOS</t>
  </si>
  <si>
    <t>visita</t>
  </si>
  <si>
    <t>Mike</t>
  </si>
  <si>
    <t>EEUU</t>
  </si>
  <si>
    <t>esclusas</t>
  </si>
  <si>
    <t>millones</t>
  </si>
  <si>
    <t>años</t>
  </si>
  <si>
    <t>vicepresidente</t>
  </si>
  <si>
    <t>ESTADOS</t>
  </si>
  <si>
    <t>CARLOS</t>
  </si>
  <si>
    <t>JORGE</t>
  </si>
  <si>
    <t>Miraflores</t>
  </si>
  <si>
    <t>Unidos</t>
  </si>
  <si>
    <t>AÑOS</t>
  </si>
  <si>
    <t>PRESIDENTE</t>
  </si>
  <si>
    <t>Estados</t>
  </si>
  <si>
    <t>PRESENTADOR</t>
  </si>
  <si>
    <t>peajes</t>
  </si>
  <si>
    <t>hora</t>
  </si>
  <si>
    <t>compuertas</t>
  </si>
  <si>
    <t>PROGRAMA</t>
  </si>
  <si>
    <t>récord</t>
  </si>
  <si>
    <t>QUIJANO</t>
  </si>
  <si>
    <t>GUPC</t>
  </si>
  <si>
    <t>JOSE</t>
  </si>
  <si>
    <t>Vicepresidente</t>
  </si>
  <si>
    <t>mantenimiento</t>
  </si>
  <si>
    <t>marca</t>
  </si>
  <si>
    <t>seguridad</t>
  </si>
  <si>
    <t>recibirá</t>
  </si>
  <si>
    <t>VARELA</t>
  </si>
  <si>
    <t>nuevo</t>
  </si>
  <si>
    <t>LUIS</t>
  </si>
  <si>
    <t>Gabinete</t>
  </si>
  <si>
    <t>ANTONIO</t>
  </si>
  <si>
    <t>ACERCA</t>
  </si>
  <si>
    <t>EE.UU</t>
  </si>
  <si>
    <t>Roosevelt</t>
  </si>
  <si>
    <t>SITUACION</t>
  </si>
  <si>
    <t>Theodore</t>
  </si>
  <si>
    <t>VISITA</t>
  </si>
  <si>
    <t>recibe</t>
  </si>
  <si>
    <t>ADMINISTRADOR</t>
  </si>
  <si>
    <t>estructura</t>
  </si>
  <si>
    <t>GUILLERMO</t>
  </si>
  <si>
    <t>ESCLUSAS</t>
  </si>
  <si>
    <t>THEODORE</t>
  </si>
  <si>
    <t>MENCION</t>
  </si>
  <si>
    <t>llega</t>
  </si>
  <si>
    <t>seg</t>
  </si>
  <si>
    <t>portacontenedores</t>
  </si>
  <si>
    <t>AUTORIDAD</t>
  </si>
  <si>
    <t>POLITICO</t>
  </si>
  <si>
    <t>historia</t>
  </si>
  <si>
    <t>ampliado</t>
  </si>
  <si>
    <t>celebra</t>
  </si>
  <si>
    <t>SECCION</t>
  </si>
  <si>
    <t>GARCIA</t>
  </si>
  <si>
    <t>mil</t>
  </si>
  <si>
    <t>EXPRESIDENTE</t>
  </si>
  <si>
    <t>REPUBLICA</t>
  </si>
  <si>
    <t>Venezuela</t>
  </si>
  <si>
    <t>RODRIGUEZ</t>
  </si>
  <si>
    <t>POLITICA</t>
  </si>
  <si>
    <t>MINISTRO</t>
  </si>
  <si>
    <t>ANALISTA</t>
  </si>
  <si>
    <t>aprueba</t>
  </si>
  <si>
    <t>medidas</t>
  </si>
  <si>
    <t>Quijano</t>
  </si>
  <si>
    <t>BLANDON</t>
  </si>
  <si>
    <t>ADAMES</t>
  </si>
  <si>
    <t>rompe</t>
  </si>
  <si>
    <t>LLEGA</t>
  </si>
  <si>
    <t>GRUPO</t>
  </si>
  <si>
    <t>CHILE</t>
  </si>
  <si>
    <t>mayor</t>
  </si>
  <si>
    <t>CEO</t>
  </si>
  <si>
    <t>MAS</t>
  </si>
  <si>
    <t>SAN</t>
  </si>
  <si>
    <t>modificaciones</t>
  </si>
  <si>
    <t>ARBITRAJE</t>
  </si>
  <si>
    <t>VENEZUELA</t>
  </si>
  <si>
    <t>ROOSEVELT</t>
  </si>
  <si>
    <t>trabajos</t>
  </si>
  <si>
    <t>NACIONAL</t>
  </si>
  <si>
    <t>CUMPLE</t>
  </si>
  <si>
    <t>Cocolí</t>
  </si>
  <si>
    <t>PARTE</t>
  </si>
  <si>
    <t>debe</t>
  </si>
  <si>
    <t>Mantenimiento</t>
  </si>
  <si>
    <t>MANTENIMIENTO</t>
  </si>
  <si>
    <t>CONVERSATORIO</t>
  </si>
  <si>
    <t>geopolítica</t>
  </si>
  <si>
    <t>CELEBRACION</t>
  </si>
  <si>
    <t>PERIODISTA</t>
  </si>
  <si>
    <t>culturales</t>
  </si>
  <si>
    <t>Presidente</t>
  </si>
  <si>
    <t>Prácticos</t>
  </si>
  <si>
    <t>capacidad</t>
  </si>
  <si>
    <t>economía</t>
  </si>
  <si>
    <t>Aprueban</t>
  </si>
  <si>
    <t>panameño</t>
  </si>
  <si>
    <t>PROYECTO</t>
  </si>
  <si>
    <t>ASAMBLEA</t>
  </si>
  <si>
    <t>imperio</t>
  </si>
  <si>
    <t>ALFONSO</t>
  </si>
  <si>
    <t>fuertes</t>
  </si>
  <si>
    <t>REUNION</t>
  </si>
  <si>
    <t>ABOGADO</t>
  </si>
  <si>
    <t>JOVENES</t>
  </si>
  <si>
    <t>realiza</t>
  </si>
  <si>
    <t>cruzado</t>
  </si>
  <si>
    <t>OPINION</t>
  </si>
  <si>
    <t>reunirá</t>
  </si>
  <si>
    <t>impone</t>
  </si>
  <si>
    <t>CENTRO</t>
  </si>
  <si>
    <t>nuevos</t>
  </si>
  <si>
    <t>deberá</t>
  </si>
  <si>
    <t>CONTRA</t>
  </si>
  <si>
    <t>China</t>
  </si>
  <si>
    <t>chino</t>
  </si>
  <si>
    <t>obras</t>
  </si>
  <si>
    <t>será</t>
  </si>
  <si>
    <t>SPIA</t>
  </si>
  <si>
    <t>the</t>
  </si>
  <si>
    <t>año</t>
  </si>
  <si>
    <t>PORTACONTENEDORES</t>
  </si>
  <si>
    <t>CONTRATACION</t>
  </si>
  <si>
    <t>presupuesto</t>
  </si>
  <si>
    <t>actividades</t>
  </si>
  <si>
    <t>OPERACIONES</t>
  </si>
  <si>
    <t>operaciones</t>
  </si>
  <si>
    <t>PRESUPUESTO</t>
  </si>
  <si>
    <t>AEROPUERTO</t>
  </si>
  <si>
    <t>CASTILLERO</t>
  </si>
  <si>
    <t>ATENOGENES</t>
  </si>
  <si>
    <t>PORTUARIA</t>
  </si>
  <si>
    <t>LOGISTICO</t>
  </si>
  <si>
    <t>INVITADOS</t>
  </si>
  <si>
    <t>panameños</t>
  </si>
  <si>
    <t>DIRECTOR</t>
  </si>
  <si>
    <t>DENUNCIA</t>
  </si>
  <si>
    <t>TRABAJOS</t>
  </si>
  <si>
    <t>RECLAMOS</t>
  </si>
  <si>
    <t>reclamos</t>
  </si>
  <si>
    <t>ABIERTA</t>
  </si>
  <si>
    <t>Palacio</t>
  </si>
  <si>
    <t>FABREGA</t>
  </si>
  <si>
    <t>horario</t>
  </si>
  <si>
    <t>ABIERTO</t>
  </si>
  <si>
    <t>OFICIAL</t>
  </si>
  <si>
    <t>octubre</t>
  </si>
  <si>
    <t>Jóvenes</t>
  </si>
  <si>
    <t>privado</t>
  </si>
  <si>
    <t>TOCUMEN</t>
  </si>
  <si>
    <t>nuevas</t>
  </si>
  <si>
    <t>DEBATE</t>
  </si>
  <si>
    <t>Garzas</t>
  </si>
  <si>
    <t>COCOLI</t>
  </si>
  <si>
    <t>AGENDA</t>
  </si>
  <si>
    <t>jueves</t>
  </si>
  <si>
    <t>primer</t>
  </si>
  <si>
    <t>espera</t>
  </si>
  <si>
    <t>TROCHA</t>
  </si>
  <si>
    <t>afirma</t>
  </si>
  <si>
    <t>CCIAP</t>
  </si>
  <si>
    <t>según</t>
  </si>
  <si>
    <t>VISTA</t>
  </si>
  <si>
    <t>gana</t>
  </si>
  <si>
    <t>GANO</t>
  </si>
  <si>
    <t>dice</t>
  </si>
  <si>
    <t>VIA</t>
  </si>
  <si>
    <t>FUNCIONAMIENTO</t>
  </si>
  <si>
    <t>REPRESENTANTE</t>
  </si>
  <si>
    <t>Centroamérica</t>
  </si>
  <si>
    <t>CONCESIONARIO</t>
  </si>
  <si>
    <t>INTERNACIONAL</t>
  </si>
  <si>
    <t>calificación</t>
  </si>
  <si>
    <t>CONTENEDORES</t>
  </si>
  <si>
    <t>contenedores</t>
  </si>
  <si>
    <t>INTERPUESTOS</t>
  </si>
  <si>
    <t>TRABAJADORES</t>
  </si>
  <si>
    <t>ANIVERSARIO</t>
  </si>
  <si>
    <t>ACTIVIDADES</t>
  </si>
  <si>
    <t>diplomático</t>
  </si>
  <si>
    <t>Presupuesto</t>
  </si>
  <si>
    <t>indemnizar</t>
  </si>
  <si>
    <t>SIGNORELLI</t>
  </si>
  <si>
    <t>Visitantes</t>
  </si>
  <si>
    <t>presidente</t>
  </si>
  <si>
    <t>desmoronen</t>
  </si>
  <si>
    <t>reconocer</t>
  </si>
  <si>
    <t>Seguridad</t>
  </si>
  <si>
    <t>inversión</t>
  </si>
  <si>
    <t>IRIBARREN</t>
  </si>
  <si>
    <t>Barcelona</t>
  </si>
  <si>
    <t>arbitraje</t>
  </si>
  <si>
    <t>CASTILLO</t>
  </si>
  <si>
    <t>CREACION</t>
  </si>
  <si>
    <t>tránsito</t>
  </si>
  <si>
    <t>TRIBUNAL</t>
  </si>
  <si>
    <t>ESTUDIOS</t>
  </si>
  <si>
    <t>TRANSITO</t>
  </si>
  <si>
    <t>MARITIMA</t>
  </si>
  <si>
    <t>atentado</t>
  </si>
  <si>
    <t>Comisión</t>
  </si>
  <si>
    <t>distrito</t>
  </si>
  <si>
    <t>DISTRITO</t>
  </si>
  <si>
    <t>GONZALEZ</t>
  </si>
  <si>
    <t>EDUARDO</t>
  </si>
  <si>
    <t>Grandes</t>
  </si>
  <si>
    <t>recibió</t>
  </si>
  <si>
    <t>GERENTE</t>
  </si>
  <si>
    <t>Consejo</t>
  </si>
  <si>
    <t>condena</t>
  </si>
  <si>
    <t>ROBERTO</t>
  </si>
  <si>
    <t>EMPRESA</t>
  </si>
  <si>
    <t>Weihua</t>
  </si>
  <si>
    <t>Centro</t>
  </si>
  <si>
    <t>creció</t>
  </si>
  <si>
    <t>MARTIN</t>
  </si>
  <si>
    <t>ASESOR</t>
  </si>
  <si>
    <t>RECORD</t>
  </si>
  <si>
    <t>contra</t>
  </si>
  <si>
    <t>PRIMER</t>
  </si>
  <si>
    <t>ciudad</t>
  </si>
  <si>
    <t>MURGAS</t>
  </si>
  <si>
    <t>cumple</t>
  </si>
  <si>
    <t>nueva</t>
  </si>
  <si>
    <t>horas</t>
  </si>
  <si>
    <t>PORTS</t>
  </si>
  <si>
    <t>NORTE</t>
  </si>
  <si>
    <t>Norte</t>
  </si>
  <si>
    <t>Fitch</t>
  </si>
  <si>
    <t>NUEVO</t>
  </si>
  <si>
    <t>canal</t>
  </si>
  <si>
    <t>pagar</t>
  </si>
  <si>
    <t>carga</t>
  </si>
  <si>
    <t>RUBEN</t>
  </si>
  <si>
    <t>Cepal</t>
  </si>
  <si>
    <t>busca</t>
  </si>
  <si>
    <t>sola</t>
  </si>
  <si>
    <t>días</t>
  </si>
  <si>
    <t>pide</t>
  </si>
  <si>
    <t>ALDO</t>
  </si>
  <si>
    <t>está</t>
  </si>
  <si>
    <t>Wang</t>
  </si>
  <si>
    <t>grúa</t>
  </si>
  <si>
    <t>AREA</t>
  </si>
  <si>
    <t>MEF</t>
  </si>
  <si>
    <t>ROY</t>
  </si>
  <si>
    <t>Infraestructura</t>
  </si>
  <si>
    <t>administración</t>
  </si>
  <si>
    <t>emprendimiento</t>
  </si>
  <si>
    <t>estadounidense</t>
  </si>
  <si>
    <t>remolcadores</t>
  </si>
  <si>
    <t>CONFERENCIA</t>
  </si>
  <si>
    <t>AUTORIDADES</t>
  </si>
  <si>
    <t>EXTRANJEROS</t>
  </si>
  <si>
    <t>crecimiento</t>
  </si>
  <si>
    <t>presupuesta</t>
  </si>
  <si>
    <t>COMPUERTAS</t>
  </si>
  <si>
    <t>provincias</t>
  </si>
  <si>
    <t>TRANSITADO</t>
  </si>
  <si>
    <t>inmensidad</t>
  </si>
  <si>
    <t>reemplazar</t>
  </si>
  <si>
    <t>MIRAFLORES</t>
  </si>
  <si>
    <t>PREVENTIVO</t>
  </si>
  <si>
    <t>MANAGEMENT</t>
  </si>
  <si>
    <t>AMPLIACION</t>
  </si>
  <si>
    <t>CONSULTORA</t>
  </si>
  <si>
    <t>PANAMEÑAS</t>
  </si>
  <si>
    <t>PRACTICOS</t>
  </si>
  <si>
    <t>GOPCEVICH</t>
  </si>
  <si>
    <t>ECONOMICO</t>
  </si>
  <si>
    <t>transitar</t>
  </si>
  <si>
    <t>Cartagena</t>
  </si>
  <si>
    <t>VACAMONTE</t>
  </si>
  <si>
    <t>industria</t>
  </si>
  <si>
    <t>EJECUTIVO</t>
  </si>
  <si>
    <t>tránsitos</t>
  </si>
  <si>
    <t>logístico</t>
  </si>
  <si>
    <t>CELEBRARA</t>
  </si>
  <si>
    <t>HONORARIO</t>
  </si>
  <si>
    <t>PANELISTA</t>
  </si>
  <si>
    <t>Lecciones</t>
  </si>
  <si>
    <t>REALIZAN</t>
  </si>
  <si>
    <t>QUINTERO</t>
  </si>
  <si>
    <t>ORIENTAL</t>
  </si>
  <si>
    <t>FEDERICO</t>
  </si>
  <si>
    <t>transita</t>
  </si>
  <si>
    <t>alianzas</t>
  </si>
  <si>
    <t>privados</t>
  </si>
  <si>
    <t>travesía</t>
  </si>
  <si>
    <t>PERSONAL</t>
  </si>
  <si>
    <t>INGRESOS</t>
  </si>
  <si>
    <t>semestre</t>
  </si>
  <si>
    <t>RELACION</t>
  </si>
  <si>
    <t>PRESENTO</t>
  </si>
  <si>
    <t>ingresos</t>
  </si>
  <si>
    <t>AMPLIADO</t>
  </si>
  <si>
    <t>Trabajos</t>
  </si>
  <si>
    <t>flotante</t>
  </si>
  <si>
    <t>marítimo</t>
  </si>
  <si>
    <t>Hussein</t>
  </si>
  <si>
    <t>primera</t>
  </si>
  <si>
    <t>country</t>
  </si>
  <si>
    <t>WALLACE</t>
  </si>
  <si>
    <t>SERVICE</t>
  </si>
  <si>
    <t>cumplió</t>
  </si>
  <si>
    <t>generar</t>
  </si>
  <si>
    <t>TAMBIEN</t>
  </si>
  <si>
    <t>DURANTE</t>
  </si>
  <si>
    <t>INFORME</t>
  </si>
  <si>
    <t>aplaude</t>
  </si>
  <si>
    <t>oficial</t>
  </si>
  <si>
    <t>Corozal</t>
  </si>
  <si>
    <t>durante</t>
  </si>
  <si>
    <t>REUNIDO</t>
  </si>
  <si>
    <t>Foto/TR</t>
  </si>
  <si>
    <t>INCLUYE</t>
  </si>
  <si>
    <t>ALEDAÑA</t>
  </si>
  <si>
    <t>URUGUAY</t>
  </si>
  <si>
    <t>REFIERE</t>
  </si>
  <si>
    <t>repara</t>
  </si>
  <si>
    <t>PUENTE</t>
  </si>
  <si>
    <t>PRENSA</t>
  </si>
  <si>
    <t>anular</t>
  </si>
  <si>
    <t>ESTUVO</t>
  </si>
  <si>
    <t>GRANDE</t>
  </si>
  <si>
    <t>durará</t>
  </si>
  <si>
    <t>tercer</t>
  </si>
  <si>
    <t>futuro</t>
  </si>
  <si>
    <t>Ferias</t>
  </si>
  <si>
    <t>CUARTO</t>
  </si>
  <si>
    <t>amplía</t>
  </si>
  <si>
    <t>around</t>
  </si>
  <si>
    <t>PEAJES</t>
  </si>
  <si>
    <t>dirige</t>
  </si>
  <si>
    <t>elogia</t>
  </si>
  <si>
    <t>DEBERA</t>
  </si>
  <si>
    <t>CONSUL</t>
  </si>
  <si>
    <t>ALEXIS</t>
  </si>
  <si>
    <t>Titan</t>
  </si>
  <si>
    <t>IMAGE</t>
  </si>
  <si>
    <t>Ancón</t>
  </si>
  <si>
    <t>HASTA</t>
  </si>
  <si>
    <t>ritmo</t>
  </si>
  <si>
    <t>PORTA</t>
  </si>
  <si>
    <t>deben</t>
  </si>
  <si>
    <t>PABLO</t>
  </si>
  <si>
    <t>Vapor</t>
  </si>
  <si>
    <t>están</t>
  </si>
  <si>
    <t>FALLO</t>
  </si>
  <si>
    <t>Metro</t>
  </si>
  <si>
    <t>pacto</t>
  </si>
  <si>
    <t>favor</t>
  </si>
  <si>
    <t>piden</t>
  </si>
  <si>
    <t>PAPEL</t>
  </si>
  <si>
    <t>MARIA</t>
  </si>
  <si>
    <t>emite</t>
  </si>
  <si>
    <t>barco</t>
  </si>
  <si>
    <t>Llega</t>
  </si>
  <si>
    <t>deuda</t>
  </si>
  <si>
    <t>fallo</t>
  </si>
  <si>
    <t>AGUAS</t>
  </si>
  <si>
    <t>MARCO</t>
  </si>
  <si>
    <t>apoyo</t>
  </si>
  <si>
    <t>avala</t>
  </si>
  <si>
    <t>grúas</t>
  </si>
  <si>
    <t>Nuevo</t>
  </si>
  <si>
    <t>TEMAS</t>
  </si>
  <si>
    <t>rumbo</t>
  </si>
  <si>
    <t>Fairs</t>
  </si>
  <si>
    <t>OCEAN</t>
  </si>
  <si>
    <t>lucha</t>
  </si>
  <si>
    <t>Trump</t>
  </si>
  <si>
    <t>PAIS</t>
  </si>
  <si>
    <t>CREW</t>
  </si>
  <si>
    <t>PAUL</t>
  </si>
  <si>
    <t>seis</t>
  </si>
  <si>
    <t>PASO</t>
  </si>
  <si>
    <t>país</t>
  </si>
  <si>
    <t>tema</t>
  </si>
  <si>
    <t>IMAE</t>
  </si>
  <si>
    <t>CMA</t>
  </si>
  <si>
    <t>AÑO</t>
  </si>
  <si>
    <t>CGM</t>
  </si>
  <si>
    <t>SIP</t>
  </si>
  <si>
    <t>MOP</t>
  </si>
  <si>
    <t>MIL</t>
  </si>
  <si>
    <t>Propuestaimpactará</t>
  </si>
  <si>
    <t>Portacontenedores</t>
  </si>
  <si>
    <t>IRREGULARIDADES</t>
  </si>
  <si>
    <t>INTERNACIONALES</t>
  </si>
  <si>
    <t>ADMINISTRACION</t>
  </si>
  <si>
    <t>contrapuestos</t>
  </si>
  <si>
    <t>Internacional</t>
  </si>
  <si>
    <t>INTEROCEANICA</t>
  </si>
  <si>
    <t>PRESENTADORA</t>
  </si>
  <si>
    <t>capacitación</t>
  </si>
  <si>
    <t>Periodística</t>
  </si>
  <si>
    <t>fiscalizando</t>
  </si>
  <si>
    <t>EXPERIENCIA</t>
  </si>
  <si>
    <t>estratégica</t>
  </si>
  <si>
    <t>megalianzas</t>
  </si>
  <si>
    <t>UNIVERSIDAD</t>
  </si>
  <si>
    <t>CRECIMIENTO</t>
  </si>
  <si>
    <t>AGRICULTURA</t>
  </si>
  <si>
    <t>INAUGUACION</t>
  </si>
  <si>
    <t>estudiantes</t>
  </si>
  <si>
    <t>INICIATIVAS</t>
  </si>
  <si>
    <t>oportunidad</t>
  </si>
  <si>
    <t>fortalecen</t>
  </si>
  <si>
    <t>educativas</t>
  </si>
  <si>
    <t>REPRESENTA</t>
  </si>
  <si>
    <t>Consienten</t>
  </si>
  <si>
    <t>académicas</t>
  </si>
  <si>
    <t>SOLUCIONES</t>
  </si>
  <si>
    <t>ESTRUCTURA</t>
  </si>
  <si>
    <t>Gigantesco</t>
  </si>
  <si>
    <t>MOVIMIENTO</t>
  </si>
  <si>
    <t>INAUGURADO</t>
  </si>
  <si>
    <t>COMENTARIO</t>
  </si>
  <si>
    <t>Excelencia</t>
  </si>
  <si>
    <t>tripulados</t>
  </si>
  <si>
    <t>DESARROLLO</t>
  </si>
  <si>
    <t>CULTURALES</t>
  </si>
  <si>
    <t>ACADEMICAS</t>
  </si>
  <si>
    <t>plataforma</t>
  </si>
  <si>
    <t>ESTABLECIO</t>
  </si>
  <si>
    <t>hemisferio</t>
  </si>
  <si>
    <t>continuará</t>
  </si>
  <si>
    <t>producción</t>
  </si>
  <si>
    <t>prepararse</t>
  </si>
  <si>
    <t>RELACIONES</t>
  </si>
  <si>
    <t>corrupción</t>
  </si>
  <si>
    <t>COMUNIDAD</t>
  </si>
  <si>
    <t>SINDICATO</t>
  </si>
  <si>
    <t>instalará</t>
  </si>
  <si>
    <t>Embajador</t>
  </si>
  <si>
    <t>Arbitraje</t>
  </si>
  <si>
    <t>Establece</t>
  </si>
  <si>
    <t>SERVICIOS</t>
  </si>
  <si>
    <t>marítimas</t>
  </si>
  <si>
    <t>REGISTRAN</t>
  </si>
  <si>
    <t>Industria</t>
  </si>
  <si>
    <t>comercial</t>
  </si>
  <si>
    <t>CAPACIDAD</t>
  </si>
  <si>
    <t>EMBAJADOR</t>
  </si>
  <si>
    <t>actividad</t>
  </si>
  <si>
    <t>sindicato</t>
  </si>
  <si>
    <t>logística</t>
  </si>
  <si>
    <t>migración</t>
  </si>
  <si>
    <t>Proyectos</t>
  </si>
  <si>
    <t>PORTUARIO</t>
  </si>
  <si>
    <t>Criterios</t>
  </si>
  <si>
    <t>prácticos</t>
  </si>
  <si>
    <t>campeones</t>
  </si>
  <si>
    <t>AMBIENTAL</t>
  </si>
  <si>
    <t>mundiales</t>
  </si>
  <si>
    <t>AFECTADOS</t>
  </si>
  <si>
    <t>AROSEMENA</t>
  </si>
  <si>
    <t>Canciller</t>
  </si>
  <si>
    <t>encuentro</t>
  </si>
  <si>
    <t>económico</t>
  </si>
  <si>
    <t>opciones</t>
  </si>
  <si>
    <t>GABINETE</t>
  </si>
  <si>
    <t>JUVENTUD</t>
  </si>
  <si>
    <t>ROSSVELT</t>
  </si>
  <si>
    <t>juventud</t>
  </si>
  <si>
    <t>PANAMEÑO</t>
  </si>
  <si>
    <t>asciende</t>
  </si>
  <si>
    <t>CONTINUA</t>
  </si>
  <si>
    <t>contrato</t>
  </si>
  <si>
    <t>LOMBARDO</t>
  </si>
  <si>
    <t>apoderan</t>
  </si>
  <si>
    <t>PRESENTA</t>
  </si>
  <si>
    <t>VERAGUAS</t>
  </si>
  <si>
    <t>vigencia</t>
  </si>
  <si>
    <t>marítima</t>
  </si>
  <si>
    <t>CELEBRAN</t>
  </si>
  <si>
    <t>Estrella</t>
  </si>
  <si>
    <t>Conexión</t>
  </si>
  <si>
    <t>Pacífico</t>
  </si>
  <si>
    <t>MILLONES</t>
  </si>
  <si>
    <t>profunda</t>
  </si>
  <si>
    <t>cruceros</t>
  </si>
  <si>
    <t>salarios</t>
  </si>
  <si>
    <t>advierte</t>
  </si>
  <si>
    <t>PROBLEMA</t>
  </si>
  <si>
    <t>Tribunal</t>
  </si>
  <si>
    <t>SECTORES</t>
  </si>
  <si>
    <t>APAGONES</t>
  </si>
  <si>
    <t>necesita</t>
  </si>
  <si>
    <t>MIEMBROS</t>
  </si>
  <si>
    <t>CATOLICA</t>
  </si>
  <si>
    <t>tonelaje</t>
  </si>
  <si>
    <t>SEMESTRE</t>
  </si>
  <si>
    <t>hablarán</t>
  </si>
  <si>
    <t>TRATADOS</t>
  </si>
  <si>
    <t>Hincapié</t>
  </si>
  <si>
    <t>GOBIERNO</t>
  </si>
  <si>
    <t>ofrecerá</t>
  </si>
  <si>
    <t>servicio</t>
  </si>
  <si>
    <t>DIPUTADO</t>
  </si>
  <si>
    <t>CARAVANA</t>
  </si>
  <si>
    <t>NEGOCIOS</t>
  </si>
  <si>
    <t>Pantalla</t>
  </si>
  <si>
    <t>CONTRATO</t>
  </si>
  <si>
    <t>reunirse</t>
  </si>
  <si>
    <t>reafirma</t>
  </si>
  <si>
    <t>nuestros</t>
  </si>
  <si>
    <t>discurso</t>
  </si>
  <si>
    <t>navieras</t>
  </si>
  <si>
    <t>COMISION</t>
  </si>
  <si>
    <t>comercio</t>
  </si>
  <si>
    <t>INICIADO</t>
  </si>
  <si>
    <t>LLEGADA</t>
  </si>
  <si>
    <t>ASUNTOS</t>
  </si>
  <si>
    <t>PROXIMO</t>
  </si>
  <si>
    <t>sistema</t>
  </si>
  <si>
    <t>CONOCER</t>
  </si>
  <si>
    <t>moderno</t>
  </si>
  <si>
    <t>importa</t>
  </si>
  <si>
    <t>grandes</t>
  </si>
  <si>
    <t>Nuestra</t>
  </si>
  <si>
    <t>Esperan</t>
  </si>
  <si>
    <t>ROLANDO</t>
  </si>
  <si>
    <t>OCTUBRE</t>
  </si>
  <si>
    <t>RICARDO</t>
  </si>
  <si>
    <t>COLEGIO</t>
  </si>
  <si>
    <t>atiende</t>
  </si>
  <si>
    <t>Michael</t>
  </si>
  <si>
    <t>adentro</t>
  </si>
  <si>
    <t>CAPITAL</t>
  </si>
  <si>
    <t>aliados</t>
  </si>
  <si>
    <t>aumento</t>
  </si>
  <si>
    <t>premios</t>
  </si>
  <si>
    <t>títulos</t>
  </si>
  <si>
    <t>ANUNCIO</t>
  </si>
  <si>
    <t>Mágicas</t>
  </si>
  <si>
    <t>CUMBRES</t>
  </si>
  <si>
    <t>amistad</t>
  </si>
  <si>
    <t>POSIBLE</t>
  </si>
  <si>
    <t>talento</t>
  </si>
  <si>
    <t>pórtico</t>
  </si>
  <si>
    <t>ADRIANO</t>
  </si>
  <si>
    <t>BATISTA</t>
  </si>
  <si>
    <t>acuerdo</t>
  </si>
  <si>
    <t>crecerá</t>
  </si>
  <si>
    <t>CONSEJO</t>
  </si>
  <si>
    <t>eventos</t>
  </si>
  <si>
    <t>América</t>
  </si>
  <si>
    <t>mensaje</t>
  </si>
  <si>
    <t>anuncia</t>
  </si>
  <si>
    <t>segunda</t>
  </si>
  <si>
    <t>prepara</t>
  </si>
  <si>
    <t>reclamo</t>
  </si>
  <si>
    <t>destaca</t>
  </si>
  <si>
    <t>pilotos</t>
  </si>
  <si>
    <t>MAGICAS</t>
  </si>
  <si>
    <t>aportes</t>
  </si>
  <si>
    <t>reducir</t>
  </si>
  <si>
    <t>llorona</t>
  </si>
  <si>
    <t>ERNESTO</t>
  </si>
  <si>
    <t>laboral</t>
  </si>
  <si>
    <t>DIRECTA</t>
  </si>
  <si>
    <t>REUNIRA</t>
  </si>
  <si>
    <t>REALIZO</t>
  </si>
  <si>
    <t>central</t>
  </si>
  <si>
    <t>EXPLICO</t>
  </si>
  <si>
    <t>dólares</t>
  </si>
  <si>
    <t>INFORMO</t>
  </si>
  <si>
    <t>turismo</t>
  </si>
  <si>
    <t>PERIODO</t>
  </si>
  <si>
    <t>DOLARES</t>
  </si>
  <si>
    <t>cuarto</t>
  </si>
  <si>
    <t>RITTER</t>
  </si>
  <si>
    <t>Agenda</t>
  </si>
  <si>
    <t>grande</t>
  </si>
  <si>
    <t>CIUDAD</t>
  </si>
  <si>
    <t>CARGAS</t>
  </si>
  <si>
    <t>VICTOR</t>
  </si>
  <si>
    <t>Latina</t>
  </si>
  <si>
    <t>BUSCAN</t>
  </si>
  <si>
    <t>enviar</t>
  </si>
  <si>
    <t>NUEVAS</t>
  </si>
  <si>
    <t>muchas</t>
  </si>
  <si>
    <t>viejas</t>
  </si>
  <si>
    <t>Exigen</t>
  </si>
  <si>
    <t>PanamÃ</t>
  </si>
  <si>
    <t>CARTER</t>
  </si>
  <si>
    <t>fiscal</t>
  </si>
  <si>
    <t>DIARIO</t>
  </si>
  <si>
    <t>VARIOS</t>
  </si>
  <si>
    <t>FLORES</t>
  </si>
  <si>
    <t>Diario</t>
  </si>
  <si>
    <t>CARLES</t>
  </si>
  <si>
    <t>puente</t>
  </si>
  <si>
    <t>APROBO</t>
  </si>
  <si>
    <t>listos</t>
  </si>
  <si>
    <t>ofrece</t>
  </si>
  <si>
    <t>MARTES</t>
  </si>
  <si>
    <t>Panama</t>
  </si>
  <si>
    <t>Nuevos</t>
  </si>
  <si>
    <t>acerca</t>
  </si>
  <si>
    <t>BERNAL</t>
  </si>
  <si>
    <t>NOCHES</t>
  </si>
  <si>
    <t>Carlos</t>
  </si>
  <si>
    <t>LLEGAR</t>
  </si>
  <si>
    <t>REUNIO</t>
  </si>
  <si>
    <t>JUEVES</t>
  </si>
  <si>
    <t>AVANZA</t>
  </si>
  <si>
    <t>partir</t>
  </si>
  <si>
    <t>FURCHE</t>
  </si>
  <si>
    <t>reúnen</t>
  </si>
  <si>
    <t>COCHEZ</t>
  </si>
  <si>
    <t>Noches</t>
  </si>
  <si>
    <t>redes</t>
  </si>
  <si>
    <t>mundo</t>
  </si>
  <si>
    <t>Crece</t>
  </si>
  <si>
    <t>ZAIDY</t>
  </si>
  <si>
    <t>peaje</t>
  </si>
  <si>
    <t>siglo</t>
  </si>
  <si>
    <t>UNION</t>
  </si>
  <si>
    <t>Chile</t>
  </si>
  <si>
    <t>OSCAR</t>
  </si>
  <si>
    <t>MULTA</t>
  </si>
  <si>
    <t>alaba</t>
  </si>
  <si>
    <t>ELIAS</t>
  </si>
  <si>
    <t>TAPIA</t>
  </si>
  <si>
    <t>mejor</t>
  </si>
  <si>
    <t>otras</t>
  </si>
  <si>
    <t>Saint</t>
  </si>
  <si>
    <t>MAYOR</t>
  </si>
  <si>
    <t>MUNDO</t>
  </si>
  <si>
    <t>SEGUN</t>
  </si>
  <si>
    <t>COLON</t>
  </si>
  <si>
    <t>FIRMA</t>
  </si>
  <si>
    <t>TEU's</t>
  </si>
  <si>
    <t>DAVID</t>
  </si>
  <si>
    <t>LIBRO</t>
  </si>
  <si>
    <t>firma</t>
  </si>
  <si>
    <t>junio</t>
  </si>
  <si>
    <t>Línea</t>
  </si>
  <si>
    <t>FAVOR</t>
  </si>
  <si>
    <t>ISAZA</t>
  </si>
  <si>
    <t>llena</t>
  </si>
  <si>
    <t>Piden</t>
  </si>
  <si>
    <t>local</t>
  </si>
  <si>
    <t>LLEGO</t>
  </si>
  <si>
    <t>MARCA</t>
  </si>
  <si>
    <t>viaje</t>
  </si>
  <si>
    <t>prevé</t>
  </si>
  <si>
    <t>Colón</t>
  </si>
  <si>
    <t>juego</t>
  </si>
  <si>
    <t>INDIA</t>
  </si>
  <si>
    <t>niños</t>
  </si>
  <si>
    <t>suelo</t>
  </si>
  <si>
    <t>seco</t>
  </si>
  <si>
    <t>FORO</t>
  </si>
  <si>
    <t>Teus</t>
  </si>
  <si>
    <t>SAHD</t>
  </si>
  <si>
    <t>RAUL</t>
  </si>
  <si>
    <t>Plan</t>
  </si>
  <si>
    <t>vice</t>
  </si>
  <si>
    <t>IMAX</t>
  </si>
  <si>
    <t>rige</t>
  </si>
  <si>
    <t>GIRA</t>
  </si>
  <si>
    <t>PAGO</t>
  </si>
  <si>
    <t>IBEW</t>
  </si>
  <si>
    <t>MIRA</t>
  </si>
  <si>
    <t>Malo</t>
  </si>
  <si>
    <t>LAY</t>
  </si>
  <si>
    <t>DIO</t>
  </si>
  <si>
    <t>p.m</t>
  </si>
  <si>
    <t>VEN</t>
  </si>
  <si>
    <t>TEU</t>
  </si>
  <si>
    <t>FAD</t>
  </si>
  <si>
    <t>XXI</t>
  </si>
  <si>
    <t>PIB</t>
  </si>
  <si>
    <t>rodrigo.noriega@prensa.com</t>
  </si>
  <si>
    <t>redacción@me1rolibre.com</t>
  </si>
  <si>
    <t>Suntracs protesta por</t>
  </si>
  <si>
    <t>LAESTRELLADEPANAMÁ</t>
  </si>
  <si>
    <t>institucionalidad</t>
  </si>
  <si>
    <t>EXVICEPRESIDENTE</t>
  </si>
  <si>
    <t>Vicepresidencia</t>
  </si>
  <si>
    <t>infraestructura</t>
  </si>
  <si>
    <t>Vicepresidentes</t>
  </si>
  <si>
    <t>INFRAESTRUCTURA</t>
  </si>
  <si>
    <t>características</t>
  </si>
  <si>
    <t>LATINOAMERICANA</t>
  </si>
  <si>
    <t>internacionales</t>
  </si>
  <si>
    <t>sostenibilidad</t>
  </si>
  <si>
    <t>ESTADOUNIDENSE</t>
  </si>
  <si>
    <t>universitarios</t>
  </si>
  <si>
    <t>funcionamiento</t>
  </si>
  <si>
    <t>MODIFICACIONES</t>
  </si>
  <si>
    <t>representantes</t>
  </si>
  <si>
    <t>PLANIFICACION</t>
  </si>
  <si>
    <t>administrador</t>
  </si>
  <si>
    <t>INDEMNIZACION</t>
  </si>
  <si>
    <t>DESARROLLANDO</t>
  </si>
  <si>
    <t>ADMINISTARDOR</t>
  </si>
  <si>
    <t>capacitadores</t>
  </si>
  <si>
    <t>Vicecanciller</t>
  </si>
  <si>
    <t>VICECANCILLER</t>
  </si>
  <si>
    <t>oportunidades</t>
  </si>
  <si>
    <t>fiscalización</t>
  </si>
  <si>
    <t>OPORTUNIDADES</t>
  </si>
  <si>
    <t>Latinoamérica</t>
  </si>
  <si>
    <t>DESAPARECIDOS</t>
  </si>
  <si>
    <t>transnacional</t>
  </si>
  <si>
    <t>PROFESIONALES</t>
  </si>
  <si>
    <t>profesionales</t>
  </si>
  <si>
    <t>conmemorativa</t>
  </si>
  <si>
    <t>EXPOLOGISTICA</t>
  </si>
  <si>
    <t>INTEROCEÁNICA</t>
  </si>
  <si>
    <t>internacional</t>
  </si>
  <si>
    <t>CENTROAMÉRICA</t>
  </si>
  <si>
    <t>Conversatorio</t>
  </si>
  <si>
    <t>PRESENTADORES</t>
  </si>
  <si>
    <t>estancamiento</t>
  </si>
  <si>
    <t>protagonistas</t>
  </si>
  <si>
    <t>INSTITUCIONES</t>
  </si>
  <si>
    <t>PENITENCIARIO</t>
  </si>
  <si>
    <t>CORREGIMIENTO</t>
  </si>
  <si>
    <t>CONVIRTIENDO</t>
  </si>
  <si>
    <t>Panamá-EE.UU</t>
  </si>
  <si>
    <t>deficiencias</t>
  </si>
  <si>
    <t>equilibrarse</t>
  </si>
  <si>
    <t>contribuirán</t>
  </si>
  <si>
    <t>inauguración</t>
  </si>
  <si>
    <t>INTERVENCION</t>
  </si>
  <si>
    <t>ESPECIALISTA</t>
  </si>
  <si>
    <t>Trabajadores</t>
  </si>
  <si>
    <t>Privaticemos</t>
  </si>
  <si>
    <t>trabajadores</t>
  </si>
  <si>
    <t>alternativas</t>
  </si>
  <si>
    <t>Inspeccionan</t>
  </si>
  <si>
    <t>ESPECTATIVAS</t>
  </si>
  <si>
    <t>bicentenario</t>
  </si>
  <si>
    <t>expectativas</t>
  </si>
  <si>
    <t>asociaciones</t>
  </si>
  <si>
    <t>Pence-Varela</t>
  </si>
  <si>
    <t>CUADRAGESIMO</t>
  </si>
  <si>
    <t>HISTORIADORA</t>
  </si>
  <si>
    <t>PANAMEÑISTAS</t>
  </si>
  <si>
    <t>embarcadores</t>
  </si>
  <si>
    <t>Construcción</t>
  </si>
  <si>
    <t>globalizarla</t>
  </si>
  <si>
    <t>arrodillarse</t>
  </si>
  <si>
    <t>Varela-Pence</t>
  </si>
  <si>
    <t>afectaciones</t>
  </si>
  <si>
    <t>nacionalista</t>
  </si>
  <si>
    <t>agropecuario</t>
  </si>
  <si>
    <t>Latinomérica</t>
  </si>
  <si>
    <t>Inauguración</t>
  </si>
  <si>
    <t>desconfianza</t>
  </si>
  <si>
    <t>NARCOTRÁFICO</t>
  </si>
  <si>
    <t>aprehendidos</t>
  </si>
  <si>
    <t>construcción</t>
  </si>
  <si>
    <t>INUNDACIONES</t>
  </si>
  <si>
    <t>Productores</t>
  </si>
  <si>
    <t>SATISFECHOS</t>
  </si>
  <si>
    <t>desarrollar</t>
  </si>
  <si>
    <t>inspecciona</t>
  </si>
  <si>
    <t>ACTUALMENTE</t>
  </si>
  <si>
    <t>necesitamos</t>
  </si>
  <si>
    <t>INTERESADAS</t>
  </si>
  <si>
    <t>DESARROLLAR</t>
  </si>
  <si>
    <t>aperturista</t>
  </si>
  <si>
    <t>HUMANITARIO</t>
  </si>
  <si>
    <t>Panamá-EEUU</t>
  </si>
  <si>
    <t>ESTRATEGICO</t>
  </si>
  <si>
    <t>terroristas</t>
  </si>
  <si>
    <t>DENUNCIARON</t>
  </si>
  <si>
    <t>EXEMBAJADOR</t>
  </si>
  <si>
    <t>tratamiento</t>
  </si>
  <si>
    <t>INTERPUESTA</t>
  </si>
  <si>
    <t>escalinatas</t>
  </si>
  <si>
    <t>REGISTRADAS</t>
  </si>
  <si>
    <t>PROTESTARON</t>
  </si>
  <si>
    <t>compartirán</t>
  </si>
  <si>
    <t>intercambio</t>
  </si>
  <si>
    <t>inversiones</t>
  </si>
  <si>
    <t>PRESENTARON</t>
  </si>
  <si>
    <t>Solicitudes</t>
  </si>
  <si>
    <t>Cancillería</t>
  </si>
  <si>
    <t>Anniversary</t>
  </si>
  <si>
    <t>combustible</t>
  </si>
  <si>
    <t>cooperación</t>
  </si>
  <si>
    <t>represalias</t>
  </si>
  <si>
    <t>CONVERTIRSE</t>
  </si>
  <si>
    <t>comentarios</t>
  </si>
  <si>
    <t>TRANSMISION</t>
  </si>
  <si>
    <t>prosperidad</t>
  </si>
  <si>
    <t>Encrucijada</t>
  </si>
  <si>
    <t>COMENTARIOS</t>
  </si>
  <si>
    <t>Foto/Tomada</t>
  </si>
  <si>
    <t>necesidades</t>
  </si>
  <si>
    <t>INFORMACION</t>
  </si>
  <si>
    <t>Smithsonian</t>
  </si>
  <si>
    <t>reemplazará</t>
  </si>
  <si>
    <t>EXCANCILLER</t>
  </si>
  <si>
    <t>productores</t>
  </si>
  <si>
    <t>importación</t>
  </si>
  <si>
    <t>invernadero</t>
  </si>
  <si>
    <t>certifcados</t>
  </si>
  <si>
    <t>Necesitamos</t>
  </si>
  <si>
    <t>empresarial</t>
  </si>
  <si>
    <t>TRANSITANDO</t>
  </si>
  <si>
    <t>entrelazada</t>
  </si>
  <si>
    <t>consultoría</t>
  </si>
  <si>
    <t>PRESENTARÁN</t>
  </si>
  <si>
    <t>indicadores</t>
  </si>
  <si>
    <t>diariamente</t>
  </si>
  <si>
    <t>implementa</t>
  </si>
  <si>
    <t>identifica</t>
  </si>
  <si>
    <t>EXISTENTES</t>
  </si>
  <si>
    <t>FORTALECER</t>
  </si>
  <si>
    <t>Desarrollo</t>
  </si>
  <si>
    <t>ARQUITECTO</t>
  </si>
  <si>
    <t>Ampliación</t>
  </si>
  <si>
    <t>transitado</t>
  </si>
  <si>
    <t>ENTREGADOS</t>
  </si>
  <si>
    <t>Percepción</t>
  </si>
  <si>
    <t>migratorio</t>
  </si>
  <si>
    <t>Colonenses</t>
  </si>
  <si>
    <t>visitantes</t>
  </si>
  <si>
    <t>económicos</t>
  </si>
  <si>
    <t>GENERACION</t>
  </si>
  <si>
    <t>Infografía</t>
  </si>
  <si>
    <t>Celebrarán</t>
  </si>
  <si>
    <t>neopanamax</t>
  </si>
  <si>
    <t>PARISIENSE</t>
  </si>
  <si>
    <t>promociona</t>
  </si>
  <si>
    <t>mantendrán</t>
  </si>
  <si>
    <t>industrial</t>
  </si>
  <si>
    <t>INDEMNIZAR</t>
  </si>
  <si>
    <t>decisiones</t>
  </si>
  <si>
    <t>ENCUENTRAN</t>
  </si>
  <si>
    <t>aprobación</t>
  </si>
  <si>
    <t>pendientes</t>
  </si>
  <si>
    <t>preventivo</t>
  </si>
  <si>
    <t>PORTUARIOS</t>
  </si>
  <si>
    <t>bienvenida</t>
  </si>
  <si>
    <t>EXMINISTRO</t>
  </si>
  <si>
    <t>rupoUnidos</t>
  </si>
  <si>
    <t>protestará</t>
  </si>
  <si>
    <t>APROVECHAN</t>
  </si>
  <si>
    <t>VISITANTES</t>
  </si>
  <si>
    <t>DENOMINADO</t>
  </si>
  <si>
    <t>Chichemito</t>
  </si>
  <si>
    <t>tejemeneje</t>
  </si>
  <si>
    <t>trasladado</t>
  </si>
  <si>
    <t>licitación</t>
  </si>
  <si>
    <t>newsbriefs</t>
  </si>
  <si>
    <t>JUDICIALES</t>
  </si>
  <si>
    <t>Bioceánico</t>
  </si>
  <si>
    <t>invertidos</t>
  </si>
  <si>
    <t>REEXPORTAR</t>
  </si>
  <si>
    <t>CALIFICADA</t>
  </si>
  <si>
    <t>DIFERENTES</t>
  </si>
  <si>
    <t>RESALTANDO</t>
  </si>
  <si>
    <t>INNOVACIÓN</t>
  </si>
  <si>
    <t>Foto/Canal</t>
  </si>
  <si>
    <t>ampliación</t>
  </si>
  <si>
    <t>PROPUESTAS</t>
  </si>
  <si>
    <t>ORGANISMOS</t>
  </si>
  <si>
    <t>celebraron</t>
  </si>
  <si>
    <t>imponiendo</t>
  </si>
  <si>
    <t>TERRORISMO</t>
  </si>
  <si>
    <t>RESIDENTES</t>
  </si>
  <si>
    <t>terminales</t>
  </si>
  <si>
    <t>MINISTERIO</t>
  </si>
  <si>
    <t>MIAMBIENTE</t>
  </si>
  <si>
    <t>PERIODISMO</t>
  </si>
  <si>
    <t>Aeropuerto</t>
  </si>
  <si>
    <t>Mandatario</t>
  </si>
  <si>
    <t>evaluadora</t>
  </si>
  <si>
    <t>Recordarán</t>
  </si>
  <si>
    <t>celebrates</t>
  </si>
  <si>
    <t>inventario</t>
  </si>
  <si>
    <t>integrarse</t>
  </si>
  <si>
    <t>MARTINELLI</t>
  </si>
  <si>
    <t>infografía</t>
  </si>
  <si>
    <t>tolerancia</t>
  </si>
  <si>
    <t>RESPUESTAS</t>
  </si>
  <si>
    <t>BUSTAMANTE</t>
  </si>
  <si>
    <t>PANELISTAS</t>
  </si>
  <si>
    <t>INGENIEROS</t>
  </si>
  <si>
    <t>MARTINIANO</t>
  </si>
  <si>
    <t>incremento</t>
  </si>
  <si>
    <t>continuara</t>
  </si>
  <si>
    <t>transporte</t>
  </si>
  <si>
    <t>INGENIERIA</t>
  </si>
  <si>
    <t>CONFIRMADO</t>
  </si>
  <si>
    <t>Diplomacia</t>
  </si>
  <si>
    <t>inaugurado</t>
  </si>
  <si>
    <t>silenciar</t>
  </si>
  <si>
    <t>PARTICIPO</t>
  </si>
  <si>
    <t>apuntando</t>
  </si>
  <si>
    <t>Caribbean</t>
  </si>
  <si>
    <t>Autoridad</t>
  </si>
  <si>
    <t>AUDITORIO</t>
  </si>
  <si>
    <t>magnífico</t>
  </si>
  <si>
    <t>DOCUMENTO</t>
  </si>
  <si>
    <t>EFECTUARA</t>
  </si>
  <si>
    <t>natalicio</t>
  </si>
  <si>
    <t>protestan</t>
  </si>
  <si>
    <t>subsidios</t>
  </si>
  <si>
    <t>ATENTADOS</t>
  </si>
  <si>
    <t>ARGENTINA</t>
  </si>
  <si>
    <t>ESCENARIO</t>
  </si>
  <si>
    <t>turística</t>
  </si>
  <si>
    <t>recorrido</t>
  </si>
  <si>
    <t>panameñas</t>
  </si>
  <si>
    <t>CONTINUAN</t>
  </si>
  <si>
    <t>CONVIRTIO</t>
  </si>
  <si>
    <t>TRANSITAR</t>
  </si>
  <si>
    <t>Confiscan</t>
  </si>
  <si>
    <t>POTENCIAL</t>
  </si>
  <si>
    <t>aprobadas</t>
  </si>
  <si>
    <t>principal</t>
  </si>
  <si>
    <t>Creciente</t>
  </si>
  <si>
    <t>liderazgo</t>
  </si>
  <si>
    <t>REALIZARÁ</t>
  </si>
  <si>
    <t>SALAMANCA</t>
  </si>
  <si>
    <t>revertida</t>
  </si>
  <si>
    <t>orgulloso</t>
  </si>
  <si>
    <t>atracción</t>
  </si>
  <si>
    <t>MORADORES</t>
  </si>
  <si>
    <t>TRIMESTRE</t>
  </si>
  <si>
    <t>COMERCIAL</t>
  </si>
  <si>
    <t>Logístico</t>
  </si>
  <si>
    <t>inclusivo</t>
  </si>
  <si>
    <t>SUSCRIBIR</t>
  </si>
  <si>
    <t>FAVORABLE</t>
  </si>
  <si>
    <t>DIRECTORA</t>
  </si>
  <si>
    <t>BARCELONA</t>
  </si>
  <si>
    <t>DESESTIMO</t>
  </si>
  <si>
    <t>Benedetti</t>
  </si>
  <si>
    <t>entrarÃ¡n</t>
  </si>
  <si>
    <t>OPERACIÓN</t>
  </si>
  <si>
    <t>sostendrá</t>
  </si>
  <si>
    <t>inviertan</t>
  </si>
  <si>
    <t>toneladas</t>
  </si>
  <si>
    <t>aprobados</t>
  </si>
  <si>
    <t>CONSORCIO</t>
  </si>
  <si>
    <t>ROOSELVET</t>
  </si>
  <si>
    <t>PROTESTAN</t>
  </si>
  <si>
    <t>roosevelt</t>
  </si>
  <si>
    <t>sanciones</t>
  </si>
  <si>
    <t>PROPIEDAD</t>
  </si>
  <si>
    <t>SUPUESTAS</t>
  </si>
  <si>
    <t>sirviendo</t>
  </si>
  <si>
    <t>potencial</t>
  </si>
  <si>
    <t>propuesta</t>
  </si>
  <si>
    <t>Aplicarán</t>
  </si>
  <si>
    <t>Astillero</t>
  </si>
  <si>
    <t>modificar</t>
  </si>
  <si>
    <t>SOLICITUD</t>
  </si>
  <si>
    <t>Guachiman</t>
  </si>
  <si>
    <t>sindemias</t>
  </si>
  <si>
    <t>Advierten</t>
  </si>
  <si>
    <t>MODIFICAR</t>
  </si>
  <si>
    <t>propiedad</t>
  </si>
  <si>
    <t>INTENCION</t>
  </si>
  <si>
    <t>PROPUESTA</t>
  </si>
  <si>
    <t>Arosemena</t>
  </si>
  <si>
    <t>SEBASTIAN</t>
  </si>
  <si>
    <t>FORMACION</t>
  </si>
  <si>
    <t>tendencia</t>
  </si>
  <si>
    <t>SEGURIDAD</t>
  </si>
  <si>
    <t>situación</t>
  </si>
  <si>
    <t>Salamanca</t>
  </si>
  <si>
    <t>atlántico</t>
  </si>
  <si>
    <t>Sindicato</t>
  </si>
  <si>
    <t>aduaneros</t>
  </si>
  <si>
    <t>boliviana</t>
  </si>
  <si>
    <t>debatirán</t>
  </si>
  <si>
    <t>empleados</t>
  </si>
  <si>
    <t>OPERACION</t>
  </si>
  <si>
    <t>SOSTENDRA</t>
  </si>
  <si>
    <t>FRANCISCO</t>
  </si>
  <si>
    <t>REFUERZAN</t>
  </si>
  <si>
    <t>emisiones</t>
  </si>
  <si>
    <t>DIRIGIDAS</t>
  </si>
  <si>
    <t>República</t>
  </si>
  <si>
    <t>celebrará</t>
  </si>
  <si>
    <t>INDUSTRIA</t>
  </si>
  <si>
    <t>EXPANSION</t>
  </si>
  <si>
    <t>DESAROLLO</t>
  </si>
  <si>
    <t>INCLUSION</t>
  </si>
  <si>
    <t>DIPUTADOS</t>
  </si>
  <si>
    <t>PANAMEÑOS</t>
  </si>
  <si>
    <t>abordados</t>
  </si>
  <si>
    <t>diseñador</t>
  </si>
  <si>
    <t>EDUCACION</t>
  </si>
  <si>
    <t>SIRVIENDO</t>
  </si>
  <si>
    <t>centrarán</t>
  </si>
  <si>
    <t>Continúan</t>
  </si>
  <si>
    <t>Logística</t>
  </si>
  <si>
    <t>PARCTICOS</t>
  </si>
  <si>
    <t>ANALIZADO</t>
  </si>
  <si>
    <t>convierte</t>
  </si>
  <si>
    <t>monumento</t>
  </si>
  <si>
    <t>operación</t>
  </si>
  <si>
    <t>SUSTENTAR</t>
  </si>
  <si>
    <t>DENUNCIAN</t>
  </si>
  <si>
    <t>extenderá</t>
  </si>
  <si>
    <t>EXTENDERÁ</t>
  </si>
  <si>
    <t>agradeció</t>
  </si>
  <si>
    <t>humedales</t>
  </si>
  <si>
    <t>protestas</t>
  </si>
  <si>
    <t>fundación</t>
  </si>
  <si>
    <t>Odebrecht</t>
  </si>
  <si>
    <t>CONCESIÓN</t>
  </si>
  <si>
    <t>utilizará</t>
  </si>
  <si>
    <t>educativa</t>
  </si>
  <si>
    <t>Fundación</t>
  </si>
  <si>
    <t>RECORRIDO</t>
  </si>
  <si>
    <t>HISTORICO</t>
  </si>
  <si>
    <t>dirigente</t>
  </si>
  <si>
    <t>preparan</t>
  </si>
  <si>
    <t>detalles</t>
  </si>
  <si>
    <t>EMPRESAS</t>
  </si>
  <si>
    <t>vaticina</t>
  </si>
  <si>
    <t>rentable</t>
  </si>
  <si>
    <t>MODERADO</t>
  </si>
  <si>
    <t>REGISTRA</t>
  </si>
  <si>
    <t>atención</t>
  </si>
  <si>
    <t>ASESORIA</t>
  </si>
  <si>
    <t>PREVISTO</t>
  </si>
  <si>
    <t>ABORDADO</t>
  </si>
  <si>
    <t>CONEXION</t>
  </si>
  <si>
    <t>TRÁNSITO</t>
  </si>
  <si>
    <t>AMERICAS</t>
  </si>
  <si>
    <t>Esclusas</t>
  </si>
  <si>
    <t>celebran</t>
  </si>
  <si>
    <t>soci@les</t>
  </si>
  <si>
    <t>ALVARADO</t>
  </si>
  <si>
    <t>BUSCARON</t>
  </si>
  <si>
    <t>siembran</t>
  </si>
  <si>
    <t>porticas</t>
  </si>
  <si>
    <t>TROETSCH</t>
  </si>
  <si>
    <t>Foto/EFE</t>
  </si>
  <si>
    <t>Foto/AFP</t>
  </si>
  <si>
    <t>completo</t>
  </si>
  <si>
    <t>JUVENTID</t>
  </si>
  <si>
    <t>proteger</t>
  </si>
  <si>
    <t>ambiente</t>
  </si>
  <si>
    <t>SOCIEDAD</t>
  </si>
  <si>
    <t>presenta</t>
  </si>
  <si>
    <t>PANAMEÑA</t>
  </si>
  <si>
    <t>prorroga</t>
  </si>
  <si>
    <t>mantilla</t>
  </si>
  <si>
    <t>Drenajes</t>
  </si>
  <si>
    <t>urgentes</t>
  </si>
  <si>
    <t>criminal</t>
  </si>
  <si>
    <t>tratados</t>
  </si>
  <si>
    <t>comisión</t>
  </si>
  <si>
    <t>Tratados</t>
  </si>
  <si>
    <t>canalero</t>
  </si>
  <si>
    <t>Cuarenta</t>
  </si>
  <si>
    <t>Entregan</t>
  </si>
  <si>
    <t>AMBIENTE</t>
  </si>
  <si>
    <t>ROTACIÓN</t>
  </si>
  <si>
    <t>acuática</t>
  </si>
  <si>
    <t>aterrizó</t>
  </si>
  <si>
    <t>positivo</t>
  </si>
  <si>
    <t>empresas</t>
  </si>
  <si>
    <t>instaura</t>
  </si>
  <si>
    <t>Ampliado</t>
  </si>
  <si>
    <t>acuerdos</t>
  </si>
  <si>
    <t>suscribe</t>
  </si>
  <si>
    <t>impulsar</t>
  </si>
  <si>
    <t>PÚBLICOS</t>
  </si>
  <si>
    <t>diversas</t>
  </si>
  <si>
    <t>NOTICIAS</t>
  </si>
  <si>
    <t>ministro</t>
  </si>
  <si>
    <t>técnicos</t>
  </si>
  <si>
    <t>INICIARA</t>
  </si>
  <si>
    <t>demandan</t>
  </si>
  <si>
    <t>relación</t>
  </si>
  <si>
    <t>sustenta</t>
  </si>
  <si>
    <t>mantener</t>
  </si>
  <si>
    <t>rechazan</t>
  </si>
  <si>
    <t>canalera</t>
  </si>
  <si>
    <t>oratoria</t>
  </si>
  <si>
    <t>castigar</t>
  </si>
  <si>
    <t>National</t>
  </si>
  <si>
    <t>ATRAVESO</t>
  </si>
  <si>
    <t>turistas</t>
  </si>
  <si>
    <t>MALESTAR</t>
  </si>
  <si>
    <t>pilotaje</t>
  </si>
  <si>
    <t>Estación</t>
  </si>
  <si>
    <t>DIONISIO</t>
  </si>
  <si>
    <t>DESALOJO</t>
  </si>
  <si>
    <t>arribará</t>
  </si>
  <si>
    <t>denuncia</t>
  </si>
  <si>
    <t>Correoso</t>
  </si>
  <si>
    <t>protestó</t>
  </si>
  <si>
    <t>Cortesía</t>
  </si>
  <si>
    <t>PROTESTA</t>
  </si>
  <si>
    <t>Torrijos</t>
  </si>
  <si>
    <t>premiada</t>
  </si>
  <si>
    <t>actuario</t>
  </si>
  <si>
    <t>APRUEBAN</t>
  </si>
  <si>
    <t>protesta</t>
  </si>
  <si>
    <t>DECISION</t>
  </si>
  <si>
    <t>ACUATICA</t>
  </si>
  <si>
    <t>Princess</t>
  </si>
  <si>
    <t>Rastrean</t>
  </si>
  <si>
    <t>CANALERA</t>
  </si>
  <si>
    <t>hicieron</t>
  </si>
  <si>
    <t>SINDICAL</t>
  </si>
  <si>
    <t>DULCIDIO</t>
  </si>
  <si>
    <t>aumentar</t>
  </si>
  <si>
    <t>Soci@les</t>
  </si>
  <si>
    <t>Suntracs</t>
  </si>
  <si>
    <t>Navieras</t>
  </si>
  <si>
    <t>cumpliÃ³</t>
  </si>
  <si>
    <t>reconoce</t>
  </si>
  <si>
    <t>panameña</t>
  </si>
  <si>
    <t>LENTITUD</t>
  </si>
  <si>
    <t>calificó</t>
  </si>
  <si>
    <t>homólogo</t>
  </si>
  <si>
    <t>provecho</t>
  </si>
  <si>
    <t>Realizan</t>
  </si>
  <si>
    <t>Bonanzas</t>
  </si>
  <si>
    <t>VISITARA</t>
  </si>
  <si>
    <t>SHEBELUT</t>
  </si>
  <si>
    <t>REUNIRSE</t>
  </si>
  <si>
    <t>claridad</t>
  </si>
  <si>
    <t>Ingresos</t>
  </si>
  <si>
    <t>proyecto</t>
  </si>
  <si>
    <t>TORRIJOS</t>
  </si>
  <si>
    <t>aumentos</t>
  </si>
  <si>
    <t>ftiridad</t>
  </si>
  <si>
    <t>cultural</t>
  </si>
  <si>
    <t>DENUNCIO</t>
  </si>
  <si>
    <t>CONSENSO</t>
  </si>
  <si>
    <t>utilizan</t>
  </si>
  <si>
    <t>Virginia</t>
  </si>
  <si>
    <t>sectores</t>
  </si>
  <si>
    <t>manatíes</t>
  </si>
  <si>
    <t>PUBLICAS</t>
  </si>
  <si>
    <t>LESSEP'S</t>
  </si>
  <si>
    <t>tambores</t>
  </si>
  <si>
    <t>mercados</t>
  </si>
  <si>
    <t>GRIMALDO</t>
  </si>
  <si>
    <t>REGISTRO</t>
  </si>
  <si>
    <t>Felicito</t>
  </si>
  <si>
    <t>Lessep's</t>
  </si>
  <si>
    <t>VIGENCIA</t>
  </si>
  <si>
    <t>MANDANTO</t>
  </si>
  <si>
    <t>Diputado</t>
  </si>
  <si>
    <t>tonelada</t>
  </si>
  <si>
    <t>celebrar</t>
  </si>
  <si>
    <t>observar</t>
  </si>
  <si>
    <t>TÉCNICOS</t>
  </si>
  <si>
    <t>dirigirá</t>
  </si>
  <si>
    <t>cometido</t>
  </si>
  <si>
    <t>Castillo</t>
  </si>
  <si>
    <t>impulsan</t>
  </si>
  <si>
    <t>cumplido</t>
  </si>
  <si>
    <t>PACIFICO</t>
  </si>
  <si>
    <t>TITULOS</t>
  </si>
  <si>
    <t>CESANTE</t>
  </si>
  <si>
    <t>Moody's</t>
  </si>
  <si>
    <t>Tapiero</t>
  </si>
  <si>
    <t>NAVARRO</t>
  </si>
  <si>
    <t>cuidado</t>
  </si>
  <si>
    <t>atraerá</t>
  </si>
  <si>
    <t>CITADAS</t>
  </si>
  <si>
    <t>sumaron</t>
  </si>
  <si>
    <t>Express</t>
  </si>
  <si>
    <t>robusto</t>
  </si>
  <si>
    <t>ALBERTO</t>
  </si>
  <si>
    <t>reciben</t>
  </si>
  <si>
    <t>mundial</t>
  </si>
  <si>
    <t>SOCORRO</t>
  </si>
  <si>
    <t>campaña</t>
  </si>
  <si>
    <t>AGENCIA</t>
  </si>
  <si>
    <t>SUMARON</t>
  </si>
  <si>
    <t>espacio</t>
  </si>
  <si>
    <t>PREPARA</t>
  </si>
  <si>
    <t>MIEMBRO</t>
  </si>
  <si>
    <t>escrito</t>
  </si>
  <si>
    <t>LAMENTO</t>
  </si>
  <si>
    <t>Réquiem</t>
  </si>
  <si>
    <t>EXTENSA</t>
  </si>
  <si>
    <t>reunión</t>
  </si>
  <si>
    <t>Alianza</t>
  </si>
  <si>
    <t>Vuelven</t>
  </si>
  <si>
    <t>RAMIREZ</t>
  </si>
  <si>
    <t>Ratings</t>
  </si>
  <si>
    <t>repunta</t>
  </si>
  <si>
    <t>ENTREGA</t>
  </si>
  <si>
    <t>MERCADO</t>
  </si>
  <si>
    <t>PREDIOS</t>
  </si>
  <si>
    <t>INSTALA</t>
  </si>
  <si>
    <t>CELEBRO</t>
  </si>
  <si>
    <t>nombrar</t>
  </si>
  <si>
    <t>Aplazan</t>
  </si>
  <si>
    <t>ahorrar</t>
  </si>
  <si>
    <t>presión</t>
  </si>
  <si>
    <t>calcula</t>
  </si>
  <si>
    <t>emisión</t>
  </si>
  <si>
    <t>AZCANIO</t>
  </si>
  <si>
    <t>demanda</t>
  </si>
  <si>
    <t>TORRÓOS</t>
  </si>
  <si>
    <t>CONDENO</t>
  </si>
  <si>
    <t>Guardia</t>
  </si>
  <si>
    <t>lluvias</t>
  </si>
  <si>
    <t>jugaron</t>
  </si>
  <si>
    <t>PILOTOS</t>
  </si>
  <si>
    <t>ofrecer</t>
  </si>
  <si>
    <t>seguirá</t>
  </si>
  <si>
    <t>agravan</t>
  </si>
  <si>
    <t>pierden</t>
  </si>
  <si>
    <t>Reserva</t>
  </si>
  <si>
    <t>ayudará</t>
  </si>
  <si>
    <t>SISTEMA</t>
  </si>
  <si>
    <t>visitan</t>
  </si>
  <si>
    <t>MEDIDAS</t>
  </si>
  <si>
    <t>SABRINA</t>
  </si>
  <si>
    <t>líderes</t>
  </si>
  <si>
    <t>gráfico</t>
  </si>
  <si>
    <t>Transit</t>
  </si>
  <si>
    <t>AMENAZA</t>
  </si>
  <si>
    <t>DIRECTO</t>
  </si>
  <si>
    <t>reforma</t>
  </si>
  <si>
    <t>potable</t>
  </si>
  <si>
    <t>Déficit</t>
  </si>
  <si>
    <t>DONALDO</t>
  </si>
  <si>
    <t>Ernesto</t>
  </si>
  <si>
    <t>hídrica</t>
  </si>
  <si>
    <t>RANKING</t>
  </si>
  <si>
    <t>Tocumen</t>
  </si>
  <si>
    <t>CAMBIOS</t>
  </si>
  <si>
    <t>RESUMEN</t>
  </si>
  <si>
    <t>nuestro</t>
  </si>
  <si>
    <t>llegada</t>
  </si>
  <si>
    <t>MILITAR</t>
  </si>
  <si>
    <t>VECINOS</t>
  </si>
  <si>
    <t>Fuertes</t>
  </si>
  <si>
    <t>gallina</t>
  </si>
  <si>
    <t>AMÉRICA</t>
  </si>
  <si>
    <t>GUARDIA</t>
  </si>
  <si>
    <t>partida</t>
  </si>
  <si>
    <t>Arrancó</t>
  </si>
  <si>
    <t>REALIZA</t>
  </si>
  <si>
    <t>GENERAL</t>
  </si>
  <si>
    <t>UBICADO</t>
  </si>
  <si>
    <t>AUMENTO</t>
  </si>
  <si>
    <t>Puentes</t>
  </si>
  <si>
    <t>estarán</t>
  </si>
  <si>
    <t>PROVOCA</t>
  </si>
  <si>
    <t>IMPACTO</t>
  </si>
  <si>
    <t>pasadas</t>
  </si>
  <si>
    <t>escucha</t>
  </si>
  <si>
    <t>Moody’s</t>
  </si>
  <si>
    <t>HORARIO</t>
  </si>
  <si>
    <t>CRUZADO</t>
  </si>
  <si>
    <t>Miraflo</t>
  </si>
  <si>
    <t>RECIBIR</t>
  </si>
  <si>
    <t>MENORES</t>
  </si>
  <si>
    <t>esclusa</t>
  </si>
  <si>
    <t>EXPLICA</t>
  </si>
  <si>
    <t>EMITIDO</t>
  </si>
  <si>
    <t>CIVILES</t>
  </si>
  <si>
    <t>mejorar</t>
  </si>
  <si>
    <t>Últimos</t>
  </si>
  <si>
    <t>CELEBRA</t>
  </si>
  <si>
    <t>ULTIMOS</t>
  </si>
  <si>
    <t>compite</t>
  </si>
  <si>
    <t>Invitan</t>
  </si>
  <si>
    <t>regirán</t>
  </si>
  <si>
    <t>REVELAN</t>
  </si>
  <si>
    <t>ensayos</t>
  </si>
  <si>
    <t>apuntan</t>
  </si>
  <si>
    <t>PANAMAX</t>
  </si>
  <si>
    <t>TERMINA</t>
  </si>
  <si>
    <t>IGNACIO</t>
  </si>
  <si>
    <t>ajustes</t>
  </si>
  <si>
    <t>HIGUERO</t>
  </si>
  <si>
    <t>Jackson</t>
  </si>
  <si>
    <t>llegará</t>
  </si>
  <si>
    <t>después</t>
  </si>
  <si>
    <t>CONOCEN</t>
  </si>
  <si>
    <t>Renacer</t>
  </si>
  <si>
    <t>ALFREDO</t>
  </si>
  <si>
    <t>atender</t>
  </si>
  <si>
    <t>laboran</t>
  </si>
  <si>
    <t>DEMANDA</t>
  </si>
  <si>
    <t>régimen</t>
  </si>
  <si>
    <t>REFIRIO</t>
  </si>
  <si>
    <t>mejores</t>
  </si>
  <si>
    <t>chárter</t>
  </si>
  <si>
    <t>FAMILIA</t>
  </si>
  <si>
    <t>Visitor</t>
  </si>
  <si>
    <t>Peligra</t>
  </si>
  <si>
    <t>Tarifas</t>
  </si>
  <si>
    <t>perfila</t>
  </si>
  <si>
    <t>evasión</t>
  </si>
  <si>
    <t>destina</t>
  </si>
  <si>
    <t>impacto</t>
  </si>
  <si>
    <t>Español</t>
  </si>
  <si>
    <t>entrada</t>
  </si>
  <si>
    <t>valioso</t>
  </si>
  <si>
    <t>PUERTOS</t>
  </si>
  <si>
    <t>Ecuador</t>
  </si>
  <si>
    <t>LONDRES</t>
  </si>
  <si>
    <t>valores</t>
  </si>
  <si>
    <t>Albrook</t>
  </si>
  <si>
    <t>Fórmula</t>
  </si>
  <si>
    <t>trazado</t>
  </si>
  <si>
    <t>consumo</t>
  </si>
  <si>
    <t>logrado</t>
  </si>
  <si>
    <t>Noriega</t>
  </si>
  <si>
    <t>Rodrigo</t>
  </si>
  <si>
    <t>periodo</t>
  </si>
  <si>
    <t>PUERTAS</t>
  </si>
  <si>
    <t>Nativas</t>
  </si>
  <si>
    <t>Ejemplo</t>
  </si>
  <si>
    <t>Empresa</t>
  </si>
  <si>
    <t>negocio</t>
  </si>
  <si>
    <t>PIÑERAS</t>
  </si>
  <si>
    <t>ilustre</t>
  </si>
  <si>
    <t>interés</t>
  </si>
  <si>
    <t>BARCOS</t>
  </si>
  <si>
    <t>COSTAS</t>
  </si>
  <si>
    <t>selfie</t>
  </si>
  <si>
    <t>rangos</t>
  </si>
  <si>
    <t>OFRECE</t>
  </si>
  <si>
    <t>HABLAR</t>
  </si>
  <si>
    <t>semana</t>
  </si>
  <si>
    <t>acuñar</t>
  </si>
  <si>
    <t>INICIO</t>
  </si>
  <si>
    <t>entran</t>
  </si>
  <si>
    <t>centro</t>
  </si>
  <si>
    <t>costos</t>
  </si>
  <si>
    <t>región</t>
  </si>
  <si>
    <t>cuenta</t>
  </si>
  <si>
    <t>PRIETO</t>
  </si>
  <si>
    <t>moneda</t>
  </si>
  <si>
    <t>debate</t>
  </si>
  <si>
    <t>FISCAL</t>
  </si>
  <si>
    <t>SEMANA</t>
  </si>
  <si>
    <t>supera</t>
  </si>
  <si>
    <t>ASUMIR</t>
  </si>
  <si>
    <t>gastos</t>
  </si>
  <si>
    <t>agosto</t>
  </si>
  <si>
    <t>tendrá</t>
  </si>
  <si>
    <t>AGOSTO</t>
  </si>
  <si>
    <t>afecta</t>
  </si>
  <si>
    <t>cámara</t>
  </si>
  <si>
    <t>buscan</t>
  </si>
  <si>
    <t>Gatera</t>
  </si>
  <si>
    <t>LONDON</t>
  </si>
  <si>
    <t>NUEVOS</t>
  </si>
  <si>
    <t>Abogan</t>
  </si>
  <si>
    <t>Premio</t>
  </si>
  <si>
    <t>FRENTE</t>
  </si>
  <si>
    <t>IMAGEN</t>
  </si>
  <si>
    <t>GRACIA</t>
  </si>
  <si>
    <t>relevo</t>
  </si>
  <si>
    <t>chinos</t>
  </si>
  <si>
    <t>agenda</t>
  </si>
  <si>
    <t>OPONEN</t>
  </si>
  <si>
    <t>cuenca</t>
  </si>
  <si>
    <t>huevos</t>
  </si>
  <si>
    <t>Avalan</t>
  </si>
  <si>
    <t>MILLON</t>
  </si>
  <si>
    <t>líneas</t>
  </si>
  <si>
    <t>marino</t>
  </si>
  <si>
    <t>podría</t>
  </si>
  <si>
    <t>amplío</t>
  </si>
  <si>
    <t>BENNET</t>
  </si>
  <si>
    <t>quiere</t>
  </si>
  <si>
    <t>equipo</t>
  </si>
  <si>
    <t>CAMARA</t>
  </si>
  <si>
    <t>MARTIZ</t>
  </si>
  <si>
    <t>ALVARO</t>
  </si>
  <si>
    <t>crecer</t>
  </si>
  <si>
    <t>Visita</t>
  </si>
  <si>
    <t>CHAVES</t>
  </si>
  <si>
    <t>adulto</t>
  </si>
  <si>
    <t>Bugaba</t>
  </si>
  <si>
    <t>GENERA</t>
  </si>
  <si>
    <t>Inadeh</t>
  </si>
  <si>
    <t>parten</t>
  </si>
  <si>
    <t>cúpula</t>
  </si>
  <si>
    <t>pliego</t>
  </si>
  <si>
    <t>cargos</t>
  </si>
  <si>
    <t>Afinan</t>
  </si>
  <si>
    <t>Alacat</t>
  </si>
  <si>
    <t>pueblo</t>
  </si>
  <si>
    <t>TRATAR</t>
  </si>
  <si>
    <t>saluda</t>
  </si>
  <si>
    <t>CRISIS</t>
  </si>
  <si>
    <t>SOCIAL</t>
  </si>
  <si>
    <t>Center</t>
  </si>
  <si>
    <t>Review</t>
  </si>
  <si>
    <t>cuatro</t>
  </si>
  <si>
    <t>FELIPE</t>
  </si>
  <si>
    <t>manera</t>
  </si>
  <si>
    <t>planta</t>
  </si>
  <si>
    <t>olvidó</t>
  </si>
  <si>
    <t>tenido</t>
  </si>
  <si>
    <t>selfis</t>
  </si>
  <si>
    <t>frenar</t>
  </si>
  <si>
    <t>MEILAN</t>
  </si>
  <si>
    <t>FONDOS</t>
  </si>
  <si>
    <t>CIFRAS</t>
  </si>
  <si>
    <t>QUINTO</t>
  </si>
  <si>
    <t>PICHON</t>
  </si>
  <si>
    <t>AGUILA</t>
  </si>
  <si>
    <t>EVENTO</t>
  </si>
  <si>
    <t>AVANZO</t>
  </si>
  <si>
    <t>PANAMÁ</t>
  </si>
  <si>
    <t>operan</t>
  </si>
  <si>
    <t>planes</t>
  </si>
  <si>
    <t>vender</t>
  </si>
  <si>
    <t>PELEAR</t>
  </si>
  <si>
    <t>FEELEY</t>
  </si>
  <si>
    <t>SEÑALA</t>
  </si>
  <si>
    <t>unidos</t>
  </si>
  <si>
    <t>PUNTOS</t>
  </si>
  <si>
    <t>SIERRA</t>
  </si>
  <si>
    <t>ayudar</t>
  </si>
  <si>
    <t>ALFARO</t>
  </si>
  <si>
    <t>llegan</t>
  </si>
  <si>
    <t>brutal</t>
  </si>
  <si>
    <t>lector</t>
  </si>
  <si>
    <t>fincas</t>
  </si>
  <si>
    <t>ISABEL</t>
  </si>
  <si>
    <t>COASSA</t>
  </si>
  <si>
    <t>aliado</t>
  </si>
  <si>
    <t>MAGICA</t>
  </si>
  <si>
    <t>Teatro</t>
  </si>
  <si>
    <t>cárcel</t>
  </si>
  <si>
    <t>hallar</t>
  </si>
  <si>
    <t>España</t>
  </si>
  <si>
    <t>IMPONE</t>
  </si>
  <si>
    <t>Teresa</t>
  </si>
  <si>
    <t>visitó</t>
  </si>
  <si>
    <t>Felipe</t>
  </si>
  <si>
    <t>drogas</t>
  </si>
  <si>
    <t>inicia</t>
  </si>
  <si>
    <t>gringo</t>
  </si>
  <si>
    <t>evalúa</t>
  </si>
  <si>
    <t>Carter</t>
  </si>
  <si>
    <t>GUERRA</t>
  </si>
  <si>
    <t>PARTIR</t>
  </si>
  <si>
    <t>FORMAR</t>
  </si>
  <si>
    <t>pasado</t>
  </si>
  <si>
    <t>educar</t>
  </si>
  <si>
    <t>ASPIRA</t>
  </si>
  <si>
    <t>avanza</t>
  </si>
  <si>
    <t>PAISES</t>
  </si>
  <si>
    <t>PARTIO</t>
  </si>
  <si>
    <t>MAÑANA</t>
  </si>
  <si>
    <t>chicos</t>
  </si>
  <si>
    <t>riesgo</t>
  </si>
  <si>
    <t>social</t>
  </si>
  <si>
    <t>fallas</t>
  </si>
  <si>
    <t>Torneo</t>
  </si>
  <si>
    <t>aporta</t>
  </si>
  <si>
    <t>island</t>
  </si>
  <si>
    <t>método</t>
  </si>
  <si>
    <t>Taboga</t>
  </si>
  <si>
    <t>camino</t>
  </si>
  <si>
    <t>tomara</t>
  </si>
  <si>
    <t>ESPERA</t>
  </si>
  <si>
    <t>Existe</t>
  </si>
  <si>
    <t>Sector</t>
  </si>
  <si>
    <t>Recreo</t>
  </si>
  <si>
    <t>Madrid</t>
  </si>
  <si>
    <t>otorga</t>
  </si>
  <si>
    <t>cubren</t>
  </si>
  <si>
    <t>Bistro</t>
  </si>
  <si>
    <t>CRECIÓ</t>
  </si>
  <si>
    <t>CUALES</t>
  </si>
  <si>
    <t>ESTARA</t>
  </si>
  <si>
    <t>FUTURO</t>
  </si>
  <si>
    <t>rubros</t>
  </si>
  <si>
    <t>CRESPO</t>
  </si>
  <si>
    <t>seguir</t>
  </si>
  <si>
    <t>MIGUEL</t>
  </si>
  <si>
    <t>VISITO</t>
  </si>
  <si>
    <t>SHARON</t>
  </si>
  <si>
    <t>ROMMEL</t>
  </si>
  <si>
    <t>temas</t>
  </si>
  <si>
    <t>JULIO</t>
  </si>
  <si>
    <t>Reino</t>
  </si>
  <si>
    <t>BOXEO</t>
  </si>
  <si>
    <t>APEDE</t>
  </si>
  <si>
    <t>SUELO</t>
  </si>
  <si>
    <t>MEJOR</t>
  </si>
  <si>
    <t>aéreo</t>
  </si>
  <si>
    <t>censa</t>
  </si>
  <si>
    <t>canon</t>
  </si>
  <si>
    <t>vuelo</t>
  </si>
  <si>
    <t>Costa</t>
  </si>
  <si>
    <t>Unido</t>
  </si>
  <si>
    <t>Vieja</t>
  </si>
  <si>
    <t>ROMPE</t>
  </si>
  <si>
    <t>First</t>
  </si>
  <si>
    <t>PEDRO</t>
  </si>
  <si>
    <t>LUISA</t>
  </si>
  <si>
    <t>notas</t>
  </si>
  <si>
    <t>Arias</t>
  </si>
  <si>
    <t>CASOS</t>
  </si>
  <si>
    <t>Jefes</t>
  </si>
  <si>
    <t>brisa</t>
  </si>
  <si>
    <t>Anati</t>
  </si>
  <si>
    <t>VIRZI</t>
  </si>
  <si>
    <t>FORMA</t>
  </si>
  <si>
    <t>Pocas</t>
  </si>
  <si>
    <t>OBRAS</t>
  </si>
  <si>
    <t>Jorge</t>
  </si>
  <si>
    <t>DARIO</t>
  </si>
  <si>
    <t>Hemos</t>
  </si>
  <si>
    <t>doble</t>
  </si>
  <si>
    <t>SAIDY</t>
  </si>
  <si>
    <t>LUGAR</t>
  </si>
  <si>
    <t>HEVIA</t>
  </si>
  <si>
    <t>DEJAR</t>
  </si>
  <si>
    <t>unión</t>
  </si>
  <si>
    <t>lleva</t>
  </si>
  <si>
    <t>medio</t>
  </si>
  <si>
    <t>pulso</t>
  </si>
  <si>
    <t>bajos</t>
  </si>
  <si>
    <t>ZULAY</t>
  </si>
  <si>
    <t>haber</t>
  </si>
  <si>
    <t>papel</t>
  </si>
  <si>
    <t>SAINT</t>
  </si>
  <si>
    <t>avión</t>
  </si>
  <si>
    <t>Corea</t>
  </si>
  <si>
    <t>LUNES</t>
  </si>
  <si>
    <t>PAGAR</t>
  </si>
  <si>
    <t>Justo</t>
  </si>
  <si>
    <t>CECoP</t>
  </si>
  <si>
    <t>PONEN</t>
  </si>
  <si>
    <t>Force</t>
  </si>
  <si>
    <t>NAVES</t>
  </si>
  <si>
    <t>listo</t>
  </si>
  <si>
    <t>ARPIA</t>
  </si>
  <si>
    <t>parte</t>
  </si>
  <si>
    <t>BACAL</t>
  </si>
  <si>
    <t>costa</t>
  </si>
  <si>
    <t>BAZAN</t>
  </si>
  <si>
    <t>Gatún</t>
  </si>
  <si>
    <t>COBRA</t>
  </si>
  <si>
    <t>hasta</t>
  </si>
  <si>
    <t>regir</t>
  </si>
  <si>
    <t>Titán</t>
  </si>
  <si>
    <t>PENAL</t>
  </si>
  <si>
    <t>CURSO</t>
  </si>
  <si>
    <t>CIVIL</t>
  </si>
  <si>
    <t>fuera</t>
  </si>
  <si>
    <t>Venta</t>
  </si>
  <si>
    <t>ECOTV</t>
  </si>
  <si>
    <t>LUCHA</t>
  </si>
  <si>
    <t>sacar</t>
  </si>
  <si>
    <t>toman</t>
  </si>
  <si>
    <t>SUBEN</t>
  </si>
  <si>
    <t>VERDE</t>
  </si>
  <si>
    <t>FRANK</t>
  </si>
  <si>
    <t>JUNIO</t>
  </si>
  <si>
    <t>PITTY</t>
  </si>
  <si>
    <t>marco</t>
  </si>
  <si>
    <t>rutas</t>
  </si>
  <si>
    <t>TRAER</t>
  </si>
  <si>
    <t>droga</t>
  </si>
  <si>
    <t>NIÑOS</t>
  </si>
  <si>
    <t>Virzi</t>
  </si>
  <si>
    <t>Citan</t>
  </si>
  <si>
    <t>AHORA</t>
  </si>
  <si>
    <t>citan</t>
  </si>
  <si>
    <t>PAGAS</t>
  </si>
  <si>
    <t>manos</t>
  </si>
  <si>
    <t>FORMO</t>
  </si>
  <si>
    <t>EMITE</t>
  </si>
  <si>
    <t>LISTO</t>
  </si>
  <si>
    <t>FALTA</t>
  </si>
  <si>
    <t>PONER</t>
  </si>
  <si>
    <t>BUSCA</t>
  </si>
  <si>
    <t>PODRA</t>
  </si>
  <si>
    <t>Idaan</t>
  </si>
  <si>
    <t>mitad</t>
  </si>
  <si>
    <t>media</t>
  </si>
  <si>
    <t>NUEVA</t>
  </si>
  <si>
    <t>Grupo</t>
  </si>
  <si>
    <t>COREA</t>
  </si>
  <si>
    <t>NOCHE</t>
  </si>
  <si>
    <t>BUSAN</t>
  </si>
  <si>
    <t>SUEÑO</t>
  </si>
  <si>
    <t>ricos</t>
  </si>
  <si>
    <t>Sigue</t>
  </si>
  <si>
    <t>CARGA</t>
  </si>
  <si>
    <t>junto</t>
  </si>
  <si>
    <t>ANCON</t>
  </si>
  <si>
    <t>VAPOR</t>
  </si>
  <si>
    <t>miles</t>
  </si>
  <si>
    <t>retos</t>
  </si>
  <si>
    <t>LAGOS</t>
  </si>
  <si>
    <t>trata</t>
  </si>
  <si>
    <t>jjjjw</t>
  </si>
  <si>
    <t>GENTE</t>
  </si>
  <si>
    <t>LLEVO</t>
  </si>
  <si>
    <t>gurús</t>
  </si>
  <si>
    <t>CHINA</t>
  </si>
  <si>
    <t>sueño</t>
  </si>
  <si>
    <t>playa</t>
  </si>
  <si>
    <t>Libro</t>
  </si>
  <si>
    <t>Feria</t>
  </si>
  <si>
    <t>Fiata</t>
  </si>
  <si>
    <t>serán</t>
  </si>
  <si>
    <t>BQSM</t>
  </si>
  <si>
    <t>ASIA</t>
  </si>
  <si>
    <t>pegá</t>
  </si>
  <si>
    <t>SUBE</t>
  </si>
  <si>
    <t>JOHN</t>
  </si>
  <si>
    <t>vive</t>
  </si>
  <si>
    <t>ELOY</t>
  </si>
  <si>
    <t>DIAZ</t>
  </si>
  <si>
    <t>Tres</t>
  </si>
  <si>
    <t>Make</t>
  </si>
  <si>
    <t>deje</t>
  </si>
  <si>
    <t>Luis</t>
  </si>
  <si>
    <t>lado</t>
  </si>
  <si>
    <t>jj\m</t>
  </si>
  <si>
    <t>agua</t>
  </si>
  <si>
    <t>SERA</t>
  </si>
  <si>
    <t>Café</t>
  </si>
  <si>
    <t>HIZO</t>
  </si>
  <si>
    <t>DEBE</t>
  </si>
  <si>
    <t>CABO</t>
  </si>
  <si>
    <t>mira</t>
  </si>
  <si>
    <t>DADO</t>
  </si>
  <si>
    <t>LIMA</t>
  </si>
  <si>
    <t>Hole</t>
  </si>
  <si>
    <t>crea</t>
  </si>
  <si>
    <t>vete</t>
  </si>
  <si>
    <t>Suez</t>
  </si>
  <si>
    <t>amor</t>
  </si>
  <si>
    <t>DIEZ</t>
  </si>
  <si>
    <t>Isis</t>
  </si>
  <si>
    <t>sail</t>
  </si>
  <si>
    <t>foto</t>
  </si>
  <si>
    <t>Golf</t>
  </si>
  <si>
    <t>Eloy</t>
  </si>
  <si>
    <t>ABRE</t>
  </si>
  <si>
    <t>Kuna</t>
  </si>
  <si>
    <t>DIAS</t>
  </si>
  <si>
    <t>ganó</t>
  </si>
  <si>
    <t>FAKE</t>
  </si>
  <si>
    <t>SUEZ</t>
  </si>
  <si>
    <t>alza</t>
  </si>
  <si>
    <t>seca</t>
  </si>
  <si>
    <t>cabo</t>
  </si>
  <si>
    <t>OCHO</t>
  </si>
  <si>
    <t>GRAN</t>
  </si>
  <si>
    <t>ayer</t>
  </si>
  <si>
    <t>ISIS</t>
  </si>
  <si>
    <t>algo</t>
  </si>
  <si>
    <t>MANO</t>
  </si>
  <si>
    <t>OBRA</t>
  </si>
  <si>
    <t>Mici</t>
  </si>
  <si>
    <t>Asia</t>
  </si>
  <si>
    <t>NEGA</t>
  </si>
  <si>
    <t>GANA</t>
  </si>
  <si>
    <t>tres</t>
  </si>
  <si>
    <t>Foro</t>
  </si>
  <si>
    <t>Seda</t>
  </si>
  <si>
    <t>Ruta</t>
  </si>
  <si>
    <t>Rica</t>
  </si>
  <si>
    <t>mapa</t>
  </si>
  <si>
    <t>Cero</t>
  </si>
  <si>
    <t>MALO</t>
  </si>
  <si>
    <t>gira</t>
  </si>
  <si>
    <t>YURY</t>
  </si>
  <si>
    <t>pone</t>
  </si>
  <si>
    <t>Roux</t>
  </si>
  <si>
    <t>Jaén</t>
  </si>
  <si>
    <t>JHON</t>
  </si>
  <si>
    <t>SEIS</t>
  </si>
  <si>
    <t>TEMA</t>
  </si>
  <si>
    <t>Nega</t>
  </si>
  <si>
    <t>Expo</t>
  </si>
  <si>
    <t>Tren</t>
  </si>
  <si>
    <t>área</t>
  </si>
  <si>
    <t>RUTA</t>
  </si>
  <si>
    <t>PLAN</t>
  </si>
  <si>
    <t>UMIP</t>
  </si>
  <si>
    <t>Tisa</t>
  </si>
  <si>
    <t>KUNA</t>
  </si>
  <si>
    <t>pudo</t>
  </si>
  <si>
    <t>DATO</t>
  </si>
  <si>
    <t>Week</t>
  </si>
  <si>
    <t>COPA</t>
  </si>
  <si>
    <t>HARA</t>
  </si>
  <si>
    <t>than</t>
  </si>
  <si>
    <t>VIVO</t>
  </si>
  <si>
    <t>free</t>
  </si>
  <si>
    <t>zone</t>
  </si>
  <si>
    <t>more</t>
  </si>
  <si>
    <t>DAN</t>
  </si>
  <si>
    <t>HAN</t>
  </si>
  <si>
    <t>son</t>
  </si>
  <si>
    <t>CO2</t>
  </si>
  <si>
    <t>CRU</t>
  </si>
  <si>
    <t>PSA</t>
  </si>
  <si>
    <t>III</t>
  </si>
  <si>
    <t>HUB</t>
  </si>
  <si>
    <t>Bus</t>
  </si>
  <si>
    <t>a.m</t>
  </si>
  <si>
    <t>ANA</t>
  </si>
  <si>
    <t>CSS</t>
  </si>
  <si>
    <t>May</t>
  </si>
  <si>
    <t>voz</t>
  </si>
  <si>
    <t>vez</t>
  </si>
  <si>
    <t>SUR</t>
  </si>
  <si>
    <t>DIA</t>
  </si>
  <si>
    <t>hub</t>
  </si>
  <si>
    <t>paz</t>
  </si>
  <si>
    <t>han</t>
  </si>
  <si>
    <t>way</t>
  </si>
  <si>
    <t>NEO</t>
  </si>
  <si>
    <t>fun</t>
  </si>
  <si>
    <t>Roy</t>
  </si>
  <si>
    <t>nte</t>
  </si>
  <si>
    <t>río</t>
  </si>
  <si>
    <t>TAL</t>
  </si>
  <si>
    <t>nto</t>
  </si>
  <si>
    <t>sol</t>
  </si>
  <si>
    <t>Sur</t>
  </si>
  <si>
    <t>Mil</t>
  </si>
  <si>
    <t>mar</t>
  </si>
  <si>
    <t>MES</t>
  </si>
  <si>
    <t>ley</t>
  </si>
  <si>
    <t>oro</t>
  </si>
  <si>
    <t>PRD</t>
  </si>
  <si>
    <t>TLC</t>
  </si>
  <si>
    <t>ESO</t>
  </si>
  <si>
    <t>m.d</t>
  </si>
  <si>
    <t>Two</t>
  </si>
  <si>
    <t>Air</t>
  </si>
  <si>
    <t>aÃ</t>
  </si>
  <si>
    <t>íT</t>
  </si>
  <si>
    <t>BuMiraflores</t>
  </si>
  <si>
    <t>buMiraflores</t>
  </si>
  <si>
    <t>BUMiraflores</t>
  </si>
  <si>
    <t>PARMiraflores</t>
  </si>
  <si>
    <t>BuMirafloress</t>
  </si>
  <si>
    <t>BUMirafloresS</t>
  </si>
  <si>
    <t>buMirafloress</t>
  </si>
  <si>
    <t>bloMirafloresados</t>
  </si>
  <si>
    <t>BUSMirafloresDA</t>
  </si>
  <si>
    <t>ENRIMiraflores</t>
  </si>
  <si>
    <t>VASMirafloresZ</t>
  </si>
  <si>
    <t>ParMiraflores</t>
  </si>
  <si>
    <t>Esclusas Theodore</t>
  </si>
  <si>
    <t>MITRAEsclusas</t>
  </si>
  <si>
    <t>moEsclusaso</t>
  </si>
  <si>
    <t>MOEsclusasO</t>
  </si>
  <si>
    <t>CiberEsclusasito</t>
  </si>
  <si>
    <t>EsclusasEGACION</t>
  </si>
  <si>
    <t>Esclusasegación</t>
  </si>
  <si>
    <t>moEsclusasos</t>
  </si>
  <si>
    <t>EsclusasANTE</t>
  </si>
  <si>
    <t>OSeguridad</t>
  </si>
  <si>
    <t>Esclusasa</t>
  </si>
  <si>
    <t>Promedio de Audiencia</t>
  </si>
  <si>
    <t>Suma de Audiencia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</si>
</sst>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&quot;B/.&quot;* #,##0.00_-;\-&quot;B/.&quot;* #,##0.00_-;_-&quot;B/.&quot;* &quot;-&quot;??_-;_-@_-"/>
    <numFmt numFmtId="43" formatCode="_-* #,##0.00_-;\-* #,##0.00_-;_-* &quot;-&quot;??_-;_-@_-"/>
    <numFmt numFmtId="164" formatCode="0.0"/>
    <numFmt numFmtId="165" formatCode="_-* #,##0_-;\-* #,##0_-;_-* &quot;-&quot;??_-;_-@_-"/>
    <numFmt numFmtId="166" formatCode="[$-F400]h:mm:ss\ AM/PM"/>
    <numFmt numFmtId="167" formatCode="_-&quot;B/.&quot;* #,##0_-;\-&quot;B/.&quot;* #,##0_-;_-&quot;B/.&quot;* &quot;-&quot;??_-;_-@_-"/>
    <numFmt numFmtId="168" formatCode="0.000000"/>
    <numFmt numFmtId="169" formatCode="hh:mm:ss;@"/>
    <numFmt numFmtId="178" formatCode="#,##0_ ;\-#,##0\ 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color rgb="FF585A5C"/>
      <name val="Gotham Rounded Light"/>
      <family val="3"/>
    </font>
    <font>
      <b/>
      <sz val="8"/>
      <color rgb="FF585A5C"/>
      <name val="Gotham Rounded Medium"/>
      <family val="3"/>
    </font>
    <font>
      <b/>
      <sz val="9"/>
      <color theme="0"/>
      <name val="Calibri"/>
      <family val="2"/>
      <scheme val="minor"/>
    </font>
    <font>
      <sz val="10"/>
      <color rgb="FF585A5C"/>
      <name val="Gotham Rounded Light"/>
      <family val="3"/>
    </font>
    <font>
      <b/>
      <sz val="10"/>
      <color rgb="FF585A5C"/>
      <name val="Gotham Rounded Medium"/>
      <family val="3"/>
    </font>
    <font>
      <b/>
      <sz val="10"/>
      <color rgb="FF2A9F11"/>
      <name val="Gotham Rounded Medium"/>
      <family val="3"/>
    </font>
    <font>
      <b/>
      <sz val="10"/>
      <color rgb="FF755500"/>
      <name val="Gotham Rounded Medium"/>
      <family val="3"/>
    </font>
    <font>
      <b/>
      <sz val="10"/>
      <color rgb="FF9F4600"/>
      <name val="Gotham Rounded Medium"/>
      <family val="3"/>
    </font>
    <font>
      <sz val="10"/>
      <color rgb="FF3B3C3E"/>
      <name val="Gotham Rounded Light"/>
      <family val="3"/>
    </font>
    <font>
      <b/>
      <sz val="9"/>
      <color theme="1"/>
      <name val="Calibri"/>
      <family val="2"/>
      <scheme val="minor"/>
    </font>
    <font>
      <b/>
      <sz val="8"/>
      <color theme="0"/>
      <name val="Gotham Rounded Medium"/>
      <family val="3"/>
    </font>
    <font>
      <b/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rgb="FF2A9F11"/>
      <name val="Gotham Rounded Medium"/>
      <family val="3"/>
    </font>
    <font>
      <b/>
      <sz val="8"/>
      <color rgb="FF755500"/>
      <name val="Gotham Rounded Medium"/>
      <family val="3"/>
    </font>
    <font>
      <b/>
      <sz val="8"/>
      <color rgb="FF9F4600"/>
      <name val="Gotham Rounded Medium"/>
      <family val="3"/>
    </font>
    <font>
      <u/>
      <sz val="11"/>
      <color theme="10"/>
      <name val="Calibri"/>
      <family val="2"/>
      <scheme val="minor"/>
    </font>
    <font>
      <sz val="10"/>
      <color theme="1"/>
      <name val="Gotham Rounded Light"/>
      <family val="3"/>
    </font>
  </fonts>
  <fills count="3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8C9CA"/>
        <bgColor indexed="64"/>
      </patternFill>
    </fill>
    <fill>
      <patternFill patternType="solid">
        <fgColor rgb="FFADDE9F"/>
        <bgColor indexed="64"/>
      </patternFill>
    </fill>
    <fill>
      <patternFill patternType="solid">
        <fgColor rgb="FFFFED99"/>
        <bgColor indexed="64"/>
      </patternFill>
    </fill>
    <fill>
      <patternFill patternType="solid">
        <fgColor rgb="FFFFBC8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4EFCD"/>
        <bgColor indexed="64"/>
      </patternFill>
    </fill>
    <fill>
      <patternFill patternType="solid">
        <fgColor rgb="FFFFF6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rgb="FFC8C9CA"/>
      </patternFill>
    </fill>
    <fill>
      <patternFill patternType="solid">
        <fgColor rgb="FF00B0F0"/>
        <bgColor rgb="FFC8C9CA"/>
      </patternFill>
    </fill>
    <fill>
      <patternFill patternType="solid">
        <fgColor theme="0"/>
        <bgColor rgb="FFC8C9CA"/>
      </patternFill>
    </fill>
    <fill>
      <patternFill patternType="solid">
        <fgColor rgb="FFFFDEC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rgb="FFF2F2F2"/>
      </patternFill>
    </fill>
  </fills>
  <borders count="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D9D9D9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D9D9D9"/>
      </top>
      <bottom style="medium">
        <color rgb="FFD9D9D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1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13" borderId="0" xfId="0" applyFill="1"/>
    <xf numFmtId="0" fontId="6" fillId="15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164" fontId="0" fillId="13" borderId="0" xfId="0" applyNumberFormat="1" applyFill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164" fontId="0" fillId="13" borderId="4" xfId="0" applyNumberFormat="1" applyFill="1" applyBorder="1" applyAlignment="1">
      <alignment horizontal="center" vertical="center"/>
    </xf>
    <xf numFmtId="165" fontId="0" fillId="13" borderId="4" xfId="1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18" borderId="0" xfId="0" applyFont="1" applyFill="1" applyAlignment="1">
      <alignment horizontal="center" vertical="center"/>
    </xf>
    <xf numFmtId="44" fontId="0" fillId="13" borderId="4" xfId="2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 wrapText="1"/>
    </xf>
    <xf numFmtId="0" fontId="7" fillId="0" borderId="1" xfId="0" applyFont="1" applyFill="1" applyBorder="1" applyAlignment="1">
      <alignment wrapText="1" readingOrder="1"/>
    </xf>
    <xf numFmtId="9" fontId="0" fillId="13" borderId="4" xfId="3" applyFont="1" applyFill="1" applyBorder="1" applyAlignment="1">
      <alignment horizontal="center" vertical="center"/>
    </xf>
    <xf numFmtId="9" fontId="0" fillId="13" borderId="4" xfId="3" applyNumberFormat="1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3" borderId="0" xfId="2" applyNumberFormat="1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9" borderId="0" xfId="2" applyNumberFormat="1" applyFont="1" applyFill="1" applyBorder="1" applyAlignment="1">
      <alignment horizontal="center" vertical="center"/>
    </xf>
    <xf numFmtId="0" fontId="0" fillId="14" borderId="0" xfId="2" applyNumberFormat="1" applyFont="1" applyFill="1" applyBorder="1" applyAlignment="1">
      <alignment horizontal="center" vertical="center"/>
    </xf>
    <xf numFmtId="0" fontId="13" fillId="13" borderId="0" xfId="0" applyFont="1" applyFill="1" applyAlignment="1">
      <alignment horizontal="center" vertical="center"/>
    </xf>
    <xf numFmtId="0" fontId="6" fillId="22" borderId="0" xfId="0" applyFont="1" applyFill="1" applyBorder="1" applyAlignment="1">
      <alignment horizontal="center" vertical="center"/>
    </xf>
    <xf numFmtId="0" fontId="6" fillId="17" borderId="0" xfId="0" applyFont="1" applyFill="1" applyBorder="1" applyAlignment="1">
      <alignment horizontal="center" vertical="center"/>
    </xf>
    <xf numFmtId="0" fontId="6" fillId="20" borderId="0" xfId="0" applyFont="1" applyFill="1" applyBorder="1" applyAlignment="1">
      <alignment horizontal="center" vertical="center"/>
    </xf>
    <xf numFmtId="0" fontId="0" fillId="21" borderId="0" xfId="2" applyNumberFormat="1" applyFont="1" applyFill="1" applyBorder="1" applyAlignment="1">
      <alignment horizontal="center" vertical="center"/>
    </xf>
    <xf numFmtId="44" fontId="0" fillId="13" borderId="0" xfId="2" applyFont="1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  <xf numFmtId="0" fontId="0" fillId="23" borderId="0" xfId="0" applyFill="1" applyAlignment="1">
      <alignment horizontal="center" vertical="center"/>
    </xf>
    <xf numFmtId="1" fontId="0" fillId="13" borderId="4" xfId="0" applyNumberFormat="1" applyFill="1" applyBorder="1" applyAlignment="1">
      <alignment horizontal="center" vertical="center"/>
    </xf>
    <xf numFmtId="0" fontId="0" fillId="13" borderId="0" xfId="0" applyFill="1" applyAlignment="1">
      <alignment horizontal="left"/>
    </xf>
    <xf numFmtId="0" fontId="0" fillId="13" borderId="0" xfId="0" applyNumberFormat="1" applyFill="1" applyAlignment="1">
      <alignment horizontal="center" vertical="center"/>
    </xf>
    <xf numFmtId="0" fontId="0" fillId="16" borderId="0" xfId="0" applyFill="1"/>
    <xf numFmtId="0" fontId="0" fillId="4" borderId="0" xfId="0" applyFill="1"/>
    <xf numFmtId="0" fontId="12" fillId="10" borderId="2" xfId="0" applyFont="1" applyFill="1" applyBorder="1" applyAlignment="1">
      <alignment horizontal="center" vertical="center" wrapText="1" readingOrder="1"/>
    </xf>
    <xf numFmtId="0" fontId="12" fillId="11" borderId="2" xfId="0" applyFont="1" applyFill="1" applyBorder="1" applyAlignment="1">
      <alignment horizontal="center" vertical="center" wrapText="1" readingOrder="1"/>
    </xf>
    <xf numFmtId="0" fontId="12" fillId="12" borderId="2" xfId="0" applyFont="1" applyFill="1" applyBorder="1" applyAlignment="1">
      <alignment horizontal="center" vertical="center" wrapText="1" readingOrder="1"/>
    </xf>
    <xf numFmtId="0" fontId="8" fillId="6" borderId="2" xfId="0" applyFont="1" applyFill="1" applyBorder="1" applyAlignment="1">
      <alignment horizontal="center" vertical="center" wrapText="1" readingOrder="1"/>
    </xf>
    <xf numFmtId="0" fontId="9" fillId="7" borderId="2" xfId="0" applyFont="1" applyFill="1" applyBorder="1" applyAlignment="1">
      <alignment horizontal="center" vertical="center" wrapText="1" readingOrder="1"/>
    </xf>
    <xf numFmtId="0" fontId="10" fillId="8" borderId="2" xfId="0" applyFont="1" applyFill="1" applyBorder="1" applyAlignment="1">
      <alignment horizontal="center" vertical="center" wrapText="1" readingOrder="1"/>
    </xf>
    <xf numFmtId="0" fontId="11" fillId="9" borderId="2" xfId="0" applyFont="1" applyFill="1" applyBorder="1" applyAlignment="1">
      <alignment horizontal="center" vertical="center" wrapText="1" readingOrder="1"/>
    </xf>
    <xf numFmtId="0" fontId="7" fillId="0" borderId="3" xfId="0" applyFont="1" applyFill="1" applyBorder="1" applyAlignment="1">
      <alignment horizontal="left" vertical="center" wrapText="1" readingOrder="1"/>
    </xf>
    <xf numFmtId="44" fontId="0" fillId="0" borderId="0" xfId="0" applyNumberFormat="1" applyAlignment="1">
      <alignment horizontal="center" vertical="center"/>
    </xf>
    <xf numFmtId="0" fontId="5" fillId="24" borderId="0" xfId="0" applyFont="1" applyFill="1" applyAlignment="1">
      <alignment horizontal="center" vertical="center" wrapText="1" readingOrder="1"/>
    </xf>
    <xf numFmtId="0" fontId="4" fillId="10" borderId="0" xfId="0" applyNumberFormat="1" applyFont="1" applyFill="1" applyAlignment="1">
      <alignment horizontal="center" vertical="center" wrapText="1" readingOrder="1"/>
    </xf>
    <xf numFmtId="166" fontId="4" fillId="10" borderId="0" xfId="0" applyNumberFormat="1" applyFont="1" applyFill="1" applyAlignment="1">
      <alignment horizontal="center" vertical="center" wrapText="1" readingOrder="1"/>
    </xf>
    <xf numFmtId="44" fontId="4" fillId="10" borderId="0" xfId="0" applyNumberFormat="1" applyFont="1" applyFill="1" applyAlignment="1">
      <alignment horizontal="center" vertical="center" wrapText="1" readingOrder="1"/>
    </xf>
    <xf numFmtId="0" fontId="4" fillId="0" borderId="0" xfId="0" applyFont="1" applyAlignment="1">
      <alignment horizontal="left" vertical="center" readingOrder="1"/>
    </xf>
    <xf numFmtId="0" fontId="4" fillId="13" borderId="0" xfId="0" applyFont="1" applyFill="1" applyAlignment="1">
      <alignment horizontal="left" vertical="center" readingOrder="1"/>
    </xf>
    <xf numFmtId="0" fontId="4" fillId="13" borderId="0" xfId="0" applyNumberFormat="1" applyFont="1" applyFill="1" applyAlignment="1">
      <alignment horizontal="center" vertical="center" wrapText="1" readingOrder="1"/>
    </xf>
    <xf numFmtId="0" fontId="14" fillId="25" borderId="0" xfId="0" applyFont="1" applyFill="1" applyAlignment="1">
      <alignment horizontal="center" vertical="center" wrapText="1" readingOrder="1"/>
    </xf>
    <xf numFmtId="164" fontId="5" fillId="26" borderId="0" xfId="0" applyNumberFormat="1" applyFont="1" applyFill="1" applyAlignment="1">
      <alignment horizontal="center" vertical="center" wrapText="1" readingOrder="1"/>
    </xf>
    <xf numFmtId="164" fontId="3" fillId="5" borderId="0" xfId="0" applyNumberFormat="1" applyFont="1" applyFill="1" applyAlignment="1">
      <alignment horizontal="center" vertical="center" wrapText="1"/>
    </xf>
    <xf numFmtId="164" fontId="5" fillId="6" borderId="0" xfId="0" applyNumberFormat="1" applyFont="1" applyFill="1" applyAlignment="1">
      <alignment horizontal="center" vertical="center" wrapText="1" readingOrder="1"/>
    </xf>
    <xf numFmtId="3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9" fontId="0" fillId="19" borderId="0" xfId="3" applyFont="1" applyFill="1" applyBorder="1" applyAlignment="1">
      <alignment horizontal="center" vertical="center"/>
    </xf>
    <xf numFmtId="9" fontId="0" fillId="14" borderId="0" xfId="3" applyFont="1" applyFill="1" applyBorder="1" applyAlignment="1">
      <alignment horizontal="center" vertical="center"/>
    </xf>
    <xf numFmtId="9" fontId="0" fillId="21" borderId="0" xfId="3" applyFont="1" applyFill="1" applyBorder="1" applyAlignment="1">
      <alignment horizontal="center" vertical="center"/>
    </xf>
    <xf numFmtId="0" fontId="4" fillId="0" borderId="1" xfId="0" applyFont="1" applyFill="1" applyBorder="1" applyAlignment="1">
      <alignment wrapText="1" readingOrder="1"/>
    </xf>
    <xf numFmtId="0" fontId="4" fillId="0" borderId="3" xfId="0" applyFont="1" applyFill="1" applyBorder="1" applyAlignment="1">
      <alignment wrapText="1" readingOrder="1"/>
    </xf>
    <xf numFmtId="0" fontId="5" fillId="6" borderId="2" xfId="0" applyFont="1" applyFill="1" applyBorder="1" applyAlignment="1">
      <alignment horizontal="center" vertical="center" wrapText="1" readingOrder="1"/>
    </xf>
    <xf numFmtId="0" fontId="18" fillId="7" borderId="2" xfId="0" applyFont="1" applyFill="1" applyBorder="1" applyAlignment="1">
      <alignment horizontal="center" vertical="center" wrapText="1" readingOrder="1"/>
    </xf>
    <xf numFmtId="0" fontId="19" fillId="8" borderId="2" xfId="0" applyFont="1" applyFill="1" applyBorder="1" applyAlignment="1">
      <alignment horizontal="center" vertical="center" wrapText="1" readingOrder="1"/>
    </xf>
    <xf numFmtId="0" fontId="20" fillId="9" borderId="2" xfId="0" applyFont="1" applyFill="1" applyBorder="1" applyAlignment="1">
      <alignment horizontal="center" vertical="center" wrapText="1" readingOrder="1"/>
    </xf>
    <xf numFmtId="3" fontId="4" fillId="10" borderId="2" xfId="0" applyNumberFormat="1" applyFont="1" applyFill="1" applyBorder="1" applyAlignment="1">
      <alignment horizontal="center" vertical="center" wrapText="1" readingOrder="1"/>
    </xf>
    <xf numFmtId="165" fontId="4" fillId="10" borderId="2" xfId="1" applyNumberFormat="1" applyFont="1" applyFill="1" applyBorder="1" applyAlignment="1">
      <alignment horizontal="center" vertical="center" wrapText="1" readingOrder="1"/>
    </xf>
    <xf numFmtId="44" fontId="4" fillId="10" borderId="2" xfId="2" applyFont="1" applyFill="1" applyBorder="1" applyAlignment="1">
      <alignment horizontal="center" vertical="center" wrapText="1" readingOrder="1"/>
    </xf>
    <xf numFmtId="166" fontId="4" fillId="10" borderId="2" xfId="1" applyNumberFormat="1" applyFont="1" applyFill="1" applyBorder="1" applyAlignment="1">
      <alignment horizontal="center" vertical="center" wrapText="1" readingOrder="1"/>
    </xf>
    <xf numFmtId="166" fontId="0" fillId="0" borderId="0" xfId="0" applyNumberFormat="1" applyAlignment="1">
      <alignment horizontal="center" vertical="center"/>
    </xf>
    <xf numFmtId="164" fontId="15" fillId="13" borderId="0" xfId="0" applyNumberFormat="1" applyFont="1" applyFill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3" fontId="0" fillId="13" borderId="0" xfId="0" applyNumberFormat="1" applyFill="1" applyAlignment="1">
      <alignment horizontal="center" vertical="center"/>
    </xf>
    <xf numFmtId="166" fontId="0" fillId="13" borderId="0" xfId="0" applyNumberFormat="1" applyFill="1" applyAlignment="1">
      <alignment horizontal="center" vertical="center"/>
    </xf>
    <xf numFmtId="44" fontId="0" fillId="13" borderId="0" xfId="0" applyNumberFormat="1" applyFill="1" applyAlignment="1">
      <alignment horizontal="center" vertical="center"/>
    </xf>
    <xf numFmtId="0" fontId="12" fillId="11" borderId="0" xfId="0" applyFont="1" applyFill="1" applyBorder="1" applyAlignment="1">
      <alignment horizontal="center" vertical="center" wrapText="1" readingOrder="1"/>
    </xf>
    <xf numFmtId="0" fontId="12" fillId="12" borderId="0" xfId="0" applyFont="1" applyFill="1" applyBorder="1" applyAlignment="1">
      <alignment horizontal="center" vertical="center" wrapText="1" readingOrder="1"/>
    </xf>
    <xf numFmtId="0" fontId="21" fillId="0" borderId="0" xfId="4"/>
    <xf numFmtId="167" fontId="0" fillId="0" borderId="0" xfId="2" applyNumberFormat="1" applyFont="1"/>
    <xf numFmtId="167" fontId="3" fillId="3" borderId="0" xfId="2" applyNumberFormat="1" applyFont="1" applyFill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3" fontId="0" fillId="0" borderId="0" xfId="0" applyNumberFormat="1" applyFont="1" applyAlignment="1">
      <alignment horizontal="center" vertical="center"/>
    </xf>
    <xf numFmtId="44" fontId="0" fillId="0" borderId="0" xfId="0" applyNumberFormat="1" applyFont="1" applyAlignment="1">
      <alignment horizontal="center" vertical="center"/>
    </xf>
    <xf numFmtId="0" fontId="0" fillId="10" borderId="0" xfId="0" applyNumberFormat="1" applyFont="1" applyFill="1" applyAlignment="1">
      <alignment horizontal="center" vertical="center" wrapText="1" readingOrder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 readingOrder="1"/>
    </xf>
    <xf numFmtId="0" fontId="0" fillId="0" borderId="0" xfId="0" applyFont="1" applyAlignment="1">
      <alignment horizontal="left" vertical="center" wrapText="1" readingOrder="1"/>
    </xf>
    <xf numFmtId="164" fontId="0" fillId="13" borderId="0" xfId="0" applyNumberFormat="1" applyFill="1"/>
    <xf numFmtId="0" fontId="0" fillId="0" borderId="0" xfId="0" applyFill="1"/>
    <xf numFmtId="10" fontId="0" fillId="13" borderId="0" xfId="0" applyNumberFormat="1" applyFill="1" applyAlignment="1">
      <alignment horizontal="center" vertical="center"/>
    </xf>
    <xf numFmtId="9" fontId="0" fillId="13" borderId="0" xfId="0" applyNumberFormat="1" applyFill="1" applyAlignment="1">
      <alignment horizontal="center" vertical="center"/>
    </xf>
    <xf numFmtId="0" fontId="0" fillId="4" borderId="0" xfId="0" applyFill="1" applyAlignment="1">
      <alignment horizontal="left"/>
    </xf>
    <xf numFmtId="0" fontId="0" fillId="4" borderId="0" xfId="0" applyNumberFormat="1" applyFill="1" applyAlignment="1">
      <alignment horizontal="center" vertical="center"/>
    </xf>
    <xf numFmtId="9" fontId="0" fillId="21" borderId="0" xfId="3" applyNumberFormat="1" applyFont="1" applyFill="1" applyBorder="1" applyAlignment="1">
      <alignment horizontal="center" vertical="center"/>
    </xf>
    <xf numFmtId="0" fontId="12" fillId="27" borderId="2" xfId="0" applyFont="1" applyFill="1" applyBorder="1" applyAlignment="1">
      <alignment horizontal="center" vertical="center" wrapText="1" readingOrder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21" fontId="0" fillId="28" borderId="0" xfId="0" applyNumberFormat="1" applyFill="1" applyAlignment="1">
      <alignment horizontal="center" vertical="center"/>
    </xf>
    <xf numFmtId="164" fontId="15" fillId="28" borderId="0" xfId="0" applyNumberFormat="1" applyFont="1" applyFill="1" applyAlignment="1">
      <alignment horizontal="center" vertical="center"/>
    </xf>
    <xf numFmtId="0" fontId="4" fillId="29" borderId="0" xfId="0" applyNumberFormat="1" applyFont="1" applyFill="1" applyAlignment="1">
      <alignment horizontal="center" vertical="center" wrapText="1" readingOrder="1"/>
    </xf>
    <xf numFmtId="0" fontId="22" fillId="0" borderId="0" xfId="0" applyFont="1" applyAlignment="1">
      <alignment horizontal="left"/>
    </xf>
    <xf numFmtId="0" fontId="22" fillId="0" borderId="0" xfId="0" applyNumberFormat="1" applyFont="1" applyAlignment="1">
      <alignment horizontal="center" vertical="center"/>
    </xf>
    <xf numFmtId="44" fontId="22" fillId="0" borderId="0" xfId="0" applyNumberFormat="1" applyFont="1" applyAlignment="1">
      <alignment horizontal="center" vertical="center"/>
    </xf>
    <xf numFmtId="0" fontId="22" fillId="21" borderId="0" xfId="2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 readingOrder="1"/>
    </xf>
    <xf numFmtId="168" fontId="0" fillId="0" borderId="0" xfId="0" applyNumberFormat="1"/>
    <xf numFmtId="165" fontId="0" fillId="0" borderId="0" xfId="1" applyNumberFormat="1" applyFont="1"/>
    <xf numFmtId="169" fontId="0" fillId="13" borderId="4" xfId="0" applyNumberFormat="1" applyFill="1" applyBorder="1" applyAlignment="1">
      <alignment horizontal="center" vertical="center"/>
    </xf>
    <xf numFmtId="1" fontId="22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</cellXfs>
  <cellStyles count="5">
    <cellStyle name="Hipervínculo" xfId="4" builtinId="8"/>
    <cellStyle name="Millares" xfId="1" builtinId="3"/>
    <cellStyle name="Moneda" xfId="2" builtinId="4"/>
    <cellStyle name="Normal" xfId="0" builtinId="0"/>
    <cellStyle name="Porcentaje" xfId="3" builtinId="5"/>
  </cellStyles>
  <dxfs count="785">
    <dxf>
      <numFmt numFmtId="178" formatCode="#,##0_ ;\-#,##0\ "/>
    </dxf>
    <dxf>
      <numFmt numFmtId="178" formatCode="#,##0_ ;\-#,##0\ "/>
    </dxf>
    <dxf>
      <numFmt numFmtId="178" formatCode="#,##0_ ;\-#,##0\ "/>
    </dxf>
    <dxf>
      <numFmt numFmtId="1" formatCode="0"/>
    </dxf>
    <dxf>
      <numFmt numFmtId="164" formatCode="0.0"/>
    </dxf>
    <dxf>
      <numFmt numFmtId="2" formatCode="0.00"/>
    </dxf>
    <dxf>
      <numFmt numFmtId="1" formatCode="0"/>
    </dxf>
    <dxf>
      <numFmt numFmtId="164" formatCode="0.0"/>
    </dxf>
    <dxf>
      <numFmt numFmtId="2" formatCode="0.00"/>
    </dxf>
    <dxf>
      <alignment horizontal="center"/>
    </dxf>
    <dxf>
      <alignment horizontal="general"/>
    </dxf>
    <dxf>
      <alignment horizontal="center"/>
    </dxf>
    <dxf>
      <alignment horizontal="general"/>
    </dxf>
    <dxf>
      <alignment vertical="center"/>
    </dxf>
    <dxf>
      <alignment vertical="bottom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center"/>
    </dxf>
    <dxf>
      <numFmt numFmtId="1" formatCode="0"/>
    </dxf>
    <dxf>
      <numFmt numFmtId="164" formatCode="0.0"/>
    </dxf>
    <dxf>
      <numFmt numFmtId="2" formatCode="0.00"/>
    </dxf>
    <dxf>
      <numFmt numFmtId="0" formatCode="General"/>
    </dxf>
    <dxf>
      <alignment horizontal="general"/>
    </dxf>
    <dxf>
      <alignment horizontal="center"/>
    </dxf>
    <dxf>
      <alignment horizontal="general"/>
    </dxf>
    <dxf>
      <alignment horizontal="center"/>
    </dxf>
    <dxf>
      <font>
        <sz val="8"/>
        <color rgb="FF585A5C"/>
        <name val="Gotham Rounded Light"/>
        <family val="3"/>
        <scheme val="none"/>
      </font>
      <fill>
        <patternFill patternType="solid">
          <fgColor indexed="64"/>
          <bgColor rgb="FFF2F2F2"/>
        </patternFill>
      </fill>
      <alignment wrapText="1" readingOrder="1"/>
    </dxf>
    <dxf>
      <font>
        <b/>
        <sz val="8"/>
        <color rgb="FF585A5C"/>
        <name val="Gotham Rounded Medium"/>
        <family val="3"/>
        <scheme val="none"/>
      </font>
      <fill>
        <patternFill patternType="solid">
          <fgColor rgb="FFC8C9CA"/>
          <bgColor theme="0" tint="-0.499984740745262"/>
        </patternFill>
      </fill>
      <alignment horizontal="center" vertical="center" wrapText="1" readingOrder="1"/>
    </dxf>
    <dxf>
      <font>
        <sz val="8"/>
        <color rgb="FF585A5C"/>
        <name val="Gotham Rounded Light"/>
        <family val="3"/>
        <scheme val="none"/>
      </font>
      <fill>
        <patternFill>
          <fgColor rgb="FFF2F2F2"/>
        </patternFill>
      </fill>
      <alignment wrapText="1" readingOrder="1"/>
    </dxf>
    <dxf>
      <numFmt numFmtId="166" formatCode="[$-F400]h:mm:ss\ AM/PM"/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sz val="8"/>
        <color rgb="FF585A5C"/>
        <name val="Gotham Rounded Light"/>
        <family val="3"/>
        <scheme val="none"/>
      </font>
      <alignment vertical="center" readingOrder="1"/>
    </dxf>
    <dxf>
      <font>
        <b/>
        <sz val="8"/>
        <color rgb="FF585A5C"/>
        <name val="Gotham Rounded Medium"/>
        <family val="3"/>
        <scheme val="none"/>
      </font>
      <fill>
        <patternFill patternType="solid">
          <fgColor rgb="FFC8C9CA"/>
          <bgColor theme="0" tint="-0.499984740745262"/>
        </patternFill>
      </fill>
      <alignment horizontal="center" vertical="center" wrapText="1" readingOrder="1"/>
    </dxf>
    <dxf>
      <font>
        <sz val="8"/>
        <color rgb="FF585A5C"/>
        <name val="Gotham Rounded Light"/>
        <family val="3"/>
        <scheme val="none"/>
      </font>
      <alignment vertical="center" readingOrder="1"/>
    </dxf>
    <dxf>
      <numFmt numFmtId="3" formatCode="#,##0"/>
    </dxf>
    <dxf>
      <numFmt numFmtId="34" formatCode="_-&quot;B/.&quot;* #,##0.00_-;\-&quot;B/.&quot;* #,##0.00_-;_-&quot;B/.&quot;* &quot;-&quot;??_-;_-@_-"/>
    </dxf>
    <dxf>
      <font>
        <b/>
        <sz val="8"/>
        <color rgb="FF585A5C"/>
        <name val="Gotham Rounded Medium"/>
        <family val="3"/>
        <scheme val="none"/>
      </font>
      <fill>
        <patternFill patternType="solid">
          <fgColor rgb="FFC8C9CA"/>
          <bgColor theme="0" tint="-0.499984740745262"/>
        </patternFill>
      </fill>
      <alignment horizontal="center" vertical="center" wrapText="1" readingOrder="1"/>
    </dxf>
    <dxf>
      <font>
        <sz val="8"/>
        <color rgb="FF585A5C"/>
        <name val="Gotham Rounded Light"/>
        <family val="3"/>
        <scheme val="none"/>
      </font>
      <fill>
        <patternFill patternType="solid">
          <fgColor indexed="64"/>
          <bgColor rgb="FFF2F2F2"/>
        </patternFill>
      </fill>
      <alignment wrapText="1" readingOrder="1"/>
    </dxf>
    <dxf>
      <font>
        <sz val="8"/>
        <color rgb="FF585A5C"/>
        <name val="Gotham Rounded Light"/>
        <family val="3"/>
        <scheme val="none"/>
      </font>
      <alignment vertical="center" wrapText="1" readingOrder="1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ont>
        <b/>
        <sz val="8"/>
        <color rgb="FF585A5C"/>
        <name val="Gotham Rounded Medium"/>
        <family val="3"/>
        <scheme val="none"/>
      </font>
      <fill>
        <patternFill>
          <fgColor rgb="FFC8C9CA"/>
        </patternFill>
      </fill>
      <alignment wrapText="1" readingOrder="1"/>
    </dxf>
    <dxf>
      <fill>
        <patternFill patternType="solid">
          <bgColor theme="0" tint="-0.499984740745262"/>
        </patternFill>
      </fill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vertical="center"/>
    </dxf>
    <dxf>
      <numFmt numFmtId="34" formatCode="_-&quot;B/.&quot;* #,##0.00_-;\-&quot;B/.&quot;* #,##0.00_-;_-&quot;B/.&quot;* &quot;-&quot;??_-;_-@_-"/>
    </dxf>
    <dxf>
      <font>
        <sz val="8"/>
        <color rgb="FF585A5C"/>
        <name val="Gotham Rounded Light"/>
        <family val="3"/>
        <scheme val="none"/>
      </font>
      <numFmt numFmtId="165" formatCode="_-* #,##0_-;\-* #,##0_-;_-* &quot;-&quot;??_-;_-@_-"/>
      <fill>
        <patternFill patternType="solid">
          <fgColor indexed="64"/>
          <bgColor rgb="FFF2F2F2"/>
        </patternFill>
      </fill>
      <alignment wrapText="1" readingOrder="1"/>
    </dxf>
    <dxf>
      <numFmt numFmtId="166" formatCode="[$-F400]h:mm:ss\ AM/PM"/>
    </dxf>
    <dxf>
      <font>
        <b/>
        <sz val="8"/>
        <color rgb="FF585A5C"/>
        <name val="Gotham Rounded Medium"/>
        <family val="3"/>
        <scheme val="none"/>
      </font>
      <fill>
        <patternFill patternType="solid">
          <fgColor rgb="FFC8C9CA"/>
          <bgColor theme="0" tint="-0.499984740745262"/>
        </patternFill>
      </fill>
      <alignment horizontal="center" vertical="center" wrapText="1" readingOrder="1"/>
    </dxf>
    <dxf>
      <numFmt numFmtId="3" formatCode="#,##0"/>
    </dxf>
    <dxf>
      <numFmt numFmtId="34" formatCode="_-&quot;B/.&quot;* #,##0.00_-;\-&quot;B/.&quot;* #,##0.00_-;_-&quot;B/.&quot;* &quot;-&quot;??_-;_-@_-"/>
    </dxf>
    <dxf>
      <font>
        <b/>
        <sz val="8"/>
        <color rgb="FF585A5C"/>
        <name val="Gotham Rounded Medium"/>
        <family val="3"/>
        <scheme val="none"/>
      </font>
      <fill>
        <patternFill patternType="solid">
          <fgColor rgb="FFC8C9CA"/>
          <bgColor theme="0" tint="-0.499984740745262"/>
        </patternFill>
      </fill>
      <alignment horizontal="center" vertical="center" wrapText="1" readingOrder="1"/>
    </dxf>
    <dxf>
      <fill>
        <patternFill patternType="solid">
          <bgColor theme="0"/>
        </patternFill>
      </fill>
    </dxf>
    <dxf>
      <font>
        <b/>
        <sz val="8"/>
        <color rgb="FF585A5C"/>
        <name val="Gotham Rounded Medium"/>
        <family val="3"/>
        <scheme val="none"/>
      </font>
      <fill>
        <patternFill>
          <fgColor rgb="FFC8C9CA"/>
        </patternFill>
      </fill>
      <alignment wrapText="1" readingOrder="1"/>
    </dxf>
    <dxf>
      <fill>
        <patternFill patternType="solid">
          <bgColor theme="0" tint="-0.499984740745262"/>
        </patternFill>
      </fill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vertical="center"/>
    </dxf>
    <dxf>
      <fill>
        <patternFill>
          <fgColor rgb="FFF2F2F2"/>
        </patternFill>
      </fill>
    </dxf>
    <dxf>
      <font>
        <b/>
        <sz val="8"/>
        <color rgb="FF585A5C"/>
        <name val="Gotham Rounded Medium"/>
        <family val="3"/>
        <scheme val="none"/>
      </font>
      <fill>
        <patternFill patternType="solid">
          <fgColor rgb="FFC8C9CA"/>
          <bgColor theme="0" tint="-0.499984740745262"/>
        </patternFill>
      </fill>
      <alignment horizontal="center" vertical="center" wrapText="1" readingOrder="1"/>
    </dxf>
    <dxf>
      <numFmt numFmtId="166" formatCode="[$-F400]h:mm:ss\ AM/PM"/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b/>
        <sz val="8"/>
        <color rgb="FF585A5C"/>
        <name val="Gotham Rounded Medium"/>
        <family val="3"/>
        <scheme val="none"/>
      </font>
      <fill>
        <patternFill patternType="solid">
          <fgColor rgb="FFC8C9CA"/>
          <bgColor theme="0" tint="-0.499984740745262"/>
        </patternFill>
      </fill>
      <alignment horizontal="center" vertical="center" wrapText="1" readingOrder="1"/>
    </dxf>
    <dxf>
      <numFmt numFmtId="3" formatCode="#,##0"/>
    </dxf>
    <dxf>
      <font>
        <sz val="8"/>
        <color rgb="FF585A5C"/>
        <name val="Gotham Rounded Light"/>
        <family val="3"/>
        <scheme val="none"/>
      </font>
      <alignment vertical="center" readingOrder="1"/>
    </dxf>
    <dxf>
      <font>
        <sz val="8"/>
        <color rgb="FF585A5C"/>
        <name val="Gotham Rounded Light"/>
        <family val="3"/>
        <scheme val="none"/>
      </font>
      <alignment vertical="center" readingOrder="1"/>
    </dxf>
    <dxf>
      <font>
        <sz val="8"/>
        <color rgb="FF585A5C"/>
        <name val="Gotham Rounded Light"/>
        <family val="3"/>
        <scheme val="none"/>
      </font>
      <alignment vertical="center" readingOrder="1"/>
    </dxf>
    <dxf>
      <numFmt numFmtId="34" formatCode="_-&quot;B/.&quot;* #,##0.00_-;\-&quot;B/.&quot;* #,##0.00_-;_-&quot;B/.&quot;* &quot;-&quot;??_-;_-@_-"/>
    </dxf>
    <dxf>
      <font>
        <sz val="8"/>
        <color rgb="FF585A5C"/>
        <name val="Gotham Rounded Light"/>
        <family val="3"/>
        <scheme val="none"/>
      </font>
      <fill>
        <patternFill patternType="solid">
          <fgColor indexed="64"/>
          <bgColor rgb="FFF2F2F2"/>
        </patternFill>
      </fill>
      <alignment wrapText="1" readingOrder="1"/>
    </dxf>
    <dxf>
      <font>
        <sz val="8"/>
        <color rgb="FF585A5C"/>
        <name val="Gotham Rounded Light"/>
        <family val="3"/>
        <scheme val="none"/>
      </font>
      <fill>
        <patternFill patternType="solid">
          <fgColor indexed="64"/>
          <bgColor rgb="FFF2F2F2"/>
        </patternFill>
      </fill>
      <alignment wrapText="1" readingOrder="1"/>
    </dxf>
    <dxf>
      <font>
        <b/>
        <sz val="8"/>
        <color rgb="FF585A5C"/>
        <name val="Gotham Rounded Medium"/>
        <family val="3"/>
        <scheme val="none"/>
      </font>
      <fill>
        <patternFill patternType="solid">
          <fgColor rgb="FFC8C9CA"/>
          <bgColor theme="0" tint="-0.499984740745262"/>
        </patternFill>
      </fill>
      <alignment horizontal="center" vertical="center" wrapText="1" readingOrder="1"/>
    </dxf>
    <dxf>
      <alignment wrapText="0"/>
    </dxf>
    <dxf>
      <fill>
        <patternFill patternType="solid">
          <bgColor theme="0"/>
        </patternFill>
      </fill>
    </dxf>
    <dxf>
      <font>
        <sz val="8"/>
        <color rgb="FF585A5C"/>
        <name val="Gotham Rounded Light"/>
        <family val="3"/>
        <scheme val="none"/>
      </font>
      <fill>
        <patternFill patternType="solid">
          <fgColor indexed="64"/>
          <bgColor rgb="FFF2F2F2"/>
        </patternFill>
      </fill>
      <alignment wrapText="1" readingOrder="1"/>
    </dxf>
    <dxf>
      <font>
        <sz val="8"/>
        <color rgb="FF585A5C"/>
        <name val="Gotham Rounded Light"/>
        <family val="3"/>
        <scheme val="none"/>
      </font>
      <fill>
        <patternFill patternType="solid">
          <fgColor indexed="64"/>
          <bgColor rgb="FFF2F2F2"/>
        </patternFill>
      </fill>
      <alignment wrapText="1" readingOrder="1"/>
    </dxf>
    <dxf>
      <font>
        <sz val="8"/>
        <color rgb="FF585A5C"/>
        <name val="Gotham Rounded Light"/>
        <family val="3"/>
        <scheme val="none"/>
      </font>
      <fill>
        <patternFill patternType="solid">
          <fgColor indexed="64"/>
          <bgColor rgb="FFF2F2F2"/>
        </patternFill>
      </fill>
      <alignment wrapText="1" readingOrder="1"/>
    </dxf>
    <dxf>
      <font>
        <sz val="8"/>
        <color rgb="FF585A5C"/>
        <name val="Gotham Rounded Light"/>
        <family val="3"/>
        <scheme val="none"/>
      </font>
      <alignment vertical="center" wrapText="1" readingOrder="1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ont>
        <b/>
        <sz val="8"/>
        <color rgb="FF585A5C"/>
        <name val="Gotham Rounded Medium"/>
        <family val="3"/>
        <scheme val="none"/>
      </font>
      <fill>
        <patternFill>
          <fgColor rgb="FFC8C9CA"/>
        </patternFill>
      </fill>
      <alignment wrapText="1" readingOrder="1"/>
    </dxf>
    <dxf>
      <fill>
        <patternFill patternType="solid">
          <bgColor theme="0" tint="-0.499984740745262"/>
        </patternFill>
      </fill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vertical="center"/>
    </dxf>
    <dxf>
      <font>
        <color theme="0"/>
        <family val="3"/>
      </font>
    </dxf>
    <dxf>
      <fill>
        <patternFill>
          <bgColor rgb="FF00B0F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b/>
        <sz val="8"/>
        <color rgb="FF585A5C"/>
        <name val="Gotham Rounded Medium"/>
        <family val="3"/>
        <scheme val="none"/>
      </font>
      <fill>
        <patternFill patternType="solid">
          <fgColor rgb="FFC8C9CA"/>
          <bgColor theme="0" tint="-0.499984740745262"/>
        </patternFill>
      </fill>
      <alignment horizontal="center" vertical="center" wrapText="1" readingOrder="1"/>
    </dxf>
    <dxf>
      <font>
        <b/>
        <sz val="8"/>
        <color rgb="FF585A5C"/>
        <name val="Gotham Rounded Medium"/>
        <family val="3"/>
        <scheme val="none"/>
      </font>
      <fill>
        <patternFill patternType="solid">
          <fgColor rgb="FFC8C9CA"/>
          <bgColor theme="0" tint="-0.499984740745262"/>
        </patternFill>
      </fill>
      <alignment horizontal="center" vertical="center" wrapText="1" readingOrder="1"/>
    </dxf>
    <dxf>
      <numFmt numFmtId="164" formatCode="0.0"/>
    </dxf>
    <dxf>
      <alignment wrapText="0"/>
    </dxf>
    <dxf>
      <alignment horizontal="left"/>
    </dxf>
    <dxf>
      <alignment horizontal="center"/>
    </dxf>
    <dxf>
      <alignment horizontal="center"/>
    </dxf>
    <dxf>
      <alignment vertical="center"/>
    </dxf>
    <dxf>
      <alignment vertical="center"/>
    </dxf>
    <dxf>
      <fill>
        <patternFill patternType="solid">
          <bgColor theme="0"/>
        </patternFill>
      </fill>
    </dxf>
    <dxf>
      <font>
        <sz val="8"/>
        <color rgb="FF585A5C"/>
        <name val="Gotham Rounded Light"/>
        <family val="3"/>
        <scheme val="none"/>
      </font>
      <alignment wrapText="1" readingOrder="1"/>
    </dxf>
    <dxf>
      <alignment horizontal="center"/>
    </dxf>
    <dxf>
      <alignment vertical="center"/>
    </dxf>
    <dxf>
      <font>
        <sz val="8"/>
        <color rgb="FF585A5C"/>
        <name val="Gotham Rounded Light"/>
        <family val="3"/>
        <scheme val="none"/>
      </font>
      <fill>
        <patternFill patternType="solid">
          <fgColor indexed="64"/>
          <bgColor rgb="FFF2F2F2"/>
        </patternFill>
      </fill>
      <alignment wrapText="1" readingOrder="1"/>
    </dxf>
    <dxf>
      <font>
        <b/>
        <sz val="8"/>
        <color rgb="FF585A5C"/>
        <name val="Gotham Rounded Medium"/>
        <family val="3"/>
        <scheme val="none"/>
      </font>
      <fill>
        <patternFill>
          <fgColor rgb="FFC8C9CA"/>
        </patternFill>
      </fill>
      <alignment wrapText="1" readingOrder="1"/>
    </dxf>
    <dxf>
      <fill>
        <patternFill patternType="solid">
          <bgColor theme="0" tint="-0.499984740745262"/>
        </patternFill>
      </fill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vertical="center"/>
    </dxf>
    <dxf>
      <font>
        <sz val="8"/>
        <color rgb="FF585A5C"/>
        <name val="Gotham Rounded Light"/>
        <family val="3"/>
        <scheme val="none"/>
      </font>
      <alignment vertical="center" readingOrder="1"/>
    </dxf>
    <dxf>
      <font>
        <sz val="8"/>
        <color rgb="FF585A5C"/>
        <name val="Gotham Rounded Light"/>
        <family val="3"/>
        <scheme val="none"/>
      </font>
      <alignment vertical="center" readingOrder="1"/>
    </dxf>
    <dxf>
      <font>
        <b/>
        <sz val="8"/>
        <color rgb="FF585A5C"/>
        <name val="Gotham Rounded Medium"/>
        <family val="3"/>
        <scheme val="none"/>
      </font>
      <fill>
        <patternFill patternType="solid">
          <fgColor rgb="FFC8C9CA"/>
          <bgColor theme="0" tint="-0.499984740745262"/>
        </patternFill>
      </fill>
      <alignment horizontal="center" vertical="center" wrapText="1" readingOrder="1"/>
    </dxf>
    <dxf>
      <font>
        <sz val="8"/>
        <color rgb="FF585A5C"/>
        <name val="Gotham Rounded Light"/>
        <family val="3"/>
        <scheme val="none"/>
      </font>
      <alignment vertical="center" readingOrder="1"/>
    </dxf>
    <dxf>
      <numFmt numFmtId="3" formatCode="#,##0"/>
    </dxf>
    <dxf>
      <numFmt numFmtId="34" formatCode="_-&quot;B/.&quot;* #,##0.00_-;\-&quot;B/.&quot;* #,##0.00_-;_-&quot;B/.&quot;* &quot;-&quot;??_-;_-@_-"/>
    </dxf>
    <dxf>
      <font>
        <b/>
        <sz val="8"/>
        <color rgb="FF585A5C"/>
        <name val="Gotham Rounded Medium"/>
        <family val="3"/>
        <scheme val="none"/>
      </font>
      <fill>
        <patternFill patternType="solid">
          <fgColor rgb="FFC8C9CA"/>
          <bgColor theme="0" tint="-0.499984740745262"/>
        </patternFill>
      </fill>
      <alignment horizontal="center" vertical="center" wrapText="1" readingOrder="1"/>
    </dxf>
    <dxf>
      <font>
        <sz val="8"/>
        <color rgb="FF585A5C"/>
        <name val="Gotham Rounded Light"/>
        <family val="3"/>
        <scheme val="none"/>
      </font>
      <fill>
        <patternFill patternType="solid">
          <fgColor indexed="64"/>
          <bgColor rgb="FFF2F2F2"/>
        </patternFill>
      </fill>
      <alignment wrapText="1" readingOrder="1"/>
    </dxf>
    <dxf>
      <font>
        <sz val="8"/>
        <color rgb="FF585A5C"/>
        <name val="Gotham Rounded Light"/>
        <family val="3"/>
        <scheme val="none"/>
      </font>
      <alignment vertical="center" wrapText="1" readingOrder="1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ont>
        <b/>
        <sz val="8"/>
        <color rgb="FF585A5C"/>
        <name val="Gotham Rounded Medium"/>
        <family val="3"/>
        <scheme val="none"/>
      </font>
      <fill>
        <patternFill>
          <fgColor rgb="FFC8C9CA"/>
        </patternFill>
      </fill>
      <alignment wrapText="1" readingOrder="1"/>
    </dxf>
    <dxf>
      <fill>
        <patternFill patternType="solid">
          <bgColor theme="0" tint="-0.499984740745262"/>
        </patternFill>
      </fill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vertical="center"/>
    </dxf>
    <dxf>
      <numFmt numFmtId="13" formatCode="0%"/>
    </dxf>
    <dxf>
      <numFmt numFmtId="170" formatCode="0.0%"/>
    </dxf>
    <dxf>
      <numFmt numFmtId="14" formatCode="0.00%"/>
    </dxf>
    <dxf>
      <numFmt numFmtId="170" formatCode="0.0%"/>
    </dxf>
    <dxf>
      <numFmt numFmtId="13" formatCode="0%"/>
    </dxf>
    <dxf>
      <numFmt numFmtId="170" formatCode="0.0%"/>
    </dxf>
    <dxf>
      <numFmt numFmtId="14" formatCode="0.00%"/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alignment horizontal="center"/>
    </dxf>
    <dxf>
      <alignment vertical="center"/>
    </dxf>
    <dxf>
      <font>
        <sz val="8"/>
        <color rgb="FF585A5C"/>
        <name val="Gotham Rounded Light"/>
        <family val="3"/>
        <scheme val="none"/>
      </font>
      <alignment vertical="center" readingOrder="1"/>
    </dxf>
    <dxf>
      <numFmt numFmtId="165" formatCode="_-* #,##0_-;\-* #,##0_-;_-* &quot;-&quot;??_-;_-@_-"/>
    </dxf>
    <dxf>
      <numFmt numFmtId="171" formatCode="_-* #,##0.0_-;\-* #,##0.0_-;_-* &quot;-&quot;??_-;_-@_-"/>
    </dxf>
    <dxf>
      <numFmt numFmtId="35" formatCode="_-* #,##0.00_-;\-* #,##0.00_-;_-* &quot;-&quot;??_-;_-@_-"/>
    </dxf>
    <dxf>
      <numFmt numFmtId="165" formatCode="_-* #,##0_-;\-* #,##0_-;_-* &quot;-&quot;??_-;_-@_-"/>
    </dxf>
    <dxf>
      <numFmt numFmtId="171" formatCode="_-* #,##0.0_-;\-* #,##0.0_-;_-* &quot;-&quot;??_-;_-@_-"/>
    </dxf>
    <dxf>
      <numFmt numFmtId="35" formatCode="_-* #,##0.00_-;\-* #,##0.00_-;_-* &quot;-&quot;??_-;_-@_-"/>
    </dxf>
    <dxf>
      <font>
        <b/>
        <sz val="8"/>
        <color rgb="FF585A5C"/>
        <name val="Gotham Rounded Medium"/>
        <family val="3"/>
        <scheme val="none"/>
      </font>
      <fill>
        <patternFill patternType="solid">
          <fgColor rgb="FFC8C9CA"/>
          <bgColor theme="0" tint="-0.499984740745262"/>
        </patternFill>
      </fill>
      <alignment horizontal="center" vertical="center" wrapText="1" readingOrder="1"/>
    </dxf>
    <dxf>
      <numFmt numFmtId="3" formatCode="#,##0"/>
    </dxf>
    <dxf>
      <numFmt numFmtId="34" formatCode="_-&quot;B/.&quot;* #,##0.00_-;\-&quot;B/.&quot;* #,##0.00_-;_-&quot;B/.&quot;* &quot;-&quot;??_-;_-@_-"/>
    </dxf>
    <dxf>
      <font>
        <b/>
        <sz val="8"/>
        <color rgb="FF585A5C"/>
        <name val="Gotham Rounded Medium"/>
        <family val="3"/>
        <scheme val="none"/>
      </font>
      <fill>
        <patternFill patternType="solid">
          <fgColor rgb="FFC8C9CA"/>
          <bgColor theme="0" tint="-0.499984740745262"/>
        </patternFill>
      </fill>
      <alignment horizontal="center" vertical="center" wrapText="1" readingOrder="1"/>
    </dxf>
    <dxf>
      <alignment wrapText="0"/>
    </dxf>
    <dxf>
      <alignment horizontal="left"/>
    </dxf>
    <dxf>
      <alignment horizontal="center"/>
    </dxf>
    <dxf>
      <alignment horizontal="center"/>
    </dxf>
    <dxf>
      <alignment vertical="center"/>
    </dxf>
    <dxf>
      <alignment vertical="center"/>
    </dxf>
    <dxf>
      <fill>
        <patternFill patternType="solid">
          <bgColor theme="0"/>
        </patternFill>
      </fill>
    </dxf>
    <dxf>
      <font>
        <sz val="8"/>
        <color rgb="FF585A5C"/>
        <name val="Gotham Rounded Light"/>
        <family val="3"/>
        <scheme val="none"/>
      </font>
      <alignment wrapText="1" readingOrder="1"/>
    </dxf>
    <dxf>
      <alignment horizontal="center"/>
    </dxf>
    <dxf>
      <alignment vertical="center"/>
    </dxf>
    <dxf>
      <font>
        <sz val="8"/>
        <color rgb="FF585A5C"/>
        <name val="Gotham Rounded Light"/>
        <family val="3"/>
        <scheme val="none"/>
      </font>
      <fill>
        <patternFill patternType="solid">
          <fgColor indexed="64"/>
          <bgColor rgb="FFF2F2F2"/>
        </patternFill>
      </fill>
      <alignment wrapText="1" readingOrder="1"/>
    </dxf>
    <dxf>
      <font>
        <b/>
        <sz val="8"/>
        <color rgb="FF585A5C"/>
        <name val="Gotham Rounded Medium"/>
        <family val="3"/>
        <scheme val="none"/>
      </font>
      <fill>
        <patternFill>
          <fgColor rgb="FFC8C9CA"/>
        </patternFill>
      </fill>
      <alignment wrapText="1" readingOrder="1"/>
    </dxf>
    <dxf>
      <fill>
        <patternFill patternType="solid">
          <bgColor theme="0" tint="-0.499984740745262"/>
        </patternFill>
      </fill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vertical="center"/>
    </dxf>
    <dxf>
      <font>
        <sz val="8"/>
        <color rgb="FF585A5C"/>
        <name val="Gotham Rounded Light"/>
        <family val="3"/>
        <scheme val="none"/>
      </font>
      <alignment vertical="center" readingOrder="1"/>
    </dxf>
    <dxf>
      <font>
        <sz val="8"/>
        <color rgb="FF585A5C"/>
        <name val="Gotham Rounded Light"/>
        <family val="3"/>
        <scheme val="none"/>
      </font>
      <alignment vertical="center" readingOrder="1"/>
    </dxf>
    <dxf>
      <font>
        <b/>
        <sz val="8"/>
        <color rgb="FF585A5C"/>
        <name val="Gotham Rounded Medium"/>
        <family val="3"/>
        <scheme val="none"/>
      </font>
      <fill>
        <patternFill patternType="solid">
          <fgColor rgb="FFC8C9CA"/>
          <bgColor theme="0" tint="-0.499984740745262"/>
        </patternFill>
      </fill>
      <alignment horizontal="center" vertical="center" wrapText="1" readingOrder="1"/>
    </dxf>
    <dxf>
      <numFmt numFmtId="3" formatCode="#,##0"/>
    </dxf>
    <dxf>
      <font>
        <sz val="8"/>
        <color rgb="FF585A5C"/>
        <name val="Gotham Rounded Light"/>
        <family val="3"/>
        <scheme val="none"/>
      </font>
      <alignment vertical="center" readingOrder="1"/>
    </dxf>
    <dxf>
      <font>
        <sz val="8"/>
        <color rgb="FF585A5C"/>
        <name val="Gotham Rounded Light"/>
        <family val="3"/>
        <scheme val="none"/>
      </font>
      <alignment vertical="center" readingOrder="1"/>
    </dxf>
    <dxf>
      <font>
        <sz val="8"/>
        <color rgb="FF585A5C"/>
        <name val="Gotham Rounded Light"/>
        <family val="3"/>
        <scheme val="none"/>
      </font>
      <alignment vertical="center" readingOrder="1"/>
    </dxf>
    <dxf>
      <numFmt numFmtId="34" formatCode="_-&quot;B/.&quot;* #,##0.00_-;\-&quot;B/.&quot;* #,##0.00_-;_-&quot;B/.&quot;* &quot;-&quot;??_-;_-@_-"/>
    </dxf>
    <dxf>
      <font>
        <sz val="8"/>
        <color rgb="FF585A5C"/>
        <name val="Gotham Rounded Light"/>
        <family val="3"/>
        <scheme val="none"/>
      </font>
      <fill>
        <patternFill patternType="solid">
          <fgColor indexed="64"/>
          <bgColor rgb="FFF2F2F2"/>
        </patternFill>
      </fill>
      <alignment wrapText="1" readingOrder="1"/>
    </dxf>
    <dxf>
      <font>
        <sz val="8"/>
        <color rgb="FF585A5C"/>
        <name val="Gotham Rounded Light"/>
        <family val="3"/>
        <scheme val="none"/>
      </font>
      <fill>
        <patternFill patternType="solid">
          <fgColor indexed="64"/>
          <bgColor rgb="FFF2F2F2"/>
        </patternFill>
      </fill>
      <alignment wrapText="1" readingOrder="1"/>
    </dxf>
    <dxf>
      <font>
        <b/>
        <sz val="8"/>
        <color rgb="FF585A5C"/>
        <name val="Gotham Rounded Medium"/>
        <family val="3"/>
        <scheme val="none"/>
      </font>
      <fill>
        <patternFill patternType="solid">
          <fgColor rgb="FFC8C9CA"/>
          <bgColor theme="0" tint="-0.499984740745262"/>
        </patternFill>
      </fill>
      <alignment horizontal="center" vertical="center" wrapText="1" readingOrder="1"/>
    </dxf>
    <dxf>
      <alignment wrapText="0"/>
    </dxf>
    <dxf>
      <fill>
        <patternFill patternType="solid">
          <bgColor theme="0"/>
        </patternFill>
      </fill>
    </dxf>
    <dxf>
      <font>
        <sz val="8"/>
        <color rgb="FF585A5C"/>
        <name val="Gotham Rounded Light"/>
        <family val="3"/>
        <scheme val="none"/>
      </font>
      <fill>
        <patternFill patternType="solid">
          <fgColor indexed="64"/>
          <bgColor rgb="FFF2F2F2"/>
        </patternFill>
      </fill>
      <alignment wrapText="1" readingOrder="1"/>
    </dxf>
    <dxf>
      <font>
        <sz val="8"/>
        <color rgb="FF585A5C"/>
        <name val="Gotham Rounded Light"/>
        <family val="3"/>
        <scheme val="none"/>
      </font>
      <fill>
        <patternFill patternType="solid">
          <fgColor indexed="64"/>
          <bgColor rgb="FFF2F2F2"/>
        </patternFill>
      </fill>
      <alignment wrapText="1" readingOrder="1"/>
    </dxf>
    <dxf>
      <font>
        <sz val="8"/>
        <color rgb="FF585A5C"/>
        <name val="Gotham Rounded Light"/>
        <family val="3"/>
        <scheme val="none"/>
      </font>
      <fill>
        <patternFill patternType="solid">
          <fgColor indexed="64"/>
          <bgColor rgb="FFF2F2F2"/>
        </patternFill>
      </fill>
      <alignment wrapText="1" readingOrder="1"/>
    </dxf>
    <dxf>
      <font>
        <sz val="8"/>
        <color rgb="FF585A5C"/>
        <name val="Gotham Rounded Light"/>
        <family val="3"/>
        <scheme val="none"/>
      </font>
      <alignment vertical="center" wrapText="1" readingOrder="1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ont>
        <b/>
        <sz val="8"/>
        <color rgb="FF585A5C"/>
        <name val="Gotham Rounded Medium"/>
        <family val="3"/>
        <scheme val="none"/>
      </font>
      <fill>
        <patternFill>
          <fgColor rgb="FFC8C9CA"/>
        </patternFill>
      </fill>
      <alignment wrapText="1" readingOrder="1"/>
    </dxf>
    <dxf>
      <fill>
        <patternFill patternType="solid">
          <bgColor theme="0" tint="-0.499984740745262"/>
        </patternFill>
      </fill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vertical="center"/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numFmt numFmtId="164" formatCode="0.0"/>
    </dxf>
    <dxf>
      <numFmt numFmtId="164" formatCode="0.0"/>
    </dxf>
    <dxf>
      <numFmt numFmtId="2" formatCode="0.00"/>
    </dxf>
    <dxf>
      <numFmt numFmtId="172" formatCode="0.000"/>
    </dxf>
    <dxf>
      <numFmt numFmtId="173" formatCode="0.0000"/>
    </dxf>
    <dxf>
      <numFmt numFmtId="174" formatCode="0.00000"/>
    </dxf>
    <dxf>
      <numFmt numFmtId="168" formatCode="0.000000"/>
    </dxf>
    <dxf>
      <numFmt numFmtId="175" formatCode="0.0000000"/>
    </dxf>
    <dxf>
      <alignment horizontal="center"/>
    </dxf>
    <dxf>
      <alignment vertical="center"/>
    </dxf>
    <dxf>
      <numFmt numFmtId="164" formatCode="0.0"/>
    </dxf>
    <dxf>
      <numFmt numFmtId="2" formatCode="0.00"/>
    </dxf>
    <dxf>
      <numFmt numFmtId="172" formatCode="0.000"/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numFmt numFmtId="164" formatCode="0.0"/>
    </dxf>
    <dxf>
      <numFmt numFmtId="2" formatCode="0.00"/>
    </dxf>
    <dxf>
      <numFmt numFmtId="172" formatCode="0.000"/>
    </dxf>
    <dxf>
      <numFmt numFmtId="173" formatCode="0.0000"/>
    </dxf>
    <dxf>
      <numFmt numFmtId="174" formatCode="0.00000"/>
    </dxf>
    <dxf>
      <numFmt numFmtId="168" formatCode="0.000000"/>
    </dxf>
    <dxf>
      <numFmt numFmtId="175" formatCode="0.0000000"/>
    </dxf>
    <dxf>
      <alignment horizontal="center"/>
    </dxf>
    <dxf>
      <alignment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z val="8"/>
        <color rgb="FF585A5C"/>
        <name val="Gotham Rounded Light"/>
        <family val="3"/>
        <scheme val="none"/>
      </font>
      <fill>
        <patternFill patternType="solid">
          <fgColor indexed="64"/>
          <bgColor rgb="FFF2F2F2"/>
        </patternFill>
      </fill>
      <alignment wrapText="1" readingOrder="1"/>
    </dxf>
    <dxf>
      <font>
        <sz val="8"/>
        <color rgb="FF585A5C"/>
        <name val="Gotham Rounded Light"/>
        <family val="3"/>
        <scheme val="none"/>
      </font>
      <alignment vertical="center" wrapText="1" readingOrder="1"/>
    </dxf>
    <dxf>
      <font>
        <sz val="8"/>
        <color rgb="FF585A5C"/>
        <name val="Gotham Rounded Light"/>
        <family val="3"/>
        <scheme val="none"/>
      </font>
      <alignment vertical="center" wrapText="1" readingOrder="1"/>
    </dxf>
    <dxf>
      <numFmt numFmtId="34" formatCode="_-&quot;B/.&quot;* #,##0.00_-;\-&quot;B/.&quot;* #,##0.00_-;_-&quot;B/.&quot;* &quot;-&quot;??_-;_-@_-"/>
    </dxf>
    <dxf>
      <font>
        <b/>
        <sz val="8"/>
        <color rgb="FF585A5C"/>
        <name val="Gotham Rounded Medium"/>
        <family val="3"/>
        <scheme val="none"/>
      </font>
      <fill>
        <patternFill patternType="solid">
          <fgColor rgb="FFC8C9CA"/>
          <bgColor theme="0" tint="-0.499984740745262"/>
        </patternFill>
      </fill>
      <alignment horizontal="center" vertical="center" wrapText="1" readingOrder="1"/>
    </dxf>
    <dxf>
      <alignment wrapText="0"/>
    </dxf>
    <dxf>
      <alignment horizontal="left"/>
    </dxf>
    <dxf>
      <alignment horizontal="center"/>
    </dxf>
    <dxf>
      <alignment horizontal="center"/>
    </dxf>
    <dxf>
      <alignment vertical="center"/>
    </dxf>
    <dxf>
      <alignment vertical="center"/>
    </dxf>
    <dxf>
      <fill>
        <patternFill patternType="solid">
          <bgColor theme="0"/>
        </patternFill>
      </fill>
    </dxf>
    <dxf>
      <font>
        <sz val="8"/>
        <color rgb="FF585A5C"/>
        <name val="Gotham Rounded Light"/>
        <family val="3"/>
        <scheme val="none"/>
      </font>
      <alignment wrapText="1" readingOrder="1"/>
    </dxf>
    <dxf>
      <numFmt numFmtId="166" formatCode="[$-F400]h:mm:ss\ AM/PM"/>
    </dxf>
    <dxf>
      <alignment horizontal="center"/>
    </dxf>
    <dxf>
      <alignment vertical="center"/>
    </dxf>
    <dxf>
      <font>
        <sz val="8"/>
        <color rgb="FF585A5C"/>
        <name val="Gotham Rounded Light"/>
        <family val="3"/>
        <scheme val="none"/>
      </font>
      <fill>
        <patternFill patternType="solid">
          <fgColor indexed="64"/>
          <bgColor rgb="FFF2F2F2"/>
        </patternFill>
      </fill>
      <alignment wrapText="1" readingOrder="1"/>
    </dxf>
    <dxf>
      <font>
        <b/>
        <sz val="8"/>
        <color rgb="FF585A5C"/>
        <name val="Gotham Rounded Medium"/>
        <family val="3"/>
        <scheme val="none"/>
      </font>
      <fill>
        <patternFill>
          <fgColor rgb="FFC8C9CA"/>
        </patternFill>
      </fill>
      <alignment wrapText="1" readingOrder="1"/>
    </dxf>
    <dxf>
      <fill>
        <patternFill patternType="solid">
          <bgColor theme="0" tint="-0.499984740745262"/>
        </patternFill>
      </fill>
    </dxf>
    <dxf>
      <alignment horizontal="center"/>
    </dxf>
    <dxf>
      <alignment horizontal="center"/>
    </dxf>
    <dxf>
      <alignment vertical="center"/>
    </dxf>
    <dxf>
      <alignment vertical="center"/>
    </dxf>
    <dxf>
      <numFmt numFmtId="166" formatCode="[$-F400]h:mm:ss\ AM/PM"/>
    </dxf>
    <dxf>
      <alignment horizontal="center"/>
    </dxf>
    <dxf>
      <alignment vertical="center"/>
    </dxf>
    <dxf>
      <font>
        <sz val="8"/>
        <color rgb="FF585A5C"/>
        <name val="Gotham Rounded Light"/>
        <family val="3"/>
        <scheme val="none"/>
      </font>
      <fill>
        <patternFill patternType="solid">
          <fgColor indexed="64"/>
          <bgColor rgb="FFF2F2F2"/>
        </patternFill>
      </fill>
      <alignment wrapText="1" readingOrder="1"/>
    </dxf>
    <dxf>
      <alignment wrapText="1"/>
    </dxf>
    <dxf>
      <font>
        <sz val="8"/>
        <color rgb="FF585A5C"/>
        <name val="Gotham Rounded Light"/>
        <family val="3"/>
        <scheme val="none"/>
      </font>
      <alignment vertical="center" readingOrder="1"/>
    </dxf>
    <dxf>
      <numFmt numFmtId="34" formatCode="_-&quot;B/.&quot;* #,##0.00_-;\-&quot;B/.&quot;* #,##0.00_-;_-&quot;B/.&quot;* &quot;-&quot;??_-;_-@_-"/>
    </dxf>
    <dxf>
      <font>
        <b/>
        <sz val="8"/>
        <color rgb="FF585A5C"/>
        <name val="Gotham Rounded Medium"/>
        <family val="3"/>
        <scheme val="none"/>
      </font>
      <fill>
        <patternFill patternType="solid">
          <fgColor rgb="FFC8C9CA"/>
          <bgColor theme="0" tint="-0.499984740745262"/>
        </patternFill>
      </fill>
      <alignment horizontal="center" vertical="center" wrapText="1" readingOrder="1"/>
    </dxf>
    <dxf>
      <font>
        <sz val="8"/>
        <color rgb="FF585A5C"/>
        <name val="Gotham Rounded Light"/>
        <family val="3"/>
        <scheme val="none"/>
      </font>
      <fill>
        <patternFill patternType="solid">
          <fgColor indexed="64"/>
          <bgColor rgb="FFF2F2F2"/>
        </patternFill>
      </fill>
      <alignment wrapText="1" readingOrder="1"/>
    </dxf>
    <dxf>
      <font>
        <sz val="8"/>
        <color rgb="FF585A5C"/>
        <name val="Gotham Rounded Light"/>
        <family val="3"/>
        <scheme val="none"/>
      </font>
      <alignment vertical="center" wrapText="1" readingOrder="1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ont>
        <b/>
        <sz val="8"/>
        <color rgb="FF585A5C"/>
        <name val="Gotham Rounded Medium"/>
        <family val="3"/>
        <scheme val="none"/>
      </font>
      <fill>
        <patternFill>
          <fgColor rgb="FFC8C9CA"/>
        </patternFill>
      </fill>
      <alignment wrapText="1" readingOrder="1"/>
    </dxf>
    <dxf>
      <fill>
        <patternFill patternType="solid">
          <bgColor theme="0" tint="-0.499984740745262"/>
        </patternFill>
      </fill>
    </dxf>
    <dxf>
      <alignment horizontal="center"/>
    </dxf>
    <dxf>
      <alignment horizontal="center"/>
    </dxf>
    <dxf>
      <alignment vertical="center"/>
    </dxf>
    <dxf>
      <alignment vertical="center"/>
    </dxf>
    <dxf>
      <numFmt numFmtId="166" formatCode="[$-F400]h:mm:ss\ AM/PM"/>
    </dxf>
    <dxf>
      <alignment horizontal="center"/>
    </dxf>
    <dxf>
      <alignment vertical="center"/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numFmt numFmtId="164" formatCode="0.0"/>
    </dxf>
    <dxf>
      <numFmt numFmtId="2" formatCode="0.00"/>
    </dxf>
    <dxf>
      <numFmt numFmtId="172" formatCode="0.000"/>
    </dxf>
    <dxf>
      <numFmt numFmtId="173" formatCode="0.0000"/>
    </dxf>
    <dxf>
      <numFmt numFmtId="174" formatCode="0.00000"/>
    </dxf>
    <dxf>
      <numFmt numFmtId="168" formatCode="0.000000"/>
    </dxf>
    <dxf>
      <numFmt numFmtId="175" formatCode="0.0000000"/>
    </dxf>
    <dxf>
      <numFmt numFmtId="164" formatCode="0.0"/>
    </dxf>
    <dxf>
      <numFmt numFmtId="1" formatCode="0"/>
    </dxf>
    <dxf>
      <numFmt numFmtId="164" formatCode="0.0"/>
    </dxf>
    <dxf>
      <numFmt numFmtId="2" formatCode="0.00"/>
    </dxf>
    <dxf>
      <numFmt numFmtId="172" formatCode="0.000"/>
    </dxf>
    <dxf>
      <numFmt numFmtId="173" formatCode="0.0000"/>
    </dxf>
    <dxf>
      <numFmt numFmtId="174" formatCode="0.00000"/>
    </dxf>
    <dxf>
      <alignment horizontal="center"/>
    </dxf>
    <dxf>
      <alignment vertical="center"/>
    </dxf>
    <dxf>
      <numFmt numFmtId="13" formatCode="0%"/>
    </dxf>
    <dxf>
      <numFmt numFmtId="170" formatCode="0.0%"/>
    </dxf>
    <dxf>
      <numFmt numFmtId="14" formatCode="0.00%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alignment horizontal="center"/>
    </dxf>
    <dxf>
      <alignment vertical="center"/>
    </dxf>
    <dxf>
      <alignment wrapText="1"/>
    </dxf>
    <dxf>
      <alignment wrapText="1"/>
    </dxf>
    <dxf>
      <alignment wrapText="1"/>
    </dxf>
    <dxf>
      <font>
        <sz val="8"/>
        <color rgb="FF585A5C"/>
        <name val="Gotham Rounded Light"/>
        <family val="3"/>
        <scheme val="none"/>
      </font>
      <alignment vertical="center" readingOrder="1"/>
    </dxf>
    <dxf>
      <numFmt numFmtId="34" formatCode="_-&quot;B/.&quot;* #,##0.00_-;\-&quot;B/.&quot;* #,##0.00_-;_-&quot;B/.&quot;* &quot;-&quot;??_-;_-@_-"/>
    </dxf>
    <dxf>
      <font>
        <sz val="8"/>
        <color rgb="FF585A5C"/>
        <name val="Gotham Rounded Light"/>
        <family val="3"/>
        <scheme val="none"/>
      </font>
      <fill>
        <patternFill patternType="solid">
          <fgColor indexed="64"/>
          <bgColor rgb="FFF2F2F2"/>
        </patternFill>
      </fill>
      <alignment wrapText="1" readingOrder="1"/>
    </dxf>
    <dxf>
      <font>
        <sz val="8"/>
        <color rgb="FF585A5C"/>
        <name val="Gotham Rounded Light"/>
        <family val="3"/>
        <scheme val="none"/>
      </font>
      <fill>
        <patternFill patternType="solid">
          <fgColor indexed="64"/>
          <bgColor rgb="FFF2F2F2"/>
        </patternFill>
      </fill>
      <alignment wrapText="1" readingOrder="1"/>
    </dxf>
    <dxf>
      <font>
        <b/>
        <sz val="8"/>
        <color rgb="FF585A5C"/>
        <name val="Gotham Rounded Medium"/>
        <family val="3"/>
        <scheme val="none"/>
      </font>
      <fill>
        <patternFill patternType="solid">
          <fgColor rgb="FFC8C9CA"/>
          <bgColor theme="0" tint="-0.499984740745262"/>
        </patternFill>
      </fill>
      <alignment horizontal="center" vertical="center" wrapText="1" readingOrder="1"/>
    </dxf>
    <dxf>
      <alignment wrapText="0"/>
    </dxf>
    <dxf>
      <fill>
        <patternFill patternType="solid">
          <bgColor theme="0"/>
        </patternFill>
      </fill>
    </dxf>
    <dxf>
      <font>
        <sz val="8"/>
        <color rgb="FF585A5C"/>
        <name val="Gotham Rounded Light"/>
        <family val="3"/>
        <scheme val="none"/>
      </font>
      <fill>
        <patternFill patternType="solid">
          <fgColor indexed="64"/>
          <bgColor rgb="FFF2F2F2"/>
        </patternFill>
      </fill>
      <alignment wrapText="1" readingOrder="1"/>
    </dxf>
    <dxf>
      <font>
        <sz val="8"/>
        <color rgb="FF585A5C"/>
        <name val="Gotham Rounded Light"/>
        <family val="3"/>
        <scheme val="none"/>
      </font>
      <fill>
        <patternFill patternType="solid">
          <fgColor indexed="64"/>
          <bgColor rgb="FFF2F2F2"/>
        </patternFill>
      </fill>
      <alignment wrapText="1" readingOrder="1"/>
    </dxf>
    <dxf>
      <font>
        <sz val="8"/>
        <color rgb="FF585A5C"/>
        <name val="Gotham Rounded Light"/>
        <family val="3"/>
        <scheme val="none"/>
      </font>
      <fill>
        <patternFill patternType="solid">
          <fgColor indexed="64"/>
          <bgColor rgb="FFF2F2F2"/>
        </patternFill>
      </fill>
      <alignment wrapText="1" readingOrder="1"/>
    </dxf>
    <dxf>
      <font>
        <sz val="8"/>
        <color rgb="FF585A5C"/>
        <name val="Gotham Rounded Light"/>
        <family val="3"/>
        <scheme val="none"/>
      </font>
      <alignment vertical="center" wrapText="1" readingOrder="1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ont>
        <b/>
        <sz val="8"/>
        <color rgb="FF585A5C"/>
        <name val="Gotham Rounded Medium"/>
        <family val="3"/>
        <scheme val="none"/>
      </font>
      <fill>
        <patternFill>
          <fgColor rgb="FFC8C9CA"/>
        </patternFill>
      </fill>
      <alignment wrapText="1" readingOrder="1"/>
    </dxf>
    <dxf>
      <fill>
        <patternFill patternType="solid">
          <bgColor theme="0" tint="-0.499984740745262"/>
        </patternFill>
      </fill>
    </dxf>
    <dxf>
      <alignment horizontal="center"/>
    </dxf>
    <dxf>
      <alignment horizontal="center"/>
    </dxf>
    <dxf>
      <alignment vertical="center"/>
    </dxf>
    <dxf>
      <alignment vertical="center"/>
    </dxf>
    <dxf>
      <numFmt numFmtId="166" formatCode="[$-F400]h:mm:ss\ AM/PM"/>
    </dxf>
    <dxf>
      <alignment horizontal="center"/>
    </dxf>
    <dxf>
      <alignment vertical="center"/>
    </dxf>
    <dxf>
      <font>
        <b/>
        <sz val="8"/>
        <color rgb="FF585A5C"/>
        <name val="Gotham Rounded Medium"/>
        <family val="3"/>
        <scheme val="none"/>
      </font>
      <numFmt numFmtId="164" formatCode="0.0"/>
      <fill>
        <patternFill>
          <bgColor rgb="FFC8C9CA"/>
        </patternFill>
      </fill>
      <alignment wrapText="1" readingOrder="1"/>
    </dxf>
    <dxf>
      <font>
        <color theme="0"/>
        <family val="3"/>
      </font>
    </dxf>
    <dxf>
      <fill>
        <patternFill>
          <bgColor rgb="FF00B0F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b/>
        <sz val="8"/>
        <color rgb="FF585A5C"/>
        <name val="Gotham Rounded Medium"/>
        <family val="3"/>
        <scheme val="none"/>
      </font>
      <fill>
        <patternFill patternType="solid">
          <fgColor rgb="FFC8C9CA"/>
          <bgColor theme="0" tint="-0.499984740745262"/>
        </patternFill>
      </fill>
      <alignment horizontal="center" vertical="center" wrapText="1" readingOrder="1"/>
    </dxf>
    <dxf>
      <font>
        <b/>
        <sz val="8"/>
        <color rgb="FF585A5C"/>
        <name val="Gotham Rounded Medium"/>
        <family val="3"/>
        <scheme val="none"/>
      </font>
      <fill>
        <patternFill patternType="solid">
          <fgColor rgb="FFC8C9CA"/>
          <bgColor theme="0" tint="-0.499984740745262"/>
        </patternFill>
      </fill>
      <alignment horizontal="center" vertical="center" wrapText="1" readingOrder="1"/>
    </dxf>
    <dxf>
      <numFmt numFmtId="164" formatCode="0.0"/>
    </dxf>
    <dxf>
      <alignment wrapText="0"/>
    </dxf>
    <dxf>
      <alignment horizontal="left"/>
    </dxf>
    <dxf>
      <alignment horizontal="center"/>
    </dxf>
    <dxf>
      <alignment horizontal="center"/>
    </dxf>
    <dxf>
      <alignment vertical="center"/>
    </dxf>
    <dxf>
      <alignment vertical="center"/>
    </dxf>
    <dxf>
      <fill>
        <patternFill patternType="solid">
          <bgColor theme="0"/>
        </patternFill>
      </fill>
    </dxf>
    <dxf>
      <font>
        <sz val="8"/>
        <color rgb="FF585A5C"/>
        <name val="Gotham Rounded Light"/>
        <family val="3"/>
        <scheme val="none"/>
      </font>
      <alignment wrapText="1" readingOrder="1"/>
    </dxf>
    <dxf>
      <alignment horizontal="center"/>
    </dxf>
    <dxf>
      <alignment vertical="center"/>
    </dxf>
    <dxf>
      <font>
        <sz val="8"/>
        <color rgb="FF585A5C"/>
        <name val="Gotham Rounded Light"/>
        <family val="3"/>
        <scheme val="none"/>
      </font>
      <fill>
        <patternFill patternType="solid">
          <fgColor indexed="64"/>
          <bgColor rgb="FFF2F2F2"/>
        </patternFill>
      </fill>
      <alignment wrapText="1" readingOrder="1"/>
    </dxf>
    <dxf>
      <font>
        <b/>
        <sz val="8"/>
        <color rgb="FF585A5C"/>
        <name val="Gotham Rounded Medium"/>
        <family val="3"/>
        <scheme val="none"/>
      </font>
      <fill>
        <patternFill>
          <fgColor rgb="FFC8C9CA"/>
        </patternFill>
      </fill>
      <alignment wrapText="1" readingOrder="1"/>
    </dxf>
    <dxf>
      <fill>
        <patternFill patternType="solid">
          <bgColor theme="0" tint="-0.499984740745262"/>
        </patternFill>
      </fill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vertical="center"/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numFmt numFmtId="164" formatCode="0.0"/>
    </dxf>
    <dxf>
      <numFmt numFmtId="164" formatCode="0.0"/>
    </dxf>
    <dxf>
      <numFmt numFmtId="2" formatCode="0.00"/>
    </dxf>
    <dxf>
      <numFmt numFmtId="172" formatCode="0.000"/>
    </dxf>
    <dxf>
      <numFmt numFmtId="173" formatCode="0.0000"/>
    </dxf>
    <dxf>
      <numFmt numFmtId="174" formatCode="0.00000"/>
    </dxf>
    <dxf>
      <numFmt numFmtId="168" formatCode="0.000000"/>
    </dxf>
    <dxf>
      <numFmt numFmtId="175" formatCode="0.0000000"/>
    </dxf>
    <dxf>
      <alignment horizontal="center"/>
    </dxf>
    <dxf>
      <alignment vertical="center"/>
    </dxf>
    <dxf>
      <numFmt numFmtId="164" formatCode="0.0"/>
    </dxf>
    <dxf>
      <numFmt numFmtId="2" formatCode="0.00"/>
    </dxf>
    <dxf>
      <numFmt numFmtId="172" formatCode="0.000"/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numFmt numFmtId="164" formatCode="0.0"/>
    </dxf>
    <dxf>
      <numFmt numFmtId="2" formatCode="0.00"/>
    </dxf>
    <dxf>
      <numFmt numFmtId="172" formatCode="0.000"/>
    </dxf>
    <dxf>
      <numFmt numFmtId="173" formatCode="0.0000"/>
    </dxf>
    <dxf>
      <numFmt numFmtId="174" formatCode="0.00000"/>
    </dxf>
    <dxf>
      <numFmt numFmtId="168" formatCode="0.000000"/>
    </dxf>
    <dxf>
      <numFmt numFmtId="175" formatCode="0.0000000"/>
    </dxf>
    <dxf>
      <alignment horizontal="center"/>
    </dxf>
    <dxf>
      <alignment vertical="center"/>
    </dxf>
    <dxf>
      <numFmt numFmtId="13" formatCode="0%"/>
    </dxf>
    <dxf>
      <numFmt numFmtId="170" formatCode="0.0%"/>
    </dxf>
    <dxf>
      <numFmt numFmtId="13" formatCode="0%"/>
    </dxf>
    <dxf>
      <numFmt numFmtId="170" formatCode="0.0%"/>
    </dxf>
    <dxf>
      <numFmt numFmtId="14" formatCode="0.00%"/>
    </dxf>
    <dxf>
      <numFmt numFmtId="170" formatCode="0.0%"/>
    </dxf>
    <dxf>
      <numFmt numFmtId="13" formatCode="0%"/>
    </dxf>
    <dxf>
      <numFmt numFmtId="170" formatCode="0.0%"/>
    </dxf>
    <dxf>
      <numFmt numFmtId="14" formatCode="0.00%"/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alignment horizontal="center"/>
    </dxf>
    <dxf>
      <alignment vertical="center"/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numFmt numFmtId="164" formatCode="0.0"/>
    </dxf>
    <dxf>
      <numFmt numFmtId="164" formatCode="0.0"/>
    </dxf>
    <dxf>
      <numFmt numFmtId="2" formatCode="0.00"/>
    </dxf>
    <dxf>
      <numFmt numFmtId="172" formatCode="0.000"/>
    </dxf>
    <dxf>
      <numFmt numFmtId="173" formatCode="0.0000"/>
    </dxf>
    <dxf>
      <numFmt numFmtId="174" formatCode="0.00000"/>
    </dxf>
    <dxf>
      <numFmt numFmtId="168" formatCode="0.000000"/>
    </dxf>
    <dxf>
      <numFmt numFmtId="175" formatCode="0.0000000"/>
    </dxf>
    <dxf>
      <alignment horizontal="center"/>
    </dxf>
    <dxf>
      <alignment vertical="center"/>
    </dxf>
    <dxf>
      <alignment horizontal="general"/>
    </dxf>
    <dxf>
      <alignment horizontal="center"/>
    </dxf>
    <dxf>
      <alignment horizontal="left"/>
    </dxf>
    <dxf>
      <alignment horizontal="center"/>
    </dxf>
    <dxf>
      <alignment horizontal="general"/>
    </dxf>
    <dxf>
      <font>
        <sz val="10"/>
        <family val="3"/>
      </font>
    </dxf>
    <dxf>
      <font>
        <sz val="10"/>
        <family val="3"/>
      </font>
    </dxf>
    <dxf>
      <font>
        <name val="Gotham Rounded Light"/>
        <family val="3"/>
        <scheme val="none"/>
      </font>
    </dxf>
    <dxf>
      <font>
        <name val="Gotham Rounded Light"/>
        <family val="3"/>
        <scheme val="none"/>
      </font>
    </dxf>
    <dxf>
      <numFmt numFmtId="165" formatCode="_-* #,##0_-;\-* #,##0_-;_-* &quot;-&quot;??_-;_-@_-"/>
    </dxf>
    <dxf>
      <numFmt numFmtId="171" formatCode="_-* #,##0.0_-;\-* #,##0.0_-;_-* &quot;-&quot;??_-;_-@_-"/>
    </dxf>
    <dxf>
      <numFmt numFmtId="35" formatCode="_-* #,##0.00_-;\-* #,##0.00_-;_-* &quot;-&quot;??_-;_-@_-"/>
    </dxf>
    <dxf>
      <numFmt numFmtId="165" formatCode="_-* #,##0_-;\-* #,##0_-;_-* &quot;-&quot;??_-;_-@_-"/>
    </dxf>
    <dxf>
      <numFmt numFmtId="171" formatCode="_-* #,##0.0_-;\-* #,##0.0_-;_-* &quot;-&quot;??_-;_-@_-"/>
    </dxf>
    <dxf>
      <numFmt numFmtId="35" formatCode="_-* #,##0.00_-;\-* #,##0.00_-;_-* &quot;-&quot;??_-;_-@_-"/>
    </dxf>
    <dxf>
      <font>
        <b/>
        <sz val="8"/>
        <color rgb="FF585A5C"/>
        <name val="Gotham Rounded Medium"/>
        <family val="3"/>
        <scheme val="none"/>
      </font>
      <fill>
        <patternFill patternType="solid">
          <fgColor rgb="FFC8C9CA"/>
          <bgColor theme="0" tint="-0.499984740745262"/>
        </patternFill>
      </fill>
      <alignment horizontal="center" vertical="center" wrapText="1" readingOrder="1"/>
    </dxf>
    <dxf>
      <numFmt numFmtId="3" formatCode="#,##0"/>
    </dxf>
    <dxf>
      <numFmt numFmtId="34" formatCode="_-&quot;B/.&quot;* #,##0.00_-;\-&quot;B/.&quot;* #,##0.00_-;_-&quot;B/.&quot;* &quot;-&quot;??_-;_-@_-"/>
    </dxf>
    <dxf>
      <font>
        <b/>
        <sz val="8"/>
        <color rgb="FF585A5C"/>
        <name val="Gotham Rounded Medium"/>
        <family val="3"/>
        <scheme val="none"/>
      </font>
      <fill>
        <patternFill patternType="solid">
          <fgColor rgb="FFC8C9CA"/>
          <bgColor theme="0" tint="-0.499984740745262"/>
        </patternFill>
      </fill>
      <alignment horizontal="center" vertical="center" wrapText="1" readingOrder="1"/>
    </dxf>
    <dxf>
      <alignment wrapText="0"/>
    </dxf>
    <dxf>
      <alignment horizontal="left"/>
    </dxf>
    <dxf>
      <alignment horizontal="center"/>
    </dxf>
    <dxf>
      <alignment horizontal="center"/>
    </dxf>
    <dxf>
      <alignment vertical="center"/>
    </dxf>
    <dxf>
      <alignment vertical="center"/>
    </dxf>
    <dxf>
      <fill>
        <patternFill patternType="solid">
          <bgColor theme="0"/>
        </patternFill>
      </fill>
    </dxf>
    <dxf>
      <font>
        <sz val="8"/>
        <color rgb="FF585A5C"/>
        <name val="Gotham Rounded Light"/>
        <family val="3"/>
        <scheme val="none"/>
      </font>
      <alignment wrapText="1" readingOrder="1"/>
    </dxf>
    <dxf>
      <alignment horizontal="center"/>
    </dxf>
    <dxf>
      <alignment vertical="center"/>
    </dxf>
    <dxf>
      <font>
        <sz val="8"/>
        <color rgb="FF585A5C"/>
        <name val="Gotham Rounded Light"/>
        <family val="3"/>
        <scheme val="none"/>
      </font>
      <fill>
        <patternFill patternType="solid">
          <fgColor indexed="64"/>
          <bgColor rgb="FFF2F2F2"/>
        </patternFill>
      </fill>
      <alignment wrapText="1" readingOrder="1"/>
    </dxf>
    <dxf>
      <font>
        <b/>
        <sz val="8"/>
        <color rgb="FF585A5C"/>
        <name val="Gotham Rounded Medium"/>
        <family val="3"/>
        <scheme val="none"/>
      </font>
      <fill>
        <patternFill>
          <fgColor rgb="FFC8C9CA"/>
        </patternFill>
      </fill>
      <alignment wrapText="1" readingOrder="1"/>
    </dxf>
    <dxf>
      <fill>
        <patternFill patternType="solid">
          <bgColor theme="0" tint="-0.499984740745262"/>
        </patternFill>
      </fill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vertical="center"/>
    </dxf>
    <dxf>
      <font>
        <color theme="0"/>
        <family val="3"/>
      </font>
    </dxf>
    <dxf>
      <fill>
        <patternFill>
          <bgColor rgb="FF00B0F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b/>
        <sz val="8"/>
        <color rgb="FF585A5C"/>
        <name val="Gotham Rounded Medium"/>
        <family val="3"/>
        <scheme val="none"/>
      </font>
      <fill>
        <patternFill patternType="solid">
          <fgColor rgb="FFC8C9CA"/>
          <bgColor theme="0" tint="-0.499984740745262"/>
        </patternFill>
      </fill>
      <alignment horizontal="center" vertical="center" wrapText="1" readingOrder="1"/>
    </dxf>
    <dxf>
      <font>
        <b/>
        <sz val="8"/>
        <color rgb="FF585A5C"/>
        <name val="Gotham Rounded Medium"/>
        <family val="3"/>
        <scheme val="none"/>
      </font>
      <fill>
        <patternFill patternType="solid">
          <fgColor rgb="FFC8C9CA"/>
          <bgColor theme="0" tint="-0.499984740745262"/>
        </patternFill>
      </fill>
      <alignment horizontal="center" vertical="center" wrapText="1" readingOrder="1"/>
    </dxf>
    <dxf>
      <numFmt numFmtId="164" formatCode="0.0"/>
    </dxf>
    <dxf>
      <alignment wrapText="0"/>
    </dxf>
    <dxf>
      <alignment horizontal="left"/>
    </dxf>
    <dxf>
      <alignment horizontal="center"/>
    </dxf>
    <dxf>
      <alignment horizontal="center"/>
    </dxf>
    <dxf>
      <alignment vertical="center"/>
    </dxf>
    <dxf>
      <alignment vertical="center"/>
    </dxf>
    <dxf>
      <fill>
        <patternFill patternType="solid">
          <bgColor theme="0"/>
        </patternFill>
      </fill>
    </dxf>
    <dxf>
      <font>
        <sz val="8"/>
        <color rgb="FF585A5C"/>
        <name val="Gotham Rounded Light"/>
        <family val="3"/>
        <scheme val="none"/>
      </font>
      <alignment wrapText="1" readingOrder="1"/>
    </dxf>
    <dxf>
      <alignment horizontal="center"/>
    </dxf>
    <dxf>
      <alignment vertical="center"/>
    </dxf>
    <dxf>
      <font>
        <sz val="8"/>
        <color rgb="FF585A5C"/>
        <name val="Gotham Rounded Light"/>
        <family val="3"/>
        <scheme val="none"/>
      </font>
      <fill>
        <patternFill patternType="solid">
          <fgColor indexed="64"/>
          <bgColor rgb="FFF2F2F2"/>
        </patternFill>
      </fill>
      <alignment wrapText="1" readingOrder="1"/>
    </dxf>
    <dxf>
      <font>
        <b/>
        <sz val="8"/>
        <color rgb="FF585A5C"/>
        <name val="Gotham Rounded Medium"/>
        <family val="3"/>
        <scheme val="none"/>
      </font>
      <fill>
        <patternFill>
          <fgColor rgb="FFC8C9CA"/>
        </patternFill>
      </fill>
      <alignment wrapText="1" readingOrder="1"/>
    </dxf>
    <dxf>
      <fill>
        <patternFill patternType="solid">
          <bgColor theme="0" tint="-0.499984740745262"/>
        </patternFill>
      </fill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vertical="center"/>
    </dxf>
    <dxf>
      <font>
        <sz val="8"/>
        <color rgb="FF585A5C"/>
        <name val="Gotham Rounded Light"/>
        <family val="3"/>
        <scheme val="none"/>
      </font>
      <alignment vertical="center" readingOrder="1"/>
    </dxf>
    <dxf>
      <font>
        <sz val="8"/>
        <color rgb="FF585A5C"/>
        <name val="Gotham Rounded Light"/>
        <family val="3"/>
        <scheme val="none"/>
      </font>
      <alignment vertical="center" readingOrder="1"/>
    </dxf>
    <dxf>
      <font>
        <b/>
        <sz val="8"/>
        <color rgb="FF585A5C"/>
        <name val="Gotham Rounded Medium"/>
        <family val="3"/>
        <scheme val="none"/>
      </font>
      <fill>
        <patternFill patternType="solid">
          <fgColor rgb="FFC8C9CA"/>
          <bgColor theme="0" tint="-0.499984740745262"/>
        </patternFill>
      </fill>
      <alignment horizontal="center" vertical="center" wrapText="1" readingOrder="1"/>
    </dxf>
    <dxf>
      <font>
        <sz val="8"/>
        <color rgb="FF585A5C"/>
        <name val="Gotham Rounded Light"/>
        <family val="3"/>
        <scheme val="none"/>
      </font>
      <alignment vertical="center" readingOrder="1"/>
    </dxf>
    <dxf>
      <numFmt numFmtId="3" formatCode="#,##0"/>
    </dxf>
    <dxf>
      <numFmt numFmtId="34" formatCode="_-&quot;B/.&quot;* #,##0.00_-;\-&quot;B/.&quot;* #,##0.00_-;_-&quot;B/.&quot;* &quot;-&quot;??_-;_-@_-"/>
    </dxf>
    <dxf>
      <font>
        <b/>
        <sz val="8"/>
        <color rgb="FF585A5C"/>
        <name val="Gotham Rounded Medium"/>
        <family val="3"/>
        <scheme val="none"/>
      </font>
      <fill>
        <patternFill patternType="solid">
          <fgColor rgb="FFC8C9CA"/>
          <bgColor theme="0" tint="-0.499984740745262"/>
        </patternFill>
      </fill>
      <alignment horizontal="center" vertical="center" wrapText="1" readingOrder="1"/>
    </dxf>
    <dxf>
      <font>
        <sz val="8"/>
        <color rgb="FF585A5C"/>
        <name val="Gotham Rounded Light"/>
        <family val="3"/>
        <scheme val="none"/>
      </font>
      <fill>
        <patternFill patternType="solid">
          <fgColor indexed="64"/>
          <bgColor rgb="FFF2F2F2"/>
        </patternFill>
      </fill>
      <alignment wrapText="1" readingOrder="1"/>
    </dxf>
    <dxf>
      <font>
        <sz val="8"/>
        <color rgb="FF585A5C"/>
        <name val="Gotham Rounded Light"/>
        <family val="3"/>
        <scheme val="none"/>
      </font>
      <alignment vertical="center" wrapText="1" readingOrder="1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ont>
        <b/>
        <sz val="8"/>
        <color rgb="FF585A5C"/>
        <name val="Gotham Rounded Medium"/>
        <family val="3"/>
        <scheme val="none"/>
      </font>
      <fill>
        <patternFill>
          <fgColor rgb="FFC8C9CA"/>
        </patternFill>
      </fill>
      <alignment wrapText="1" readingOrder="1"/>
    </dxf>
    <dxf>
      <fill>
        <patternFill patternType="solid">
          <bgColor theme="0" tint="-0.499984740745262"/>
        </patternFill>
      </fill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sz val="8"/>
        <color rgb="FF585A5C"/>
        <name val="Gotham Rounded Medium"/>
        <family val="3"/>
        <scheme val="none"/>
      </font>
      <fill>
        <patternFill patternType="solid">
          <fgColor rgb="FFC8C9CA"/>
          <bgColor theme="0" tint="-0.499984740745262"/>
        </patternFill>
      </fill>
      <alignment horizontal="center" vertical="center" wrapText="1" readingOrder="1"/>
    </dxf>
    <dxf>
      <numFmt numFmtId="3" formatCode="#,##0"/>
    </dxf>
    <dxf>
      <font>
        <sz val="8"/>
        <color rgb="FF585A5C"/>
        <name val="Gotham Rounded Light"/>
        <family val="3"/>
        <scheme val="none"/>
      </font>
      <alignment vertical="center" readingOrder="1"/>
    </dxf>
    <dxf>
      <font>
        <sz val="8"/>
        <color rgb="FF585A5C"/>
        <name val="Gotham Rounded Light"/>
        <family val="3"/>
        <scheme val="none"/>
      </font>
      <alignment vertical="center" readingOrder="1"/>
    </dxf>
    <dxf>
      <font>
        <sz val="8"/>
        <color rgb="FF585A5C"/>
        <name val="Gotham Rounded Light"/>
        <family val="3"/>
        <scheme val="none"/>
      </font>
      <alignment vertical="center" readingOrder="1"/>
    </dxf>
    <dxf>
      <numFmt numFmtId="34" formatCode="_-&quot;B/.&quot;* #,##0.00_-;\-&quot;B/.&quot;* #,##0.00_-;_-&quot;B/.&quot;* &quot;-&quot;??_-;_-@_-"/>
    </dxf>
    <dxf>
      <font>
        <sz val="8"/>
        <color rgb="FF585A5C"/>
        <name val="Gotham Rounded Light"/>
        <family val="3"/>
        <scheme val="none"/>
      </font>
      <fill>
        <patternFill patternType="solid">
          <fgColor indexed="64"/>
          <bgColor rgb="FFF2F2F2"/>
        </patternFill>
      </fill>
      <alignment wrapText="1" readingOrder="1"/>
    </dxf>
    <dxf>
      <font>
        <sz val="8"/>
        <color rgb="FF585A5C"/>
        <name val="Gotham Rounded Light"/>
        <family val="3"/>
        <scheme val="none"/>
      </font>
      <fill>
        <patternFill patternType="solid">
          <fgColor indexed="64"/>
          <bgColor rgb="FFF2F2F2"/>
        </patternFill>
      </fill>
      <alignment wrapText="1" readingOrder="1"/>
    </dxf>
    <dxf>
      <font>
        <b/>
        <sz val="8"/>
        <color rgb="FF585A5C"/>
        <name val="Gotham Rounded Medium"/>
        <family val="3"/>
        <scheme val="none"/>
      </font>
      <fill>
        <patternFill patternType="solid">
          <fgColor rgb="FFC8C9CA"/>
          <bgColor theme="0" tint="-0.499984740745262"/>
        </patternFill>
      </fill>
      <alignment horizontal="center" vertical="center" wrapText="1" readingOrder="1"/>
    </dxf>
    <dxf>
      <alignment wrapText="0"/>
    </dxf>
    <dxf>
      <fill>
        <patternFill patternType="solid">
          <bgColor theme="0"/>
        </patternFill>
      </fill>
    </dxf>
    <dxf>
      <font>
        <sz val="8"/>
        <color rgb="FF585A5C"/>
        <name val="Gotham Rounded Light"/>
        <family val="3"/>
        <scheme val="none"/>
      </font>
      <fill>
        <patternFill patternType="solid">
          <fgColor indexed="64"/>
          <bgColor rgb="FFF2F2F2"/>
        </patternFill>
      </fill>
      <alignment wrapText="1" readingOrder="1"/>
    </dxf>
    <dxf>
      <font>
        <sz val="8"/>
        <color rgb="FF585A5C"/>
        <name val="Gotham Rounded Light"/>
        <family val="3"/>
        <scheme val="none"/>
      </font>
      <fill>
        <patternFill patternType="solid">
          <fgColor indexed="64"/>
          <bgColor rgb="FFF2F2F2"/>
        </patternFill>
      </fill>
      <alignment wrapText="1" readingOrder="1"/>
    </dxf>
    <dxf>
      <font>
        <sz val="8"/>
        <color rgb="FF585A5C"/>
        <name val="Gotham Rounded Light"/>
        <family val="3"/>
        <scheme val="none"/>
      </font>
      <fill>
        <patternFill patternType="solid">
          <fgColor indexed="64"/>
          <bgColor rgb="FFF2F2F2"/>
        </patternFill>
      </fill>
      <alignment wrapText="1" readingOrder="1"/>
    </dxf>
    <dxf>
      <font>
        <sz val="8"/>
        <color rgb="FF585A5C"/>
        <name val="Gotham Rounded Light"/>
        <family val="3"/>
        <scheme val="none"/>
      </font>
      <alignment vertical="center" wrapText="1" readingOrder="1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ont>
        <b/>
        <sz val="8"/>
        <color rgb="FF585A5C"/>
        <name val="Gotham Rounded Medium"/>
        <family val="3"/>
        <scheme val="none"/>
      </font>
      <fill>
        <patternFill>
          <fgColor rgb="FFC8C9CA"/>
        </patternFill>
      </fill>
      <alignment wrapText="1" readingOrder="1"/>
    </dxf>
    <dxf>
      <fill>
        <patternFill patternType="solid">
          <bgColor theme="0" tint="-0.499984740745262"/>
        </patternFill>
      </fill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vertical="center"/>
    </dxf>
    <dxf>
      <numFmt numFmtId="34" formatCode="_-&quot;B/.&quot;* #,##0.00_-;\-&quot;B/.&quot;* #,##0.00_-;_-&quot;B/.&quot;* &quot;-&quot;??_-;_-@_-"/>
    </dxf>
    <dxf>
      <font>
        <b/>
        <sz val="8"/>
        <color rgb="FF585A5C"/>
        <name val="Gotham Rounded Medium"/>
        <family val="3"/>
        <scheme val="none"/>
      </font>
      <fill>
        <patternFill patternType="solid">
          <fgColor rgb="FFC8C9CA"/>
          <bgColor theme="0" tint="-0.499984740745262"/>
        </patternFill>
      </fill>
      <alignment horizontal="center" vertical="center" wrapText="1" readingOrder="1"/>
    </dxf>
    <dxf>
      <font>
        <sz val="8"/>
        <color rgb="FF585A5C"/>
        <name val="Gotham Rounded Light"/>
        <family val="3"/>
        <scheme val="none"/>
      </font>
      <fill>
        <patternFill patternType="solid">
          <fgColor indexed="64"/>
          <bgColor rgb="FFF2F2F2"/>
        </patternFill>
      </fill>
      <alignment wrapText="1" readingOrder="1"/>
    </dxf>
    <dxf>
      <font>
        <sz val="8"/>
        <color rgb="FF585A5C"/>
        <name val="Gotham Rounded Light"/>
        <family val="3"/>
        <scheme val="none"/>
      </font>
      <alignment vertical="center" wrapText="1" readingOrder="1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ont>
        <b/>
        <sz val="8"/>
        <color rgb="FF585A5C"/>
        <name val="Gotham Rounded Medium"/>
        <family val="3"/>
        <scheme val="none"/>
      </font>
      <fill>
        <patternFill>
          <fgColor rgb="FFC8C9CA"/>
        </patternFill>
      </fill>
      <alignment wrapText="1" readingOrder="1"/>
    </dxf>
    <dxf>
      <fill>
        <patternFill patternType="solid">
          <bgColor theme="0" tint="-0.499984740745262"/>
        </patternFill>
      </fill>
    </dxf>
    <dxf>
      <alignment horizontal="center"/>
    </dxf>
    <dxf>
      <alignment horizontal="center"/>
    </dxf>
    <dxf>
      <alignment vertical="center"/>
    </dxf>
    <dxf>
      <alignment vertical="center"/>
    </dxf>
    <dxf>
      <numFmt numFmtId="166" formatCode="[$-F400]h:mm:ss\ AM/PM"/>
    </dxf>
    <dxf>
      <alignment horizontal="center"/>
    </dxf>
    <dxf>
      <alignment vertical="center"/>
    </dxf>
    <dxf>
      <numFmt numFmtId="34" formatCode="_-&quot;B/.&quot;* #,##0.00_-;\-&quot;B/.&quot;* #,##0.00_-;_-&quot;B/.&quot;* &quot;-&quot;??_-;_-@_-"/>
    </dxf>
    <dxf>
      <font>
        <b/>
        <sz val="8"/>
        <color rgb="FF585A5C"/>
        <name val="Gotham Rounded Medium"/>
        <family val="3"/>
        <scheme val="none"/>
      </font>
      <fill>
        <patternFill patternType="solid">
          <fgColor rgb="FFC8C9CA"/>
          <bgColor theme="0" tint="-0.499984740745262"/>
        </patternFill>
      </fill>
      <alignment horizontal="center" vertical="center" wrapText="1" readingOrder="1"/>
    </dxf>
    <dxf>
      <alignment wrapText="0"/>
    </dxf>
    <dxf>
      <alignment horizontal="left"/>
    </dxf>
    <dxf>
      <alignment horizontal="center"/>
    </dxf>
    <dxf>
      <alignment horizontal="center"/>
    </dxf>
    <dxf>
      <alignment vertical="center"/>
    </dxf>
    <dxf>
      <alignment vertical="center"/>
    </dxf>
    <dxf>
      <fill>
        <patternFill patternType="solid">
          <bgColor theme="0"/>
        </patternFill>
      </fill>
    </dxf>
    <dxf>
      <font>
        <sz val="8"/>
        <color rgb="FF585A5C"/>
        <name val="Gotham Rounded Light"/>
        <family val="3"/>
        <scheme val="none"/>
      </font>
      <alignment wrapText="1" readingOrder="1"/>
    </dxf>
    <dxf>
      <numFmt numFmtId="166" formatCode="[$-F400]h:mm:ss\ AM/PM"/>
    </dxf>
    <dxf>
      <alignment horizontal="center"/>
    </dxf>
    <dxf>
      <alignment vertical="center"/>
    </dxf>
    <dxf>
      <font>
        <sz val="8"/>
        <color rgb="FF585A5C"/>
        <name val="Gotham Rounded Light"/>
        <family val="3"/>
        <scheme val="none"/>
      </font>
      <fill>
        <patternFill patternType="solid">
          <fgColor indexed="64"/>
          <bgColor rgb="FFF2F2F2"/>
        </patternFill>
      </fill>
      <alignment wrapText="1" readingOrder="1"/>
    </dxf>
    <dxf>
      <font>
        <b/>
        <sz val="8"/>
        <color rgb="FF585A5C"/>
        <name val="Gotham Rounded Medium"/>
        <family val="3"/>
        <scheme val="none"/>
      </font>
      <fill>
        <patternFill>
          <fgColor rgb="FFC8C9CA"/>
        </patternFill>
      </fill>
      <alignment wrapText="1" readingOrder="1"/>
    </dxf>
    <dxf>
      <fill>
        <patternFill patternType="solid">
          <bgColor theme="0" tint="-0.499984740745262"/>
        </patternFill>
      </fill>
    </dxf>
    <dxf>
      <alignment horizontal="center"/>
    </dxf>
    <dxf>
      <alignment horizontal="center"/>
    </dxf>
    <dxf>
      <alignment vertical="center"/>
    </dxf>
    <dxf>
      <alignment vertical="center"/>
    </dxf>
    <dxf>
      <numFmt numFmtId="166" formatCode="[$-F400]h:mm:ss\ AM/PM"/>
    </dxf>
    <dxf>
      <alignment horizontal="center"/>
    </dxf>
    <dxf>
      <alignment vertical="center"/>
    </dxf>
    <dxf>
      <font>
        <color theme="0"/>
        <family val="3"/>
      </font>
    </dxf>
    <dxf>
      <fill>
        <patternFill>
          <bgColor rgb="FF00B0F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b/>
        <sz val="8"/>
        <color rgb="FF585A5C"/>
        <name val="Gotham Rounded Medium"/>
        <family val="3"/>
        <scheme val="none"/>
      </font>
      <fill>
        <patternFill patternType="solid">
          <fgColor rgb="FFC8C9CA"/>
          <bgColor theme="0" tint="-0.499984740745262"/>
        </patternFill>
      </fill>
      <alignment horizontal="center" vertical="center" wrapText="1" readingOrder="1"/>
    </dxf>
    <dxf>
      <font>
        <b/>
        <sz val="8"/>
        <color rgb="FF585A5C"/>
        <name val="Gotham Rounded Medium"/>
        <family val="3"/>
        <scheme val="none"/>
      </font>
      <fill>
        <patternFill patternType="solid">
          <fgColor rgb="FFC8C9CA"/>
          <bgColor theme="0" tint="-0.499984740745262"/>
        </patternFill>
      </fill>
      <alignment horizontal="center" vertical="center" wrapText="1" readingOrder="1"/>
    </dxf>
    <dxf>
      <numFmt numFmtId="164" formatCode="0.0"/>
    </dxf>
    <dxf>
      <alignment wrapText="0"/>
    </dxf>
    <dxf>
      <alignment horizontal="left"/>
    </dxf>
    <dxf>
      <alignment horizontal="center"/>
    </dxf>
    <dxf>
      <alignment horizontal="center"/>
    </dxf>
    <dxf>
      <alignment vertical="center"/>
    </dxf>
    <dxf>
      <alignment vertical="center"/>
    </dxf>
    <dxf>
      <fill>
        <patternFill patternType="solid">
          <bgColor theme="0"/>
        </patternFill>
      </fill>
    </dxf>
    <dxf>
      <font>
        <sz val="8"/>
        <color rgb="FF585A5C"/>
        <name val="Gotham Rounded Light"/>
        <family val="3"/>
        <scheme val="none"/>
      </font>
      <alignment wrapText="1" readingOrder="1"/>
    </dxf>
    <dxf>
      <alignment horizontal="center"/>
    </dxf>
    <dxf>
      <alignment vertical="center"/>
    </dxf>
    <dxf>
      <font>
        <sz val="8"/>
        <color rgb="FF585A5C"/>
        <name val="Gotham Rounded Light"/>
        <family val="3"/>
        <scheme val="none"/>
      </font>
      <fill>
        <patternFill patternType="solid">
          <fgColor indexed="64"/>
          <bgColor rgb="FFF2F2F2"/>
        </patternFill>
      </fill>
      <alignment wrapText="1" readingOrder="1"/>
    </dxf>
    <dxf>
      <font>
        <b/>
        <sz val="8"/>
        <color rgb="FF585A5C"/>
        <name val="Gotham Rounded Medium"/>
        <family val="3"/>
        <scheme val="none"/>
      </font>
      <fill>
        <patternFill>
          <fgColor rgb="FFC8C9CA"/>
        </patternFill>
      </fill>
      <alignment wrapText="1" readingOrder="1"/>
    </dxf>
    <dxf>
      <fill>
        <patternFill patternType="solid">
          <bgColor theme="0" tint="-0.499984740745262"/>
        </patternFill>
      </fill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vertical="center"/>
    </dxf>
    <dxf>
      <alignment wrapText="1"/>
    </dxf>
    <dxf>
      <alignment wrapText="1"/>
    </dxf>
    <dxf>
      <font>
        <sz val="8"/>
        <color rgb="FF585A5C"/>
        <name val="Gotham Rounded Light"/>
        <family val="3"/>
        <scheme val="none"/>
      </font>
      <alignment vertical="center" readingOrder="1"/>
    </dxf>
    <dxf>
      <numFmt numFmtId="34" formatCode="_-&quot;B/.&quot;* #,##0.00_-;\-&quot;B/.&quot;* #,##0.00_-;_-&quot;B/.&quot;* &quot;-&quot;??_-;_-@_-"/>
    </dxf>
    <dxf>
      <font>
        <sz val="8"/>
        <color rgb="FF585A5C"/>
        <name val="Gotham Rounded Light"/>
        <family val="3"/>
        <scheme val="none"/>
      </font>
      <fill>
        <patternFill patternType="solid">
          <fgColor indexed="64"/>
          <bgColor rgb="FFF2F2F2"/>
        </patternFill>
      </fill>
      <alignment wrapText="1" readingOrder="1"/>
    </dxf>
    <dxf>
      <font>
        <sz val="8"/>
        <color rgb="FF585A5C"/>
        <name val="Gotham Rounded Light"/>
        <family val="3"/>
        <scheme val="none"/>
      </font>
      <fill>
        <patternFill patternType="solid">
          <fgColor indexed="64"/>
          <bgColor rgb="FFF2F2F2"/>
        </patternFill>
      </fill>
      <alignment wrapText="1" readingOrder="1"/>
    </dxf>
    <dxf>
      <font>
        <b/>
        <sz val="8"/>
        <color rgb="FF585A5C"/>
        <name val="Gotham Rounded Medium"/>
        <family val="3"/>
        <scheme val="none"/>
      </font>
      <fill>
        <patternFill patternType="solid">
          <fgColor rgb="FFC8C9CA"/>
          <bgColor theme="0" tint="-0.499984740745262"/>
        </patternFill>
      </fill>
      <alignment horizontal="center" vertical="center" wrapText="1" readingOrder="1"/>
    </dxf>
    <dxf>
      <alignment wrapText="0"/>
    </dxf>
    <dxf>
      <fill>
        <patternFill patternType="solid">
          <bgColor theme="0"/>
        </patternFill>
      </fill>
    </dxf>
    <dxf>
      <font>
        <sz val="8"/>
        <color rgb="FF585A5C"/>
        <name val="Gotham Rounded Light"/>
        <family val="3"/>
        <scheme val="none"/>
      </font>
      <fill>
        <patternFill patternType="solid">
          <fgColor indexed="64"/>
          <bgColor rgb="FFF2F2F2"/>
        </patternFill>
      </fill>
      <alignment wrapText="1" readingOrder="1"/>
    </dxf>
    <dxf>
      <font>
        <sz val="8"/>
        <color rgb="FF585A5C"/>
        <name val="Gotham Rounded Light"/>
        <family val="3"/>
        <scheme val="none"/>
      </font>
      <fill>
        <patternFill patternType="solid">
          <fgColor indexed="64"/>
          <bgColor rgb="FFF2F2F2"/>
        </patternFill>
      </fill>
      <alignment wrapText="1" readingOrder="1"/>
    </dxf>
    <dxf>
      <font>
        <sz val="8"/>
        <color rgb="FF585A5C"/>
        <name val="Gotham Rounded Light"/>
        <family val="3"/>
        <scheme val="none"/>
      </font>
      <fill>
        <patternFill patternType="solid">
          <fgColor indexed="64"/>
          <bgColor rgb="FFF2F2F2"/>
        </patternFill>
      </fill>
      <alignment wrapText="1" readingOrder="1"/>
    </dxf>
    <dxf>
      <font>
        <sz val="8"/>
        <color rgb="FF585A5C"/>
        <name val="Gotham Rounded Light"/>
        <family val="3"/>
        <scheme val="none"/>
      </font>
      <alignment vertical="center" wrapText="1" readingOrder="1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ont>
        <b/>
        <sz val="8"/>
        <color rgb="FF585A5C"/>
        <name val="Gotham Rounded Medium"/>
        <family val="3"/>
        <scheme val="none"/>
      </font>
      <fill>
        <patternFill>
          <fgColor rgb="FFC8C9CA"/>
        </patternFill>
      </fill>
      <alignment wrapText="1" readingOrder="1"/>
    </dxf>
    <dxf>
      <fill>
        <patternFill patternType="solid">
          <bgColor theme="0" tint="-0.499984740745262"/>
        </patternFill>
      </fill>
    </dxf>
    <dxf>
      <alignment horizontal="center"/>
    </dxf>
    <dxf>
      <alignment horizontal="center"/>
    </dxf>
    <dxf>
      <alignment vertical="center"/>
    </dxf>
    <dxf>
      <alignment vertical="center"/>
    </dxf>
    <dxf>
      <numFmt numFmtId="166" formatCode="[$-F400]h:mm:ss\ AM/PM"/>
    </dxf>
    <dxf>
      <alignment horizontal="center"/>
    </dxf>
    <dxf>
      <alignment vertical="center"/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numFmt numFmtId="164" formatCode="0.0"/>
    </dxf>
    <dxf>
      <numFmt numFmtId="164" formatCode="0.0"/>
    </dxf>
    <dxf>
      <numFmt numFmtId="2" formatCode="0.00"/>
    </dxf>
    <dxf>
      <numFmt numFmtId="172" formatCode="0.000"/>
    </dxf>
    <dxf>
      <numFmt numFmtId="173" formatCode="0.0000"/>
    </dxf>
    <dxf>
      <numFmt numFmtId="174" formatCode="0.00000"/>
    </dxf>
    <dxf>
      <numFmt numFmtId="168" formatCode="0.000000"/>
    </dxf>
    <dxf>
      <numFmt numFmtId="175" formatCode="0.0000000"/>
    </dxf>
    <dxf>
      <alignment horizontal="center"/>
    </dxf>
    <dxf>
      <alignment vertical="center"/>
    </dxf>
    <dxf>
      <numFmt numFmtId="13" formatCode="0%"/>
    </dxf>
    <dxf>
      <numFmt numFmtId="170" formatCode="0.0%"/>
    </dxf>
    <dxf>
      <numFmt numFmtId="14" formatCode="0.00%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alignment horizontal="center"/>
    </dxf>
    <dxf>
      <alignment vertical="center"/>
    </dxf>
    <dxf>
      <numFmt numFmtId="3" formatCode="#,##0"/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numFmt numFmtId="164" formatCode="0.0"/>
    </dxf>
    <dxf>
      <numFmt numFmtId="2" formatCode="0.00"/>
    </dxf>
    <dxf>
      <numFmt numFmtId="172" formatCode="0.000"/>
    </dxf>
    <dxf>
      <numFmt numFmtId="173" formatCode="0.0000"/>
    </dxf>
    <dxf>
      <numFmt numFmtId="174" formatCode="0.00000"/>
    </dxf>
    <dxf>
      <numFmt numFmtId="168" formatCode="0.000000"/>
    </dxf>
    <dxf>
      <numFmt numFmtId="175" formatCode="0.0000000"/>
    </dxf>
    <dxf>
      <numFmt numFmtId="164" formatCode="0.0"/>
    </dxf>
    <dxf>
      <numFmt numFmtId="1" formatCode="0"/>
    </dxf>
    <dxf>
      <numFmt numFmtId="164" formatCode="0.0"/>
    </dxf>
    <dxf>
      <numFmt numFmtId="2" formatCode="0.00"/>
    </dxf>
    <dxf>
      <numFmt numFmtId="172" formatCode="0.000"/>
    </dxf>
    <dxf>
      <numFmt numFmtId="173" formatCode="0.0000"/>
    </dxf>
    <dxf>
      <numFmt numFmtId="174" formatCode="0.00000"/>
    </dxf>
    <dxf>
      <alignment horizontal="center"/>
    </dxf>
    <dxf>
      <alignment vertical="center"/>
    </dxf>
    <dxf>
      <numFmt numFmtId="3" formatCode="#,##0"/>
    </dxf>
    <dxf>
      <numFmt numFmtId="164" formatCode="0.0"/>
    </dxf>
    <dxf>
      <numFmt numFmtId="2" formatCode="0.00"/>
    </dxf>
    <dxf>
      <numFmt numFmtId="172" formatCode="0.000"/>
    </dxf>
    <dxf>
      <numFmt numFmtId="173" formatCode="0.0000"/>
    </dxf>
    <dxf>
      <numFmt numFmtId="174" formatCode="0.00000"/>
    </dxf>
    <dxf>
      <numFmt numFmtId="168" formatCode="0.000000"/>
    </dxf>
    <dxf>
      <numFmt numFmtId="175" formatCode="0.0000000"/>
    </dxf>
    <dxf>
      <numFmt numFmtId="164" formatCode="0.0"/>
    </dxf>
    <dxf>
      <numFmt numFmtId="1" formatCode="0"/>
    </dxf>
    <dxf>
      <numFmt numFmtId="164" formatCode="0.0"/>
    </dxf>
    <dxf>
      <numFmt numFmtId="2" formatCode="0.00"/>
    </dxf>
    <dxf>
      <numFmt numFmtId="172" formatCode="0.000"/>
    </dxf>
    <dxf>
      <numFmt numFmtId="173" formatCode="0.0000"/>
    </dxf>
    <dxf>
      <numFmt numFmtId="174" formatCode="0.00000"/>
    </dxf>
    <dxf>
      <alignment horizontal="center"/>
    </dxf>
    <dxf>
      <alignment vertical="center"/>
    </dxf>
    <dxf>
      <numFmt numFmtId="164" formatCode="0.0"/>
    </dxf>
    <dxf>
      <numFmt numFmtId="2" formatCode="0.00"/>
    </dxf>
    <dxf>
      <numFmt numFmtId="172" formatCode="0.000"/>
    </dxf>
    <dxf>
      <numFmt numFmtId="173" formatCode="0.0000"/>
    </dxf>
    <dxf>
      <numFmt numFmtId="174" formatCode="0.00000"/>
    </dxf>
    <dxf>
      <numFmt numFmtId="168" formatCode="0.000000"/>
    </dxf>
    <dxf>
      <numFmt numFmtId="175" formatCode="0.0000000"/>
    </dxf>
    <dxf>
      <numFmt numFmtId="176" formatCode="0.00000000"/>
    </dxf>
    <dxf>
      <numFmt numFmtId="3" formatCode="#,##0"/>
    </dxf>
    <dxf>
      <numFmt numFmtId="164" formatCode="0.0"/>
    </dxf>
    <dxf>
      <numFmt numFmtId="2" formatCode="0.00"/>
    </dxf>
    <dxf>
      <numFmt numFmtId="172" formatCode="0.000"/>
    </dxf>
    <dxf>
      <numFmt numFmtId="173" formatCode="0.0000"/>
    </dxf>
    <dxf>
      <numFmt numFmtId="174" formatCode="0.00000"/>
    </dxf>
    <dxf>
      <numFmt numFmtId="168" formatCode="0.000000"/>
    </dxf>
    <dxf>
      <numFmt numFmtId="175" formatCode="0.0000000"/>
    </dxf>
    <dxf>
      <alignment horizontal="center"/>
    </dxf>
    <dxf>
      <alignment vertical="center"/>
    </dxf>
    <dxf>
      <alignment horizontal="center"/>
    </dxf>
    <dxf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85248</xdr:colOff>
      <xdr:row>5</xdr:row>
      <xdr:rowOff>95250</xdr:rowOff>
    </xdr:from>
    <xdr:to>
      <xdr:col>2</xdr:col>
      <xdr:colOff>1353026</xdr:colOff>
      <xdr:row>5</xdr:row>
      <xdr:rowOff>95250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12EFAD88-6935-44A9-9AB1-C9649708F5B1}"/>
            </a:ext>
          </a:extLst>
        </xdr:cNvPr>
        <xdr:cNvCxnSpPr/>
      </xdr:nvCxnSpPr>
      <xdr:spPr>
        <a:xfrm>
          <a:off x="3257073" y="1047750"/>
          <a:ext cx="1267778" cy="0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85248</xdr:colOff>
      <xdr:row>5</xdr:row>
      <xdr:rowOff>95250</xdr:rowOff>
    </xdr:from>
    <xdr:to>
      <xdr:col>2</xdr:col>
      <xdr:colOff>1353026</xdr:colOff>
      <xdr:row>5</xdr:row>
      <xdr:rowOff>95250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82178CAA-48E4-445F-B3EE-9D1EDE070BD8}"/>
            </a:ext>
          </a:extLst>
        </xdr:cNvPr>
        <xdr:cNvCxnSpPr/>
      </xdr:nvCxnSpPr>
      <xdr:spPr>
        <a:xfrm>
          <a:off x="3257073" y="1047750"/>
          <a:ext cx="1267778" cy="0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85248</xdr:colOff>
      <xdr:row>5</xdr:row>
      <xdr:rowOff>95250</xdr:rowOff>
    </xdr:from>
    <xdr:to>
      <xdr:col>2</xdr:col>
      <xdr:colOff>1353026</xdr:colOff>
      <xdr:row>5</xdr:row>
      <xdr:rowOff>95250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27F7C08E-8D71-4077-81F8-7D5A2347B878}"/>
            </a:ext>
          </a:extLst>
        </xdr:cNvPr>
        <xdr:cNvCxnSpPr/>
      </xdr:nvCxnSpPr>
      <xdr:spPr>
        <a:xfrm>
          <a:off x="3037998" y="1047750"/>
          <a:ext cx="458153" cy="0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85248</xdr:colOff>
      <xdr:row>5</xdr:row>
      <xdr:rowOff>95250</xdr:rowOff>
    </xdr:from>
    <xdr:to>
      <xdr:col>2</xdr:col>
      <xdr:colOff>1353026</xdr:colOff>
      <xdr:row>5</xdr:row>
      <xdr:rowOff>95250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C2E06CF3-B0AF-4C35-A7D6-C34C4C0DCDA9}"/>
            </a:ext>
          </a:extLst>
        </xdr:cNvPr>
        <xdr:cNvCxnSpPr/>
      </xdr:nvCxnSpPr>
      <xdr:spPr>
        <a:xfrm>
          <a:off x="3037998" y="1047750"/>
          <a:ext cx="515303" cy="0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85248</xdr:colOff>
      <xdr:row>5</xdr:row>
      <xdr:rowOff>95250</xdr:rowOff>
    </xdr:from>
    <xdr:to>
      <xdr:col>2</xdr:col>
      <xdr:colOff>1353026</xdr:colOff>
      <xdr:row>5</xdr:row>
      <xdr:rowOff>95250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F86FD1DE-672E-4D58-86DA-A63D2A01BC17}"/>
            </a:ext>
          </a:extLst>
        </xdr:cNvPr>
        <xdr:cNvCxnSpPr/>
      </xdr:nvCxnSpPr>
      <xdr:spPr>
        <a:xfrm>
          <a:off x="2876073" y="1047750"/>
          <a:ext cx="715328" cy="0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85248</xdr:colOff>
      <xdr:row>5</xdr:row>
      <xdr:rowOff>95250</xdr:rowOff>
    </xdr:from>
    <xdr:to>
      <xdr:col>2</xdr:col>
      <xdr:colOff>1353026</xdr:colOff>
      <xdr:row>5</xdr:row>
      <xdr:rowOff>95250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9A4F0797-5246-4959-A96C-9777A66F59F3}"/>
            </a:ext>
          </a:extLst>
        </xdr:cNvPr>
        <xdr:cNvCxnSpPr/>
      </xdr:nvCxnSpPr>
      <xdr:spPr>
        <a:xfrm>
          <a:off x="2275998" y="1047750"/>
          <a:ext cx="1010603" cy="0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or" refreshedDate="42989.600915162038" createdVersion="6" refreshedVersion="6" minRefreshableVersion="3" recordCount="1546" xr:uid="{00000000-000A-0000-FFFF-FFFF00000000}">
  <cacheSource type="worksheet">
    <worksheetSource ref="A1:BX1048576" sheet="Base "/>
  </cacheSource>
  <cacheFields count="76">
    <cacheField name="Noticia" numFmtId="0">
      <sharedItems containsBlank="1"/>
    </cacheField>
    <cacheField name="URL" numFmtId="0">
      <sharedItems containsBlank="1"/>
    </cacheField>
    <cacheField name="Enlace al contenido" numFmtId="0">
      <sharedItems containsBlank="1"/>
    </cacheField>
    <cacheField name="Título" numFmtId="0">
      <sharedItems containsBlank="1"/>
    </cacheField>
    <cacheField name="Resumen" numFmtId="0">
      <sharedItems containsNonDate="0" containsString="0" containsBlank="1"/>
    </cacheField>
    <cacheField name="Tipo de medio" numFmtId="0">
      <sharedItems containsBlank="1" count="5">
        <s v="internet"/>
        <s v="tv"/>
        <s v="radio"/>
        <s v="prensa"/>
        <m/>
      </sharedItems>
    </cacheField>
    <cacheField name="Medio" numFmtId="0">
      <sharedItems containsBlank="1" count="112">
        <s v="El Siglo Digital"/>
        <s v="Panama On"/>
        <s v="La Estrella de Panama"/>
        <s v="TROCHA ABIERTA"/>
        <s v="Impresa.Prensa.com"/>
        <s v="Dealante.com"/>
        <s v="Crítica en Línea"/>
        <s v="Panamá América"/>
        <s v="RADIO NOTICIAS CONTINENTE ESTELAR"/>
        <s v="PANAMA HOY"/>
        <s v="NOTICIERO NACIONAL"/>
        <s v="Prensa.com"/>
        <s v="TELEMETRO REPORTA MATUTINO"/>
        <s v="INFOANALISIS"/>
        <s v="Ser TV"/>
        <s v="La Estrella"/>
        <s v="El Siglo"/>
        <s v="NOTICIAS AM"/>
        <s v="LatinOL.com"/>
        <s v="NOTICIARIO MATUTINO"/>
        <s v="Metro Libre"/>
        <s v="NEX NOTICIAS MATUTINO"/>
        <s v="Telemetro.com"/>
        <s v="TVN-2.com"/>
        <s v="NOTICIERO ESTELAR"/>
        <s v="TELEMETRO REPORTA MEDIODIA"/>
        <s v="La Prensa"/>
        <s v="TELEMETRO REPORTA ESTELAR"/>
        <s v="Crítica"/>
        <s v="PANAMA MEDIODIA"/>
        <s v="NOTICIAS EDICION ESTELAR."/>
        <s v="NOTICIERO MEDIO DIA"/>
        <s v="Revista Inversiones &amp; Negocios"/>
        <s v="Semanario La Universidad"/>
        <s v="Portada Panama"/>
        <s v="Capital Financiero"/>
        <s v="LO MEJOR DEL BOXEO"/>
        <s v="NexTvPanama.com"/>
        <s v="Democracy Panama"/>
        <s v="La Prensa -Ellas"/>
        <s v="Asamblea Nacional de Panamá"/>
        <s v="Mi Diario"/>
        <s v="La Opinión Panamá"/>
        <s v="El Financiero Panama"/>
        <s v="ACTUALIDAD PARLAMENTARIA"/>
        <s v="El Boletin"/>
        <s v="La Prensa -Martes financiero"/>
        <s v="El Financiero"/>
        <s v="Agencia de Noticias Panama"/>
        <s v="La Estrella -Pasión"/>
        <s v="Parlatino.org"/>
        <s v="The Visitor"/>
        <s v="La Prensa -Vivir +"/>
        <s v="NEX NOTICIAS DEL MEDIODIA"/>
        <s v="TELEMETRO REPORTA FIN DE SEMANA"/>
        <s v="El Venezolano Panama"/>
        <s v="Dia a Dia Panama"/>
        <s v="Radio Panamá"/>
        <s v="DEBATE ABIERTO"/>
        <s v="CF Comunicaciones"/>
        <s v="Enterate507"/>
        <s v="ECO 360"/>
        <s v="La Exitosa Panamá"/>
        <s v="Día a día"/>
        <s v="NOTICIARIO MATUTINO (FIN DE SEMANA)"/>
        <s v="PANORAMA"/>
        <s v="Bulletin Panama"/>
        <s v="RADAR"/>
        <s v="La Prensa -A la mesa"/>
        <s v="HACIENDO RADIO"/>
        <s v="La Estrella -Capital"/>
        <s v="La Estrella -Facetas"/>
        <m/>
        <s v="La Prensa -Motors" u="1"/>
        <s v="NOTICIARIO MEDIO DIA (FIN DE SEMANA)" u="1"/>
        <s v="Ministerio de Desarrollo Social Panama" u="1"/>
        <s v="This is my World/ Este es mi Mundo." u="1"/>
        <s v="El Chotin.com" u="1"/>
        <s v="APRONAD PANAMA" u="1"/>
        <s v="Cable Onda Sports" u="1"/>
        <s v="Lucirbien.com" u="1"/>
        <s v="Ministerio de Educación" u="1"/>
        <s v="NOTICIAS EDICION ESTELAR" u="1"/>
        <s v="NOTICIERO FIN DE SEMANA" u="1"/>
        <s v="Selectaenlinea.com" u="1"/>
        <s v="Ancon News" u="1"/>
        <s v="Mundo social" u="1"/>
        <s v="Ciudad Foto" u="1"/>
        <s v="Noticias7Dias.com" u="1"/>
        <s v="Revista Mundo Social" u="1"/>
        <s v="EstoEsTour.com" u="1"/>
        <s v="MINISTERIO DE OBRAS PUBLICAS" u="1"/>
        <s v="El Venezolano" u="1"/>
        <s v="LaRevistaMN" u="1"/>
        <s v="La Prensa -Mosaico dominical" u="1"/>
        <s v="Ellas" u="1"/>
        <s v="Ministerio de Comercio e Industrias" u="1"/>
        <s v="RADIOGRAFIA" u="1"/>
        <s v="CNTP al Dia" u="1"/>
        <s v="Saludpanama.com" u="1"/>
        <s v="Semanario de la U" u="1"/>
        <s v="Tribunal Electoral de Panamá" u="1"/>
        <s v="LIMPTY Globe Business" u="1"/>
        <s v="chiriquinatural.com" u="1"/>
        <s v="MAS DEBATE" u="1"/>
        <s v="Ministerio de Vivienda" u="1"/>
        <s v="Capital financiero -Suplemento" u="1"/>
        <s v="El perro viajante" u="1"/>
        <s v="Yolitas Decoraciones" u="1"/>
        <s v="SumaRSE" u="1"/>
        <s v="Eventos en Panama" u="1"/>
        <s v="Martes Financiero" u="1"/>
      </sharedItems>
    </cacheField>
    <cacheField name="ID país del medio" numFmtId="0">
      <sharedItems containsBlank="1"/>
    </cacheField>
    <cacheField name="Id región del medio" numFmtId="0">
      <sharedItems containsBlank="1"/>
    </cacheField>
    <cacheField name="Canal/emisora" numFmtId="0">
      <sharedItems containsNonDate="0" containsString="0" containsBlank="1"/>
    </cacheField>
    <cacheField name="Grupo editorial" numFmtId="0">
      <sharedItems containsBlank="1"/>
    </cacheField>
    <cacheField name="Autor" numFmtId="0">
      <sharedItems containsBlank="1" count="436">
        <s v="Judit Peña            jupena@elsiglo.com"/>
        <m/>
        <s v="Wilfredo Jordan"/>
        <s v="La Llorona"/>
        <s v="Yazmin Trujillo            ytrujillo@elsiglo.com"/>
        <s v="Mileika Lasso"/>
        <s v="Guillermo Antonio Adames"/>
        <s v="LEADIMIRO GONZÁLEZ C."/>
        <s v="José Isabel Blandón"/>
        <s v="Leadimiro González C.            lgonzalez@elsiglo.com"/>
        <s v="Viola Guevara"/>
        <s v="María de Gracia"/>
        <s v="Elia Ortiz Arrocha"/>
        <s v="CARLOS ALBERTO VARGAS"/>
        <s v="Ángel Tuñón"/>
        <s v="Yorlein Morales"/>
        <s v="ALEXANDER DA SILVA"/>
        <s v="JUAN JOVANÉ O P I N I O N E P A S A"/>
        <s v="YESSIKA VALDÉS"/>
        <s v="LUIS O. GUERRA"/>
        <s v="re"/>
        <s v="YALENA ORTÍZ"/>
        <s v="Elizabeth Garrido"/>
        <s v="Juan Carlos Tapia"/>
        <s v="Dominfo A. Perdomo Ehlers"/>
        <s v="Ciara Morris"/>
        <s v="Rubén Darío Díaz"/>
        <s v="Redacción La Estrella"/>
        <s v="Maricarmen Sarsanedas"/>
        <s v="David Victoria"/>
        <s v="Olga Romero"/>
        <s v="Autor: www.panamaon.com"/>
        <s v="Alvaro Alvarado"/>
        <s v="A. Perdomo Ehlers"/>
        <s v="Nitzia Ríos"/>
        <s v="Adelita Coriat"/>
        <s v="Roberto Gonzales Jiménez"/>
        <s v="Dayra Rodríguez"/>
        <s v="RENÉ QUEVEDO"/>
        <s v="AURELIO ORTIZ G. FOTOS AGUSTÍN HERRERA"/>
        <s v="DEYANIRA PINO"/>
        <s v="Hitler Cigarruista"/>
        <s v="ROSALÍA SIMMONS"/>
        <s v="OHIGGINIS ARCIA JARAMILLO"/>
        <s v="Carlos Anel Cordero"/>
        <s v="Gerson Perez"/>
        <s v="JUAN RAMÓN VALLARINO LÓPEZ"/>
        <s v="REYNA KATIUSKA HERNÁNDEZ"/>
        <s v="Reinés Rodríguez"/>
        <s v="Elisabel Marivit Fermín"/>
        <s v="FRANKLIN CASTRELLÓN"/>
        <s v="Acan Efe"/>
        <s v="REDACCIÓN"/>
        <s v="Redacción Panamá Ámerica,elfinanciero@efpanama.com"/>
        <s v="Rafael Pérez G."/>
        <s v="Siria Miranda"/>
        <s v="Odalis Núñez"/>
        <s v="Redacción Panamá América"/>
        <s v="Sonia Navarro"/>
        <s v="AMINTA BUSTAMANTE"/>
        <s v="Clarissa Castillo"/>
        <s v="ROSALINA OROCÜ MOJICA RO S A L I NA O R"/>
        <s v="MARCO A. GANDÁSEGUI. HIJO"/>
        <s v="IVIS LEONARDO FRANCO"/>
        <s v="Karen Bernal Marrugo"/>
        <s v="Jason Morales"/>
        <s v="Karen Bernal"/>
        <s v="ACAN -EFE"/>
        <s v="ARQUITECTA Y EX MINISTRA DE ESTADO"/>
        <s v="TAMARA DEL MORAL"/>
        <s v="Karol Elizabeth Lara"/>
        <s v="Yannisse Vergara"/>
        <s v="Emilia Zeballos"/>
        <s v="Carlos Avila Rivas"/>
        <s v="Orlando rivera"/>
        <s v="FOTOGRAFÍAS Y JAZMÍN SALDAÑA JSAL"/>
        <s v="Elizabeth González"/>
        <s v="EYNA KATIUSKA HERNÁNDEZ"/>
        <s v="David Bernal"/>
        <s v="Carolina Sánchez"/>
        <s v="Yessika Calles"/>
        <s v="YESSIKA VALDÉS YAVL DE S E P A S A"/>
        <s v="Adaír Concepción"/>
        <s v="Sala de Redacción"/>
        <s v="Redacción La Prensa"/>
        <s v="Kelly Garcés"/>
        <s v="Taysha Nurse"/>
        <s v="Kristian Alvelo"/>
        <s v="Yarelis Ureña Navarro"/>
        <s v="José Agustín del Mar"/>
        <s v="Redacción Nacional"/>
        <s v="Larish Julio"/>
        <s v="Redacción El Siglo"/>
        <s v="Eric Jackson"/>
        <s v="Luis Bellini"/>
        <s v="ELISABAL MARIVIT FERMÍN"/>
        <s v="REDACCIÓN ECONOMIA ECONOMIA COM"/>
        <s v="Yanisel Cedeño"/>
        <s v="Gerardo Camargo"/>
        <s v="Blanca Navarro"/>
        <s v="Kayra Saldaña"/>
        <s v="Victoriano Rodríguez Santos"/>
        <s v="ALEXIS SANCHEZ"/>
        <s v="EFE"/>
        <s v="Guadalupe León Barría"/>
        <s v="Alma Solís"/>
        <s v="Alexandra Howard"/>
        <s v="Linda Aparicio"/>
        <s v="Catherine Perea"/>
        <s v="Priscilla Pérez"/>
        <s v="Nimay González"/>
        <s v="Rafael Antonio Ruíz"/>
        <s v="Iván Donoso"/>
        <s v="Telemetro Reporta"/>
        <s v="Mariana Suárez"/>
        <s v="Jimmy Young"/>
        <s v="VALERIE STOUTE"/>
        <s v="JUDIT PEÑA"/>
        <s v="Redacción Digital El Siglo"/>
        <s v="JULIO VILLALOBOS"/>
        <s v="Roxana Muñoz"/>
        <s v="Jason Morales,na c i o n . p a @ e p a s a .c o m ?@Pa"/>
        <s v="VALERIE STOUTE VA LE R I E S TOU TE"/>
        <s v="JOSÉ GUZMÁN"/>
        <s v="Xenia De León"/>
        <s v="Castalia Pascual"/>
        <s v="Fernando Correa"/>
        <s v="Laritza de León"/>
        <s v="REDACCIÓN MI ESCENARIO"/>
        <s v="ROSALINA OROCÚ MOJICA R O S A L I N A"/>
        <s v="LUCY GARCÉS,Marcos Thils"/>
        <s v="Michell De La Ossa Prieto"/>
        <s v="Leoncio Vidal Berrío"/>
        <s v="Carlos A. Rodríguez"/>
        <s v="JORGE MARIO HERNÁNDEZ PINZÓN VANESSAZPOS"/>
        <s v="Emilio Batista"/>
        <s v="Einer Valdéz"/>
        <s v="Redacción Mi Diario,Mirta Rodríguez"/>
        <s v="Jaime Alemán"/>
        <s v="Edwin Cabrera"/>
        <s v="Getzalette Reyes"/>
        <s v="Kelydeth Rodríguez"/>
        <s v="Julio Yao Villalaz"/>
        <s v="Jean Carlos Díaz"/>
        <s v="Ismael Gordón Guerrel"/>
        <s v="Marco A. Gandásegui"/>
        <s v="CARMEN GUEVARA C. LA IDEA DE ABRIR UN CA"/>
        <s v="JAIME A. CHÁVEZ RIVERA J A I M E C HAVE"/>
        <s v="MARICARMEN CAMARGO"/>
        <s v="HORTENSIA I. BROCE"/>
        <s v="ALEX E. HERNÁNDEZ V."/>
        <s v="SANTANDER TRISTÁN DONOSO"/>
        <s v="JORGE LUIS MACÍAS FONSECA"/>
        <s v="DELVIN CASTILLO"/>
        <s v="JEIMY DANIELA CABALLERO"/>
        <s v="DIANA DÍAZ V."/>
        <s v="RICARDO BUSTAMANTE V."/>
        <s v="MARLENE GONZÁLEZ"/>
        <s v="Reinalda C. Álvarez"/>
        <s v="Daniel M. Alarco"/>
        <s v="HIRISNEL SUCRE. S."/>
        <s v="Rita Vásquez"/>
        <s v="Daniel Delgado-Diamante"/>
        <s v="YESSKA CALLES"/>
        <s v="MAIIELA SAGEL"/>
        <s v="EDWIN RAÚL PÉREZ"/>
        <s v="Olmedo Rodríguez" u="1"/>
        <s v="FRANCISCO RODRÍGUEZ MORAN" u="1"/>
        <s v="ADOLFO ENRIQUE LINARES FRANCO" u="1"/>
        <s v="Wilfredo Jordan,WILFREDO JORDÁN S." u="1"/>
        <s v="ANPANAMÁ" u="1"/>
        <s v="CARLOS VARGAS" u="1"/>
        <s v="Eliana Morales Gil" u="1"/>
        <s v="ALVARO A. ALEMÁN H." u="1"/>
        <s v="edaccion@elsiglo.com" u="1"/>
        <s v="ATTTPanama" u="1"/>
        <s v="MANUEL OTERO" u="1"/>
        <s v="Redacción Capital" u="1"/>
        <s v="Carlos V. Ho Diéguez" u="1"/>
        <s v="LEOPOLDO NEIRA MELÉNDEZ PRESIDENTE DE DI" u="1"/>
        <s v="Ameth Pérez" u="1"/>
        <s v="Mariela Sagel" u="1"/>
        <s v="RODRIGO GUARDIA D." u="1"/>
        <s v="Saúl Quintero Quirós" u="1"/>
        <s v="YOLANDA SANDOVAL OHIGGINIS ARCIA JARAMIL" u="1"/>
        <s v="Mailyn Prince" u="1"/>
        <s v="Delfia Cortez" u="1"/>
        <s v="Carlos Ho.,Carlos HO." u="1"/>
        <s v="Marco Julio de Obaldía Miranda" u="1"/>
        <s v="MARICARMEN CAMARGO M C A MAIGO E P A S" u="1"/>
        <s v="Celia Douglas" u="1"/>
        <s v="Cecilia Fonseca" u="1"/>
        <s v="chiriquinatural" u="1"/>
        <s v="HUMBERTO CORNEJO O." u="1"/>
        <s v="Atenógenes Rodríguez" u="1"/>
        <s v="OLMEDO RODRIGUEZ CAMPOS" u="1"/>
        <s v="Redacción La Estrella de Panamá" u="1"/>
        <s v="SHERLY DÍAZ" u="1"/>
        <s v="Zulay Rodríguez" u="1"/>
        <s v="Teiga Castrellón" u="1"/>
        <s v="DENNIS A. SMITH R." u="1"/>
        <s v="JOSÉ RAÚL MULINO Q." u="1"/>
        <s v="Rubén Darío Paredes" u="1"/>
        <s v="EREIDA PRIETO-BARREIRO UNIDAD DE INVESTI" u="1"/>
        <s v="Belkis Lassonde A.            belkis.lassonde@elsiglo.com" u="1"/>
        <s v="TVN Noticias" u="1"/>
        <s v="Karla Carranza" u="1"/>
        <s v="Manuel Batista" u="1"/>
        <s v="GUSTAVO MENDOZA" u="1"/>
        <s v="Ana María Pinilla V" u="1"/>
        <s v="Redacción Mi Diario" u="1"/>
        <s v="I. Roberto Eisenmann" u="1"/>
        <s v="CARLOS CANELONES FOTOS ANDREINA" u="1"/>
        <s v="Guadalupe León B" u="1"/>
        <s v="JUAN GABRIEL GONZALEZ" u="1"/>
        <s v="AADI AP EP AS" u="1"/>
        <s v="Raul Jaramillo" u="1"/>
        <s v="Leonardo Grinspan" u="1"/>
        <s v="Luis Miguel Avila" u="1"/>
        <s v="ROBERTO GONZÁLEZ JIMÉNEZ ROSALÍA SIMMONS" u="1"/>
        <s v="José Arcia" u="1"/>
        <s v="BASILIO ACOSTA" u="1"/>
        <s v="Corina Briceño" u="1"/>
        <s v="Anghy De Gracia" u="1"/>
        <s v="BOGDAN KWIECINSKI" u="1"/>
        <s v="Francisco Rodríguez Morán" u="1"/>
        <s v="Carolina Sánchez,Jairo Cornejo" u="1"/>
        <s v="LUIS GONZÁLEZ T." u="1"/>
        <s v="KEILA E. ROJAS L." u="1"/>
        <s v="op¡n¡on@laestrella.com.pa" u="1"/>
        <s v="Carlos A. Araúz G." u="1"/>
        <s v="Urania Cecilia Molina" u="1"/>
        <s v="JESÚS SIMMONS J S I M O N S EP AS A" u="1"/>
        <s v="EDUARDO ANTONIO QUILOS B. ABOGADO Y PRES" u="1"/>
        <s v="ROBERTO GONZÁLEZ JIMÉNEZ ROBERTO. GONZALE" u="1"/>
        <s v="Ben Bland" u="1"/>
        <s v="Juan Pritsiolas" u="1"/>
        <s v="HELKIN GUEVARA IMAGE" u="1"/>
        <s v="CORINT BRICEÑO CBRICENO" u="1"/>
        <s v="La Prensa" u="1"/>
        <s v="Brenda Ducreux" u="1"/>
        <s v="Sugey Fernandez" u="1"/>
        <s v="RAMSES BETANCOURT" u="1"/>
        <s v="HIRISNEL SUCRE SERRANO" u="1"/>
        <s v="George Berman" u="1"/>
        <s v="FILÓSOFA Y ESCRITORA" u="1"/>
        <s v="Roberto F. Gutiérrez" u="1"/>
        <s v="Maureen Cuevas" u="1"/>
        <s v="Antonio Saldaña" u="1"/>
        <s v="Zelideth Cortez" u="1"/>
        <s v="Redacción Digital La Estrella" u="1"/>
        <s v="JASON MORALES J M O RA LE S E P A S A" u="1"/>
        <s v="Luis Aguilar" u="1"/>
        <s v="Elizabeth Garrido A" u="1"/>
        <s v="VICTORIA ISABEL CARDIEL C" u="1"/>
        <s v="REDACCIÓN REDACCIÓN EL FINANCIERO Y AWP" u="1"/>
        <s v="Liseth Diaz" u="1"/>
        <s v="DIOSY RODRÍGUEZ E VA" u="1"/>
        <s v="JOSÉ ESPINOSA BILGRAY" u="1"/>
        <s v="JAIRO H. PERTUZ SUÁREZ" u="1"/>
        <s v="Alex Pacheco" u="1"/>
        <s v="OLIMPO A. SÁEZ M." u="1"/>
        <s v="Redacción Crítica" u="1"/>
        <s v="www.laestrella.com.pa" u="1"/>
        <s v="David Alejandro Chacón" u="1"/>
        <s v="Alfonso Zamora" u="1"/>
        <s v="Migdalia Grinard" u="1"/>
        <s v="MARIO LARA" u="1"/>
        <s v="FÉLIX MOULANIER ASESORÍA LEGAL COMUN CAC" u="1"/>
        <s v="Marlene Testa" u="1"/>
        <s v="ROBERTO ROLLÓN" u="1"/>
        <s v="Yenny Caballero" u="1"/>
        <s v="JULIO ALFARO" u="1"/>
        <s v="Ricardo Peñalba" u="1"/>
        <s v="ALDO A. BRUNETTE" u="1"/>
        <s v="Rolando Espinoza" u="1"/>
        <s v="Mirta Rodríguez" u="1"/>
        <s v="PRÁCTICO DEL CANAL DE PANAMÁ" u="1"/>
        <s v="Arturo Diaz" u="1"/>
        <s v="CARLOS RUBIO" u="1"/>
        <s v="I O N P A E P" u="1"/>
        <s v="Jesús Simmons" u="1"/>
        <s v="Luis Polo Roa" u="1"/>
        <s v="Migdalia Casorla" u="1"/>
        <s v="FERNANDO PEÑA MORAN" u="1"/>
        <s v="José Blandón Castillo" u="1"/>
        <s v="JOSÉ ALBERTO CHACÓN J O S E C HA C O N" u="1"/>
        <s v="Yanelis Domínguez" u="1"/>
        <s v="ALFREDO MELÉNDEZ M." u="1"/>
        <s v="ROBERTO DELGADO" u="1"/>
        <s v="Kristel Rogriguez" u="1"/>
        <s v="CARLOS CANELONES ANDRELNA RODRÍG" u="1"/>
        <s v="Jairo Cornejo" u="1"/>
        <s v="Luis M. Blanco" u="1"/>
        <s v="FERNÁN MOLINOS D." u="1"/>
        <s v="C. MORRIS" u="1"/>
        <s v="Julio Chandeck" u="1"/>
        <s v="Yolanda Sandoval" u="1"/>
        <s v="ROBERTO GONZALEZ JIMENEZ" u="1"/>
        <s v="CARMEN GUEVARA C. OZNAR ORTEGA" u="1"/>
        <s v="NOEL CABALLERO" u="1"/>
        <s v="CARLOS CHRISTIAN SÁNCHEZ" u="1"/>
        <s v="DANIEL DOMÍNGUEZ Z." u="1"/>
        <s v="Redacción Crítica,REDACCIÓN CRÍTICA" u="1"/>
        <s v="Hugo Famanía" u="1"/>
        <s v="TANIA HENRÍQUEZ" u="1"/>
        <s v="JULIO MORENO VEGA" u="1"/>
        <s v="ARTURO DE LEÓN" u="1"/>
        <s v="Francisco Miguez" u="1"/>
        <s v="LUIS BURÓN-BARAHONA" u="1"/>
        <s v="Gustavo Jiménez" u="1"/>
        <s v="Julio Moreno Vega            jumoreno@elsiglo.com" u="1"/>
        <s v="Rodrigo Noriega" u="1"/>
        <s v="JUAN CARLOS CROSTON" u="1"/>
        <s v="Marco A. Gandásegui, Hijo" u="1"/>
        <s v="HUMBERTO CORNEJO O. H U M B E R T O. C O" u="1"/>
        <s v="JUAN CARDONA ESPECIAL PARA LA PRENSA VIV" u="1"/>
        <s v="René Hernández" u="1"/>
        <s v="REDACCIÓN ECONOMÍA" u="1"/>
        <s v="ANA MARÍA PINILLA V." u="1"/>
        <s v="DIANA CECILIA RODRIGUEZ" u="1"/>
        <s v="Carlos Christian Sánchez Co umnista" u="1"/>
        <s v="REDACCIÓN PLANETA" u="1"/>
        <s v="DIÓMEDES SÁNCHEZ F D I AA D I A PA" u="1"/>
        <s v="Argelis Gaudiano" u="1"/>
        <s v="Yaneth De León" u="1"/>
        <s v="Belkis Lassonde" u="1"/>
        <s v="Luis Jesús Mendoza" u="1"/>
        <s v="ROBERTO GONZÁLEZ JIMÉNEZ " u="1"/>
        <s v="JAIRO CORNEJO B F IM H JAIRO COR" u="1"/>
        <s v="SELENE RICORD S E L E N E. R I C O R" u="1"/>
        <s v="KAROLINE SANTANA" u="1"/>
        <s v="Yolanda Torres Salazar" u="1"/>
        <s v="Guillermo Centofanti" u="1"/>
        <s v="Ketko Rincón" u="1"/>
        <s v="Aneldo Arosemena" u="1"/>
        <s v="JUSTINO GONZALEZ" u="1"/>
        <s v="RAÚL E. CARRANZA" u="1"/>
        <s v="Ernesto A. Holder" u="1"/>
        <s v="Ramsés Bethancourt" u="1"/>
        <s v="THAYS DOMÍNGUEZ HERRERA" u="1"/>
        <s v="Roberto Gonzales Jiménez,I. Roberto Eisenmann" u="1"/>
        <s v="Juan 25Centavos" u="1"/>
        <s v="Ricardo Caballero" u="1"/>
        <s v="Luiyi Alberto Humes" u="1"/>
        <s v="FLORENCIO DÍAZ PINZÓN" u="1"/>
        <s v="www.tucomunidadxom.pa" u="1"/>
        <s v="FÉLIX E. VILLARREAL V." u="1"/>
        <s v="Andrea Gallo" u="1"/>
        <s v="Herminia Rivera" u="1"/>
        <s v="AURELIO ORTIZ G." u="1"/>
        <s v="DARYS ARAÚZ SOMOZA" u="1"/>
        <s v="JOSÉ MARÍA TORRIJOS LEGAZPI" u="1"/>
        <s v="Wilfredo Jordán" u="1"/>
        <s v="IVÁN A. RICORD G." u="1"/>
        <s v="Mirta Rodríguez P" u="1"/>
        <s v="SERVICIOS INTERNACIONALES" u="1"/>
        <s v="CUENTOS DE SOL Y AGUA ESTHER M. ARJONA" u="1"/>
        <s v="AP/AFP" u="1"/>
        <s v="ANDREINA RODRÍGUEZ GONZÁLEZ" u="1"/>
        <s v="Andrés Laguna" u="1"/>
        <s v="apronadpanama" u="1"/>
        <s v="Jorge E. Quirós" u="1"/>
        <s v="Avenabet Mercado" u="1"/>
        <s v="SILVIA DE MARUCCI" u="1"/>
        <s v="REDACCIÓN POLÍTICA" u="1"/>
        <s v="WILFREDO JORDÁN S." u="1"/>
        <s v="Nerea López" u="1"/>
        <s v="Josue Villao" u="1"/>
        <s v="Maura Boniche" u="1"/>
        <s v="MARIJULÍA PUJOL LLOYD" u="1"/>
        <s v="AMINTA BUSTAMANTE ROBERTO GONZÁLEZ JIMÉN" u="1"/>
        <s v="Carlos Anfor" u="1"/>
        <s v="Yaneth Cepeda" u="1"/>
        <s v="Irma Rodíguez Reyes" u="1"/>
        <s v="MARÍA TERESA PATIÑO AMOR" u="1"/>
        <s v="Rodolfo Sabonge" u="1"/>
        <s v="YASILKA CÓRDOBA R." u="1"/>
        <s v="REDACCIÓN EY '' E P A S A C O M" u="1"/>
        <s v="GABRIEL D'ANNUNZIO ROSANIA VILLAVERDE" u="1"/>
        <s v="Carlos Sanford" u="1"/>
        <s v="LUIS ALFONSO PULEIO" u="1"/>
        <s v="Carlos Ramos Delgado" u="1"/>
        <s v="DIOSY RODRÍGUEZ V I VA" u="1"/>
        <s v="MARICARMEN CAMARGO M C A M A RG O E P" u="1"/>
        <s v="Elías Murillo" u="1"/>
        <s v="JAMES APARICIO" u="1"/>
        <s v="Flavia Espinoza" u="1"/>
        <s v="Angel López Guía" u="1"/>
        <s v="Jon Lee Anderson" u="1"/>
        <s v="DIOSY RODRÍGUEZ VIVA" u="1"/>
        <s v="robert" u="1"/>
        <s v="ENRIQUE ILLUECA" u="1"/>
        <s v="DELFIA CORTEZ COLÓN" u="1"/>
        <s v="redaccion@elsiglo.com" u="1"/>
        <s v="ÓSCAR CASTAÑO LLORENTE" u="1"/>
        <s v="MARÍA DEL PILAR MÉNDEZ" u="1"/>
        <s v="Deysi Núñez" u="1"/>
        <s v="Kendra Berry" u="1"/>
        <s v="Carla Marciaga" u="1"/>
        <s v="Iraida Alfu de Reyes" u="1"/>
        <s v="elfinanciero@efpanama.com" u="1"/>
        <s v="MICHELL DE LA O SSA PRIETO" u="1"/>
        <s v="WILFREDO JORD Á N S. ROBERTO GONZ Á LEZ" u="1"/>
        <s v="Opinion N7D" u="1"/>
        <s v="Democracia Panamá" u="1"/>
        <s v="Zulema Emanuel" u="1"/>
        <s v="Félix Ruiz Rodríguez" u="1"/>
        <s v="JULIO CÉSAR CAICEDO MENDIETA CO UMNI" u="1"/>
        <s v="NOHELY RAMIREZ" u="1"/>
        <s v="Roberto Montañez" u="1"/>
        <s v="Yolitas Decoraciones" u="1"/>
        <s v="Racciónnacion.pa@epasa com" u="1"/>
        <s v="Juan Luis Batista" u="1"/>
        <s v="KAROLINE SANT ANA" u="1"/>
        <s v="DIÓMEDES SÁNCHEZ S. DI ADI AP EP A" u="1"/>
        <s v="ACAN-EFE" u="1"/>
        <s v="BELKIS ALCÁZAR" u="1"/>
        <s v="RAFAEL CANDANEDO" u="1"/>
        <s v="VICTORIA ISABEL CARDIEL C." u="1"/>
        <s v="JAIME FIGUEROA NAVARRO O P I N I O N E" u="1"/>
        <s v="Eddie Tapiero" u="1"/>
        <s v="Rafael Pérez G" u="1"/>
        <s v="Luis Carlos Velarde" u="1"/>
        <s v="DAVID ALEJANDRO CHIVÓN" u="1"/>
        <s v="Genaro Villalaz García" u="1"/>
        <s v="Editor Portada" u="1"/>
        <s v="JOSÉ HILARIO GÓMEZ" u="1"/>
        <s v="Eduardo Antonio Quirós B" u="1"/>
        <s v="COLUMNISTA" u="1"/>
        <s v="Óscar Sánchez" u="1"/>
        <s v="ESTHER M. ARJONA" u="1"/>
        <s v="Educa.Pnm@gmail.com" u="1"/>
        <s v="Redacción Metro Libre" u="1"/>
        <s v="Sergio Rivera" u="1"/>
        <s v="Nidia Domínguez" u="1"/>
      </sharedItems>
    </cacheField>
    <cacheField name="KloutScore" numFmtId="0">
      <sharedItems containsNonDate="0" containsString="0" containsBlank="1"/>
    </cacheField>
    <cacheField name="Tipología" numFmtId="0">
      <sharedItems containsBlank="1"/>
    </cacheField>
    <cacheField name="Fecha de publicación completa" numFmtId="0">
      <sharedItems containsBlank="1"/>
    </cacheField>
    <cacheField name="Fecha de publicación" numFmtId="0">
      <sharedItems containsNonDate="0" containsDate="1" containsString="0" containsBlank="1" minDate="2017-08-01T00:00:00" maxDate="2017-09-01T00:00:00"/>
    </cacheField>
    <cacheField name="Hora de publicación" numFmtId="0">
      <sharedItems containsNonDate="0" containsDate="1" containsString="0" containsBlank="1" minDate="1899-12-30T00:04:03" maxDate="1899-12-30T23:55:03"/>
    </cacheField>
    <cacheField name="Ocupación en página (cm2)" numFmtId="0">
      <sharedItems containsString="0" containsBlank="1" containsNumber="1" minValue="13" maxValue="2607.4"/>
    </cacheField>
    <cacheField name="Audiencia" numFmtId="0">
      <sharedItems containsString="0" containsBlank="1" containsNumber="1" containsInteger="1" minValue="4" maxValue="72409"/>
    </cacheField>
    <cacheField name="Audiencia ComScore" numFmtId="0">
      <sharedItems containsString="0" containsBlank="1" containsNumber="1" containsInteger="1" minValue="311" maxValue="311"/>
    </cacheField>
    <cacheField name="Valor económico (noticia)" numFmtId="0">
      <sharedItems containsString="0" containsBlank="1" containsNumber="1" minValue="8" maxValue="75127.649999999994"/>
    </cacheField>
    <cacheField name="Duración" numFmtId="0">
      <sharedItems containsString="0" containsBlank="1" containsNumber="1" containsInteger="1" minValue="39" maxValue="879"/>
    </cacheField>
    <cacheField name="Página" numFmtId="0">
      <sharedItems containsString="0" containsBlank="1" containsNumber="1" containsInteger="1" minValue="1" maxValue="78"/>
    </cacheField>
    <cacheField name="Ranking del medio" numFmtId="0">
      <sharedItems containsString="0" containsBlank="1" containsNumber="1" containsInteger="1" minValue="3" maxValue="6"/>
    </cacheField>
    <cacheField name="Clasificación prensa" numFmtId="0">
      <sharedItems containsBlank="1"/>
    </cacheField>
    <cacheField name="País del medio" numFmtId="0">
      <sharedItems containsBlank="1"/>
    </cacheField>
    <cacheField name="Región del medio" numFmtId="0">
      <sharedItems containsBlank="1"/>
    </cacheField>
    <cacheField name="Idioma" numFmtId="0">
      <sharedItems containsBlank="1"/>
    </cacheField>
    <cacheField name="Retweet de tweet" numFmtId="0">
      <sharedItems containsNonDate="0" containsString="0" containsBlank="1"/>
    </cacheField>
    <cacheField name="Jorge Luis Quijano" numFmtId="0">
      <sharedItems containsBlank="1" count="3">
        <s v="Sí"/>
        <m/>
        <s v="No" u="1"/>
      </sharedItems>
    </cacheField>
    <cacheField name="Tipo de información" numFmtId="0">
      <sharedItems containsBlank="1"/>
    </cacheField>
    <cacheField name="ACP (Canal de Panamá - PA)" numFmtId="0">
      <sharedItems containsBlank="1"/>
    </cacheField>
    <cacheField name="Actualidad Panameña (Canal de Panamá - PA)" numFmtId="0">
      <sharedItems containsBlank="1"/>
    </cacheField>
    <cacheField name="Ampliación del Canal (Canal de Panamá - PA)" numFmtId="0">
      <sharedItems containsBlank="1"/>
    </cacheField>
    <cacheField name="Competidores (Canal de Panamá - PA)" numFmtId="0">
      <sharedItems containsBlank="1"/>
    </cacheField>
    <cacheField name="Deportes (Canal de Panamá - PA)" numFmtId="0">
      <sharedItems containsBlank="1"/>
    </cacheField>
    <cacheField name="Economía (Canal de Panamá - PA)" numFmtId="0">
      <sharedItems containsBlank="1"/>
    </cacheField>
    <cacheField name="Energía (Canal de Panamá - PA)" numFmtId="0">
      <sharedItems containsNonDate="0" containsString="0" containsBlank="1"/>
    </cacheField>
    <cacheField name="Fotografía (Canal de Panamá - PA)" numFmtId="0">
      <sharedItems containsBlank="1"/>
    </cacheField>
    <cacheField name="Historia (Canal de Panamá - PA)" numFmtId="0">
      <sharedItems containsBlank="1"/>
    </cacheField>
    <cacheField name="Hotelería y turismo (Canal de Panamá - PA)" numFmtId="0">
      <sharedItems containsBlank="1"/>
    </cacheField>
    <cacheField name="Logística (Canal de Panamá - PA)" numFmtId="0">
      <sharedItems containsBlank="1"/>
    </cacheField>
    <cacheField name="Medio Ambiente (Canal de Panamá - PA)" numFmtId="0">
      <sharedItems containsBlank="1"/>
    </cacheField>
    <cacheField name="Obras Públicas (Canal de Panamá - PA)" numFmtId="0">
      <sharedItems containsBlank="1"/>
    </cacheField>
    <cacheField name="Política (Canal de Panamá - PA)" numFmtId="0">
      <sharedItems containsBlank="1"/>
    </cacheField>
    <cacheField name="RRHH del Canal (Canal de Panamá - PA)" numFmtId="0">
      <sharedItems containsBlank="1"/>
    </cacheField>
    <cacheField name="Relaciones internacionales (Canal de Panamá - PA)" numFmtId="0">
      <sharedItems containsBlank="1"/>
    </cacheField>
    <cacheField name="Sociales y cultura panameña (Canal de Panamá - PA)" numFmtId="0">
      <sharedItems containsBlank="1"/>
    </cacheField>
    <cacheField name="Entidad" numFmtId="0">
      <sharedItems containsBlank="1"/>
    </cacheField>
    <cacheField name="Protagonismo" numFmtId="0">
      <sharedItems containsBlank="1" count="4">
        <s v="Protagonista"/>
        <s v="Secundario"/>
        <s v="Mencion"/>
        <m/>
      </sharedItems>
    </cacheField>
    <cacheField name="Tono de entidad" numFmtId="0">
      <sharedItems containsString="0" containsBlank="1" containsNumber="1" containsInteger="1" minValue="-1" maxValue="1"/>
    </cacheField>
    <cacheField name="Categoría" numFmtId="0">
      <sharedItems containsBlank="1"/>
    </cacheField>
    <cacheField name="Valor de categoría" numFmtId="0">
      <sharedItems containsBlank="1"/>
    </cacheField>
    <cacheField name="Tono" numFmtId="0">
      <sharedItems containsString="0" containsBlank="1" containsNumber="1" containsInteger="1" minValue="-1" maxValue="1"/>
    </cacheField>
    <cacheField name="Duración2" numFmtId="0">
      <sharedItems containsString="0" containsBlank="1" containsNumber="1" minValue="5" maxValue="828"/>
    </cacheField>
    <cacheField name="Espacio" numFmtId="0">
      <sharedItems containsString="0" containsBlank="1" containsNumber="1" minValue="0.03" maxValue="2.69"/>
    </cacheField>
    <cacheField name="Valoración económica" numFmtId="0">
      <sharedItems containsString="0" containsBlank="1" containsNumber="1" minValue="0.02" maxValue="25560"/>
    </cacheField>
    <cacheField name="Valoración económica diferencial" numFmtId="0">
      <sharedItems containsString="0" containsBlank="1" containsNumber="1" minValue="-15672" maxValue="25560"/>
    </cacheField>
    <cacheField name="Índice de calidad" numFmtId="0">
      <sharedItems containsString="0" containsBlank="1" containsNumber="1" minValue="0.63" maxValue="10"/>
    </cacheField>
    <cacheField name="Índice de calidad ComScore" numFmtId="0">
      <sharedItems containsString="0" containsBlank="1" containsNumber="1" minValue="5.47" maxValue="7.81"/>
    </cacheField>
    <cacheField name="Sugeridas" numFmtId="0">
      <sharedItems containsNonDate="0" containsString="0" containsBlank="1"/>
    </cacheField>
    <cacheField name="Destacada" numFmtId="0">
      <sharedItems containsNonDate="0" containsString="0" containsBlank="1"/>
    </cacheField>
    <cacheField name="Comentarios" numFmtId="0">
      <sharedItems containsNonDate="0" containsString="0" containsBlank="1"/>
    </cacheField>
    <cacheField name="Nombre del medio raíz" numFmtId="0">
      <sharedItems containsBlank="1" count="92">
        <s v="El Siglo Digital"/>
        <s v="Panama On"/>
        <s v="La Estrella de Panama"/>
        <s v="NEX TV "/>
        <s v="Impresa.Prensa.com"/>
        <s v="Dealante.com"/>
        <s v="Crítica en Línea"/>
        <s v="Panamá América"/>
        <s v="KW CONTINENTE"/>
        <s v="RADIO PANAMA"/>
        <s v="RADIO NACIONAL DE PANAMA"/>
        <s v="Prensa.com"/>
        <s v="TELEMETRO"/>
        <s v="OMEGA STEREO"/>
        <s v="Ser TV"/>
        <s v="La Estrella"/>
        <s v="El Siglo"/>
        <s v="TVN-2.COM"/>
        <s v="LatinOL.com"/>
        <s v="RPC RADIO"/>
        <s v="Metro Libre"/>
        <s v="Telemetro.com"/>
        <s v="La Prensa"/>
        <s v="Crítica"/>
        <s v="Revista Inversiones &amp; Negocios"/>
        <s v="Semanario La Universidad"/>
        <s v="Portada Panama"/>
        <s v="Capital Financiero"/>
        <s v="RPCTV"/>
        <s v="NexTvPanama.com"/>
        <s v="Democracy Panama"/>
        <s v="La Prensa -Ellas"/>
        <s v="Asamblea Nacional de Panamá"/>
        <s v="Mi Diario"/>
        <s v="La Opinión Panamá"/>
        <s v="El Financiero Panama"/>
        <s v="El Boletin"/>
        <s v="La Prensa -Martes financiero"/>
        <s v="El Financiero"/>
        <s v="Agencia de Noticias Panama"/>
        <s v="La Estrella -Pasión"/>
        <s v="Parlatino.org"/>
        <s v="The Visitor"/>
        <s v="La Prensa -Vivir +"/>
        <s v="El Venezolano Panama"/>
        <s v="Dia a Dia Panama"/>
        <s v="Radio Panamá"/>
        <s v="CF Comunicaciones"/>
        <s v="Enterate507"/>
        <s v="ECO TV "/>
        <s v="La Exitosa Panamá"/>
        <s v="Día a día"/>
        <s v="Bulletin Panama"/>
        <s v="La Prensa -A la mesa"/>
        <s v="La Estrella -Capital"/>
        <s v="La Estrella -Facetas"/>
        <m/>
        <s v="La Prensa -Motors" u="1"/>
        <s v="Ministerio de Desarrollo Social Panama" u="1"/>
        <s v="This is my World/ Este es mi Mundo." u="1"/>
        <s v="El Chotin.com" u="1"/>
        <s v="APRONAD PANAMA" u="1"/>
        <s v="Cable Onda Sports" u="1"/>
        <s v="Lucirbien.com" u="1"/>
        <s v="Ministerio de Educación" u="1"/>
        <s v="Selectaenlinea.com" u="1"/>
        <s v="Ancon News" u="1"/>
        <s v="Mundo social" u="1"/>
        <s v="Ciudad Foto" u="1"/>
        <s v="Noticias7Dias.com" u="1"/>
        <s v="Revista Mundo Social" u="1"/>
        <s v="EstoEsTour.com" u="1"/>
        <s v="EXITOSA 95.3FM MADRE" u="1"/>
        <s v="MINISTERIO DE OBRAS PUBLICAS" u="1"/>
        <s v="El Venezolano" u="1"/>
        <s v="LaRevistaMN" u="1"/>
        <s v="La Prensa -Mosaico dominical" u="1"/>
        <s v="Ellas" u="1"/>
        <s v="Ministerio de Comercio e Industrias" u="1"/>
        <s v="CNTP al Dia" u="1"/>
        <s v="Saludpanama.com" u="1"/>
        <s v="Semanario de la U" u="1"/>
        <s v="Tribunal Electoral de Panamá" u="1"/>
        <s v="LIMPTY Globe Business" u="1"/>
        <s v="chiriquinatural.com" u="1"/>
        <s v="Ministerio de Vivienda" u="1"/>
        <s v="Capital financiero -Suplemento" u="1"/>
        <s v="El perro viajante" u="1"/>
        <s v="Yolitas Decoraciones" u="1"/>
        <s v="SumaRSE" u="1"/>
        <s v="Eventos en Panama" u="1"/>
        <s v="Martes Financiero" u="1"/>
      </sharedItems>
    </cacheField>
    <cacheField name="ID del medio raíz" numFmtId="0">
      <sharedItems containsBlank="1"/>
    </cacheField>
    <cacheField name="Es suplemento" numFmtId="0">
      <sharedItems containsString="0" containsBlank="1" containsNumber="1" containsInteger="1" minValue="1" maxValue="1"/>
    </cacheField>
    <cacheField name="Ámbito de distribución" numFmtId="0">
      <sharedItems containsBlank="1"/>
    </cacheField>
    <cacheField name="Conitene imagen" numFmtId="0">
      <sharedItems containsBlank="1"/>
    </cacheField>
    <cacheField name="cod" numFmtId="0">
      <sharedItems containsString="0" containsBlank="1" containsNumber="1" containsInteger="1" minValue="1" maxValue="1"/>
    </cacheField>
    <cacheField name="Temas" numFmtId="0">
      <sharedItems containsBlank="1" count="101">
        <s v="Enfrentamiento ACP y GUPC"/>
        <s v="Relaciones internacionales"/>
        <s v="Puerto de Corozal"/>
        <s v="Cronograma de actividades"/>
        <s v="Compuertas"/>
        <s v="Cumbres, seminarios, foros"/>
        <s v="Sindicatos del Canal"/>
        <s v="Ampliación Canal"/>
        <s v="Aniversario del Canal de Panamá"/>
        <s v="Obras y arreglos "/>
        <s v="Economía del Canal"/>
        <s v="Administración"/>
        <s v="Cuarto puente sobre el Canal"/>
        <s v="Migración"/>
        <s v="Deportes"/>
        <s v="Generación de empleos"/>
        <s v="Economía de Panamá"/>
        <s v="Canal terrestre"/>
        <s v="Tránsito de buques por el Canal"/>
        <s v="Titulación de tierras "/>
        <s v="Servicios marítimos"/>
        <s v="Gobierno"/>
        <s v="Excursiones al Canal"/>
        <s v="Areas Protegidas"/>
        <s v="Sitios turísticos"/>
        <s v="Historia del Canal"/>
        <s v="Educación"/>
        <s v="Asamblea Nacional"/>
        <s v="Acuerdos internacionales"/>
        <s v="Acciones sociales"/>
        <s v="Tercera Línea de Metro"/>
        <s v="Perfiles, Biografías, Entretenimiento"/>
        <s v="Ríos y mares"/>
        <s v="Fiestas y cocteles"/>
        <s v="Salud"/>
        <s v="Fallos eléctricos "/>
        <s v="Inversiones"/>
        <s v="Proyectos futuros"/>
        <s v="Niños y juventud"/>
        <s v="Corrupción"/>
        <s v="Animales"/>
        <s v="Funcionarios de la ACP"/>
        <s v="Negociaciones"/>
        <s v="Proyectos y leyes"/>
        <s v="Energía eléctrica"/>
        <s v="Canal de Suez"/>
        <s v="Puertos"/>
        <s v="Visita de celebridades"/>
        <s v="Incidentes en cercanías del Canal"/>
        <s v="Inundaciones"/>
        <s v="Historia de Panamá"/>
        <s v="Tratamiento de aguas"/>
        <s v="Seguridad del Canal"/>
        <s v="Canal de México"/>
        <s v="Justicia y legislativo"/>
        <s v="Audiovisuales teatro"/>
        <s v="Violencia y drogas"/>
        <s v="Recostrucción de barrios"/>
        <m/>
        <s v="" u="1"/>
        <s v="GUPC" u="1"/>
        <s v="Desempleo" u="1"/>
        <s v="Hoteles" u="1"/>
        <s v="robos" u="1"/>
        <s v="Fútbol" u="1"/>
        <s v="Cambio climático" u="1"/>
        <s v="Ampliación del Canal" u="1"/>
        <s v="Segunda Línea de Metro" u="1"/>
        <s v="Incendios" u="1"/>
        <s v="Cursos y capacitaciones" u="1"/>
        <e v="#REF!" u="1"/>
        <s v="Economía del CanalTercera Línea de Metro" u="1"/>
        <s v="Avance obrasEconomía del Canal" u="1"/>
        <s v="Premios " u="1"/>
        <s v="Canal de Nicaragua" u="1"/>
        <s v="Tercer puente sobre el Canal" u="1"/>
        <s v="Avance obras" u="1"/>
        <s v="Economía empresarial" u="1"/>
        <s v="Emisión de CO2" u="1"/>
        <s v="Reforestación" u="1"/>
        <s v="Gas natural y licuado" u="1"/>
        <s v="Basuras" u="1"/>
        <s v="Comunicados de la ACP" u="1"/>
        <s v="Energía eólica" u="1"/>
        <s v="Proyectos relacionados con el agua" u="1"/>
        <s v="Acciones socialesCursos y capacitaciones" u="1"/>
        <s v="Filmaciones" u="1"/>
        <s v="Economía internacional" u="1"/>
        <s v="Petróleo y combustibles" u="1"/>
        <s v="Avance obrasTercera Línea de Metro" u="1"/>
        <s v="Trump" u="1"/>
        <s v="Vehículos y remolcadores" u="1"/>
        <s v="Avance obrasCuarto puente sobre el Canal" u="1"/>
        <s v="Obras y arreglos Vehículos y remolcadores" u="1"/>
        <s v="Galerías y muestras" u="1"/>
        <s v="Economía internacionalProyectos relacionados con el agua" u="1"/>
        <s v="Canal por Río Atrato Colombia" u="1"/>
        <s v="Barack Obama" u="1"/>
        <s v="Muertes y accidentes" u="1"/>
        <s v="Literatura" u="1"/>
        <s v="Amenazas" u="1"/>
      </sharedItems>
    </cacheField>
    <cacheField name="Día" numFmtId="0">
      <sharedItems containsString="0" containsBlank="1" containsNumber="1" containsInteger="1" minValue="1" maxValue="31"/>
    </cacheField>
    <cacheField name="Duración por horas" numFmtId="0">
      <sharedItems containsNonDate="0" containsDate="1" containsString="0" containsBlank="1" minDate="1899-12-30T00:00:00" maxDate="1899-12-31T00:00:00"/>
    </cacheField>
    <cacheField name="Index" numFmtId="164">
      <sharedItems containsString="0" containsBlank="1" containsNumber="1" minValue="0.315" maxValue="8"/>
    </cacheField>
    <cacheField name="Positivo" numFmtId="0">
      <sharedItems containsBlank="1"/>
    </cacheField>
    <cacheField name="Neutro" numFmtId="0">
      <sharedItems containsBlank="1"/>
    </cacheField>
    <cacheField name="Negativo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46">
  <r>
    <s v="/i/mn/31381835254"/>
    <s v="http://elsiglo.com/panama/gupc-debe-pagar-229-millones/24015377"/>
    <s v="http://elsiglo.com/panama/gupc-debe-pagar-229-millones/24015377"/>
    <s v="GUPC debe pagar $22.9 millones a la ACP"/>
    <m/>
    <x v="0"/>
    <x v="0"/>
    <s v="pa"/>
    <m/>
    <m/>
    <m/>
    <x v="0"/>
    <m/>
    <s v="noticia"/>
    <s v="2017-08-01 00:08:00-05:00"/>
    <d v="2017-08-01T00:00:00"/>
    <d v="1899-12-30T00:08:00"/>
    <m/>
    <n v="419"/>
    <m/>
    <n v="100"/>
    <m/>
    <m/>
    <n v="4"/>
    <s v="información general"/>
    <s v="Panamá"/>
    <m/>
    <s v="español"/>
    <m/>
    <x v="0"/>
    <s v="Titular"/>
    <s v="Enfrentamiento ACP y GUPC"/>
    <m/>
    <m/>
    <m/>
    <m/>
    <m/>
    <m/>
    <m/>
    <m/>
    <m/>
    <m/>
    <m/>
    <m/>
    <m/>
    <m/>
    <m/>
    <m/>
    <s v="Canal de Panamá"/>
    <x v="0"/>
    <n v="1"/>
    <s v="Protagonismo"/>
    <s v="Protagonista"/>
    <n v="1"/>
    <m/>
    <m/>
    <n v="0.84"/>
    <n v="0.84"/>
    <n v="7.81"/>
    <m/>
    <m/>
    <m/>
    <m/>
    <x v="0"/>
    <s v="/s/mn/c11e65d811682e26e9281cacf6ba002c"/>
    <m/>
    <m/>
    <s v="No"/>
    <n v="1"/>
    <x v="0"/>
    <n v="1"/>
    <d v="1899-12-30T00:00:00"/>
    <n v="3.9049999999999994"/>
    <s v="1"/>
    <s v="0"/>
    <s v="0"/>
  </r>
  <r>
    <s v="/i/mn/31383926656"/>
    <s v="http://www.panamaon.com/noticias/economia/28672-se-emite-fallo-a-favor-de-acp-ante-reclamo-de-gupc.html"/>
    <s v="http://www.panamaon.com/noticias/economia/28672-se-emite-fallo-a-favor-de-acp-ante-reclamo-de-gupc.html"/>
    <s v="Se emite fallo a favor de ACP ante reclamo de GUPC"/>
    <m/>
    <x v="0"/>
    <x v="1"/>
    <s v="pa"/>
    <m/>
    <m/>
    <m/>
    <x v="1"/>
    <m/>
    <s v="noticia"/>
    <s v="2017-08-01 04:47:00-05:00"/>
    <d v="2017-08-01T00:00:00"/>
    <d v="1899-12-30T04:47:00"/>
    <m/>
    <n v="1844"/>
    <m/>
    <n v="100"/>
    <m/>
    <m/>
    <n v="4"/>
    <m/>
    <s v="Panamá"/>
    <m/>
    <s v="español"/>
    <m/>
    <x v="1"/>
    <s v="Titular"/>
    <s v="Enfrentamiento ACP y GUPC"/>
    <m/>
    <m/>
    <m/>
    <m/>
    <m/>
    <m/>
    <m/>
    <m/>
    <m/>
    <m/>
    <m/>
    <m/>
    <m/>
    <m/>
    <m/>
    <m/>
    <s v="Canal de Panamá"/>
    <x v="0"/>
    <n v="1"/>
    <s v="Protagonismo"/>
    <s v="Protagonista"/>
    <n v="1"/>
    <m/>
    <m/>
    <n v="4.0599999999999996"/>
    <n v="4.0599999999999996"/>
    <n v="7.81"/>
    <m/>
    <m/>
    <m/>
    <m/>
    <x v="1"/>
    <s v="/s/mn/1b1c4cd7841b458e8a8c19eea1c178af"/>
    <m/>
    <m/>
    <s v="No"/>
    <n v="1"/>
    <x v="0"/>
    <n v="1"/>
    <d v="1899-12-30T00:00:00"/>
    <n v="3.9049999999999994"/>
    <s v="1"/>
    <s v="0"/>
    <s v="0"/>
  </r>
  <r>
    <s v="/i/mn/31382224497"/>
    <s v="http://laestrella.com.pa/economia/gupc-debera-indemnizar-25-millones/24015409"/>
    <s v="http://laestrella.com.pa/economia/gupc-debera-indemnizar-25-millones/24015409"/>
    <s v="hace 1 hora GUPC deberá indemnizar a la ACP con $25 millones"/>
    <m/>
    <x v="0"/>
    <x v="2"/>
    <s v="pa"/>
    <m/>
    <m/>
    <m/>
    <x v="1"/>
    <m/>
    <s v="noticia"/>
    <s v="2017-08-01 01:06:00-05:00"/>
    <d v="2017-08-01T00:00:00"/>
    <d v="1899-12-30T01:06:00"/>
    <m/>
    <n v="49727"/>
    <m/>
    <n v="462.46"/>
    <m/>
    <m/>
    <n v="5"/>
    <s v="información general"/>
    <s v="Panamá"/>
    <m/>
    <s v="español"/>
    <m/>
    <x v="1"/>
    <s v="Titular"/>
    <s v="Enfrentamiento ACP y GUPC"/>
    <m/>
    <m/>
    <m/>
    <m/>
    <m/>
    <m/>
    <m/>
    <m/>
    <m/>
    <m/>
    <m/>
    <m/>
    <m/>
    <m/>
    <m/>
    <m/>
    <s v="Canal de Panamá"/>
    <x v="0"/>
    <n v="1"/>
    <s v="Protagonismo"/>
    <s v="Protagonista"/>
    <n v="1"/>
    <m/>
    <m/>
    <n v="462.46"/>
    <n v="462.46"/>
    <n v="7.81"/>
    <m/>
    <m/>
    <m/>
    <m/>
    <x v="2"/>
    <s v="/s/mn/90c1e89e24d01c2a3df8080e7f6bdb35"/>
    <m/>
    <m/>
    <s v="No"/>
    <n v="1"/>
    <x v="0"/>
    <n v="1"/>
    <d v="1899-12-30T00:00:00"/>
    <n v="3.9049999999999994"/>
    <s v="1"/>
    <s v="0"/>
    <s v="0"/>
  </r>
  <r>
    <s v="/tv/a360lat/31807256"/>
    <m/>
    <s v="https://acceso360latam.acceso.com/autoridadcanal/es-PA/?mod=TrackingAVPlayer&amp;task=download&amp;isHighQuality=1&amp;inline=1&amp;newsId=31807256&amp;mediaType=2&amp;origin=news-publication&amp;sigTs=1502037079&amp;sig=7d29fcd8b95059419f3ae0450b484b91acd572c94487e0f798ca2659bdf40487"/>
    <s v="EN EL PROGRAMA 'TROCHA ABIERTA' CON ALFONSO CASTILLERO, PRESENTADOR; MARTIN GONZALEZ; CARLOS GARCIA, PANAMEÑISTAS. SE..."/>
    <m/>
    <x v="1"/>
    <x v="3"/>
    <s v="pa"/>
    <s v="pa"/>
    <m/>
    <m/>
    <x v="1"/>
    <m/>
    <s v="tv"/>
    <s v="2017-08-01 00:04:03-05:00"/>
    <d v="2017-08-01T00:00:00"/>
    <d v="1899-12-30T00:04:03"/>
    <m/>
    <m/>
    <m/>
    <n v="6442.5"/>
    <n v="859"/>
    <m/>
    <m/>
    <m/>
    <s v="Panamá"/>
    <s v="pa"/>
    <m/>
    <m/>
    <x v="1"/>
    <m/>
    <m/>
    <m/>
    <m/>
    <m/>
    <m/>
    <m/>
    <m/>
    <m/>
    <m/>
    <m/>
    <m/>
    <m/>
    <m/>
    <m/>
    <m/>
    <s v="Relaciones internacionales"/>
    <m/>
    <s v="Canal de Panamá"/>
    <x v="1"/>
    <n v="0"/>
    <s v="Protagonismo"/>
    <s v="Secundario"/>
    <n v="0"/>
    <n v="429.5"/>
    <m/>
    <n v="3221.25"/>
    <n v="3221.25"/>
    <n v="5"/>
    <m/>
    <m/>
    <m/>
    <m/>
    <x v="3"/>
    <m/>
    <m/>
    <m/>
    <s v="No"/>
    <n v="1"/>
    <x v="1"/>
    <n v="1"/>
    <d v="1899-12-30T00:15:10"/>
    <n v="2.5"/>
    <s v="0"/>
    <s v="1"/>
    <s v="0"/>
  </r>
  <r>
    <s v="/i/mn/31382430939"/>
    <s v="http://impresa.prensa.com/economia/Navieras-toman-rumbo-alianzas_0_4815268530.html"/>
    <s v="http://impresa.prensa.com/economia/Navieras-toman-rumbo-alianzas_0_4815268530.html"/>
    <s v="Navieras toman el rumbo de las alianzas"/>
    <m/>
    <x v="0"/>
    <x v="4"/>
    <s v="pa"/>
    <m/>
    <m/>
    <m/>
    <x v="2"/>
    <m/>
    <s v="noticia"/>
    <s v="2017-08-01 01:37:00-05:00"/>
    <d v="2017-08-01T00:00:00"/>
    <d v="1899-12-30T01:37:00"/>
    <m/>
    <n v="32432"/>
    <m/>
    <n v="214.05"/>
    <m/>
    <m/>
    <n v="6"/>
    <m/>
    <s v="Panamá"/>
    <m/>
    <s v="español"/>
    <m/>
    <x v="1"/>
    <m/>
    <m/>
    <m/>
    <m/>
    <m/>
    <m/>
    <m/>
    <m/>
    <m/>
    <m/>
    <m/>
    <s v="Puerto de Corozal"/>
    <m/>
    <m/>
    <m/>
    <m/>
    <m/>
    <m/>
    <s v="Canal de Panamá"/>
    <x v="1"/>
    <n v="1"/>
    <s v="Protagonismo"/>
    <s v="Secundario"/>
    <n v="1"/>
    <m/>
    <m/>
    <n v="107.03"/>
    <n v="107.03"/>
    <n v="6.56"/>
    <m/>
    <m/>
    <m/>
    <m/>
    <x v="4"/>
    <s v="/s/mn/a1d13b173b13f7ca05cc2186b32ab920"/>
    <m/>
    <m/>
    <s v="No"/>
    <n v="1"/>
    <x v="2"/>
    <n v="1"/>
    <d v="1899-12-30T00:00:00"/>
    <n v="3.2799999999999994"/>
    <s v="1"/>
    <s v="0"/>
    <s v="0"/>
  </r>
  <r>
    <s v="/i/mn/31383221591"/>
    <s v="http://dealante.com/index.php/cnodo/show/38255"/>
    <s v="http://dealante.com/index.php/cnodo/show/38255"/>
    <s v="ACP le gana arbitraje a GUPC"/>
    <m/>
    <x v="0"/>
    <x v="5"/>
    <s v="pa"/>
    <m/>
    <m/>
    <m/>
    <x v="1"/>
    <m/>
    <s v="noticia"/>
    <s v="2017-08-01 03:22:00-05:00"/>
    <d v="2017-08-01T00:00:00"/>
    <d v="1899-12-30T03:22:00"/>
    <m/>
    <n v="4400"/>
    <m/>
    <n v="100"/>
    <m/>
    <m/>
    <n v="5"/>
    <m/>
    <s v="Panamá"/>
    <m/>
    <s v="español"/>
    <m/>
    <x v="0"/>
    <s v="Titular"/>
    <s v="Enfrentamiento ACP y GUPC"/>
    <m/>
    <m/>
    <m/>
    <m/>
    <m/>
    <m/>
    <m/>
    <m/>
    <m/>
    <m/>
    <m/>
    <m/>
    <m/>
    <m/>
    <m/>
    <m/>
    <s v="Canal de Panamá"/>
    <x v="0"/>
    <n v="1"/>
    <s v="Protagonismo"/>
    <s v="Protagonista"/>
    <n v="1"/>
    <m/>
    <m/>
    <n v="25.08"/>
    <n v="25.08"/>
    <n v="7.81"/>
    <m/>
    <m/>
    <m/>
    <m/>
    <x v="5"/>
    <s v="/s/mn/f93b05955e289dd4086cd84eed0fcce2"/>
    <m/>
    <m/>
    <s v="No"/>
    <n v="1"/>
    <x v="0"/>
    <n v="1"/>
    <d v="1899-12-30T00:00:00"/>
    <n v="3.9049999999999994"/>
    <s v="1"/>
    <s v="0"/>
    <s v="0"/>
  </r>
  <r>
    <s v="/i/mn/31383018779"/>
    <s v="http://www.critica.com.pa/nacional/acp-gana-arbitraje-de-1928-millones-g-rupounidos-por-el-canal-483822"/>
    <s v="http://www.critica.com.pa/nacional/acp-gana-arbitraje-de-1928-millones-g-rupounidos-por-el-canal-483822"/>
    <s v="ACP gana arbitraje de $192.8 millones a G rupoUnidos por el Canal"/>
    <m/>
    <x v="0"/>
    <x v="6"/>
    <s v="pa"/>
    <m/>
    <m/>
    <m/>
    <x v="1"/>
    <m/>
    <s v="noticia"/>
    <s v="2017-08-01 02:55:00-05:00"/>
    <d v="2017-08-01T00:00:00"/>
    <d v="1899-12-30T02:55:00"/>
    <m/>
    <n v="22450"/>
    <n v="311"/>
    <n v="154.9"/>
    <m/>
    <m/>
    <n v="5"/>
    <s v="información general"/>
    <s v="Panamá"/>
    <m/>
    <s v="español"/>
    <m/>
    <x v="1"/>
    <s v="Titular"/>
    <s v="Enfrentamiento ACP y GUPC"/>
    <m/>
    <m/>
    <m/>
    <m/>
    <m/>
    <m/>
    <m/>
    <m/>
    <m/>
    <m/>
    <m/>
    <m/>
    <m/>
    <m/>
    <m/>
    <m/>
    <s v="Canal de Panamá"/>
    <x v="0"/>
    <n v="1"/>
    <s v="Protagonismo"/>
    <s v="Protagonista"/>
    <n v="1"/>
    <m/>
    <m/>
    <n v="154.9"/>
    <n v="154.9"/>
    <n v="7.81"/>
    <n v="7.81"/>
    <m/>
    <m/>
    <m/>
    <x v="6"/>
    <s v="/s/mn/feb70115bb0e1699a5aed4f0a518f2a0"/>
    <m/>
    <m/>
    <s v="No"/>
    <n v="1"/>
    <x v="0"/>
    <n v="1"/>
    <d v="1899-12-30T00:00:00"/>
    <n v="3.9049999999999994"/>
    <s v="1"/>
    <s v="0"/>
    <s v="0"/>
  </r>
  <r>
    <s v="/i/mn/31381849648"/>
    <s v="http://laestrella.com.pa/economia/gupc-debera-indemnizar-25-millones/24015409"/>
    <s v="http://laestrella.com.pa/economia/gupc-debera-indemnizar-25-millones/24015409"/>
    <s v="GUPC deberá indemnizar a la ACP con $25 millones"/>
    <m/>
    <x v="0"/>
    <x v="2"/>
    <s v="pa"/>
    <m/>
    <m/>
    <m/>
    <x v="1"/>
    <m/>
    <s v="noticia"/>
    <s v="2017-08-01 00:10:00-05:00"/>
    <d v="2017-08-01T00:00:00"/>
    <d v="1899-12-30T00:10:00"/>
    <m/>
    <n v="49727"/>
    <m/>
    <n v="462.46"/>
    <m/>
    <m/>
    <n v="5"/>
    <s v="información general"/>
    <s v="Panamá"/>
    <m/>
    <s v="español"/>
    <m/>
    <x v="1"/>
    <s v="Titular"/>
    <s v="Enfrentamiento ACP y GUPC"/>
    <m/>
    <m/>
    <m/>
    <m/>
    <m/>
    <m/>
    <m/>
    <m/>
    <m/>
    <m/>
    <m/>
    <m/>
    <m/>
    <m/>
    <m/>
    <m/>
    <s v="Canal de Panamá"/>
    <x v="0"/>
    <n v="1"/>
    <s v="Protagonismo"/>
    <s v="Protagonista"/>
    <n v="1"/>
    <m/>
    <m/>
    <n v="462.46"/>
    <n v="462.46"/>
    <n v="7.81"/>
    <m/>
    <m/>
    <m/>
    <m/>
    <x v="2"/>
    <s v="/s/mn/90c1e89e24d01c2a3df8080e7f6bdb35"/>
    <m/>
    <m/>
    <s v="No"/>
    <n v="1"/>
    <x v="1"/>
    <n v="1"/>
    <d v="1899-12-30T00:00:00"/>
    <n v="3.9049999999999994"/>
    <s v="1"/>
    <s v="0"/>
    <s v="0"/>
  </r>
  <r>
    <s v="/i/mn/31382467957"/>
    <s v="http://www.panamaamerica.com.pa/economia/acp-gana-arbitraje-y-gupc-tendra-que-pagar-gastos-1078794"/>
    <s v="http://www.panamaamerica.com.pa/economia/acp-gana-arbitraje-y-gupc-tendra-que-pagar-gastos-1078794"/>
    <s v="ACP gana arbitraje y GUPC tendrá que pagar gastos"/>
    <m/>
    <x v="0"/>
    <x v="7"/>
    <s v="pa"/>
    <m/>
    <m/>
    <m/>
    <x v="1"/>
    <m/>
    <s v="noticia"/>
    <s v="2017-08-01 01:42:00-05:00"/>
    <d v="2017-08-01T00:00:00"/>
    <d v="1899-12-30T01:42:00"/>
    <m/>
    <n v="24288"/>
    <m/>
    <n v="131.15"/>
    <m/>
    <m/>
    <n v="5"/>
    <m/>
    <s v="Panamá"/>
    <m/>
    <s v="español"/>
    <m/>
    <x v="0"/>
    <s v="Titular"/>
    <s v="Enfrentamiento ACP y GUPC"/>
    <m/>
    <m/>
    <m/>
    <m/>
    <m/>
    <m/>
    <m/>
    <m/>
    <m/>
    <m/>
    <m/>
    <m/>
    <m/>
    <m/>
    <m/>
    <m/>
    <s v="Canal de Panamá"/>
    <x v="0"/>
    <n v="1"/>
    <s v="Protagonismo"/>
    <s v="Protagonista"/>
    <n v="1"/>
    <m/>
    <m/>
    <n v="131.15"/>
    <n v="131.15"/>
    <n v="7.81"/>
    <m/>
    <m/>
    <m/>
    <m/>
    <x v="7"/>
    <s v="/s/mn/634b8c83ebd7378813ccb5b55c749dbe"/>
    <m/>
    <m/>
    <s v="No"/>
    <n v="1"/>
    <x v="0"/>
    <n v="1"/>
    <d v="1899-12-30T00:00:00"/>
    <n v="3.9049999999999994"/>
    <s v="1"/>
    <s v="0"/>
    <s v="0"/>
  </r>
  <r>
    <s v="/i/mn/31381972462"/>
    <s v="http://laestrella.com.pa/opinion/la-llorona/llorona-1-agosto-2017/24015393"/>
    <s v="http://laestrella.com.pa/opinion/la-llorona/llorona-1-agosto-2017/24015393"/>
    <s v="La llorona del 1 de agosto del 2017"/>
    <m/>
    <x v="0"/>
    <x v="2"/>
    <s v="pa"/>
    <m/>
    <m/>
    <m/>
    <x v="3"/>
    <m/>
    <s v="noticia"/>
    <s v="2017-08-01 00:28:00-05:00"/>
    <d v="2017-08-01T00:00:00"/>
    <d v="1899-12-30T00:28:00"/>
    <m/>
    <n v="49727"/>
    <m/>
    <n v="462.46"/>
    <m/>
    <m/>
    <n v="5"/>
    <s v="información general"/>
    <s v="Panamá"/>
    <m/>
    <s v="español"/>
    <m/>
    <x v="1"/>
    <m/>
    <s v="Enfrentamiento ACP y GUPC"/>
    <m/>
    <m/>
    <m/>
    <m/>
    <m/>
    <m/>
    <m/>
    <m/>
    <m/>
    <m/>
    <m/>
    <m/>
    <m/>
    <m/>
    <m/>
    <m/>
    <s v="Canal de Panamá"/>
    <x v="0"/>
    <n v="1"/>
    <s v="Protagonismo"/>
    <s v="Protagonista"/>
    <n v="1"/>
    <m/>
    <m/>
    <n v="462.46"/>
    <n v="462.46"/>
    <n v="7.81"/>
    <m/>
    <m/>
    <m/>
    <m/>
    <x v="2"/>
    <s v="/s/mn/90c1e89e24d01c2a3df8080e7f6bdb35"/>
    <m/>
    <m/>
    <s v="No"/>
    <n v="1"/>
    <x v="0"/>
    <n v="1"/>
    <d v="1899-12-30T00:00:00"/>
    <n v="3.9049999999999994"/>
    <s v="1"/>
    <s v="0"/>
    <s v="0"/>
  </r>
  <r>
    <s v="/r/a360lat/31811465"/>
    <m/>
    <s v="https://acceso360latam.acceso.com/autoridadcanal/es-PA/?mod=TrackingAVPlayer&amp;task=download&amp;isHighQuality=1&amp;inline=1&amp;newsId=31811465&amp;mediaType=1&amp;origin=news-publication&amp;sigTs=1502037081&amp;sig=143f7b10737ee76db2b3b2f45c34dd9f077e9062f9ebcbd090925811efa292ec"/>
    <s v="LA AUTORIDAD DEL CANAL DE PANAMA GANO EN ARBITRAJE UNO DE LOS RECLAMOS INTERPUESTOS POR GRUPO UNIDOS POR EL CANAL..."/>
    <m/>
    <x v="2"/>
    <x v="8"/>
    <s v="pa"/>
    <s v="pa"/>
    <m/>
    <m/>
    <x v="1"/>
    <m/>
    <s v="radio"/>
    <s v="2017-08-01 06:09:07-05:00"/>
    <d v="2017-08-01T00:00:00"/>
    <d v="1899-12-30T06:09:07"/>
    <m/>
    <m/>
    <m/>
    <n v="196.39"/>
    <n v="136"/>
    <m/>
    <m/>
    <m/>
    <s v="Panamá"/>
    <s v="pa"/>
    <m/>
    <m/>
    <x v="1"/>
    <m/>
    <s v="Enfrentamiento ACP y GUPC"/>
    <m/>
    <m/>
    <m/>
    <m/>
    <m/>
    <m/>
    <m/>
    <m/>
    <m/>
    <m/>
    <m/>
    <m/>
    <m/>
    <m/>
    <m/>
    <m/>
    <s v="Canal de Panamá"/>
    <x v="0"/>
    <n v="1"/>
    <s v="Protagonismo"/>
    <s v="Protagonista"/>
    <n v="1"/>
    <n v="136"/>
    <m/>
    <n v="196.39"/>
    <n v="196.39"/>
    <n v="10"/>
    <m/>
    <m/>
    <m/>
    <m/>
    <x v="8"/>
    <m/>
    <m/>
    <m/>
    <s v="No"/>
    <n v="1"/>
    <x v="0"/>
    <n v="1"/>
    <d v="1899-12-30T00:02:24"/>
    <n v="5"/>
    <s v="1"/>
    <s v="0"/>
    <s v="0"/>
  </r>
  <r>
    <s v="/r/a360lat/31812778"/>
    <m/>
    <s v="https://acceso360latam.acceso.com/autoridadcanal/es-PA/?mod=TrackingAVPlayer&amp;task=download&amp;isHighQuality=1&amp;inline=1&amp;newsId=31812778&amp;mediaType=1&amp;origin=news-publication&amp;sigTs=1502037081&amp;sig=93e87f684053af670e96592e69a92a63287bcbcf562a3419c6d9deed62af79a5"/>
    <s v="LA AUTORIDAD DEL CANAL DE PANAMA GANO EN ARBITRAJE UNO DE LOS RECLAMOS INTERPUESTOS POR GRUPO UNIDOS POR EL CANAL..."/>
    <m/>
    <x v="2"/>
    <x v="9"/>
    <s v="pa"/>
    <s v="pa"/>
    <m/>
    <m/>
    <x v="1"/>
    <m/>
    <s v="radio"/>
    <s v="2017-08-01 07:45:10-05:00"/>
    <d v="2017-08-01T00:00:00"/>
    <d v="1899-12-30T07:45:10"/>
    <m/>
    <m/>
    <m/>
    <n v="441.54"/>
    <n v="414"/>
    <m/>
    <m/>
    <m/>
    <s v="Panamá"/>
    <s v="pa"/>
    <m/>
    <m/>
    <x v="1"/>
    <m/>
    <s v="Enfrentamiento ACP y GUPC"/>
    <m/>
    <m/>
    <m/>
    <m/>
    <m/>
    <m/>
    <m/>
    <m/>
    <m/>
    <m/>
    <m/>
    <m/>
    <m/>
    <m/>
    <m/>
    <m/>
    <s v="Canal de Panamá"/>
    <x v="0"/>
    <n v="1"/>
    <s v="Protagonismo"/>
    <s v="Protagonista"/>
    <n v="1"/>
    <n v="414"/>
    <m/>
    <n v="441.54"/>
    <n v="441.54"/>
    <n v="10"/>
    <m/>
    <m/>
    <m/>
    <m/>
    <x v="9"/>
    <m/>
    <m/>
    <m/>
    <s v="No"/>
    <n v="1"/>
    <x v="0"/>
    <n v="1"/>
    <d v="1899-12-30T00:07:18"/>
    <n v="5"/>
    <s v="1"/>
    <s v="0"/>
    <s v="0"/>
  </r>
  <r>
    <s v="/r/a360lat/31808726"/>
    <m/>
    <s v="https://acceso360latam.acceso.com/autoridadcanal/es-PA/?mod=TrackingAVPlayer&amp;task=download&amp;isHighQuality=1&amp;inline=1&amp;newsId=31808726&amp;mediaType=1&amp;origin=news-publication&amp;sigTs=1502037081&amp;sig=3be141df05e269f73504122ec82a02d3e4b445dbb8df7da3a4156543b9293d33"/>
    <s v="EN EL CENTRO DE FORMACION DE NEGOCIOS DE LA CIUDAD DEL SABER SE ESTA DESARROLLANDO HASTA EL 41 DE AGOSTO EL CURSO DE..."/>
    <m/>
    <x v="2"/>
    <x v="10"/>
    <s v="pa"/>
    <s v="pa"/>
    <m/>
    <m/>
    <x v="1"/>
    <m/>
    <s v="radio"/>
    <s v="2017-08-01 06:50:46-05:00"/>
    <d v="2017-08-01T00:00:00"/>
    <d v="1899-12-30T06:50:46"/>
    <m/>
    <m/>
    <m/>
    <n v="135.97"/>
    <n v="204"/>
    <m/>
    <m/>
    <m/>
    <s v="Panamá"/>
    <s v="pa"/>
    <m/>
    <m/>
    <x v="1"/>
    <m/>
    <m/>
    <m/>
    <m/>
    <m/>
    <m/>
    <m/>
    <m/>
    <m/>
    <m/>
    <m/>
    <m/>
    <m/>
    <m/>
    <m/>
    <m/>
    <m/>
    <s v="Cronograma de actividades"/>
    <s v="Canal de Panamá"/>
    <x v="2"/>
    <n v="0"/>
    <s v="Protagonismo"/>
    <s v="Mencion"/>
    <n v="0"/>
    <n v="5"/>
    <m/>
    <n v="10"/>
    <n v="3.33"/>
    <n v="5"/>
    <m/>
    <m/>
    <m/>
    <m/>
    <x v="10"/>
    <m/>
    <m/>
    <m/>
    <s v="No"/>
    <n v="1"/>
    <x v="3"/>
    <n v="1"/>
    <d v="1899-12-30T00:03:36"/>
    <n v="2.5"/>
    <s v="0"/>
    <s v="1"/>
    <s v="0"/>
  </r>
  <r>
    <s v="/i/mn/31389843614"/>
    <s v="http://elsiglo.com/panama/puentes-esclusas-gatun-estaran-fuera-servicio/24015505"/>
    <s v="http://elsiglo.com/panama/puentes-esclusas-gatun-estaran-fuera-servicio/24015505"/>
    <s v="Puentes de esclusas del Gatún estarán fuera de servicio"/>
    <m/>
    <x v="0"/>
    <x v="0"/>
    <s v="pa"/>
    <m/>
    <m/>
    <m/>
    <x v="4"/>
    <m/>
    <s v="noticia"/>
    <s v="2017-08-01 16:07:00-05:00"/>
    <d v="2017-08-01T00:00:00"/>
    <d v="1899-12-30T16:07:00"/>
    <m/>
    <n v="419"/>
    <m/>
    <n v="100"/>
    <m/>
    <m/>
    <n v="4"/>
    <s v="información general"/>
    <s v="Panamá"/>
    <m/>
    <s v="español"/>
    <m/>
    <x v="1"/>
    <s v="Titular"/>
    <m/>
    <m/>
    <s v="Compuertas"/>
    <m/>
    <m/>
    <m/>
    <m/>
    <m/>
    <m/>
    <m/>
    <m/>
    <m/>
    <m/>
    <m/>
    <m/>
    <m/>
    <m/>
    <s v="Canal de Panamá"/>
    <x v="0"/>
    <n v="0"/>
    <s v="Protagonismo"/>
    <s v="Protagonista"/>
    <n v="0"/>
    <m/>
    <m/>
    <n v="0.84"/>
    <n v="0.84"/>
    <n v="6.41"/>
    <m/>
    <m/>
    <m/>
    <m/>
    <x v="0"/>
    <s v="/s/mn/c11e65d811682e26e9281cacf6ba002c"/>
    <m/>
    <m/>
    <s v="No"/>
    <n v="1"/>
    <x v="4"/>
    <n v="1"/>
    <d v="1899-12-30T00:00:00"/>
    <n v="3.2050000000000001"/>
    <s v="0"/>
    <s v="1"/>
    <s v="0"/>
  </r>
  <r>
    <s v="/i/mn/31390154631"/>
    <s v="http://www.prensa.com/economia/Mantenimiento-compuertas-durara-dias_0_4816018376.html"/>
    <s v="http://www.prensa.com/economia/Mantenimiento-compuertas-durara-dias_0_4816018376.html"/>
    <s v="Mantenimiento de compuertas en Miraflores durará 10 días"/>
    <m/>
    <x v="0"/>
    <x v="11"/>
    <s v="pa"/>
    <m/>
    <m/>
    <m/>
    <x v="1"/>
    <m/>
    <s v="noticia"/>
    <s v="2017-08-01 18:14:00-05:00"/>
    <d v="2017-08-01T00:00:00"/>
    <d v="1899-12-30T18:14:00"/>
    <m/>
    <n v="72409"/>
    <m/>
    <n v="606.05999999999995"/>
    <m/>
    <m/>
    <n v="6"/>
    <m/>
    <s v="Panamá"/>
    <m/>
    <s v="español"/>
    <m/>
    <x v="1"/>
    <m/>
    <m/>
    <m/>
    <s v="Compuertas"/>
    <m/>
    <m/>
    <m/>
    <m/>
    <m/>
    <m/>
    <m/>
    <m/>
    <m/>
    <m/>
    <m/>
    <m/>
    <m/>
    <m/>
    <s v="Canal de Panamá"/>
    <x v="0"/>
    <n v="0"/>
    <s v="Protagonismo"/>
    <s v="Protagonista"/>
    <n v="0"/>
    <m/>
    <m/>
    <n v="606.05999999999995"/>
    <n v="606.05999999999995"/>
    <n v="6.56"/>
    <m/>
    <m/>
    <m/>
    <m/>
    <x v="11"/>
    <s v="/s/mn/c278fcaee936dcae2361612fec832e84"/>
    <m/>
    <m/>
    <s v="No"/>
    <n v="1"/>
    <x v="4"/>
    <n v="1"/>
    <d v="1899-12-30T00:00:00"/>
    <n v="3.2799999999999994"/>
    <s v="0"/>
    <s v="1"/>
    <s v="0"/>
  </r>
  <r>
    <s v="/r/a360lat/31813235"/>
    <m/>
    <s v="https://acceso360latam.acceso.com/autoridadcanal/es-PA/?mod=TrackingAVPlayer&amp;task=download&amp;isHighQuality=1&amp;inline=1&amp;newsId=31813235&amp;mediaType=1&amp;origin=news-publication&amp;sigTs=1502037081&amp;sig=8c1474c8fa9e1038a48a72b045507c93b6584c89ebfd98fbb8e7986d8a37e843"/>
    <s v="ENTREVISTA JUAN PABLO FABREGA, CONSUL HONORARIO DE LA REPUBLICA ORIENTAL DE URUGUAY EN PANAMA. SE HABLA ACERCA DE LAS..."/>
    <m/>
    <x v="2"/>
    <x v="9"/>
    <s v="pa"/>
    <s v="pa"/>
    <m/>
    <m/>
    <x v="1"/>
    <m/>
    <s v="radio"/>
    <s v="2017-08-01 10:38:01-05:00"/>
    <d v="2017-08-01T00:00:00"/>
    <d v="1899-12-30T10:38:01"/>
    <m/>
    <m/>
    <m/>
    <n v="679.37"/>
    <n v="637"/>
    <m/>
    <m/>
    <m/>
    <s v="Panamá"/>
    <s v="pa"/>
    <m/>
    <m/>
    <x v="1"/>
    <m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n v="318.5"/>
    <m/>
    <n v="339.69"/>
    <n v="339.69"/>
    <n v="8"/>
    <m/>
    <m/>
    <m/>
    <m/>
    <x v="9"/>
    <m/>
    <m/>
    <m/>
    <s v="No"/>
    <n v="1"/>
    <x v="1"/>
    <n v="1"/>
    <d v="1899-12-30T00:11:14"/>
    <n v="4"/>
    <s v="1"/>
    <s v="0"/>
    <s v="0"/>
  </r>
  <r>
    <s v="/i/mn/31386104320"/>
    <s v="http://laestrella.com.pa/economia/gupc-debera-indemnizar-25-millones/24015409"/>
    <s v="http://laestrella.com.pa/economia/gupc-debera-indemnizar-25-millones/24015409"/>
    <s v="hace 31 seg GUPC deberá indemnizar a la ACP con $25 millones"/>
    <m/>
    <x v="0"/>
    <x v="2"/>
    <s v="pa"/>
    <m/>
    <m/>
    <m/>
    <x v="5"/>
    <m/>
    <s v="noticia"/>
    <s v="2017-08-01 08:52:00-05:00"/>
    <d v="2017-08-01T00:00:00"/>
    <d v="1899-12-30T08:52:00"/>
    <m/>
    <n v="49727"/>
    <m/>
    <n v="462.46"/>
    <m/>
    <m/>
    <n v="5"/>
    <s v="información general"/>
    <s v="Panamá"/>
    <m/>
    <s v="español"/>
    <m/>
    <x v="1"/>
    <s v="Titular"/>
    <s v="Enfrentamiento ACP y GUPC"/>
    <m/>
    <m/>
    <m/>
    <m/>
    <m/>
    <m/>
    <s v="Sí"/>
    <m/>
    <m/>
    <m/>
    <m/>
    <m/>
    <m/>
    <m/>
    <m/>
    <m/>
    <s v="Canal de Panamá"/>
    <x v="0"/>
    <n v="1"/>
    <s v="Protagonismo"/>
    <s v="Protagonista"/>
    <n v="1"/>
    <m/>
    <m/>
    <n v="462.46"/>
    <n v="462.46"/>
    <n v="7.81"/>
    <m/>
    <m/>
    <m/>
    <m/>
    <x v="2"/>
    <s v="/s/mn/90c1e89e24d01c2a3df8080e7f6bdb35"/>
    <m/>
    <m/>
    <s v="No"/>
    <n v="1"/>
    <x v="0"/>
    <n v="1"/>
    <d v="1899-12-30T00:00:00"/>
    <n v="3.9049999999999994"/>
    <s v="1"/>
    <s v="0"/>
    <s v="0"/>
  </r>
  <r>
    <s v="/tv/a360lat/31811020"/>
    <m/>
    <s v="https://acceso360latam.acceso.com/autoridadcanal/es-PA/?mod=TrackingAVPlayer&amp;task=download&amp;isHighQuality=1&amp;inline=1&amp;newsId=31811020&amp;mediaType=2&amp;origin=news-publication&amp;sigTs=1502037081&amp;sig=d6422a42cea4fae99176ab333c14a93d6e107865b79f0074dd0c895a393fe753"/>
    <s v="EN EL MARCO DE LA CELEBRACION DE LOS 10 AÑOS DE ECOTV SE DIO UN CONVERSATORIO SOBRE EL IMPACTO QUE PROVOCA UN 'FAKE..."/>
    <m/>
    <x v="1"/>
    <x v="12"/>
    <s v="pa"/>
    <s v="pa"/>
    <m/>
    <m/>
    <x v="1"/>
    <m/>
    <s v="tv"/>
    <s v="2017-08-01 08:08:54-05:00"/>
    <d v="2017-08-01T00:00:00"/>
    <d v="1899-12-30T08:08:54"/>
    <m/>
    <m/>
    <m/>
    <n v="7998.75"/>
    <n v="237"/>
    <m/>
    <m/>
    <m/>
    <s v="Panamá"/>
    <s v="pa"/>
    <m/>
    <m/>
    <x v="0"/>
    <m/>
    <m/>
    <m/>
    <m/>
    <m/>
    <m/>
    <m/>
    <m/>
    <m/>
    <m/>
    <m/>
    <m/>
    <m/>
    <m/>
    <m/>
    <m/>
    <m/>
    <s v="Cumbres, seminarios, foros"/>
    <s v="Canal de Panamá"/>
    <x v="0"/>
    <n v="0"/>
    <s v="Protagonismo"/>
    <s v="Protagonista"/>
    <n v="0"/>
    <n v="237"/>
    <m/>
    <n v="7998.75"/>
    <n v="7998.75"/>
    <n v="5"/>
    <m/>
    <m/>
    <m/>
    <m/>
    <x v="12"/>
    <m/>
    <m/>
    <m/>
    <s v="No"/>
    <n v="1"/>
    <x v="5"/>
    <n v="1"/>
    <d v="1899-12-30T00:04:11"/>
    <n v="2.5"/>
    <s v="0"/>
    <s v="1"/>
    <s v="0"/>
  </r>
  <r>
    <s v="/i/mn/31392993807"/>
    <s v="http://laestrella.com.pa/economia/quijano-espera-reclamos-gupc-desmoronen/24015599"/>
    <s v="http://laestrella.com.pa/economia/quijano-espera-reclamos-gupc-desmoronen/24015599"/>
    <s v="hace 1 hora Quijano espera que reclamos de GUPC se ‘desmoronen'"/>
    <m/>
    <x v="0"/>
    <x v="2"/>
    <s v="pa"/>
    <m/>
    <m/>
    <m/>
    <x v="5"/>
    <m/>
    <s v="noticia"/>
    <s v="2017-08-02 00:07:00-05:00"/>
    <d v="2017-08-02T00:00:00"/>
    <d v="1899-12-30T00:07:00"/>
    <m/>
    <n v="49727"/>
    <m/>
    <n v="462.46"/>
    <m/>
    <m/>
    <n v="5"/>
    <s v="información general"/>
    <s v="Panamá"/>
    <m/>
    <s v="español"/>
    <m/>
    <x v="0"/>
    <m/>
    <s v="Enfrentamiento ACP y GUPC"/>
    <m/>
    <m/>
    <m/>
    <m/>
    <m/>
    <m/>
    <m/>
    <m/>
    <m/>
    <m/>
    <m/>
    <m/>
    <m/>
    <m/>
    <m/>
    <m/>
    <s v="Canal de Panamá"/>
    <x v="0"/>
    <n v="0"/>
    <s v="Protagonismo"/>
    <s v="Protagonista"/>
    <n v="0"/>
    <m/>
    <m/>
    <n v="462.46"/>
    <n v="462.46"/>
    <n v="6.41"/>
    <m/>
    <m/>
    <m/>
    <m/>
    <x v="2"/>
    <s v="/s/mn/90c1e89e24d01c2a3df8080e7f6bdb35"/>
    <m/>
    <m/>
    <s v="No"/>
    <n v="1"/>
    <x v="0"/>
    <n v="2"/>
    <d v="1899-12-30T00:00:00"/>
    <n v="3.2050000000000001"/>
    <s v="0"/>
    <s v="1"/>
    <s v="0"/>
  </r>
  <r>
    <s v="/i/mn/31385134048"/>
    <s v="http://laestrella.com.pa/economia/gupc-debera-indemnizar-25-millones/24015409"/>
    <s v="http://laestrella.com.pa/economia/gupc-debera-indemnizar-25-millones/24015409"/>
    <s v="hace 4 seg GUPC deberá indemnizar a la ACP con $25 millones"/>
    <m/>
    <x v="0"/>
    <x v="2"/>
    <s v="pa"/>
    <m/>
    <m/>
    <m/>
    <x v="5"/>
    <m/>
    <s v="noticia"/>
    <s v="2017-08-01 07:07:00-05:00"/>
    <d v="2017-08-01T00:00:00"/>
    <d v="1899-12-30T07:07:00"/>
    <m/>
    <n v="49727"/>
    <m/>
    <n v="462.46"/>
    <m/>
    <m/>
    <n v="5"/>
    <s v="información general"/>
    <s v="Panamá"/>
    <m/>
    <s v="español"/>
    <m/>
    <x v="1"/>
    <s v="Titular"/>
    <s v="Enfrentamiento ACP y GUPC"/>
    <m/>
    <m/>
    <m/>
    <m/>
    <m/>
    <m/>
    <s v="Sí"/>
    <m/>
    <m/>
    <m/>
    <m/>
    <m/>
    <m/>
    <m/>
    <m/>
    <m/>
    <s v="Canal de Panamá"/>
    <x v="0"/>
    <n v="1"/>
    <s v="Protagonismo"/>
    <s v="Protagonista"/>
    <n v="1"/>
    <m/>
    <m/>
    <n v="462.46"/>
    <n v="462.46"/>
    <n v="7.81"/>
    <m/>
    <m/>
    <m/>
    <m/>
    <x v="2"/>
    <s v="/s/mn/90c1e89e24d01c2a3df8080e7f6bdb35"/>
    <m/>
    <m/>
    <s v="No"/>
    <n v="1"/>
    <x v="0"/>
    <n v="1"/>
    <d v="1899-12-30T00:00:00"/>
    <n v="3.9049999999999994"/>
    <s v="1"/>
    <s v="0"/>
    <s v="0"/>
  </r>
  <r>
    <s v="/r/a360lat/31816971"/>
    <m/>
    <s v="https://acceso360latam.acceso.com/autoridadcanal/es-PA/?mod=TrackingAVPlayer&amp;task=download&amp;isHighQuality=1&amp;inline=1&amp;newsId=31816971&amp;mediaType=1&amp;origin=news-publication&amp;sigTs=1502037082&amp;sig=da2b1f4972076283ad74be5f9e272be3b3eccbc16e289a4b2e9f63cae900d30a"/>
    <s v="EN PROGRAMA DE 'INFOANALISIS' CON GUILLERMO ANTONIO ADAMES, PRESENTADOR; RUBEN MURGAS, PRESENTADOR. SE HABLA DEL..."/>
    <m/>
    <x v="2"/>
    <x v="13"/>
    <s v="pa"/>
    <s v="pa"/>
    <m/>
    <m/>
    <x v="6"/>
    <m/>
    <s v="radio"/>
    <s v="2017-08-01 09:18:55-05:00"/>
    <d v="2017-08-01T00:00:00"/>
    <d v="1899-12-30T09:18:55"/>
    <m/>
    <m/>
    <m/>
    <n v="237.2"/>
    <n v="593"/>
    <m/>
    <m/>
    <m/>
    <s v="Panamá"/>
    <s v="pa"/>
    <m/>
    <m/>
    <x v="1"/>
    <m/>
    <m/>
    <m/>
    <m/>
    <m/>
    <m/>
    <m/>
    <m/>
    <m/>
    <m/>
    <m/>
    <m/>
    <m/>
    <m/>
    <m/>
    <s v="Sindicatos del Canal"/>
    <m/>
    <m/>
    <s v="Canal de Panamá"/>
    <x v="0"/>
    <n v="-1"/>
    <s v="Protagonismo"/>
    <s v="Protagonista"/>
    <n v="-1"/>
    <n v="593"/>
    <m/>
    <n v="237.2"/>
    <n v="-237.2"/>
    <n v="2"/>
    <m/>
    <m/>
    <m/>
    <m/>
    <x v="13"/>
    <m/>
    <m/>
    <m/>
    <s v="No"/>
    <n v="1"/>
    <x v="6"/>
    <n v="1"/>
    <d v="1899-12-30T00:10:28"/>
    <n v="1"/>
    <s v="0"/>
    <s v="0"/>
    <s v="1"/>
  </r>
  <r>
    <s v="/i/mn/31390577652"/>
    <s v="http://www.sertv.gob.pa/sertv-noticias/noticias/nacionales/item/43453-trabajos-de-mantenimiento-de-compuertas-en-esclusas-de-miraflores"/>
    <s v="http://www.sertv.gob.pa/sertv-noticias/noticias/nacionales/item/43453-trabajos-de-mantenimiento-de-compuertas-en-esclusas-de-miraflores"/>
    <s v="Trabajos de mantenimiento de compuertas en esclusa ..."/>
    <m/>
    <x v="0"/>
    <x v="14"/>
    <s v="pa"/>
    <m/>
    <m/>
    <m/>
    <x v="1"/>
    <m/>
    <s v="noticia"/>
    <s v="2017-08-01 17:48:00-05:00"/>
    <d v="2017-08-01T00:00:00"/>
    <d v="1899-12-30T17:48:00"/>
    <m/>
    <n v="1823"/>
    <m/>
    <n v="100"/>
    <m/>
    <m/>
    <n v="4"/>
    <m/>
    <s v="Panamá"/>
    <m/>
    <s v="español"/>
    <m/>
    <x v="1"/>
    <m/>
    <m/>
    <m/>
    <s v="Compuertas"/>
    <m/>
    <m/>
    <m/>
    <m/>
    <m/>
    <m/>
    <m/>
    <m/>
    <m/>
    <m/>
    <m/>
    <m/>
    <m/>
    <m/>
    <s v="Canal de Panamá"/>
    <x v="0"/>
    <n v="0"/>
    <s v="Protagonismo"/>
    <s v="Protagonista"/>
    <n v="0"/>
    <m/>
    <m/>
    <n v="5.0999999999999996"/>
    <n v="5.0999999999999996"/>
    <n v="6.41"/>
    <m/>
    <m/>
    <m/>
    <m/>
    <x v="14"/>
    <s v="/s/mn/b8199fa08d3620796d784a6d54f9adc7"/>
    <m/>
    <m/>
    <s v="No"/>
    <n v="1"/>
    <x v="4"/>
    <n v="1"/>
    <d v="1899-12-30T00:00:00"/>
    <n v="3.2050000000000001"/>
    <s v="0"/>
    <s v="1"/>
    <s v="0"/>
  </r>
  <r>
    <s v="/i/mn/31389790632"/>
    <s v="http://www.critica.com.pa/nacional/mantenimiento-preventivo-para-compuertas-en-esclusas-de-miraflores-483921"/>
    <s v="http://www.critica.com.pa/nacional/mantenimiento-preventivo-para-compuertas-en-esclusas-de-miraflores-483921"/>
    <s v="Mantenimiento preventivo para compuertas en esclusas de Miraflores"/>
    <m/>
    <x v="0"/>
    <x v="6"/>
    <s v="pa"/>
    <m/>
    <m/>
    <m/>
    <x v="1"/>
    <m/>
    <s v="noticia"/>
    <s v="2017-08-01 16:00:00-05:00"/>
    <d v="2017-08-01T00:00:00"/>
    <d v="1899-12-30T16:00:00"/>
    <m/>
    <n v="22450"/>
    <n v="311"/>
    <n v="154.9"/>
    <m/>
    <m/>
    <n v="5"/>
    <s v="información general"/>
    <s v="Panamá"/>
    <m/>
    <s v="español"/>
    <m/>
    <x v="1"/>
    <s v="Titular"/>
    <m/>
    <m/>
    <s v="Compuertas"/>
    <m/>
    <m/>
    <m/>
    <m/>
    <m/>
    <m/>
    <m/>
    <m/>
    <m/>
    <m/>
    <m/>
    <m/>
    <m/>
    <m/>
    <s v="Canal de Panamá"/>
    <x v="0"/>
    <n v="0"/>
    <s v="Protagonismo"/>
    <s v="Protagonista"/>
    <n v="0"/>
    <m/>
    <m/>
    <n v="154.9"/>
    <n v="154.9"/>
    <n v="6.41"/>
    <n v="6.41"/>
    <m/>
    <m/>
    <m/>
    <x v="6"/>
    <s v="/s/mn/feb70115bb0e1699a5aed4f0a518f2a0"/>
    <m/>
    <m/>
    <s v="No"/>
    <n v="1"/>
    <x v="4"/>
    <n v="1"/>
    <d v="1899-12-30T00:00:00"/>
    <n v="3.2050000000000001"/>
    <s v="0"/>
    <s v="1"/>
    <s v="0"/>
  </r>
  <r>
    <s v="/r/a360lat/31814376"/>
    <m/>
    <s v="https://acceso360latam.acceso.com/autoridadcanal/es-PA/?mod=TrackingAVPlayer&amp;task=download&amp;isHighQuality=1&amp;inline=1&amp;newsId=31814376&amp;mediaType=1&amp;origin=news-publication&amp;sigTs=1502037082&amp;sig=88a344d715fc6a961ec96894149fe50ce3d82f9de4c414db02f3bc2001566b93"/>
    <s v="ENTREVISTA CON JUAN PABLO FABREGA, CONSUL HONORARIO DE LA REPUBLICA ORIENTAL DE URUGUAY EN PANAMA. SE HABLA ACERCA DE..."/>
    <m/>
    <x v="2"/>
    <x v="9"/>
    <s v="pa"/>
    <s v="pa"/>
    <m/>
    <m/>
    <x v="1"/>
    <m/>
    <s v="radio"/>
    <s v="2017-08-01 10:27:57-05:00"/>
    <d v="2017-08-01T00:00:00"/>
    <d v="1899-12-30T10:27:57"/>
    <m/>
    <m/>
    <m/>
    <n v="654.84"/>
    <n v="614"/>
    <m/>
    <m/>
    <m/>
    <s v="Panamá"/>
    <s v="pa"/>
    <m/>
    <m/>
    <x v="1"/>
    <m/>
    <m/>
    <m/>
    <m/>
    <m/>
    <m/>
    <m/>
    <m/>
    <m/>
    <m/>
    <m/>
    <m/>
    <m/>
    <m/>
    <m/>
    <m/>
    <s v="Relaciones internacionales"/>
    <m/>
    <s v="Canal de Panamá"/>
    <x v="2"/>
    <n v="1"/>
    <s v="Protagonismo"/>
    <s v="Mencion"/>
    <n v="1"/>
    <n v="5"/>
    <m/>
    <n v="10"/>
    <n v="5.33"/>
    <n v="8"/>
    <m/>
    <m/>
    <m/>
    <m/>
    <x v="9"/>
    <m/>
    <m/>
    <m/>
    <s v="No"/>
    <n v="1"/>
    <x v="1"/>
    <n v="1"/>
    <d v="1899-12-30T00:10:50"/>
    <n v="4"/>
    <s v="1"/>
    <s v="0"/>
    <s v="0"/>
  </r>
  <r>
    <s v="/p/a/112114949"/>
    <m/>
    <s v="http://corerepo.acceso.com/api/v2/temp_file/d6e116f6e964c75c0fca7d7f075cc30e/?format=json"/>
    <s v="Quijano espera que reclamos de GUPC se desmoronen'"/>
    <m/>
    <x v="3"/>
    <x v="15"/>
    <s v="pa"/>
    <m/>
    <m/>
    <m/>
    <x v="5"/>
    <m/>
    <s v="periódico"/>
    <s v="2017-08-01 17:00:00-05:00"/>
    <d v="2017-08-01T00:00:00"/>
    <m/>
    <n v="576.6"/>
    <n v="5"/>
    <m/>
    <n v="694"/>
    <m/>
    <n v="8"/>
    <m/>
    <s v="información general"/>
    <s v="Panamá"/>
    <m/>
    <s v="español"/>
    <m/>
    <x v="0"/>
    <m/>
    <s v="Enfrentamiento ACP y GUPC"/>
    <m/>
    <m/>
    <m/>
    <m/>
    <m/>
    <m/>
    <s v="Sí"/>
    <m/>
    <m/>
    <m/>
    <m/>
    <m/>
    <m/>
    <m/>
    <m/>
    <m/>
    <s v="Canal de Panamá"/>
    <x v="0"/>
    <n v="0"/>
    <s v="Protagonismo"/>
    <s v="Protagonista"/>
    <n v="0"/>
    <m/>
    <n v="0.4"/>
    <n v="694"/>
    <n v="694"/>
    <n v="6.56"/>
    <m/>
    <m/>
    <m/>
    <m/>
    <x v="15"/>
    <s v="/s/a/estpn"/>
    <m/>
    <s v="nacional"/>
    <s v="No"/>
    <n v="1"/>
    <x v="0"/>
    <n v="1"/>
    <d v="1899-12-30T00:00:00"/>
    <n v="3.2799999999999994"/>
    <s v="0"/>
    <s v="1"/>
    <s v="0"/>
  </r>
  <r>
    <s v="/p/a/112114924"/>
    <m/>
    <s v="http://corerepo.acceso.com/api/v2/temp_file/cfae0e82ea09971dadd670d5819b3149/?format=json"/>
    <s v="Mantenimiento de compuertas durará 10 días"/>
    <m/>
    <x v="3"/>
    <x v="16"/>
    <s v="pa"/>
    <m/>
    <m/>
    <m/>
    <x v="7"/>
    <m/>
    <s v="periódico"/>
    <s v="2017-08-01 17:00:00-05:00"/>
    <d v="2017-08-01T00:00:00"/>
    <m/>
    <n v="146.1"/>
    <n v="4"/>
    <m/>
    <n v="197"/>
    <m/>
    <n v="5"/>
    <m/>
    <s v="información general"/>
    <s v="Panamá"/>
    <m/>
    <s v="español"/>
    <m/>
    <x v="0"/>
    <m/>
    <m/>
    <m/>
    <s v="Compuertas"/>
    <m/>
    <m/>
    <m/>
    <m/>
    <m/>
    <m/>
    <m/>
    <m/>
    <m/>
    <m/>
    <m/>
    <m/>
    <m/>
    <m/>
    <s v="Canal de Panamá"/>
    <x v="0"/>
    <n v="0"/>
    <s v="Protagonismo"/>
    <s v="Protagonista"/>
    <n v="0"/>
    <m/>
    <n v="0.2"/>
    <n v="197"/>
    <n v="197"/>
    <n v="6.88"/>
    <m/>
    <m/>
    <m/>
    <m/>
    <x v="16"/>
    <s v="/s/a/sigpn"/>
    <m/>
    <s v="nacional"/>
    <s v="Sí"/>
    <n v="1"/>
    <x v="4"/>
    <n v="1"/>
    <d v="1899-12-30T00:00:00"/>
    <n v="3.4399999999999995"/>
    <s v="0"/>
    <s v="1"/>
    <s v="0"/>
  </r>
  <r>
    <s v="/tv/a360lat/31810160"/>
    <m/>
    <s v="https://acceso360latam.acceso.com/autoridadcanal/es-PA/?mod=TrackingAVPlayer&amp;task=download&amp;isHighQuality=1&amp;inline=1&amp;newsId=31810160&amp;mediaType=2&amp;origin=news-publication&amp;sigTs=1502037081&amp;sig=979fe19e62faf9c1355647d69d18484b4f167dbf1324774f69fbe957431a0faf"/>
    <s v="ENTREVISTA CON LUIS ERNESTO CARLES, MINISTRO DEL MITRADEL. SE HABLA ACERCA DE PANAMA QUE EN LOS ULTIMOS 15 AÑOS HA..."/>
    <m/>
    <x v="1"/>
    <x v="17"/>
    <s v="pa"/>
    <s v="pa"/>
    <m/>
    <m/>
    <x v="1"/>
    <m/>
    <s v="tv"/>
    <s v="2017-08-01 09:01:22-05:00"/>
    <d v="2017-08-01T00:00:00"/>
    <d v="1899-12-30T09:01:22"/>
    <m/>
    <m/>
    <m/>
    <n v="8385.66"/>
    <n v="247"/>
    <m/>
    <m/>
    <m/>
    <s v="Panamá"/>
    <s v="pa"/>
    <m/>
    <m/>
    <x v="1"/>
    <m/>
    <m/>
    <m/>
    <s v="Ampliación Canal"/>
    <m/>
    <m/>
    <m/>
    <m/>
    <m/>
    <m/>
    <m/>
    <m/>
    <m/>
    <m/>
    <m/>
    <m/>
    <m/>
    <m/>
    <s v="Canal de Panamá"/>
    <x v="1"/>
    <n v="0"/>
    <s v="Protagonismo"/>
    <s v="Secundario"/>
    <n v="0"/>
    <n v="123.5"/>
    <m/>
    <n v="4192.83"/>
    <n v="4192.83"/>
    <n v="5"/>
    <m/>
    <m/>
    <m/>
    <m/>
    <x v="17"/>
    <m/>
    <m/>
    <m/>
    <s v="No"/>
    <n v="1"/>
    <x v="7"/>
    <n v="1"/>
    <d v="1899-12-30T00:04:22"/>
    <n v="2.5"/>
    <s v="0"/>
    <s v="1"/>
    <s v="0"/>
  </r>
  <r>
    <s v="/i/mn/31387743247"/>
    <s v="http://www.latinol.com/vidasocial/grupo-unidos-por-el-canal-debera-pagar-22-millones-de-dolares-al-acp/59181.html"/>
    <s v="http://www.latinol.com/vidasocial/grupo-unidos-por-el-canal-debera-pagar-22-millones-de-dolares-al-acp/59181.html"/>
    <s v="Grupo Unidos por el Canal deberá pagar 22 millones de dólares al ACP"/>
    <m/>
    <x v="0"/>
    <x v="18"/>
    <s v="pa"/>
    <m/>
    <m/>
    <m/>
    <x v="1"/>
    <m/>
    <s v="noticia"/>
    <s v="2017-08-01 11:45:00-05:00"/>
    <d v="2017-08-01T00:00:00"/>
    <d v="1899-12-30T11:45:00"/>
    <m/>
    <n v="3578"/>
    <m/>
    <n v="100"/>
    <m/>
    <m/>
    <n v="4"/>
    <m/>
    <s v="Panamá"/>
    <m/>
    <s v="español"/>
    <m/>
    <x v="1"/>
    <s v="Titular"/>
    <s v="Enfrentamiento ACP y GUPC"/>
    <m/>
    <m/>
    <m/>
    <m/>
    <m/>
    <m/>
    <m/>
    <m/>
    <m/>
    <m/>
    <m/>
    <m/>
    <m/>
    <m/>
    <m/>
    <m/>
    <s v="Canal de Panamá"/>
    <x v="0"/>
    <n v="1"/>
    <s v="Protagonismo"/>
    <s v="Protagonista"/>
    <n v="1"/>
    <m/>
    <m/>
    <n v="10.02"/>
    <n v="10.02"/>
    <n v="7.81"/>
    <m/>
    <m/>
    <m/>
    <m/>
    <x v="18"/>
    <s v="/s/mn/b3c7768d1d200c915fbe9301e0ad6516"/>
    <m/>
    <m/>
    <s v="No"/>
    <n v="1"/>
    <x v="0"/>
    <n v="1"/>
    <d v="1899-12-30T00:00:00"/>
    <n v="3.9049999999999994"/>
    <s v="1"/>
    <s v="0"/>
    <s v="0"/>
  </r>
  <r>
    <s v="/r/a360lat/31809839"/>
    <m/>
    <s v="https://acceso360latam.acceso.com/autoridadcanal/es-PA/?mod=TrackingAVPlayer&amp;task=download&amp;isHighQuality=1&amp;inline=1&amp;newsId=31809839&amp;mediaType=1&amp;origin=news-publication&amp;sigTs=1502037081&amp;sig=76961ec834b8fa47b07957596075c24322f4e0e98ea7217a76488b7ac3c4e05b"/>
    <s v="LA AUTORIDAD DEL CANAL DE PANAMA GANO EN ARBITRAJE UNO DE LOS RECLAMOS INTERPUESTOS POR GRUPO UNIDOS POR EL CANAL..."/>
    <m/>
    <x v="2"/>
    <x v="19"/>
    <s v="pa"/>
    <s v="pa"/>
    <m/>
    <m/>
    <x v="1"/>
    <m/>
    <s v="radio"/>
    <s v="2017-08-01 06:49:13-05:00"/>
    <d v="2017-08-01T00:00:00"/>
    <d v="1899-12-30T06:49:13"/>
    <m/>
    <m/>
    <m/>
    <n v="112.2"/>
    <n v="68"/>
    <m/>
    <m/>
    <m/>
    <s v="Panamá"/>
    <s v="pa"/>
    <m/>
    <m/>
    <x v="0"/>
    <m/>
    <s v="Enfrentamiento ACP y GUPC"/>
    <m/>
    <m/>
    <m/>
    <m/>
    <m/>
    <m/>
    <m/>
    <m/>
    <m/>
    <m/>
    <m/>
    <m/>
    <m/>
    <m/>
    <m/>
    <m/>
    <s v="Canal de Panamá"/>
    <x v="0"/>
    <n v="1"/>
    <s v="Protagonismo"/>
    <s v="Protagonista"/>
    <n v="1"/>
    <n v="68"/>
    <m/>
    <n v="112.2"/>
    <n v="112.2"/>
    <n v="10"/>
    <m/>
    <m/>
    <m/>
    <m/>
    <x v="19"/>
    <m/>
    <m/>
    <m/>
    <s v="No"/>
    <n v="1"/>
    <x v="0"/>
    <n v="1"/>
    <d v="1899-12-30T00:01:12"/>
    <n v="5"/>
    <s v="1"/>
    <s v="0"/>
    <s v="0"/>
  </r>
  <r>
    <s v="/i/mn/31384296519"/>
    <s v="https://metrolibre.com/index.php/titulares/la-acp-gano-arbitraje-y-gupc-debera-pagar-23-millones"/>
    <s v="https://metrolibre.com/index.php/titulares/la-acp-gano-arbitraje-y-gupc-debera-pagar-23-millones"/>
    <s v="La ACP ganó arbitraje y GUPC deberá pagar $23 millones"/>
    <m/>
    <x v="0"/>
    <x v="20"/>
    <s v="pa"/>
    <m/>
    <m/>
    <m/>
    <x v="1"/>
    <m/>
    <s v="noticia"/>
    <s v="2017-08-01 05:30:00-05:00"/>
    <d v="2017-08-01T00:00:00"/>
    <d v="1899-12-30T05:30:00"/>
    <m/>
    <n v="3352"/>
    <m/>
    <n v="100"/>
    <m/>
    <m/>
    <n v="4"/>
    <s v="información general"/>
    <s v="Panamá"/>
    <m/>
    <s v="español"/>
    <m/>
    <x v="1"/>
    <s v="Titular"/>
    <s v="Enfrentamiento ACP y GUPC"/>
    <m/>
    <m/>
    <m/>
    <m/>
    <m/>
    <m/>
    <m/>
    <m/>
    <m/>
    <m/>
    <m/>
    <m/>
    <m/>
    <m/>
    <m/>
    <m/>
    <s v="Canal de Panamá"/>
    <x v="0"/>
    <n v="1"/>
    <s v="Protagonismo"/>
    <s v="Protagonista"/>
    <n v="1"/>
    <m/>
    <m/>
    <n v="9.3800000000000008"/>
    <n v="9.3800000000000008"/>
    <n v="7.81"/>
    <m/>
    <m/>
    <m/>
    <m/>
    <x v="20"/>
    <s v="/s/mn/d9a9959816ba7a1371bafcf01787e93f"/>
    <m/>
    <m/>
    <s v="No"/>
    <n v="1"/>
    <x v="0"/>
    <n v="1"/>
    <d v="1899-12-30T00:00:00"/>
    <n v="3.9049999999999994"/>
    <s v="1"/>
    <s v="0"/>
    <s v="0"/>
  </r>
  <r>
    <s v="/tv/a360lat/31809537"/>
    <m/>
    <s v="https://acceso360latam.acceso.com/autoridadcanal/es-PA/?mod=TrackingAVPlayer&amp;task=download&amp;isHighQuality=1&amp;inline=1&amp;newsId=31809537&amp;mediaType=2&amp;origin=news-publication&amp;sigTs=1502037081&amp;sig=72d3a53418f994d9500b02512db9abc28649b2d841f6a888ecf3406d5be5980e"/>
    <s v="COMENTARIO DE JOSE BLANDON CASTILLO, ANALISTA POLITICO. SE HABLA ACERCA DE LA AUTORIDAD DEL CANAL DE PANAMA QUE GANO EN..."/>
    <m/>
    <x v="1"/>
    <x v="21"/>
    <s v="pa"/>
    <s v="pa"/>
    <m/>
    <m/>
    <x v="8"/>
    <m/>
    <s v="tv"/>
    <s v="2017-08-01 07:45:00-05:00"/>
    <d v="2017-08-01T00:00:00"/>
    <d v="1899-12-30T07:45:00"/>
    <m/>
    <m/>
    <m/>
    <n v="2043.75"/>
    <n v="218"/>
    <m/>
    <m/>
    <m/>
    <s v="Panamá"/>
    <s v="pa"/>
    <m/>
    <m/>
    <x v="1"/>
    <m/>
    <s v="Enfrentamiento ACP y GUPC"/>
    <m/>
    <m/>
    <m/>
    <m/>
    <m/>
    <m/>
    <m/>
    <m/>
    <m/>
    <m/>
    <m/>
    <m/>
    <m/>
    <m/>
    <m/>
    <m/>
    <s v="Canal de Panamá"/>
    <x v="0"/>
    <n v="1"/>
    <s v="Protagonismo"/>
    <s v="Protagonista"/>
    <n v="1"/>
    <n v="218"/>
    <m/>
    <n v="2043.75"/>
    <n v="2043.75"/>
    <n v="10"/>
    <m/>
    <m/>
    <m/>
    <m/>
    <x v="3"/>
    <m/>
    <m/>
    <m/>
    <s v="No"/>
    <n v="1"/>
    <x v="0"/>
    <n v="1"/>
    <d v="1899-12-30T00:03:51"/>
    <n v="5"/>
    <s v="1"/>
    <s v="0"/>
    <s v="0"/>
  </r>
  <r>
    <s v="/i/mn/31393156493"/>
    <s v="http://elsiglo.com/panama/mantenimiento-compuertas-durara-10-dias/24015652"/>
    <s v="http://elsiglo.com/panama/mantenimiento-compuertas-durara-10-dias/24015652"/>
    <s v="Mantenimiento de compuertas durará 10 días"/>
    <m/>
    <x v="0"/>
    <x v="0"/>
    <s v="pa"/>
    <m/>
    <m/>
    <m/>
    <x v="9"/>
    <m/>
    <s v="noticia"/>
    <s v="2017-08-02 00:33:00-05:00"/>
    <d v="2017-08-02T00:00:00"/>
    <d v="1899-12-30T00:33:00"/>
    <m/>
    <n v="419"/>
    <m/>
    <n v="100"/>
    <m/>
    <m/>
    <n v="4"/>
    <s v="información general"/>
    <s v="Panamá"/>
    <m/>
    <s v="español"/>
    <m/>
    <x v="0"/>
    <m/>
    <m/>
    <m/>
    <s v="Compuertas"/>
    <m/>
    <m/>
    <m/>
    <m/>
    <m/>
    <m/>
    <m/>
    <m/>
    <m/>
    <m/>
    <m/>
    <m/>
    <m/>
    <m/>
    <s v="Canal de Panamá"/>
    <x v="0"/>
    <n v="0"/>
    <s v="Protagonismo"/>
    <s v="Protagonista"/>
    <n v="0"/>
    <m/>
    <m/>
    <n v="0.84"/>
    <n v="0.84"/>
    <n v="6.41"/>
    <m/>
    <m/>
    <m/>
    <m/>
    <x v="0"/>
    <s v="/s/mn/c11e65d811682e26e9281cacf6ba002c"/>
    <m/>
    <m/>
    <s v="No"/>
    <n v="1"/>
    <x v="4"/>
    <n v="2"/>
    <d v="1899-12-30T00:00:00"/>
    <n v="3.2050000000000001"/>
    <s v="0"/>
    <s v="1"/>
    <s v="0"/>
  </r>
  <r>
    <s v="/r/a360lat/31816948"/>
    <m/>
    <s v="https://acceso360latam.acceso.com/autoridadcanal/es-PA/?mod=TrackingAVPlayer&amp;task=download&amp;isHighQuality=1&amp;inline=1&amp;newsId=31816948&amp;mediaType=1&amp;origin=news-publication&amp;sigTs=1502037082&amp;sig=d4c9f0a32ff4aef0703217f909e3442c8fa9b108467099e02c5d0a5a7ef80c30"/>
    <s v="EN PROGRAMA DE 'INFOANALISIS' CON GUILLERMO ANTONIO ADAMES, PRESENTADOR; RUBEN MURGAS, PRESENTADOR. SE HABLA DEL..."/>
    <m/>
    <x v="2"/>
    <x v="13"/>
    <s v="pa"/>
    <s v="pa"/>
    <m/>
    <m/>
    <x v="6"/>
    <m/>
    <s v="radio"/>
    <s v="2017-08-01 09:01:41-05:00"/>
    <d v="2017-08-01T00:00:00"/>
    <d v="1899-12-30T09:01:41"/>
    <m/>
    <m/>
    <m/>
    <n v="297.2"/>
    <n v="743"/>
    <m/>
    <m/>
    <m/>
    <s v="Panamá"/>
    <s v="pa"/>
    <m/>
    <m/>
    <x v="1"/>
    <m/>
    <m/>
    <m/>
    <m/>
    <m/>
    <m/>
    <m/>
    <m/>
    <m/>
    <m/>
    <m/>
    <m/>
    <m/>
    <m/>
    <m/>
    <s v="Sindicatos del Canal"/>
    <m/>
    <m/>
    <s v="Canal de Panamá"/>
    <x v="0"/>
    <n v="-1"/>
    <s v="Protagonismo"/>
    <s v="Protagonista"/>
    <n v="-1"/>
    <n v="743"/>
    <m/>
    <n v="297.2"/>
    <n v="-297.2"/>
    <n v="2"/>
    <m/>
    <m/>
    <m/>
    <m/>
    <x v="13"/>
    <m/>
    <m/>
    <m/>
    <s v="No"/>
    <n v="1"/>
    <x v="6"/>
    <n v="1"/>
    <d v="1899-12-30T00:13:07"/>
    <n v="1"/>
    <s v="0"/>
    <s v="0"/>
    <s v="1"/>
  </r>
  <r>
    <s v="/i/mn/31391671814"/>
    <s v="http://www.telemetro.com/nacionales/ACP-realiza-mantenimiento-esclusas-Miraflores_3_1049925052.html"/>
    <s v="http://www.telemetro.com/nacionales/ACP-realiza-mantenimiento-esclusas-Miraflores_3_1049925052.html"/>
    <s v="ACP realiza mantenimiento en esclusas de Miraflores"/>
    <m/>
    <x v="0"/>
    <x v="22"/>
    <s v="pa"/>
    <m/>
    <m/>
    <m/>
    <x v="10"/>
    <m/>
    <s v="noticia"/>
    <s v="2017-08-01 20:38:00-05:00"/>
    <d v="2017-08-01T00:00:00"/>
    <d v="1899-12-30T20:38:00"/>
    <m/>
    <n v="44394"/>
    <m/>
    <n v="266.36"/>
    <m/>
    <m/>
    <n v="5"/>
    <s v="información general"/>
    <s v="Panamá"/>
    <m/>
    <s v="español"/>
    <m/>
    <x v="1"/>
    <s v="Titular"/>
    <m/>
    <m/>
    <m/>
    <m/>
    <m/>
    <m/>
    <m/>
    <m/>
    <m/>
    <m/>
    <m/>
    <m/>
    <m/>
    <m/>
    <m/>
    <m/>
    <s v="Aniversario del Canal de Panamá"/>
    <s v="Canal de Panamá"/>
    <x v="0"/>
    <n v="1"/>
    <s v="Protagonismo"/>
    <s v="Protagonista"/>
    <n v="1"/>
    <m/>
    <m/>
    <n v="266.36"/>
    <n v="266.36"/>
    <n v="7.81"/>
    <m/>
    <m/>
    <m/>
    <m/>
    <x v="21"/>
    <s v="/s/mn/ffed1af28c99dfe89b18eb4d6c784da8"/>
    <m/>
    <m/>
    <s v="No"/>
    <n v="1"/>
    <x v="8"/>
    <n v="1"/>
    <d v="1899-12-30T00:00:00"/>
    <n v="3.9049999999999994"/>
    <s v="1"/>
    <s v="0"/>
    <s v="0"/>
  </r>
  <r>
    <s v="/r/a360lat/31827789"/>
    <m/>
    <s v="https://acceso360latam.acceso.com/autoridadcanal/es-PA/?mod=TrackingAVPlayer&amp;task=download&amp;isHighQuality=1&amp;inline=1&amp;newsId=31827789&amp;mediaType=1&amp;origin=news-publication&amp;sigTs=1502037084&amp;sig=ea98e3cc93257f1b29fda0bf3c3594809aad3b9f4eaadb69b657ed245acf6c12"/>
    <s v="LA AUTORIDAD DEL CANAL DE PANAMA HA INICIADO ESTA SEMANA POR UN PERIODO DE 10 DIAS TRABAJOS DE MANTENIMIENTO PREVENTIVO..."/>
    <m/>
    <x v="2"/>
    <x v="10"/>
    <s v="pa"/>
    <s v="pa"/>
    <m/>
    <m/>
    <x v="1"/>
    <m/>
    <s v="radio"/>
    <s v="2017-08-02 06:36:14-05:00"/>
    <d v="2017-08-02T00:00:00"/>
    <d v="1899-12-30T06:36:14"/>
    <m/>
    <m/>
    <m/>
    <n v="41.99"/>
    <n v="63"/>
    <m/>
    <m/>
    <m/>
    <s v="Panamá"/>
    <s v="pa"/>
    <m/>
    <m/>
    <x v="1"/>
    <m/>
    <s v="Obras y arreglos "/>
    <m/>
    <m/>
    <m/>
    <m/>
    <m/>
    <m/>
    <m/>
    <m/>
    <m/>
    <m/>
    <m/>
    <m/>
    <m/>
    <m/>
    <m/>
    <m/>
    <s v="Canal de Panamá"/>
    <x v="0"/>
    <n v="0"/>
    <s v="Protagonismo"/>
    <s v="Protagonista"/>
    <n v="0"/>
    <n v="63"/>
    <m/>
    <n v="41.99"/>
    <n v="41.99"/>
    <n v="5"/>
    <m/>
    <m/>
    <m/>
    <m/>
    <x v="10"/>
    <m/>
    <m/>
    <m/>
    <s v="No"/>
    <n v="1"/>
    <x v="9"/>
    <n v="2"/>
    <d v="1899-12-30T00:01:07"/>
    <n v="2.5"/>
    <s v="0"/>
    <s v="1"/>
    <s v="0"/>
  </r>
  <r>
    <s v="/i/mn/31391787356"/>
    <s v="https://www.tvn-2.com/videos/noticias/millones-pendientes-reclamos-ACP-GUPC_2_4816038401.html"/>
    <s v="https://www.tvn-2.com/videos/noticias/millones-pendientes-reclamos-ACP-GUPC_2_4816038401.html"/>
    <s v="Más $5 mil millones pendientes en reclamos entre ACP y GUPC"/>
    <m/>
    <x v="0"/>
    <x v="23"/>
    <s v="pa"/>
    <m/>
    <m/>
    <m/>
    <x v="1"/>
    <m/>
    <s v="noticia"/>
    <s v="2017-08-01 20:57:00-05:00"/>
    <d v="2017-08-01T00:00:00"/>
    <d v="1899-12-30T20:57:00"/>
    <m/>
    <n v="49126"/>
    <m/>
    <n v="486.35"/>
    <m/>
    <m/>
    <n v="5"/>
    <s v="información general"/>
    <s v="Panamá"/>
    <m/>
    <s v="español"/>
    <m/>
    <x v="1"/>
    <s v="Titular"/>
    <s v="Enfrentamiento ACP y GUPC"/>
    <m/>
    <m/>
    <m/>
    <m/>
    <m/>
    <m/>
    <s v="Sí"/>
    <m/>
    <m/>
    <m/>
    <m/>
    <m/>
    <m/>
    <m/>
    <m/>
    <m/>
    <s v="Canal de Panamá"/>
    <x v="0"/>
    <n v="0"/>
    <s v="Protagonismo"/>
    <s v="Protagonista"/>
    <n v="0"/>
    <m/>
    <m/>
    <n v="486.35"/>
    <n v="486.35"/>
    <n v="6.41"/>
    <m/>
    <m/>
    <m/>
    <m/>
    <x v="17"/>
    <s v="/s/mn/c59739521c44acc485688837df17ffc7"/>
    <m/>
    <m/>
    <s v="No"/>
    <n v="1"/>
    <x v="0"/>
    <n v="1"/>
    <d v="1899-12-30T00:00:00"/>
    <n v="3.2050000000000001"/>
    <s v="0"/>
    <s v="1"/>
    <s v="0"/>
  </r>
  <r>
    <s v="/tv/a360lat/31821360"/>
    <m/>
    <s v="https://acceso360latam.acceso.com/autoridadcanal/es-PA/?mod=TrackingAVPlayer&amp;task=download&amp;isHighQuality=1&amp;inline=1&amp;newsId=31821360&amp;mediaType=2&amp;origin=news-publication&amp;sigTs=1502037082&amp;sig=7c713a59bc5cb12896a267992a9d282987bc8f5b5d583890af991c48815b8d75"/>
    <s v="LA UNION DE PRACTICOS DEL CANAL DE PANAMA REALIZAN UNA NUEVA SOLICITUD A LA ACP. DECLARACIONES DE JORGE QUIJANO,..."/>
    <m/>
    <x v="1"/>
    <x v="24"/>
    <s v="pa"/>
    <s v="pa"/>
    <m/>
    <m/>
    <x v="11"/>
    <m/>
    <s v="tv"/>
    <s v="2017-08-01 19:33:49-05:00"/>
    <d v="2017-08-01T00:00:00"/>
    <d v="1899-12-30T19:33:49"/>
    <m/>
    <m/>
    <m/>
    <n v="13615.05"/>
    <n v="139"/>
    <m/>
    <m/>
    <m/>
    <s v="Panamá"/>
    <s v="pa"/>
    <m/>
    <m/>
    <x v="0"/>
    <m/>
    <m/>
    <m/>
    <m/>
    <m/>
    <m/>
    <m/>
    <m/>
    <m/>
    <m/>
    <m/>
    <m/>
    <m/>
    <m/>
    <m/>
    <s v="Sindicatos del Canal"/>
    <m/>
    <m/>
    <s v="Canal de Panamá"/>
    <x v="0"/>
    <n v="-1"/>
    <s v="Protagonismo"/>
    <s v="Protagonista"/>
    <n v="-1"/>
    <n v="139"/>
    <m/>
    <n v="13615.05"/>
    <n v="-13615.05"/>
    <n v="2"/>
    <m/>
    <m/>
    <m/>
    <m/>
    <x v="17"/>
    <m/>
    <m/>
    <m/>
    <s v="No"/>
    <n v="1"/>
    <x v="6"/>
    <n v="1"/>
    <d v="1899-12-30T00:02:27"/>
    <n v="1"/>
    <s v="0"/>
    <s v="0"/>
    <s v="1"/>
  </r>
  <r>
    <s v="/tv/a360lat/31815504"/>
    <m/>
    <s v="https://acceso360latam.acceso.com/autoridadcanal/es-PA/?mod=TrackingAVPlayer&amp;task=download&amp;isHighQuality=1&amp;inline=1&amp;newsId=31815504&amp;mediaType=2&amp;origin=news-publication&amp;sigTs=1502037082&amp;sig=8e06921d38ade0f6d4e2c6c171cd6ced89d78b34b14c12c0badb8eb64204e535"/>
    <s v="EL TRIBUNAL INTERNACIONAL DE EMITE FALLO A FAVOR DE LA ACP ANTE RECLAMOS DEL GRUPO UNIDOS POR EL CANAL. DECLARACIONES DE..."/>
    <m/>
    <x v="1"/>
    <x v="25"/>
    <s v="pa"/>
    <s v="pa"/>
    <m/>
    <m/>
    <x v="1"/>
    <m/>
    <s v="tv"/>
    <s v="2017-08-01 13:47:48-05:00"/>
    <d v="2017-08-01T00:00:00"/>
    <d v="1899-12-30T13:47:48"/>
    <m/>
    <m/>
    <m/>
    <n v="7275"/>
    <n v="194"/>
    <m/>
    <m/>
    <m/>
    <s v="Panamá"/>
    <s v="pa"/>
    <m/>
    <m/>
    <x v="0"/>
    <m/>
    <s v="Enfrentamiento ACP y GUPC"/>
    <m/>
    <m/>
    <m/>
    <m/>
    <m/>
    <m/>
    <m/>
    <m/>
    <m/>
    <m/>
    <m/>
    <m/>
    <m/>
    <m/>
    <m/>
    <m/>
    <s v="Canal de Panamá"/>
    <x v="0"/>
    <n v="-1"/>
    <s v="Protagonismo"/>
    <s v="Protagonista"/>
    <n v="-1"/>
    <n v="194"/>
    <m/>
    <n v="7275"/>
    <n v="-7275"/>
    <n v="2"/>
    <m/>
    <m/>
    <m/>
    <m/>
    <x v="12"/>
    <m/>
    <m/>
    <m/>
    <s v="No"/>
    <n v="1"/>
    <x v="0"/>
    <n v="1"/>
    <d v="1899-12-30T00:03:25"/>
    <n v="1"/>
    <s v="0"/>
    <s v="0"/>
    <s v="1"/>
  </r>
  <r>
    <s v="/i/mn/31395394500"/>
    <s v="http://www.panamaon.com/noticias/politica/28702-canal-de-panama-realiza-mantenimiento-de-compuertas-en-esclusas-de-miraflores.html"/>
    <s v="http://www.panamaon.com/noticias/politica/28702-canal-de-panama-realiza-mantenimiento-de-compuertas-en-esclusas-de-miraflores.html"/>
    <s v="Canal de Panamá realiza mantenimiento de compuertas en esclusas de Miraflores"/>
    <m/>
    <x v="0"/>
    <x v="1"/>
    <s v="pa"/>
    <m/>
    <m/>
    <m/>
    <x v="1"/>
    <m/>
    <s v="noticia"/>
    <s v="2017-08-02 05:22:00-05:00"/>
    <d v="2017-08-02T00:00:00"/>
    <d v="1899-12-30T05:22:00"/>
    <m/>
    <n v="1844"/>
    <m/>
    <n v="100"/>
    <m/>
    <m/>
    <n v="4"/>
    <m/>
    <s v="Panamá"/>
    <m/>
    <s v="español"/>
    <m/>
    <x v="1"/>
    <s v="Titular"/>
    <m/>
    <m/>
    <s v="Compuertas"/>
    <m/>
    <m/>
    <m/>
    <m/>
    <m/>
    <m/>
    <m/>
    <m/>
    <m/>
    <m/>
    <m/>
    <m/>
    <m/>
    <m/>
    <s v="Canal de Panamá"/>
    <x v="0"/>
    <n v="0"/>
    <s v="Protagonismo"/>
    <s v="Protagonista"/>
    <n v="0"/>
    <m/>
    <m/>
    <n v="4.0599999999999996"/>
    <n v="4.0599999999999996"/>
    <n v="6.41"/>
    <m/>
    <m/>
    <m/>
    <m/>
    <x v="1"/>
    <s v="/s/mn/1b1c4cd7841b458e8a8c19eea1c178af"/>
    <m/>
    <m/>
    <s v="No"/>
    <n v="1"/>
    <x v="4"/>
    <n v="2"/>
    <d v="1899-12-30T00:00:00"/>
    <n v="3.2050000000000001"/>
    <s v="0"/>
    <s v="1"/>
    <s v="0"/>
  </r>
  <r>
    <s v="/tv/a360lat/31821057"/>
    <m/>
    <s v="https://acceso360latam.acceso.com/autoridadcanal/es-PA/?mod=TrackingAVPlayer&amp;task=download&amp;isHighQuality=1&amp;inline=1&amp;newsId=31821057&amp;mediaType=2&amp;origin=news-publication&amp;sigTs=1502037082&amp;sig=6a726c9fe8590d8704c92cc0f3f43559d9b1aab9ec29f203266ba2c125a87931"/>
    <s v="GRUPO UNIDOS POR EL CANAL DEBERA PAGAS INDEMNIZACION A LA ACP. DECLARACIONES DE LUIS QUIJANO, ADMINISTRADOR DE LA ACP;..."/>
    <m/>
    <x v="1"/>
    <x v="24"/>
    <s v="pa"/>
    <s v="pa"/>
    <m/>
    <m/>
    <x v="1"/>
    <m/>
    <s v="tv"/>
    <s v="2017-08-01 19:22:44-05:00"/>
    <d v="2017-08-01T00:00:00"/>
    <d v="1899-12-30T19:22:44"/>
    <m/>
    <m/>
    <m/>
    <n v="15672"/>
    <n v="160"/>
    <m/>
    <m/>
    <m/>
    <s v="Panamá"/>
    <s v="pa"/>
    <m/>
    <m/>
    <x v="0"/>
    <m/>
    <s v="Enfrentamiento ACP y GUPC"/>
    <m/>
    <m/>
    <m/>
    <m/>
    <m/>
    <m/>
    <m/>
    <m/>
    <m/>
    <m/>
    <m/>
    <m/>
    <m/>
    <m/>
    <m/>
    <m/>
    <s v="Canal de Panamá"/>
    <x v="0"/>
    <n v="-1"/>
    <s v="Protagonismo"/>
    <s v="Protagonista"/>
    <n v="-1"/>
    <n v="160"/>
    <m/>
    <n v="15672"/>
    <n v="-15672"/>
    <n v="2"/>
    <m/>
    <m/>
    <m/>
    <m/>
    <x v="17"/>
    <m/>
    <m/>
    <m/>
    <s v="No"/>
    <n v="1"/>
    <x v="0"/>
    <n v="1"/>
    <d v="1899-12-30T00:02:49"/>
    <n v="1"/>
    <s v="0"/>
    <s v="0"/>
    <s v="1"/>
  </r>
  <r>
    <s v="/r/a360lat/31808389"/>
    <m/>
    <s v="https://acceso360latam.acceso.com/autoridadcanal/es-PA/?mod=TrackingAVPlayer&amp;task=download&amp;isHighQuality=1&amp;inline=1&amp;newsId=31808389&amp;mediaType=1&amp;origin=news-publication&amp;sigTs=1502037081&amp;sig=86b03742e0029d0c7e15183b016a501082b4e030fd043b054aa8755f9e971861"/>
    <s v="TRIBUNAL DE ARBITRAJE INTERNACIONAL HA EMITIDO FALLO A FAVOR DE LA AUTORIDAD DEL CANAL DE PANAMA. DECLARACIONES DE RAUL..."/>
    <m/>
    <x v="2"/>
    <x v="10"/>
    <s v="pa"/>
    <s v="pa"/>
    <m/>
    <m/>
    <x v="12"/>
    <m/>
    <s v="radio"/>
    <s v="2017-08-01 06:17:06-05:00"/>
    <d v="2017-08-01T00:00:00"/>
    <d v="1899-12-30T06:17:06"/>
    <m/>
    <m/>
    <m/>
    <n v="87.98"/>
    <n v="132"/>
    <m/>
    <m/>
    <m/>
    <s v="Panamá"/>
    <s v="pa"/>
    <m/>
    <m/>
    <x v="1"/>
    <m/>
    <s v="Enfrentamiento ACP y GUPC"/>
    <m/>
    <m/>
    <m/>
    <m/>
    <m/>
    <m/>
    <m/>
    <m/>
    <m/>
    <m/>
    <m/>
    <m/>
    <m/>
    <m/>
    <m/>
    <m/>
    <s v="Canal de Panamá"/>
    <x v="0"/>
    <n v="1"/>
    <s v="Protagonismo"/>
    <s v="Protagonista"/>
    <n v="1"/>
    <n v="132"/>
    <m/>
    <n v="87.98"/>
    <n v="87.98"/>
    <n v="10"/>
    <m/>
    <m/>
    <m/>
    <m/>
    <x v="10"/>
    <m/>
    <m/>
    <m/>
    <s v="No"/>
    <n v="1"/>
    <x v="0"/>
    <n v="1"/>
    <d v="1899-12-30T00:02:20"/>
    <n v="5"/>
    <s v="1"/>
    <s v="0"/>
    <s v="0"/>
  </r>
  <r>
    <s v="/i/mn/31388583388"/>
    <s v="http://laestrella.com.pa/panama/nacional/realiza-trabajos-mantenimiento/24015489"/>
    <s v="http://laestrella.com.pa/panama/nacional/realiza-trabajos-mantenimiento/24015489"/>
    <s v="hace 1 hora ACP realiza trabajos de mantenimiento"/>
    <m/>
    <x v="0"/>
    <x v="2"/>
    <s v="pa"/>
    <m/>
    <m/>
    <m/>
    <x v="1"/>
    <m/>
    <s v="noticia"/>
    <s v="2017-08-01 13:23:00-05:00"/>
    <d v="2017-08-01T00:00:00"/>
    <d v="1899-12-30T13:23:00"/>
    <m/>
    <n v="49727"/>
    <m/>
    <n v="462.46"/>
    <m/>
    <m/>
    <n v="5"/>
    <s v="información general"/>
    <s v="Panamá"/>
    <m/>
    <s v="español"/>
    <m/>
    <x v="1"/>
    <s v="Titular"/>
    <s v="Obras y arreglos "/>
    <m/>
    <m/>
    <m/>
    <m/>
    <m/>
    <m/>
    <m/>
    <m/>
    <m/>
    <m/>
    <m/>
    <m/>
    <m/>
    <m/>
    <m/>
    <m/>
    <s v="Canal de Panamá"/>
    <x v="0"/>
    <n v="0"/>
    <s v="Protagonismo"/>
    <s v="Protagonista"/>
    <n v="0"/>
    <m/>
    <m/>
    <n v="462.46"/>
    <n v="462.46"/>
    <n v="6.41"/>
    <m/>
    <m/>
    <m/>
    <m/>
    <x v="2"/>
    <s v="/s/mn/90c1e89e24d01c2a3df8080e7f6bdb35"/>
    <m/>
    <m/>
    <s v="No"/>
    <n v="1"/>
    <x v="9"/>
    <n v="1"/>
    <d v="1899-12-30T00:00:00"/>
    <n v="3.2050000000000001"/>
    <s v="0"/>
    <s v="1"/>
    <s v="0"/>
  </r>
  <r>
    <s v="/i/mn/31387420001"/>
    <s v="http://www.telemetro.com/nacionales/Realizan-trabajos-mantenimiento-esclusas-Miraflores_0_1049895212.html"/>
    <s v="http://www.telemetro.com/nacionales/Realizan-trabajos-mantenimiento-esclusas-Miraflores_0_1049895212.html"/>
    <s v="Realizan trabajos de mantenimiento en esclusas de Miraflores"/>
    <m/>
    <x v="0"/>
    <x v="22"/>
    <s v="pa"/>
    <m/>
    <m/>
    <m/>
    <x v="1"/>
    <m/>
    <s v="noticia"/>
    <s v="2017-08-01 11:09:00-05:00"/>
    <d v="2017-08-01T00:00:00"/>
    <d v="1899-12-30T11:09:00"/>
    <m/>
    <n v="44394"/>
    <m/>
    <n v="266.36"/>
    <m/>
    <m/>
    <n v="5"/>
    <s v="información general"/>
    <s v="Panamá"/>
    <m/>
    <s v="español"/>
    <m/>
    <x v="1"/>
    <s v="Titular"/>
    <m/>
    <m/>
    <m/>
    <m/>
    <m/>
    <m/>
    <m/>
    <m/>
    <m/>
    <m/>
    <m/>
    <m/>
    <m/>
    <m/>
    <m/>
    <m/>
    <s v="Aniversario del Canal de Panamá"/>
    <s v="Canal de Panamá"/>
    <x v="0"/>
    <n v="1"/>
    <s v="Protagonismo"/>
    <s v="Protagonista"/>
    <n v="1"/>
    <m/>
    <m/>
    <n v="266.36"/>
    <n v="266.36"/>
    <n v="7.81"/>
    <m/>
    <m/>
    <m/>
    <m/>
    <x v="21"/>
    <s v="/s/mn/ffed1af28c99dfe89b18eb4d6c784da8"/>
    <m/>
    <m/>
    <s v="No"/>
    <n v="1"/>
    <x v="8"/>
    <n v="1"/>
    <d v="1899-12-30T00:00:00"/>
    <n v="3.9049999999999994"/>
    <s v="1"/>
    <s v="0"/>
    <s v="0"/>
  </r>
  <r>
    <s v="/p/a/112115014"/>
    <m/>
    <s v="http://corerepo.acceso.com/api/v2/temp_file/ce2e9697e50d54aca136c6e69b95f05c/?format=json"/>
    <s v="Presupuesto de la ACP supera los $3 mil millones"/>
    <m/>
    <x v="3"/>
    <x v="26"/>
    <s v="pa"/>
    <m/>
    <m/>
    <s v="EDIT. POR LA DEMOCRACIA S.A"/>
    <x v="13"/>
    <m/>
    <s v="periódico"/>
    <s v="2017-08-01 17:00:00-05:00"/>
    <d v="2017-08-01T00:00:00"/>
    <m/>
    <n v="119.6"/>
    <n v="5"/>
    <m/>
    <n v="158"/>
    <m/>
    <n v="3"/>
    <m/>
    <s v="información general"/>
    <s v="Panamá"/>
    <m/>
    <s v="español"/>
    <m/>
    <x v="1"/>
    <s v="Titular"/>
    <m/>
    <m/>
    <m/>
    <m/>
    <m/>
    <s v="Economía del Canal"/>
    <m/>
    <s v="Sí"/>
    <m/>
    <m/>
    <m/>
    <m/>
    <m/>
    <m/>
    <m/>
    <m/>
    <m/>
    <s v="Canal de Panamá"/>
    <x v="0"/>
    <n v="1"/>
    <s v="Protagonismo"/>
    <s v="Protagonista"/>
    <n v="1"/>
    <m/>
    <n v="7.0000000000000007E-2"/>
    <n v="158"/>
    <n v="158"/>
    <n v="8.75"/>
    <m/>
    <m/>
    <m/>
    <m/>
    <x v="22"/>
    <s v="/s/a/lppnn"/>
    <m/>
    <s v="nacional"/>
    <s v="Sí"/>
    <n v="1"/>
    <x v="10"/>
    <n v="1"/>
    <d v="1899-12-30T00:00:00"/>
    <n v="4.375"/>
    <s v="1"/>
    <s v="0"/>
    <s v="0"/>
  </r>
  <r>
    <s v="/tv/a360lat/31823168"/>
    <m/>
    <s v="https://acceso360latam.acceso.com/autoridadcanal/es-PA/?mod=TrackingAVPlayer&amp;task=download&amp;isHighQuality=1&amp;inline=1&amp;newsId=31823168&amp;mediaType=2&amp;origin=news-publication&amp;sigTs=1502037082&amp;sig=f6794533abdc52e5924cc14595c0e791f4e6d0cbfbb710b4fe4536b9a6858fa9"/>
    <s v="LA ACP NO PODRA ASUMIR AUMENTO DE LOS PARCTICOS DEL CANAL DE PANAMA. DECLARACIONES DE JORGE QUIJANO, ADMINISTARDOR DE LA..."/>
    <m/>
    <x v="1"/>
    <x v="27"/>
    <s v="pa"/>
    <s v="pa"/>
    <m/>
    <m/>
    <x v="1"/>
    <m/>
    <s v="tv"/>
    <s v="2017-08-01 21:04:06-05:00"/>
    <d v="2017-08-01T00:00:00"/>
    <d v="1899-12-30T21:04:06"/>
    <m/>
    <m/>
    <m/>
    <n v="14850"/>
    <n v="165"/>
    <m/>
    <m/>
    <m/>
    <s v="Panamá"/>
    <s v="pa"/>
    <m/>
    <m/>
    <x v="0"/>
    <m/>
    <s v="Administración"/>
    <m/>
    <m/>
    <m/>
    <m/>
    <m/>
    <m/>
    <m/>
    <m/>
    <m/>
    <m/>
    <m/>
    <m/>
    <m/>
    <m/>
    <m/>
    <m/>
    <s v="Canal de Panamá"/>
    <x v="0"/>
    <n v="0"/>
    <s v="Protagonismo"/>
    <s v="Protagonista"/>
    <n v="0"/>
    <n v="165"/>
    <m/>
    <m/>
    <m/>
    <n v="5"/>
    <m/>
    <m/>
    <m/>
    <m/>
    <x v="12"/>
    <m/>
    <m/>
    <m/>
    <s v="No"/>
    <n v="1"/>
    <x v="11"/>
    <n v="1"/>
    <d v="1899-12-30T00:02:55"/>
    <n v="2.5"/>
    <s v="0"/>
    <s v="1"/>
    <s v="0"/>
  </r>
  <r>
    <s v="/tv/a360lat/31840544"/>
    <m/>
    <s v="https://acceso360latam.acceso.com/autoridadcanal/es-PA/?mod=TrackingAVPlayer&amp;task=download&amp;isHighQuality=1&amp;inline=1&amp;newsId=31840544&amp;mediaType=2&amp;origin=news-publication&amp;sigTs=1502037084&amp;sig=32a1451af5ae40d84b9144283686786841390155088e3cf31480d92113fa6d3d"/>
    <s v="EL MEF INFORMO QUE EN PRESUPUESTO DEL PROXIMO AÑO SE INCLUYE EL CUARTO PUENTE SOBRE EL CANAL DE PANAMA, LA AMPLIACION DE..."/>
    <m/>
    <x v="1"/>
    <x v="24"/>
    <s v="pa"/>
    <s v="pa"/>
    <m/>
    <m/>
    <x v="11"/>
    <m/>
    <s v="tv"/>
    <s v="2017-08-02 19:54:13-05:00"/>
    <d v="2017-08-02T00:00:00"/>
    <d v="1899-12-30T19:54:13"/>
    <m/>
    <m/>
    <m/>
    <n v="14692.5"/>
    <n v="150"/>
    <m/>
    <m/>
    <m/>
    <s v="Panamá"/>
    <s v="pa"/>
    <m/>
    <m/>
    <x v="1"/>
    <m/>
    <m/>
    <m/>
    <m/>
    <m/>
    <m/>
    <m/>
    <m/>
    <m/>
    <m/>
    <m/>
    <m/>
    <m/>
    <s v="Cuarto puente sobre el Canal"/>
    <m/>
    <m/>
    <m/>
    <m/>
    <s v="Canal de Panamá"/>
    <x v="2"/>
    <n v="0"/>
    <s v="Protagonismo"/>
    <s v="Mencion"/>
    <n v="0"/>
    <n v="5"/>
    <m/>
    <n v="489.75"/>
    <n v="489.75"/>
    <n v="5"/>
    <m/>
    <m/>
    <m/>
    <m/>
    <x v="17"/>
    <m/>
    <m/>
    <m/>
    <s v="No"/>
    <n v="1"/>
    <x v="12"/>
    <n v="2"/>
    <d v="1899-12-30T00:02:39"/>
    <n v="2.5"/>
    <s v="0"/>
    <s v="1"/>
    <s v="0"/>
  </r>
  <r>
    <s v="/p/a/112115520"/>
    <m/>
    <s v="http://corerepo.acceso.com/api/v2/temp_file/e113dfe64d484f1912a61223cff59f52/?format=json"/>
    <s v="Trabajadores del Canal protestan contra administrador Quijano"/>
    <m/>
    <x v="3"/>
    <x v="28"/>
    <s v="pa"/>
    <m/>
    <m/>
    <s v="GRUPO EPASA"/>
    <x v="1"/>
    <m/>
    <s v="periódico"/>
    <s v="2017-08-01 17:00:00-05:00"/>
    <d v="2017-08-01T00:00:00"/>
    <m/>
    <n v="81.8"/>
    <n v="4"/>
    <m/>
    <n v="113"/>
    <m/>
    <n v="22"/>
    <m/>
    <s v="información general"/>
    <s v="Panamá"/>
    <m/>
    <s v="español"/>
    <m/>
    <x v="0"/>
    <m/>
    <m/>
    <m/>
    <m/>
    <m/>
    <m/>
    <m/>
    <m/>
    <m/>
    <m/>
    <m/>
    <m/>
    <m/>
    <m/>
    <m/>
    <s v="Sindicatos del Canal"/>
    <m/>
    <m/>
    <s v="Canal de Panamá"/>
    <x v="0"/>
    <n v="-1"/>
    <s v="Protagonismo"/>
    <s v="Protagonista"/>
    <n v="-1"/>
    <m/>
    <n v="0.12"/>
    <n v="113"/>
    <n v="-113"/>
    <n v="0.63"/>
    <m/>
    <m/>
    <m/>
    <m/>
    <x v="23"/>
    <s v="/s/a/pacri"/>
    <m/>
    <s v="nacional"/>
    <s v="No"/>
    <n v="1"/>
    <x v="6"/>
    <n v="1"/>
    <d v="1899-12-30T00:00:00"/>
    <n v="0.315"/>
    <s v="0"/>
    <s v="0"/>
    <s v="1"/>
  </r>
  <r>
    <s v="/p/a/112114899"/>
    <m/>
    <s v="http://corerepo.acceso.com/api/v2/temp_file/ebc34d64739b98706a16244854ad17d7/?format=json"/>
    <s v="Propuestaimpactará la actividad local"/>
    <m/>
    <x v="3"/>
    <x v="16"/>
    <s v="pa"/>
    <m/>
    <m/>
    <m/>
    <x v="7"/>
    <m/>
    <s v="periódico"/>
    <s v="2017-08-01 17:00:00-05:00"/>
    <d v="2017-08-01T00:00:00"/>
    <m/>
    <n v="286.39999999999998"/>
    <n v="4"/>
    <m/>
    <n v="386"/>
    <m/>
    <n v="5"/>
    <m/>
    <s v="información general"/>
    <s v="Panamá"/>
    <m/>
    <s v="español"/>
    <m/>
    <x v="0"/>
    <m/>
    <m/>
    <m/>
    <m/>
    <m/>
    <m/>
    <m/>
    <m/>
    <s v="Sí"/>
    <m/>
    <m/>
    <m/>
    <m/>
    <m/>
    <m/>
    <s v="Sindicatos del Canal"/>
    <m/>
    <m/>
    <s v="Canal de Panamá"/>
    <x v="0"/>
    <n v="0"/>
    <s v="Protagonismo"/>
    <s v="Protagonista"/>
    <n v="0"/>
    <m/>
    <n v="0.39"/>
    <n v="386"/>
    <n v="386"/>
    <n v="6.88"/>
    <m/>
    <m/>
    <m/>
    <m/>
    <x v="16"/>
    <s v="/s/a/sigpn"/>
    <m/>
    <s v="nacional"/>
    <s v="Sí"/>
    <n v="1"/>
    <x v="6"/>
    <n v="1"/>
    <d v="1899-12-30T00:00:00"/>
    <n v="3.4399999999999995"/>
    <s v="0"/>
    <s v="1"/>
    <s v="0"/>
  </r>
  <r>
    <s v="/tv/a360lat/31822780"/>
    <m/>
    <s v="https://acceso360latam.acceso.com/autoridadcanal/es-PA/?mod=TrackingAVPlayer&amp;task=download&amp;isHighQuality=1&amp;inline=1&amp;newsId=31822780&amp;mediaType=2&amp;origin=news-publication&amp;sigTs=1502037082&amp;sig=d82e3810783107dc16c8fe3bd8376c14357eeac873a87a3a69b9216e5fb6455e"/>
    <s v="REALIZAN TRABAJOS DE MANTENIMIENTO EN LAS ESCLUSAS DE MIRA FLORES. DECLARACIONES DE JORGE QUIJANO, ACP."/>
    <m/>
    <x v="1"/>
    <x v="27"/>
    <s v="pa"/>
    <s v="pa"/>
    <m/>
    <m/>
    <x v="1"/>
    <m/>
    <s v="tv"/>
    <s v="2017-08-01 20:35:39-05:00"/>
    <d v="2017-08-01T00:00:00"/>
    <d v="1899-12-30T20:35:39"/>
    <m/>
    <m/>
    <m/>
    <n v="15120"/>
    <n v="168"/>
    <m/>
    <m/>
    <m/>
    <s v="Panamá"/>
    <s v="pa"/>
    <m/>
    <m/>
    <x v="0"/>
    <m/>
    <s v="Obras y arreglos "/>
    <m/>
    <m/>
    <m/>
    <m/>
    <m/>
    <m/>
    <m/>
    <m/>
    <m/>
    <m/>
    <m/>
    <m/>
    <m/>
    <m/>
    <m/>
    <m/>
    <s v="Canal de Panamá"/>
    <x v="0"/>
    <n v="0"/>
    <s v="Protagonismo"/>
    <s v="Protagonista"/>
    <n v="0"/>
    <n v="168"/>
    <m/>
    <n v="15120"/>
    <n v="15120"/>
    <n v="5"/>
    <m/>
    <m/>
    <m/>
    <m/>
    <x v="12"/>
    <m/>
    <m/>
    <m/>
    <s v="No"/>
    <n v="1"/>
    <x v="9"/>
    <n v="1"/>
    <d v="1899-12-30T00:02:58"/>
    <n v="2.5"/>
    <s v="0"/>
    <s v="1"/>
    <s v="0"/>
  </r>
  <r>
    <s v="/r/a360lat/31835673"/>
    <m/>
    <s v="https://acceso360latam.acceso.com/autoridadcanal/es-PA/?mod=TrackingAVPlayer&amp;task=download&amp;isHighQuality=1&amp;inline=1&amp;newsId=31835673&amp;mediaType=1&amp;origin=news-publication&amp;sigTs=1502037084&amp;sig=16bb53589d997016afe188a1e3942be4510bd38ef729f1b4564ab98991a8f36e"/>
    <s v="SPIA DENUNCIA IRREGULARIDADES EN CONTRATACION DE PERSONAL EN EL MOP. DECLARACIONES DE MARIA LOMBARDO, SPIA; DONALDO..."/>
    <m/>
    <x v="2"/>
    <x v="29"/>
    <s v="pa"/>
    <s v="pa"/>
    <m/>
    <m/>
    <x v="14"/>
    <m/>
    <s v="radio"/>
    <s v="2017-08-02 13:02:31-05:00"/>
    <d v="2017-08-02T00:00:00"/>
    <d v="1899-12-30T13:02:31"/>
    <m/>
    <m/>
    <m/>
    <n v="10"/>
    <n v="318"/>
    <m/>
    <m/>
    <m/>
    <s v="Panamá"/>
    <s v="pa"/>
    <m/>
    <m/>
    <x v="1"/>
    <m/>
    <m/>
    <m/>
    <m/>
    <m/>
    <m/>
    <m/>
    <m/>
    <m/>
    <m/>
    <m/>
    <m/>
    <m/>
    <m/>
    <m/>
    <m/>
    <s v="Migración"/>
    <m/>
    <s v="Canal de Panamá"/>
    <x v="2"/>
    <n v="0"/>
    <s v="Protagonismo"/>
    <s v="Mencion"/>
    <n v="0"/>
    <n v="5"/>
    <m/>
    <n v="10"/>
    <m/>
    <n v="5"/>
    <m/>
    <m/>
    <m/>
    <m/>
    <x v="9"/>
    <m/>
    <m/>
    <m/>
    <s v="No"/>
    <n v="1"/>
    <x v="13"/>
    <n v="2"/>
    <d v="1899-12-30T00:05:37"/>
    <n v="2.5"/>
    <s v="0"/>
    <s v="1"/>
    <s v="0"/>
  </r>
  <r>
    <s v="/i/mn/31393300969"/>
    <s v="http://impresa.prensa.com/economia/Mantenimiento-compuertas_0_4816018461.html"/>
    <s v="http://impresa.prensa.com/economia/Mantenimiento-compuertas_0_4816018461.html"/>
    <s v="Mantenimiento de compuertas"/>
    <m/>
    <x v="0"/>
    <x v="4"/>
    <s v="pa"/>
    <m/>
    <m/>
    <m/>
    <x v="1"/>
    <m/>
    <s v="noticia"/>
    <s v="2017-08-02 00:55:00-05:00"/>
    <d v="2017-08-02T00:00:00"/>
    <d v="1899-12-30T00:55:00"/>
    <m/>
    <n v="32432"/>
    <m/>
    <n v="214.05"/>
    <m/>
    <m/>
    <n v="6"/>
    <m/>
    <s v="Panamá"/>
    <m/>
    <s v="español"/>
    <m/>
    <x v="1"/>
    <m/>
    <m/>
    <m/>
    <s v="Compuertas"/>
    <m/>
    <m/>
    <m/>
    <m/>
    <m/>
    <m/>
    <m/>
    <m/>
    <m/>
    <m/>
    <m/>
    <m/>
    <m/>
    <m/>
    <s v="Canal de Panamá"/>
    <x v="0"/>
    <n v="0"/>
    <s v="Protagonismo"/>
    <s v="Protagonista"/>
    <n v="0"/>
    <m/>
    <m/>
    <n v="214.05"/>
    <n v="214.05"/>
    <n v="6.41"/>
    <m/>
    <m/>
    <m/>
    <m/>
    <x v="4"/>
    <s v="/s/mn/a1d13b173b13f7ca05cc2186b32ab920"/>
    <m/>
    <m/>
    <s v="No"/>
    <n v="1"/>
    <x v="4"/>
    <n v="2"/>
    <d v="1899-12-30T00:00:00"/>
    <n v="3.2050000000000001"/>
    <s v="0"/>
    <s v="1"/>
    <s v="0"/>
  </r>
  <r>
    <s v="/i/mn/31388281281"/>
    <s v="http://elsiglo.com/panama/realiza-trabajos-mantenimiento/24015489"/>
    <s v="http://elsiglo.com/panama/realiza-trabajos-mantenimiento/24015489"/>
    <s v="ACP realiza trabajos de mantenimiento"/>
    <m/>
    <x v="0"/>
    <x v="0"/>
    <s v="pa"/>
    <m/>
    <m/>
    <m/>
    <x v="4"/>
    <m/>
    <s v="noticia"/>
    <s v="2017-08-01 12:47:00-05:00"/>
    <d v="2017-08-01T00:00:00"/>
    <d v="1899-12-30T12:47:00"/>
    <m/>
    <n v="419"/>
    <m/>
    <n v="100"/>
    <m/>
    <m/>
    <n v="4"/>
    <s v="información general"/>
    <s v="Panamá"/>
    <m/>
    <s v="español"/>
    <m/>
    <x v="1"/>
    <s v="Titular"/>
    <s v="Obras y arreglos "/>
    <m/>
    <m/>
    <m/>
    <m/>
    <m/>
    <m/>
    <m/>
    <m/>
    <m/>
    <m/>
    <m/>
    <m/>
    <m/>
    <m/>
    <m/>
    <m/>
    <s v="Canal de Panamá"/>
    <x v="0"/>
    <n v="0"/>
    <s v="Protagonismo"/>
    <s v="Protagonista"/>
    <n v="0"/>
    <m/>
    <m/>
    <n v="0.84"/>
    <n v="0.84"/>
    <n v="6.41"/>
    <m/>
    <m/>
    <m/>
    <m/>
    <x v="0"/>
    <s v="/s/mn/c11e65d811682e26e9281cacf6ba002c"/>
    <m/>
    <m/>
    <s v="No"/>
    <n v="1"/>
    <x v="9"/>
    <n v="1"/>
    <d v="1899-12-30T00:00:00"/>
    <n v="3.2050000000000001"/>
    <s v="0"/>
    <s v="1"/>
    <s v="0"/>
  </r>
  <r>
    <s v="/i/mn/31393229370"/>
    <s v="http://www.panamaamerica.com.pa/economia/mantenimiento-de-compuertas-asciende-unos-6-millones-1078918"/>
    <s v="http://www.panamaamerica.com.pa/economia/mantenimiento-de-compuertas-asciende-unos-6-millones-1078918"/>
    <s v="Mantenimiento de compuertas asciende a unos $6 millones"/>
    <m/>
    <x v="0"/>
    <x v="7"/>
    <s v="pa"/>
    <m/>
    <m/>
    <m/>
    <x v="1"/>
    <m/>
    <s v="noticia"/>
    <s v="2017-08-02 00:49:00-05:00"/>
    <d v="2017-08-02T00:00:00"/>
    <d v="1899-12-30T00:49:00"/>
    <m/>
    <n v="24288"/>
    <m/>
    <n v="131.15"/>
    <m/>
    <m/>
    <n v="5"/>
    <m/>
    <s v="Panamá"/>
    <m/>
    <s v="español"/>
    <m/>
    <x v="1"/>
    <m/>
    <m/>
    <m/>
    <s v="Compuertas"/>
    <m/>
    <m/>
    <m/>
    <m/>
    <m/>
    <m/>
    <m/>
    <m/>
    <m/>
    <m/>
    <m/>
    <m/>
    <m/>
    <m/>
    <s v="Canal de Panamá"/>
    <x v="0"/>
    <n v="0"/>
    <s v="Protagonismo"/>
    <s v="Protagonista"/>
    <n v="0"/>
    <m/>
    <m/>
    <n v="131.15"/>
    <n v="131.15"/>
    <n v="6.41"/>
    <m/>
    <m/>
    <m/>
    <m/>
    <x v="7"/>
    <s v="/s/mn/634b8c83ebd7378813ccb5b55c749dbe"/>
    <m/>
    <m/>
    <s v="No"/>
    <n v="1"/>
    <x v="4"/>
    <n v="2"/>
    <d v="1899-12-30T00:00:00"/>
    <n v="3.2050000000000001"/>
    <s v="0"/>
    <s v="1"/>
    <s v="0"/>
  </r>
  <r>
    <s v="/r/a360lat/31812653"/>
    <m/>
    <s v="https://acceso360latam.acceso.com/autoridadcanal/es-PA/?mod=TrackingAVPlayer&amp;task=download&amp;isHighQuality=1&amp;inline=1&amp;newsId=31812653&amp;mediaType=1&amp;origin=news-publication&amp;sigTs=1502037081&amp;sig=995a20b385532f3f9cdc29dedf8f18aa1c097a6e73a510c08c857f7cdd2ff3f1"/>
    <s v="LA AUTORIDAD DEL CANAL DE PANAMA GANO EN ARBITRAJE UNO DE LOS RECLAMOS INTERPUESTOS POR GRUPO UNIDOS POR EL CANAL..."/>
    <m/>
    <x v="2"/>
    <x v="9"/>
    <s v="pa"/>
    <s v="pa"/>
    <m/>
    <m/>
    <x v="1"/>
    <m/>
    <s v="radio"/>
    <s v="2017-08-01 07:17:06-05:00"/>
    <d v="2017-08-01T00:00:00"/>
    <d v="1899-12-30T07:17:06"/>
    <m/>
    <m/>
    <m/>
    <n v="157.85"/>
    <n v="148"/>
    <m/>
    <m/>
    <m/>
    <s v="Panamá"/>
    <s v="pa"/>
    <m/>
    <m/>
    <x v="1"/>
    <m/>
    <s v="Enfrentamiento ACP y GUPC"/>
    <m/>
    <m/>
    <m/>
    <m/>
    <m/>
    <m/>
    <m/>
    <m/>
    <m/>
    <m/>
    <m/>
    <m/>
    <m/>
    <m/>
    <m/>
    <m/>
    <s v="Canal de Panamá"/>
    <x v="0"/>
    <n v="1"/>
    <s v="Protagonismo"/>
    <s v="Protagonista"/>
    <n v="1"/>
    <n v="148"/>
    <m/>
    <n v="157.85"/>
    <n v="157.85"/>
    <n v="10"/>
    <m/>
    <m/>
    <m/>
    <m/>
    <x v="9"/>
    <m/>
    <m/>
    <m/>
    <s v="No"/>
    <n v="1"/>
    <x v="0"/>
    <n v="1"/>
    <d v="1899-12-30T00:02:37"/>
    <n v="5"/>
    <s v="1"/>
    <s v="0"/>
    <s v="0"/>
  </r>
  <r>
    <s v="/r/a360lat/31813203"/>
    <m/>
    <s v="https://acceso360latam.acceso.com/autoridadcanal/es-PA/?mod=TrackingAVPlayer&amp;task=download&amp;isHighQuality=1&amp;inline=1&amp;newsId=31813203&amp;mediaType=1&amp;origin=news-publication&amp;sigTs=1502037081&amp;sig=d3dfb7c9e4268ce25d30d8079a80ccd59863254ccd9d7f5903832123bae0d1c5"/>
    <s v="ENTREVISTA JUAN PABLO FABREGA, CONSUL HONORARIO DE LA REPUBLICA ORIENTAL DE URUGUAY EN PANAMA. SE HABLA ACERCA DE LAS..."/>
    <m/>
    <x v="2"/>
    <x v="9"/>
    <s v="pa"/>
    <s v="pa"/>
    <m/>
    <m/>
    <x v="1"/>
    <m/>
    <s v="radio"/>
    <s v="2017-08-01 10:16:28-05:00"/>
    <d v="2017-08-01T00:00:00"/>
    <d v="1899-12-30T10:16:28"/>
    <m/>
    <m/>
    <m/>
    <n v="745.49"/>
    <n v="699"/>
    <m/>
    <m/>
    <m/>
    <s v="Panamá"/>
    <s v="pa"/>
    <m/>
    <m/>
    <x v="1"/>
    <m/>
    <m/>
    <m/>
    <m/>
    <m/>
    <m/>
    <m/>
    <m/>
    <m/>
    <m/>
    <m/>
    <m/>
    <m/>
    <m/>
    <m/>
    <m/>
    <s v="Relaciones internacionales"/>
    <m/>
    <s v="Canal de Panamá"/>
    <x v="2"/>
    <n v="1"/>
    <s v="Protagonismo"/>
    <s v="Mencion"/>
    <n v="1"/>
    <n v="5"/>
    <m/>
    <n v="10"/>
    <n v="5.33"/>
    <n v="8"/>
    <m/>
    <m/>
    <m/>
    <m/>
    <x v="9"/>
    <m/>
    <m/>
    <m/>
    <s v="No"/>
    <n v="1"/>
    <x v="1"/>
    <n v="1"/>
    <d v="1899-12-30T00:12:20"/>
    <n v="4"/>
    <s v="1"/>
    <s v="0"/>
    <s v="0"/>
  </r>
  <r>
    <s v="/tv/a360lat/31822176"/>
    <m/>
    <s v="https://acceso360latam.acceso.com/autoridadcanal/es-PA/?mod=TrackingAVPlayer&amp;task=download&amp;isHighQuality=1&amp;inline=1&amp;newsId=31822176&amp;mediaType=2&amp;origin=news-publication&amp;sigTs=1502037082&amp;sig=45fa02fcb093b508a65b3d9a792b7cc1cb6e7a15be74e896880f28652dec64a3"/>
    <s v="TRABAJADORES DEL CANAL DE PANAMA Y DEL SINDICATO IBEW QUE REPRESENTA A MAS DE OCHO MIL TRABAJADORES PROTESTARON FRENTE A..."/>
    <m/>
    <x v="1"/>
    <x v="30"/>
    <s v="pa"/>
    <s v="pa"/>
    <m/>
    <m/>
    <x v="1"/>
    <m/>
    <s v="tv"/>
    <s v="2017-08-01 19:29:38-05:00"/>
    <d v="2017-08-01T00:00:00"/>
    <d v="1899-12-30T19:29:38"/>
    <m/>
    <m/>
    <m/>
    <n v="1835.63"/>
    <n v="89"/>
    <m/>
    <m/>
    <m/>
    <s v="Panamá"/>
    <s v="pa"/>
    <m/>
    <m/>
    <x v="1"/>
    <m/>
    <m/>
    <m/>
    <m/>
    <m/>
    <m/>
    <m/>
    <m/>
    <m/>
    <m/>
    <m/>
    <m/>
    <m/>
    <m/>
    <m/>
    <s v="Sindicatos del Canal"/>
    <m/>
    <m/>
    <s v="Canal de Panamá"/>
    <x v="0"/>
    <n v="-1"/>
    <s v="Protagonismo"/>
    <s v="Protagonista"/>
    <n v="-1"/>
    <n v="89"/>
    <m/>
    <n v="1835.63"/>
    <n v="-1835.63"/>
    <n v="2"/>
    <m/>
    <m/>
    <m/>
    <m/>
    <x v="3"/>
    <m/>
    <m/>
    <m/>
    <s v="No"/>
    <n v="1"/>
    <x v="6"/>
    <n v="1"/>
    <d v="1899-12-30T00:01:34"/>
    <n v="1"/>
    <s v="0"/>
    <s v="0"/>
    <s v="1"/>
  </r>
  <r>
    <s v="/r/a360lat/31826595"/>
    <m/>
    <s v="https://acceso360latam.acceso.com/autoridadcanal/es-PA/?mod=TrackingAVPlayer&amp;task=download&amp;isHighQuality=1&amp;inline=1&amp;newsId=31826595&amp;mediaType=1&amp;origin=news-publication&amp;sigTs=1502037084&amp;sig=d7c453bb65032fe1ca074cafbd107d9388b1634baa2baae293c9f6e048efa23a"/>
    <s v="EL SINDICATO DE TRABAJADORES DEL CANAL DE PANAMA PROTESTA POR AMENAZA DE DESALOJO POR PARTE DE JORGE LUIS QUIJANO,..."/>
    <m/>
    <x v="2"/>
    <x v="8"/>
    <s v="pa"/>
    <s v="pa"/>
    <m/>
    <m/>
    <x v="15"/>
    <m/>
    <s v="radio"/>
    <s v="2017-08-02 05:25:24-05:00"/>
    <d v="2017-08-02T00:00:00"/>
    <d v="1899-12-30T05:25:24"/>
    <m/>
    <m/>
    <m/>
    <n v="196.39"/>
    <n v="136"/>
    <m/>
    <m/>
    <m/>
    <s v="Panamá"/>
    <s v="pa"/>
    <m/>
    <m/>
    <x v="0"/>
    <m/>
    <m/>
    <m/>
    <m/>
    <m/>
    <m/>
    <m/>
    <m/>
    <m/>
    <m/>
    <m/>
    <m/>
    <m/>
    <m/>
    <m/>
    <s v="Sindicatos del Canal"/>
    <m/>
    <m/>
    <s v="Canal de Panamá"/>
    <x v="0"/>
    <n v="-1"/>
    <s v="Protagonismo"/>
    <s v="Protagonista"/>
    <n v="-1"/>
    <n v="136"/>
    <m/>
    <n v="196.39"/>
    <n v="-196.39"/>
    <n v="2"/>
    <m/>
    <m/>
    <m/>
    <m/>
    <x v="8"/>
    <m/>
    <m/>
    <m/>
    <s v="No"/>
    <n v="1"/>
    <x v="1"/>
    <n v="2"/>
    <d v="1899-12-30T00:02:24"/>
    <n v="1"/>
    <s v="0"/>
    <s v="0"/>
    <s v="1"/>
  </r>
  <r>
    <s v="/i/mn/31387012823"/>
    <s v="http://www.panamaamerica.com.pa/economia/acp-realiza-mantenimiento-de-las-compuertas-del-canal-1078826"/>
    <s v="http://www.panamaamerica.com.pa/economia/acp-realiza-mantenimiento-de-las-compuertas-del-canal-1078826"/>
    <s v="ACP realiza mantenimiento de las compuertas del Canal"/>
    <m/>
    <x v="0"/>
    <x v="7"/>
    <s v="pa"/>
    <m/>
    <m/>
    <m/>
    <x v="1"/>
    <m/>
    <s v="noticia"/>
    <s v="2017-08-01 10:25:00-05:00"/>
    <d v="2017-08-01T00:00:00"/>
    <d v="1899-12-30T10:25:00"/>
    <m/>
    <n v="24288"/>
    <m/>
    <n v="131.15"/>
    <m/>
    <m/>
    <n v="5"/>
    <m/>
    <s v="Panamá"/>
    <m/>
    <s v="español"/>
    <m/>
    <x v="1"/>
    <s v="Titular"/>
    <m/>
    <m/>
    <s v="Compuertas"/>
    <m/>
    <m/>
    <m/>
    <m/>
    <m/>
    <m/>
    <m/>
    <m/>
    <m/>
    <m/>
    <m/>
    <m/>
    <m/>
    <m/>
    <s v="Canal de Panamá"/>
    <x v="0"/>
    <n v="0"/>
    <s v="Protagonismo"/>
    <s v="Protagonista"/>
    <n v="0"/>
    <m/>
    <m/>
    <n v="131.15"/>
    <n v="131.15"/>
    <n v="6.41"/>
    <m/>
    <m/>
    <m/>
    <m/>
    <x v="7"/>
    <s v="/s/mn/634b8c83ebd7378813ccb5b55c749dbe"/>
    <m/>
    <m/>
    <s v="No"/>
    <n v="1"/>
    <x v="4"/>
    <n v="1"/>
    <d v="1899-12-30T00:00:00"/>
    <n v="3.2050000000000001"/>
    <s v="0"/>
    <s v="1"/>
    <s v="0"/>
  </r>
  <r>
    <s v="/r/a360lat/31856923"/>
    <m/>
    <s v="https://acceso360latam.acceso.com/autoridadcanal/es-PA/?mod=TrackingAVPlayer&amp;task=download&amp;isHighQuality=1&amp;inline=1&amp;newsId=31856923&amp;mediaType=1&amp;origin=news-publication&amp;sigTs=1502037085&amp;sig=65963a5767ea657b00d21f64e8ff2ee4fc3df93ec2748b0215336a92db1a0300"/>
    <s v="ENTREVISTA CON DIONISIO DE GRACIA, EMBAJADOR DE PANAMA EN ARGENTINA. SE HABLA DE LA IMAGEN DE PANAMA CON LOS PANAMA..."/>
    <m/>
    <x v="2"/>
    <x v="9"/>
    <s v="pa"/>
    <s v="pa"/>
    <m/>
    <m/>
    <x v="1"/>
    <m/>
    <s v="radio"/>
    <s v="2017-08-03 07:54:54-05:00"/>
    <d v="2017-08-03T00:00:00"/>
    <d v="1899-12-30T07:54:54"/>
    <m/>
    <m/>
    <m/>
    <n v="811.61"/>
    <n v="761"/>
    <m/>
    <m/>
    <m/>
    <s v="Panamá"/>
    <s v="pa"/>
    <m/>
    <m/>
    <x v="1"/>
    <m/>
    <m/>
    <m/>
    <m/>
    <m/>
    <m/>
    <m/>
    <m/>
    <m/>
    <m/>
    <m/>
    <m/>
    <m/>
    <m/>
    <m/>
    <m/>
    <s v="Relaciones internacionales"/>
    <m/>
    <s v="Canal de Panamá"/>
    <x v="1"/>
    <n v="0"/>
    <s v="Protagonismo"/>
    <s v="Secundario"/>
    <n v="0"/>
    <n v="380.5"/>
    <m/>
    <n v="405.81"/>
    <n v="405.81"/>
    <n v="5"/>
    <m/>
    <m/>
    <m/>
    <m/>
    <x v="9"/>
    <m/>
    <m/>
    <m/>
    <s v="No"/>
    <n v="1"/>
    <x v="1"/>
    <n v="3"/>
    <d v="1899-12-30T00:13:26"/>
    <n v="2.5"/>
    <s v="0"/>
    <s v="1"/>
    <s v="0"/>
  </r>
  <r>
    <s v="/p/a/112116470"/>
    <m/>
    <s v="http://corerepo.acceso.com/api/v2/temp_file/0eea7c63f8b8b6aab21753afd83d30a3/?format=json"/>
    <s v="ML I El sindicato IBEW de trabajadores del Canal de Panamá protestó ayer en las escalinatas del Canal. El dirigente..."/>
    <m/>
    <x v="3"/>
    <x v="20"/>
    <s v="pa"/>
    <m/>
    <m/>
    <s v="Grupo Editorial Metro S.A."/>
    <x v="1"/>
    <m/>
    <s v="periódico"/>
    <s v="2017-08-01 17:00:00-05:00"/>
    <d v="2017-08-01T00:00:00"/>
    <m/>
    <n v="91.5"/>
    <n v="4"/>
    <m/>
    <n v="275"/>
    <m/>
    <n v="4"/>
    <m/>
    <s v="información general"/>
    <s v="Panamá"/>
    <m/>
    <s v="español"/>
    <m/>
    <x v="0"/>
    <s v="Titular"/>
    <m/>
    <m/>
    <m/>
    <m/>
    <m/>
    <m/>
    <m/>
    <m/>
    <m/>
    <m/>
    <m/>
    <m/>
    <m/>
    <m/>
    <s v="Sindicatos del Canal"/>
    <m/>
    <m/>
    <s v="Canal de Panamá"/>
    <x v="0"/>
    <n v="-1"/>
    <s v="Protagonismo"/>
    <s v="Protagonista"/>
    <n v="-1"/>
    <m/>
    <n v="0.2"/>
    <n v="275"/>
    <n v="-275"/>
    <n v="0.63"/>
    <m/>
    <m/>
    <m/>
    <m/>
    <x v="20"/>
    <s v="/s/a/melib"/>
    <m/>
    <s v="nacional"/>
    <s v="No"/>
    <n v="1"/>
    <x v="6"/>
    <n v="1"/>
    <d v="1899-12-30T00:00:00"/>
    <n v="0.315"/>
    <s v="0"/>
    <s v="0"/>
    <s v="1"/>
  </r>
  <r>
    <s v="/i/mn/31390505272"/>
    <s v="http://www.sertv.gob.pa/sertv-noticias/noticias/nacionales/item/43453-trabajos-de-mantenimiento-de-compuertas-en-esclusas-de-miraflores"/>
    <s v="http://www.sertv.gob.pa/sertv-noticias/noticias/nacionales/item/43453-trabajos-de-mantenimiento-de-compuertas-en-esclusas-de-miraflores"/>
    <s v="Trabajos de mantenimiento de compuertas en esclusas de Miraflores"/>
    <m/>
    <x v="0"/>
    <x v="14"/>
    <s v="pa"/>
    <m/>
    <m/>
    <m/>
    <x v="1"/>
    <m/>
    <s v="noticia"/>
    <s v="2017-08-01 17:37:00-05:00"/>
    <d v="2017-08-01T00:00:00"/>
    <d v="1899-12-30T17:37:00"/>
    <m/>
    <n v="1823"/>
    <m/>
    <n v="100"/>
    <m/>
    <m/>
    <n v="4"/>
    <m/>
    <s v="Panamá"/>
    <m/>
    <s v="español"/>
    <m/>
    <x v="1"/>
    <s v="Titular"/>
    <m/>
    <m/>
    <s v="Compuertas"/>
    <m/>
    <m/>
    <m/>
    <m/>
    <m/>
    <m/>
    <m/>
    <m/>
    <m/>
    <m/>
    <m/>
    <m/>
    <m/>
    <m/>
    <s v="Canal de Panamá"/>
    <x v="0"/>
    <n v="0"/>
    <s v="Protagonismo"/>
    <s v="Protagonista"/>
    <n v="0"/>
    <m/>
    <m/>
    <n v="5.0999999999999996"/>
    <n v="5.0999999999999996"/>
    <n v="6.41"/>
    <m/>
    <m/>
    <m/>
    <m/>
    <x v="14"/>
    <s v="/s/mn/b8199fa08d3620796d784a6d54f9adc7"/>
    <m/>
    <m/>
    <s v="No"/>
    <n v="1"/>
    <x v="4"/>
    <n v="1"/>
    <d v="1899-12-30T00:00:00"/>
    <n v="3.2050000000000001"/>
    <s v="0"/>
    <s v="1"/>
    <s v="0"/>
  </r>
  <r>
    <s v="/p/a/112115501"/>
    <m/>
    <s v="http://corerepo.acceso.com/api/v2/temp_file/0f1bd1c34c8d7eb480186897d7599ab0/?format=json"/>
    <s v="Gabinete aprueba presupuesto de la ACP"/>
    <m/>
    <x v="3"/>
    <x v="28"/>
    <s v="pa"/>
    <m/>
    <m/>
    <s v="GRUPO EPASA"/>
    <x v="1"/>
    <m/>
    <s v="periódico"/>
    <s v="2017-08-01 17:00:00-05:00"/>
    <d v="2017-08-01T00:00:00"/>
    <m/>
    <n v="92.2"/>
    <n v="4"/>
    <m/>
    <n v="127"/>
    <m/>
    <n v="22"/>
    <m/>
    <s v="información general"/>
    <s v="Panamá"/>
    <m/>
    <s v="español"/>
    <m/>
    <x v="1"/>
    <s v="Titular"/>
    <m/>
    <m/>
    <m/>
    <m/>
    <m/>
    <s v="Economía del Canal"/>
    <m/>
    <m/>
    <m/>
    <m/>
    <m/>
    <m/>
    <m/>
    <m/>
    <m/>
    <m/>
    <m/>
    <s v="Canal de Panamá"/>
    <x v="0"/>
    <n v="1"/>
    <s v="Protagonismo"/>
    <s v="Protagonista"/>
    <n v="1"/>
    <m/>
    <n v="0.13"/>
    <n v="127"/>
    <n v="127"/>
    <n v="9.3800000000000008"/>
    <m/>
    <m/>
    <m/>
    <m/>
    <x v="23"/>
    <s v="/s/a/pacri"/>
    <m/>
    <s v="nacional"/>
    <s v="No"/>
    <n v="1"/>
    <x v="10"/>
    <n v="1"/>
    <d v="1899-12-30T00:00:00"/>
    <n v="4.6900000000000004"/>
    <s v="1"/>
    <s v="0"/>
    <s v="0"/>
  </r>
  <r>
    <s v="/r/a360lat/31849438"/>
    <m/>
    <s v="https://acceso360latam.acceso.com/autoridadcanal/es-PA/?mod=TrackingAVPlayer&amp;task=download&amp;isHighQuality=1&amp;inline=1&amp;newsId=31849438&amp;mediaType=1&amp;origin=news-publication&amp;sigTs=1502037085&amp;sig=193525debfa971169eaf03ffb29069fb7e6cb8af54a1bbaf61dbed1dd1f44d34"/>
    <s v="EL DIA LUNES DULCIDIO DE LA GUARDIA, MINISTRO DEL MEF, DEBERA SUSTENTAR EL PRESUPUESTO GENERAL DEL ESTADO ANTE LA..."/>
    <m/>
    <x v="2"/>
    <x v="8"/>
    <s v="pa"/>
    <s v="pa"/>
    <m/>
    <m/>
    <x v="1"/>
    <m/>
    <s v="radio"/>
    <s v="2017-08-03 05:21:17-05:00"/>
    <d v="2017-08-03T00:00:00"/>
    <d v="1899-12-30T05:21:17"/>
    <m/>
    <m/>
    <m/>
    <n v="235.38"/>
    <n v="163"/>
    <m/>
    <m/>
    <m/>
    <s v="Panamá"/>
    <s v="pa"/>
    <m/>
    <m/>
    <x v="1"/>
    <m/>
    <m/>
    <m/>
    <m/>
    <m/>
    <m/>
    <s v="Economía del Canal"/>
    <m/>
    <m/>
    <m/>
    <m/>
    <m/>
    <m/>
    <m/>
    <m/>
    <m/>
    <m/>
    <m/>
    <s v="Canal de Panamá"/>
    <x v="2"/>
    <n v="0"/>
    <s v="Protagonismo"/>
    <s v="Mencion"/>
    <n v="0"/>
    <n v="5"/>
    <m/>
    <n v="10"/>
    <n v="7.22"/>
    <n v="5"/>
    <m/>
    <m/>
    <m/>
    <m/>
    <x v="8"/>
    <m/>
    <m/>
    <m/>
    <s v="No"/>
    <n v="1"/>
    <x v="10"/>
    <n v="3"/>
    <d v="1899-12-30T00:02:53"/>
    <n v="2.5"/>
    <s v="0"/>
    <s v="1"/>
    <s v="0"/>
  </r>
  <r>
    <s v="/r/a360lat/31826591"/>
    <m/>
    <s v="https://acceso360latam.acceso.com/autoridadcanal/es-PA/?mod=TrackingAVPlayer&amp;task=download&amp;isHighQuality=1&amp;inline=1&amp;newsId=31826591&amp;mediaType=1&amp;origin=news-publication&amp;sigTs=1502037083&amp;sig=006d5a76cafe5756d01af593cf7ce0e26f8d9cb36e920db2cafcc3adfea6e219"/>
    <s v="LA AUTORIDAD DEL CANAL DE PANAMA REALIZA MANTENIMIENTO A LAS COMPUERTAS DE LAS ESCLUSAS DE MIRAFLORES. DECLARACIONES DE..."/>
    <m/>
    <x v="2"/>
    <x v="8"/>
    <s v="pa"/>
    <s v="pa"/>
    <m/>
    <m/>
    <x v="1"/>
    <m/>
    <s v="radio"/>
    <s v="2017-08-02 05:22:24-05:00"/>
    <d v="2017-08-02T00:00:00"/>
    <d v="1899-12-30T05:22:24"/>
    <m/>
    <m/>
    <m/>
    <n v="251.26"/>
    <n v="174"/>
    <m/>
    <m/>
    <m/>
    <s v="Panamá"/>
    <s v="pa"/>
    <m/>
    <m/>
    <x v="0"/>
    <m/>
    <s v="Obras y arreglos "/>
    <m/>
    <m/>
    <m/>
    <m/>
    <m/>
    <m/>
    <m/>
    <m/>
    <m/>
    <m/>
    <m/>
    <m/>
    <m/>
    <m/>
    <m/>
    <m/>
    <s v="Canal de Panamá"/>
    <x v="0"/>
    <n v="0"/>
    <s v="Protagonismo"/>
    <s v="Protagonista"/>
    <n v="0"/>
    <n v="174"/>
    <m/>
    <n v="251.26"/>
    <n v="251.26"/>
    <n v="5"/>
    <m/>
    <m/>
    <m/>
    <m/>
    <x v="8"/>
    <m/>
    <m/>
    <m/>
    <s v="No"/>
    <n v="1"/>
    <x v="9"/>
    <n v="2"/>
    <d v="1899-12-30T00:03:04"/>
    <n v="2.5"/>
    <s v="0"/>
    <s v="1"/>
    <s v="0"/>
  </r>
  <r>
    <s v="/p/a/112115466"/>
    <m/>
    <s v="http://corerepo.acceso.com/api/v2/temp_file/5fe24ff47ee96b164f0f238de6e1e5f2/?format=json"/>
    <s v="Canal repara otras 4 compuertas de las viejas esclusas del Pacífico"/>
    <m/>
    <x v="3"/>
    <x v="28"/>
    <s v="pa"/>
    <m/>
    <m/>
    <s v="GRUPO EPASA"/>
    <x v="1"/>
    <m/>
    <s v="periódico"/>
    <s v="2017-08-01 17:00:00-05:00"/>
    <d v="2017-08-01T00:00:00"/>
    <m/>
    <n v="45.3"/>
    <n v="4"/>
    <m/>
    <n v="62"/>
    <m/>
    <n v="22"/>
    <m/>
    <s v="información general"/>
    <s v="Panamá"/>
    <m/>
    <s v="español"/>
    <m/>
    <x v="1"/>
    <s v="Titular"/>
    <m/>
    <m/>
    <s v="Compuertas"/>
    <m/>
    <m/>
    <m/>
    <m/>
    <m/>
    <m/>
    <m/>
    <m/>
    <m/>
    <m/>
    <m/>
    <m/>
    <m/>
    <m/>
    <s v="Canal de Panamá"/>
    <x v="0"/>
    <n v="0"/>
    <s v="Protagonismo"/>
    <s v="Protagonista"/>
    <n v="0"/>
    <m/>
    <n v="0.06"/>
    <n v="62"/>
    <n v="62"/>
    <n v="7.19"/>
    <m/>
    <m/>
    <m/>
    <m/>
    <x v="23"/>
    <s v="/s/a/pacri"/>
    <m/>
    <s v="nacional"/>
    <s v="No"/>
    <n v="1"/>
    <x v="4"/>
    <n v="1"/>
    <d v="1899-12-30T00:00:00"/>
    <n v="3.5950000000000006"/>
    <s v="0"/>
    <s v="1"/>
    <s v="0"/>
  </r>
  <r>
    <s v="/tv/a360lat/31822154"/>
    <m/>
    <s v="https://acceso360latam.acceso.com/autoridadcanal/es-PA/?mod=TrackingAVPlayer&amp;task=download&amp;isHighQuality=1&amp;inline=1&amp;newsId=31822154&amp;mediaType=2&amp;origin=news-publication&amp;sigTs=1502037082&amp;sig=a0423142e4f613a1e829d1eaac635725ef4f2c1e3591a3c39d49bdf7797246dd"/>
    <s v="LA ACP REALIZO TRABAJOS DE MANTENIMIENTO A LAS ESCLUSAS DE MIRA FLORES. DECLARACIONES DE JORGE QUIJANO, ADMINISTRADOR DE..."/>
    <m/>
    <x v="1"/>
    <x v="30"/>
    <s v="pa"/>
    <s v="pa"/>
    <m/>
    <m/>
    <x v="1"/>
    <m/>
    <s v="tv"/>
    <s v="2017-08-01 19:27:28-05:00"/>
    <d v="2017-08-01T00:00:00"/>
    <d v="1899-12-30T19:27:28"/>
    <m/>
    <m/>
    <m/>
    <n v="2928.75"/>
    <n v="142"/>
    <m/>
    <m/>
    <m/>
    <s v="Panamá"/>
    <s v="pa"/>
    <m/>
    <m/>
    <x v="0"/>
    <m/>
    <s v="Obras y arreglos "/>
    <m/>
    <m/>
    <m/>
    <m/>
    <m/>
    <m/>
    <m/>
    <m/>
    <m/>
    <m/>
    <m/>
    <m/>
    <m/>
    <m/>
    <m/>
    <m/>
    <s v="Canal de Panamá"/>
    <x v="0"/>
    <n v="0"/>
    <s v="Protagonismo"/>
    <s v="Protagonista"/>
    <n v="0"/>
    <n v="142"/>
    <m/>
    <n v="2928.75"/>
    <n v="2928.75"/>
    <n v="5"/>
    <m/>
    <m/>
    <m/>
    <m/>
    <x v="3"/>
    <m/>
    <m/>
    <m/>
    <s v="No"/>
    <n v="1"/>
    <x v="9"/>
    <n v="1"/>
    <d v="1899-12-30T00:02:30"/>
    <n v="2.5"/>
    <s v="0"/>
    <s v="1"/>
    <s v="0"/>
  </r>
  <r>
    <s v="/p/a/112115063"/>
    <m/>
    <s v="http://corerepo.acceso.com/api/v2/temp_file/48b7fb3aa124a8978c9609c12bc0ae8d/?format=json"/>
    <s v="Arrancó la era Hussein"/>
    <m/>
    <x v="3"/>
    <x v="26"/>
    <s v="pa"/>
    <m/>
    <m/>
    <s v="EDIT. POR LA DEMOCRACIA S.A"/>
    <x v="16"/>
    <m/>
    <s v="periódico"/>
    <s v="2017-08-01 17:00:00-05:00"/>
    <d v="2017-08-01T00:00:00"/>
    <m/>
    <n v="300.2"/>
    <n v="5"/>
    <m/>
    <n v="394"/>
    <m/>
    <n v="27"/>
    <m/>
    <s v="información general"/>
    <s v="Panamá"/>
    <m/>
    <s v="español"/>
    <m/>
    <x v="1"/>
    <m/>
    <m/>
    <m/>
    <m/>
    <m/>
    <s v="Deportes"/>
    <m/>
    <m/>
    <m/>
    <m/>
    <m/>
    <m/>
    <m/>
    <m/>
    <m/>
    <m/>
    <m/>
    <m/>
    <s v="Canal de Panamá"/>
    <x v="1"/>
    <n v="0"/>
    <s v="Protagonismo"/>
    <s v="Secundario"/>
    <n v="0"/>
    <m/>
    <n v="0.09"/>
    <n v="197"/>
    <n v="197"/>
    <n v="6.25"/>
    <m/>
    <m/>
    <m/>
    <m/>
    <x v="22"/>
    <s v="/s/a/lppnn"/>
    <m/>
    <s v="nacional"/>
    <s v="Sí"/>
    <n v="1"/>
    <x v="14"/>
    <n v="1"/>
    <d v="1899-12-30T00:00:00"/>
    <n v="3.125"/>
    <s v="0"/>
    <s v="1"/>
    <s v="0"/>
  </r>
  <r>
    <s v="/p/a/112115044"/>
    <m/>
    <s v="http://corerepo.acceso.com/api/v2/temp_file/8f6376a349bd94fe0809e7c052466478/?format=json"/>
    <s v="ACP advierte que alza de salarios afecta industria"/>
    <m/>
    <x v="3"/>
    <x v="26"/>
    <s v="pa"/>
    <m/>
    <m/>
    <s v="EDIT. POR LA DEMOCRACIA S.A"/>
    <x v="2"/>
    <m/>
    <s v="periódico"/>
    <s v="2017-08-01 17:00:00-05:00"/>
    <d v="2017-08-01T00:00:00"/>
    <m/>
    <n v="702.8"/>
    <n v="5"/>
    <m/>
    <n v="927"/>
    <m/>
    <n v="13"/>
    <m/>
    <s v="información general"/>
    <s v="Panamá"/>
    <m/>
    <s v="español"/>
    <m/>
    <x v="0"/>
    <s v="Titular"/>
    <m/>
    <m/>
    <m/>
    <m/>
    <m/>
    <m/>
    <m/>
    <s v="Sí"/>
    <m/>
    <m/>
    <m/>
    <m/>
    <m/>
    <m/>
    <s v="Sindicatos del Canal"/>
    <m/>
    <m/>
    <s v="Canal de Panamá"/>
    <x v="0"/>
    <n v="0"/>
    <s v="Protagonismo"/>
    <s v="Protagonista"/>
    <n v="0"/>
    <m/>
    <n v="0.42"/>
    <n v="927"/>
    <n v="927"/>
    <n v="6.88"/>
    <m/>
    <m/>
    <m/>
    <m/>
    <x v="22"/>
    <s v="/s/a/lppnn"/>
    <m/>
    <s v="nacional"/>
    <s v="Sí"/>
    <n v="1"/>
    <x v="6"/>
    <n v="1"/>
    <d v="1899-12-30T00:00:00"/>
    <n v="3.4399999999999995"/>
    <s v="0"/>
    <s v="1"/>
    <s v="0"/>
  </r>
  <r>
    <s v="/i/mn/31390057682"/>
    <s v="https://metrolibre.com/index.php/nacionales/100428-canal-de-panama-lleva-a-cabo-mantenimiento-de-compuertas-en-esclusas-de-miraflores"/>
    <s v="https://metrolibre.com/index.php/nacionales/100428-canal-de-panama-lleva-a-cabo-mantenimiento-de-compuertas-en-esclusas-de-miraflores"/>
    <s v="Canal de Panamá lleva a cabo mantenimiento de compuertas en esclusas de Miraflores"/>
    <m/>
    <x v="0"/>
    <x v="20"/>
    <s v="pa"/>
    <m/>
    <m/>
    <m/>
    <x v="1"/>
    <m/>
    <s v="noticia"/>
    <s v="2017-08-01 16:33:00-05:00"/>
    <d v="2017-08-01T00:00:00"/>
    <d v="1899-12-30T16:33:00"/>
    <m/>
    <n v="3352"/>
    <m/>
    <n v="100"/>
    <m/>
    <m/>
    <n v="4"/>
    <s v="información general"/>
    <s v="Panamá"/>
    <m/>
    <s v="español"/>
    <m/>
    <x v="1"/>
    <s v="Titular"/>
    <m/>
    <m/>
    <s v="Compuertas"/>
    <m/>
    <m/>
    <m/>
    <m/>
    <m/>
    <m/>
    <m/>
    <m/>
    <m/>
    <m/>
    <m/>
    <m/>
    <m/>
    <m/>
    <s v="Canal de Panamá"/>
    <x v="0"/>
    <n v="0"/>
    <s v="Protagonismo"/>
    <s v="Protagonista"/>
    <n v="0"/>
    <m/>
    <m/>
    <n v="9.3800000000000008"/>
    <n v="9.3800000000000008"/>
    <n v="6.41"/>
    <m/>
    <m/>
    <m/>
    <m/>
    <x v="20"/>
    <s v="/s/mn/d9a9959816ba7a1371bafcf01787e93f"/>
    <m/>
    <m/>
    <s v="No"/>
    <n v="1"/>
    <x v="4"/>
    <n v="1"/>
    <d v="1899-12-30T00:00:00"/>
    <n v="3.2050000000000001"/>
    <s v="0"/>
    <s v="1"/>
    <s v="0"/>
  </r>
  <r>
    <s v="/r/a360lat/31835506"/>
    <m/>
    <s v="https://acceso360latam.acceso.com/autoridadcanal/es-PA/?mod=TrackingAVPlayer&amp;task=download&amp;isHighQuality=1&amp;inline=1&amp;newsId=31835506&amp;mediaType=1&amp;origin=news-publication&amp;sigTs=1502037084&amp;sig=79cc2812eccce48400a50a206696295d105e9dbed072a23b739f8b41149c0715"/>
    <s v="SPIA DENUNCIAN CONTRATACION DE EXTRANJEROS EN PANAMA. DECLARACIONES DE ROLANDO LAY, SPIA; MARIA LOMBARDO, PRESIDENTE..."/>
    <m/>
    <x v="2"/>
    <x v="31"/>
    <s v="pa"/>
    <s v="pa"/>
    <m/>
    <m/>
    <x v="1"/>
    <m/>
    <s v="radio"/>
    <s v="2017-08-02 13:14:02-05:00"/>
    <d v="2017-08-02T00:00:00"/>
    <d v="1899-12-30T13:14:02"/>
    <m/>
    <m/>
    <m/>
    <n v="402"/>
    <n v="402"/>
    <m/>
    <m/>
    <m/>
    <s v="Panamá"/>
    <s v="pa"/>
    <m/>
    <m/>
    <x v="1"/>
    <m/>
    <m/>
    <m/>
    <s v="Generación de empleos"/>
    <m/>
    <m/>
    <m/>
    <m/>
    <m/>
    <m/>
    <m/>
    <m/>
    <m/>
    <m/>
    <m/>
    <m/>
    <m/>
    <m/>
    <s v="Canal de Panamá"/>
    <x v="2"/>
    <n v="-1"/>
    <s v="Protagonismo"/>
    <s v="Mencion"/>
    <n v="-1"/>
    <n v="5"/>
    <m/>
    <n v="10"/>
    <n v="-5"/>
    <n v="3"/>
    <m/>
    <m/>
    <m/>
    <m/>
    <x v="19"/>
    <m/>
    <m/>
    <m/>
    <s v="No"/>
    <n v="1"/>
    <x v="15"/>
    <n v="2"/>
    <d v="1899-12-30T00:07:06"/>
    <n v="1.5"/>
    <s v="0"/>
    <s v="0"/>
    <s v="1"/>
  </r>
  <r>
    <s v="/i/mn/31390489624"/>
    <s v="https://revistainversionesynegocios.com/tribunal-de-arbitraje-internacional-emite-fallo-a-favor-de-acp-ante-reclamo-de-gupc/"/>
    <s v="https://revistainversionesynegocios.com/tribunal-de-arbitraje-internacional-emite-fallo-a-favor-de-acp-ante-reclamo-de-gupc/"/>
    <s v="Tribunal de Arbitraje Internacional emite fallo a favor de ACP ante reclamo de GUPC."/>
    <m/>
    <x v="0"/>
    <x v="32"/>
    <s v="pa"/>
    <m/>
    <m/>
    <m/>
    <x v="1"/>
    <m/>
    <s v="noticia"/>
    <s v="2017-08-01 17:34:00-05:00"/>
    <d v="2017-08-01T00:00:00"/>
    <d v="1899-12-30T17:34:00"/>
    <m/>
    <n v="419"/>
    <m/>
    <n v="100"/>
    <m/>
    <m/>
    <n v="4"/>
    <m/>
    <s v="Panamá"/>
    <m/>
    <s v="español"/>
    <m/>
    <x v="1"/>
    <s v="Titular"/>
    <s v="Enfrentamiento ACP y GUPC"/>
    <m/>
    <m/>
    <m/>
    <m/>
    <m/>
    <m/>
    <s v="Sí"/>
    <m/>
    <m/>
    <m/>
    <m/>
    <m/>
    <m/>
    <m/>
    <m/>
    <m/>
    <s v="Canal de Panamá"/>
    <x v="0"/>
    <n v="1"/>
    <s v="Protagonismo"/>
    <s v="Protagonista"/>
    <n v="1"/>
    <m/>
    <m/>
    <n v="0.84"/>
    <n v="0.84"/>
    <n v="7.81"/>
    <m/>
    <m/>
    <m/>
    <m/>
    <x v="24"/>
    <s v="/s/mn/f07becf178daf825a065bba1a29187da"/>
    <m/>
    <m/>
    <s v="No"/>
    <n v="1"/>
    <x v="0"/>
    <n v="1"/>
    <d v="1899-12-30T00:00:00"/>
    <n v="3.9049999999999994"/>
    <s v="1"/>
    <s v="0"/>
    <s v="0"/>
  </r>
  <r>
    <s v="/i/mn/31388143136"/>
    <s v="http://laestrella.com.pa/panama/nacional/realiza-trabajos-mantenimiento/24015489"/>
    <s v="http://laestrella.com.pa/panama/nacional/realiza-trabajos-mantenimiento/24015489"/>
    <s v="ACP realiza trabajos de mantenimiento"/>
    <m/>
    <x v="0"/>
    <x v="2"/>
    <s v="pa"/>
    <m/>
    <m/>
    <m/>
    <x v="1"/>
    <m/>
    <s v="noticia"/>
    <s v="2017-08-01 12:32:00-05:00"/>
    <d v="2017-08-01T00:00:00"/>
    <d v="1899-12-30T12:32:00"/>
    <m/>
    <n v="49727"/>
    <m/>
    <n v="462.46"/>
    <m/>
    <m/>
    <n v="5"/>
    <s v="información general"/>
    <s v="Panamá"/>
    <m/>
    <s v="español"/>
    <m/>
    <x v="1"/>
    <s v="Titular"/>
    <s v="Obras y arreglos "/>
    <m/>
    <m/>
    <m/>
    <m/>
    <m/>
    <m/>
    <m/>
    <m/>
    <m/>
    <m/>
    <m/>
    <m/>
    <m/>
    <m/>
    <m/>
    <m/>
    <s v="Canal de Panamá"/>
    <x v="0"/>
    <n v="0"/>
    <s v="Protagonismo"/>
    <s v="Protagonista"/>
    <n v="0"/>
    <m/>
    <m/>
    <n v="462.46"/>
    <n v="462.46"/>
    <n v="6.41"/>
    <m/>
    <m/>
    <m/>
    <m/>
    <x v="2"/>
    <s v="/s/mn/90c1e89e24d01c2a3df8080e7f6bdb35"/>
    <m/>
    <m/>
    <s v="No"/>
    <n v="1"/>
    <x v="9"/>
    <n v="1"/>
    <d v="1899-12-30T00:00:00"/>
    <n v="3.2050000000000001"/>
    <s v="0"/>
    <s v="1"/>
    <s v="0"/>
  </r>
  <r>
    <s v="/i/mn/31402494534"/>
    <s v="http://laestrella.com.pa/economia/presupuesta-40-millones-para-reemplazar-grua-flotante-titan/24015750"/>
    <s v="http://laestrella.com.pa/economia/presupuesta-40-millones-para-reemplazar-grua-flotante-titan/24015750"/>
    <s v="hace 1 hora ACP presupuesta $40 millones para reemplazar a la grúa flotante Titan"/>
    <m/>
    <x v="0"/>
    <x v="2"/>
    <s v="pa"/>
    <m/>
    <m/>
    <m/>
    <x v="1"/>
    <m/>
    <s v="noticia"/>
    <s v="2017-08-02 20:04:00-05:00"/>
    <d v="2017-08-02T00:00:00"/>
    <d v="1899-12-30T20:04:00"/>
    <m/>
    <n v="49727"/>
    <m/>
    <n v="462.46"/>
    <m/>
    <m/>
    <n v="5"/>
    <s v="información general"/>
    <s v="Panamá"/>
    <m/>
    <s v="español"/>
    <m/>
    <x v="0"/>
    <s v="Titular"/>
    <s v="Obras y arreglos "/>
    <m/>
    <m/>
    <m/>
    <m/>
    <m/>
    <m/>
    <m/>
    <m/>
    <m/>
    <m/>
    <m/>
    <m/>
    <m/>
    <m/>
    <m/>
    <m/>
    <s v="Canal de Panamá"/>
    <x v="0"/>
    <n v="0"/>
    <s v="Protagonismo"/>
    <s v="Protagonista"/>
    <n v="0"/>
    <m/>
    <m/>
    <n v="462.46"/>
    <n v="462.46"/>
    <n v="6.41"/>
    <m/>
    <m/>
    <m/>
    <m/>
    <x v="2"/>
    <s v="/s/mn/90c1e89e24d01c2a3df8080e7f6bdb35"/>
    <m/>
    <m/>
    <s v="No"/>
    <n v="1"/>
    <x v="9"/>
    <n v="2"/>
    <d v="1899-12-30T00:00:00"/>
    <n v="3.2050000000000001"/>
    <s v="0"/>
    <s v="1"/>
    <s v="0"/>
  </r>
  <r>
    <s v="/i/mn/31389924857"/>
    <s v="http://www.prensa.com/economia/Mantenimiento-compuertas-durara-dias_0_4816018376.html"/>
    <s v="http://www.prensa.com/economia/Mantenimiento-compuertas-durara-dias_0_4816018376.html"/>
    <s v="Se hicieron trabajos de mantenimiento de la cámara seca de las esclusas de Miraflores."/>
    <m/>
    <x v="0"/>
    <x v="11"/>
    <s v="pa"/>
    <m/>
    <m/>
    <m/>
    <x v="1"/>
    <m/>
    <s v="noticia"/>
    <s v="2017-08-01 16:17:00-05:00"/>
    <d v="2017-08-01T00:00:00"/>
    <d v="1899-12-30T16:17:00"/>
    <m/>
    <n v="72409"/>
    <m/>
    <n v="606.05999999999995"/>
    <m/>
    <m/>
    <n v="6"/>
    <m/>
    <s v="Panamá"/>
    <m/>
    <s v="español"/>
    <m/>
    <x v="1"/>
    <s v="Titular"/>
    <m/>
    <m/>
    <s v="Compuertas"/>
    <m/>
    <m/>
    <m/>
    <m/>
    <m/>
    <m/>
    <m/>
    <m/>
    <m/>
    <m/>
    <m/>
    <m/>
    <m/>
    <m/>
    <s v="Canal de Panamá"/>
    <x v="0"/>
    <n v="0"/>
    <s v="Protagonismo"/>
    <s v="Protagonista"/>
    <n v="0"/>
    <m/>
    <m/>
    <n v="606.05999999999995"/>
    <n v="606.05999999999995"/>
    <n v="6.56"/>
    <m/>
    <m/>
    <m/>
    <m/>
    <x v="11"/>
    <s v="/s/mn/c278fcaee936dcae2361612fec832e84"/>
    <m/>
    <m/>
    <s v="No"/>
    <n v="1"/>
    <x v="4"/>
    <n v="1"/>
    <d v="1899-12-30T00:00:00"/>
    <n v="3.2799999999999994"/>
    <s v="0"/>
    <s v="1"/>
    <s v="0"/>
  </r>
  <r>
    <s v="/p/a/112153256"/>
    <m/>
    <s v="http://corerepo.acceso.com/api/v2/temp_file/e9f8da85f6f1b1f49d0a047eb9ab18b0/?format=json"/>
    <s v="Lunes"/>
    <m/>
    <x v="3"/>
    <x v="15"/>
    <s v="pa"/>
    <m/>
    <m/>
    <m/>
    <x v="1"/>
    <m/>
    <s v="periódico"/>
    <s v="2017-08-03 17:00:00-05:00"/>
    <d v="2017-08-03T00:00:00"/>
    <m/>
    <n v="228.4"/>
    <n v="5"/>
    <m/>
    <n v="260"/>
    <m/>
    <n v="2"/>
    <m/>
    <s v="información general"/>
    <s v="Panamá"/>
    <m/>
    <s v="español"/>
    <m/>
    <x v="1"/>
    <m/>
    <s v="Enfrentamiento ACP y GUPC"/>
    <m/>
    <m/>
    <m/>
    <m/>
    <m/>
    <m/>
    <m/>
    <m/>
    <m/>
    <m/>
    <m/>
    <m/>
    <m/>
    <m/>
    <m/>
    <m/>
    <s v="Canal de Panamá"/>
    <x v="0"/>
    <n v="1"/>
    <s v="Protagonismo"/>
    <s v="Protagonista"/>
    <n v="1"/>
    <m/>
    <n v="0.15"/>
    <n v="260"/>
    <n v="260"/>
    <n v="8.1300000000000008"/>
    <m/>
    <m/>
    <m/>
    <m/>
    <x v="15"/>
    <s v="/s/a/estpn"/>
    <m/>
    <s v="nacional"/>
    <s v="No"/>
    <n v="1"/>
    <x v="0"/>
    <n v="3"/>
    <d v="1899-12-30T00:00:00"/>
    <n v="4.0650000000000004"/>
    <s v="1"/>
    <s v="0"/>
    <s v="0"/>
  </r>
  <r>
    <s v="/p/a/112115420"/>
    <m/>
    <s v="http://corerepo.acceso.com/api/v2/temp_file/4d2bfc3e1be5843a3640a4fc6f205361/?format=json"/>
    <s v="A lg u n a s características del modelo aperturista"/>
    <m/>
    <x v="3"/>
    <x v="7"/>
    <s v="pa"/>
    <m/>
    <m/>
    <s v="GRUPO EPASA"/>
    <x v="17"/>
    <m/>
    <s v="periódico"/>
    <s v="2017-08-01 17:00:00-05:00"/>
    <d v="2017-08-01T00:00:00"/>
    <m/>
    <n v="245"/>
    <n v="4"/>
    <m/>
    <n v="535"/>
    <m/>
    <n v="11"/>
    <m/>
    <s v="información general"/>
    <s v="Panamá"/>
    <m/>
    <s v="español"/>
    <m/>
    <x v="1"/>
    <m/>
    <m/>
    <m/>
    <m/>
    <m/>
    <m/>
    <s v="Economía de Panamá"/>
    <m/>
    <m/>
    <m/>
    <m/>
    <m/>
    <m/>
    <m/>
    <m/>
    <m/>
    <m/>
    <m/>
    <s v="Canal de Panamá"/>
    <x v="1"/>
    <n v="1"/>
    <s v="Protagonismo"/>
    <s v="Secundario"/>
    <n v="1"/>
    <m/>
    <n v="0.14000000000000001"/>
    <n v="267.5"/>
    <n v="267.5"/>
    <n v="7.5"/>
    <m/>
    <m/>
    <m/>
    <m/>
    <x v="7"/>
    <s v="/s/a/panam"/>
    <m/>
    <s v="nacional"/>
    <s v="No"/>
    <n v="1"/>
    <x v="16"/>
    <n v="1"/>
    <d v="1899-12-30T00:00:00"/>
    <n v="3.75"/>
    <s v="1"/>
    <s v="0"/>
    <s v="0"/>
  </r>
  <r>
    <s v="/i/mn/31393027405"/>
    <s v="http://laestrella.com.pa/economia/quijano-espera-reclamos-gupc-desmoronen/24015599"/>
    <s v="http://laestrella.com.pa/economia/quijano-espera-reclamos-gupc-desmoronen/24015599"/>
    <s v="Quijano espera que reclamos de GUPC se ‘desmoronen'"/>
    <m/>
    <x v="0"/>
    <x v="2"/>
    <s v="pa"/>
    <m/>
    <m/>
    <m/>
    <x v="5"/>
    <m/>
    <s v="noticia"/>
    <s v="2017-08-02 00:13:00-05:00"/>
    <d v="2017-08-02T00:00:00"/>
    <d v="1899-12-30T00:13:00"/>
    <m/>
    <n v="49727"/>
    <m/>
    <n v="462.46"/>
    <m/>
    <m/>
    <n v="5"/>
    <s v="información general"/>
    <s v="Panamá"/>
    <m/>
    <s v="español"/>
    <m/>
    <x v="0"/>
    <m/>
    <s v="Enfrentamiento ACP y GUPC"/>
    <m/>
    <m/>
    <m/>
    <m/>
    <m/>
    <m/>
    <s v="Sí"/>
    <m/>
    <m/>
    <m/>
    <m/>
    <m/>
    <m/>
    <m/>
    <m/>
    <m/>
    <s v="Canal de Panamá"/>
    <x v="0"/>
    <n v="0"/>
    <s v="Protagonismo"/>
    <s v="Protagonista"/>
    <n v="0"/>
    <m/>
    <m/>
    <n v="462.46"/>
    <n v="462.46"/>
    <n v="6.41"/>
    <m/>
    <m/>
    <m/>
    <m/>
    <x v="2"/>
    <s v="/s/mn/90c1e89e24d01c2a3df8080e7f6bdb35"/>
    <m/>
    <m/>
    <s v="No"/>
    <n v="1"/>
    <x v="0"/>
    <n v="2"/>
    <d v="1899-12-30T00:00:00"/>
    <n v="3.2050000000000001"/>
    <s v="0"/>
    <s v="1"/>
    <s v="0"/>
  </r>
  <r>
    <s v="/r/a360lat/31831704"/>
    <m/>
    <s v="https://acceso360latam.acceso.com/autoridadcanal/es-PA/?mod=TrackingAVPlayer&amp;task=download&amp;isHighQuality=1&amp;inline=1&amp;newsId=31831704&amp;mediaType=1&amp;origin=news-publication&amp;sigTs=1502037084&amp;sig=f45df9ae0066e17b81549371d86dcb30d4d52ece5ab9bf5c0a5cbc1cad79a570"/>
    <s v="EL CONSORCIO INTERNACIONAL GRUPO UNIDOS POR EL CANAL DEBERA PAGAR UNOS 25 MILLONES DE DOLARES EN COSTAS JUDICIALES A LA..."/>
    <m/>
    <x v="2"/>
    <x v="8"/>
    <s v="pa"/>
    <s v="pa"/>
    <m/>
    <m/>
    <x v="1"/>
    <m/>
    <s v="radio"/>
    <s v="2017-08-02 07:27:38-05:00"/>
    <d v="2017-08-02T00:00:00"/>
    <d v="1899-12-30T07:27:38"/>
    <m/>
    <m/>
    <m/>
    <n v="801.43"/>
    <n v="555"/>
    <m/>
    <m/>
    <m/>
    <s v="Panamá"/>
    <s v="pa"/>
    <m/>
    <m/>
    <x v="0"/>
    <m/>
    <m/>
    <m/>
    <m/>
    <m/>
    <m/>
    <m/>
    <m/>
    <m/>
    <m/>
    <m/>
    <m/>
    <m/>
    <m/>
    <m/>
    <s v="Sindicatos del Canal"/>
    <m/>
    <m/>
    <s v="Canal de Panamá"/>
    <x v="0"/>
    <n v="1"/>
    <s v="Protagonismo"/>
    <s v="Protagonista"/>
    <n v="1"/>
    <n v="555"/>
    <m/>
    <n v="801.43"/>
    <n v="801.43"/>
    <n v="10"/>
    <m/>
    <m/>
    <m/>
    <m/>
    <x v="8"/>
    <m/>
    <m/>
    <m/>
    <s v="No"/>
    <n v="1"/>
    <x v="6"/>
    <n v="2"/>
    <d v="1899-12-30T00:09:48"/>
    <n v="5"/>
    <s v="1"/>
    <s v="0"/>
    <s v="0"/>
  </r>
  <r>
    <s v="/p/a/112115385"/>
    <m/>
    <s v="http://corerepo.acceso.com/api/v2/temp_file/cc128f27bf226fda273ba769e742d59f/?format=json"/>
    <s v="M a nte n i m i e nto de compuertas asciende a unos $6 millones"/>
    <m/>
    <x v="3"/>
    <x v="7"/>
    <s v="pa"/>
    <m/>
    <m/>
    <s v="GRUPO EPASA"/>
    <x v="18"/>
    <m/>
    <s v="periódico"/>
    <s v="2017-08-01 17:00:00-05:00"/>
    <d v="2017-08-01T00:00:00"/>
    <m/>
    <n v="242.6"/>
    <n v="4"/>
    <m/>
    <n v="492"/>
    <m/>
    <n v="9"/>
    <m/>
    <s v="información general"/>
    <s v="Panamá"/>
    <m/>
    <s v="español"/>
    <m/>
    <x v="1"/>
    <m/>
    <m/>
    <m/>
    <s v="Compuertas"/>
    <m/>
    <m/>
    <m/>
    <m/>
    <m/>
    <m/>
    <m/>
    <m/>
    <m/>
    <m/>
    <m/>
    <m/>
    <m/>
    <m/>
    <s v="Canal de Panamá"/>
    <x v="0"/>
    <n v="0"/>
    <s v="Protagonismo"/>
    <s v="Protagonista"/>
    <n v="0"/>
    <m/>
    <n v="0.25"/>
    <n v="492"/>
    <n v="492"/>
    <n v="6.88"/>
    <m/>
    <m/>
    <m/>
    <m/>
    <x v="7"/>
    <s v="/s/a/panam"/>
    <m/>
    <s v="nacional"/>
    <s v="Sí"/>
    <n v="1"/>
    <x v="4"/>
    <n v="1"/>
    <d v="1899-12-30T00:00:00"/>
    <n v="3.4399999999999995"/>
    <s v="0"/>
    <s v="1"/>
    <s v="0"/>
  </r>
  <r>
    <s v="/p/a/112114954"/>
    <m/>
    <s v="http://corerepo.acceso.com/api/v2/temp_file/f22f9529c2a02be0ec0ec8391f822e27/?format=json"/>
    <s v="PORTADA"/>
    <m/>
    <x v="3"/>
    <x v="15"/>
    <s v="pa"/>
    <m/>
    <m/>
    <m/>
    <x v="1"/>
    <m/>
    <s v="periódico"/>
    <s v="2017-08-01 17:00:00-05:00"/>
    <d v="2017-08-01T00:00:00"/>
    <m/>
    <n v="1626.9"/>
    <n v="5"/>
    <m/>
    <n v="1735"/>
    <m/>
    <n v="1"/>
    <m/>
    <s v="información general"/>
    <s v="Panamá"/>
    <m/>
    <s v="español"/>
    <m/>
    <x v="0"/>
    <s v="Portada"/>
    <s v="Enfrentamiento ACP y GUPC"/>
    <m/>
    <m/>
    <m/>
    <m/>
    <m/>
    <m/>
    <s v="Sí"/>
    <m/>
    <m/>
    <m/>
    <m/>
    <m/>
    <m/>
    <m/>
    <m/>
    <m/>
    <s v="Canal de Panamá"/>
    <x v="0"/>
    <n v="1"/>
    <s v="Protagonismo"/>
    <s v="Protagonista"/>
    <n v="1"/>
    <m/>
    <n v="1"/>
    <n v="1735"/>
    <n v="1735"/>
    <n v="8.1300000000000008"/>
    <m/>
    <m/>
    <m/>
    <m/>
    <x v="15"/>
    <s v="/s/a/estpn"/>
    <m/>
    <s v="nacional"/>
    <s v="Sí"/>
    <n v="1"/>
    <x v="0"/>
    <n v="1"/>
    <d v="1899-12-30T00:00:00"/>
    <n v="4.0650000000000004"/>
    <s v="1"/>
    <s v="0"/>
    <s v="0"/>
  </r>
  <r>
    <s v="/p/a/112116536"/>
    <m/>
    <s v="http://corerepo.acceso.com/api/v2/temp_file/14691fd2faf9acc359cbdae1cb0d46da/?format=json"/>
    <s v="Canal ampliado, expectativas a un año de su funcionamiento"/>
    <m/>
    <x v="3"/>
    <x v="33"/>
    <s v="pa"/>
    <m/>
    <m/>
    <m/>
    <x v="19"/>
    <m/>
    <s v="revista"/>
    <s v="2017-08-01 17:00:00-05:00"/>
    <d v="2017-08-01T00:00:00"/>
    <m/>
    <n v="230.7"/>
    <n v="4"/>
    <m/>
    <n v="15"/>
    <m/>
    <n v="19"/>
    <m/>
    <s v="enseñanza y educación"/>
    <s v="Panamá"/>
    <m/>
    <s v="español"/>
    <m/>
    <x v="1"/>
    <m/>
    <m/>
    <m/>
    <s v="Ampliación Canal"/>
    <m/>
    <m/>
    <m/>
    <m/>
    <m/>
    <m/>
    <m/>
    <m/>
    <m/>
    <m/>
    <m/>
    <m/>
    <m/>
    <m/>
    <s v="Canal de Panamá"/>
    <x v="0"/>
    <n v="0"/>
    <s v="Protagonismo"/>
    <s v="Protagonista"/>
    <n v="0"/>
    <m/>
    <n v="0.28999999999999998"/>
    <n v="15"/>
    <n v="15"/>
    <n v="6.41"/>
    <m/>
    <m/>
    <m/>
    <m/>
    <x v="25"/>
    <s v="/s/a/selau"/>
    <m/>
    <s v="nacional"/>
    <s v="No"/>
    <n v="1"/>
    <x v="17"/>
    <n v="1"/>
    <d v="1899-12-30T00:00:00"/>
    <n v="3.2050000000000001"/>
    <s v="0"/>
    <s v="1"/>
    <s v="0"/>
  </r>
  <r>
    <s v="/p/a/112116526"/>
    <m/>
    <s v="http://corerepo.acceso.com/api/v2/temp_file/4be3c8eed91ea84e4d5abadc13b757ed/?format=json"/>
    <s v="¿Ha cumplido la Ampliación del Canal su cometido?"/>
    <m/>
    <x v="3"/>
    <x v="33"/>
    <s v="pa"/>
    <m/>
    <m/>
    <m/>
    <x v="19"/>
    <m/>
    <s v="revista"/>
    <s v="2017-08-01 17:00:00-05:00"/>
    <d v="2017-08-01T00:00:00"/>
    <m/>
    <n v="187.2"/>
    <n v="4"/>
    <m/>
    <n v="12"/>
    <m/>
    <n v="4"/>
    <m/>
    <s v="enseñanza y educación"/>
    <s v="Panamá"/>
    <m/>
    <s v="español"/>
    <m/>
    <x v="0"/>
    <s v="Titular"/>
    <m/>
    <m/>
    <s v="Ampliación Canal"/>
    <m/>
    <m/>
    <m/>
    <m/>
    <m/>
    <m/>
    <m/>
    <m/>
    <m/>
    <m/>
    <m/>
    <m/>
    <m/>
    <m/>
    <s v="Canal de Panamá"/>
    <x v="1"/>
    <n v="0"/>
    <s v="Protagonismo"/>
    <s v="Secundario"/>
    <n v="0"/>
    <m/>
    <n v="0.12"/>
    <n v="6"/>
    <n v="6"/>
    <n v="5.78"/>
    <m/>
    <m/>
    <m/>
    <m/>
    <x v="25"/>
    <s v="/s/a/selau"/>
    <m/>
    <s v="nacional"/>
    <s v="Sí"/>
    <n v="1"/>
    <x v="7"/>
    <n v="1"/>
    <d v="1899-12-30T00:00:00"/>
    <n v="2.8900000000000006"/>
    <s v="0"/>
    <s v="1"/>
    <s v="0"/>
  </r>
  <r>
    <s v="/p/a/112115600"/>
    <m/>
    <s v="http://corerepo.acceso.com/api/v2/temp_file/cead2c3578b05d7f6a85cc0644e5189e/?format=json"/>
    <s v="La ACP da mantenimiento a compuertas en esclusas de Miraflores"/>
    <m/>
    <x v="3"/>
    <x v="20"/>
    <s v="pa"/>
    <m/>
    <m/>
    <s v="Grupo Editorial Metro S.A."/>
    <x v="20"/>
    <m/>
    <s v="periódico"/>
    <s v="2017-08-01 17:00:00-05:00"/>
    <d v="2017-08-01T00:00:00"/>
    <m/>
    <n v="168.1"/>
    <n v="4"/>
    <m/>
    <n v="255"/>
    <m/>
    <n v="10"/>
    <m/>
    <s v="información general"/>
    <s v="Panamá"/>
    <m/>
    <s v="español"/>
    <m/>
    <x v="1"/>
    <s v="Titular"/>
    <m/>
    <m/>
    <s v="Compuertas"/>
    <m/>
    <m/>
    <m/>
    <m/>
    <m/>
    <m/>
    <m/>
    <m/>
    <m/>
    <m/>
    <m/>
    <m/>
    <m/>
    <m/>
    <s v="Canal de Panamá"/>
    <x v="0"/>
    <n v="0"/>
    <s v="Protagonismo"/>
    <s v="Protagonista"/>
    <n v="0"/>
    <m/>
    <n v="0.19"/>
    <n v="255"/>
    <n v="255"/>
    <n v="7.19"/>
    <m/>
    <m/>
    <m/>
    <m/>
    <x v="20"/>
    <s v="/s/a/melib"/>
    <m/>
    <s v="nacional"/>
    <s v="Sí"/>
    <n v="1"/>
    <x v="4"/>
    <n v="1"/>
    <d v="1899-12-30T00:00:00"/>
    <n v="3.5950000000000006"/>
    <s v="0"/>
    <s v="1"/>
    <s v="0"/>
  </r>
  <r>
    <s v="/p/a/112134992"/>
    <m/>
    <s v="http://corerepo.acceso.com/api/v2/temp_file/ef80b16a9f0bd4fe8ed57ca088fa9cf8/?format=json"/>
    <s v="LOS QUE DAN QUE HABLAR"/>
    <m/>
    <x v="3"/>
    <x v="7"/>
    <s v="pa"/>
    <m/>
    <m/>
    <s v="GRUPO EPASA"/>
    <x v="1"/>
    <m/>
    <s v="periódico"/>
    <s v="2017-08-02 17:00:00-05:00"/>
    <d v="2017-08-02T00:00:00"/>
    <m/>
    <n v="100.3"/>
    <n v="4"/>
    <m/>
    <n v="205"/>
    <m/>
    <n v="2"/>
    <m/>
    <s v="información general"/>
    <s v="Panamá"/>
    <m/>
    <s v="español"/>
    <m/>
    <x v="1"/>
    <m/>
    <m/>
    <m/>
    <s v="Compuertas"/>
    <m/>
    <m/>
    <m/>
    <m/>
    <m/>
    <m/>
    <m/>
    <m/>
    <m/>
    <m/>
    <m/>
    <m/>
    <m/>
    <m/>
    <s v="Canal de Panamá"/>
    <x v="0"/>
    <n v="0"/>
    <s v="Protagonismo"/>
    <s v="Protagonista"/>
    <n v="0"/>
    <m/>
    <n v="0.1"/>
    <n v="205"/>
    <n v="205"/>
    <n v="6.88"/>
    <m/>
    <m/>
    <m/>
    <m/>
    <x v="7"/>
    <s v="/s/a/panam"/>
    <m/>
    <s v="nacional"/>
    <s v="Sí"/>
    <n v="1"/>
    <x v="4"/>
    <n v="2"/>
    <d v="1899-12-30T00:00:00"/>
    <n v="3.4399999999999995"/>
    <s v="0"/>
    <s v="1"/>
    <s v="0"/>
  </r>
  <r>
    <s v="/i/mn/31410968710"/>
    <s v="http://portadapanama.com/acp-presupuesta-40-millones-para-reemplazar-a-la-grua-flotante-titan/"/>
    <s v="http://portadapanama.com/acp-presupuesta-40-millones-para-reemplazar-a-la-grua-flotante-titan/"/>
    <s v="ACP presupuesta $40 millones para reemplazar a la grúa flotante Titan"/>
    <m/>
    <x v="0"/>
    <x v="34"/>
    <s v="pa"/>
    <m/>
    <m/>
    <m/>
    <x v="1"/>
    <m/>
    <s v="noticia"/>
    <s v="2017-08-03 13:57:00-05:00"/>
    <d v="2017-08-03T00:00:00"/>
    <d v="1899-12-30T13:57:00"/>
    <m/>
    <n v="168"/>
    <m/>
    <n v="100"/>
    <m/>
    <m/>
    <n v="3"/>
    <m/>
    <s v="Panamá"/>
    <m/>
    <s v="español"/>
    <m/>
    <x v="1"/>
    <s v="Titular"/>
    <s v="Obras y arreglos "/>
    <m/>
    <m/>
    <m/>
    <m/>
    <m/>
    <m/>
    <m/>
    <m/>
    <m/>
    <m/>
    <m/>
    <m/>
    <m/>
    <m/>
    <m/>
    <m/>
    <s v="Canal de Panamá"/>
    <x v="0"/>
    <n v="0"/>
    <s v="Protagonismo"/>
    <s v="Protagonista"/>
    <n v="0"/>
    <m/>
    <m/>
    <n v="0.34"/>
    <n v="0.34"/>
    <n v="6.41"/>
    <m/>
    <m/>
    <m/>
    <m/>
    <x v="26"/>
    <s v="/s/mn/467da3f5c36302780a64a5c24d71a1a0"/>
    <m/>
    <m/>
    <s v="No"/>
    <n v="1"/>
    <x v="9"/>
    <n v="3"/>
    <d v="1899-12-30T00:00:00"/>
    <n v="3.2050000000000001"/>
    <s v="0"/>
    <s v="1"/>
    <s v="0"/>
  </r>
  <r>
    <s v="/p/a/112153824"/>
    <m/>
    <s v="http://corerepo.acceso.com/api/v2/temp_file/f7a59da6a645db8566755a1bfa58076f/?format=json"/>
    <s v="Cepal advierte que consumo e inversión están en rangos bajos"/>
    <m/>
    <x v="3"/>
    <x v="7"/>
    <s v="pa"/>
    <m/>
    <m/>
    <s v="GRUPO EPASA"/>
    <x v="18"/>
    <m/>
    <s v="periódico"/>
    <s v="2017-08-03 17:00:00-05:00"/>
    <d v="2017-08-03T00:00:00"/>
    <m/>
    <n v="243.1"/>
    <n v="4"/>
    <m/>
    <n v="493"/>
    <m/>
    <n v="10"/>
    <m/>
    <s v="información general"/>
    <s v="Panamá"/>
    <m/>
    <s v="español"/>
    <m/>
    <x v="1"/>
    <m/>
    <m/>
    <m/>
    <m/>
    <m/>
    <m/>
    <s v="Economía de Panamá"/>
    <m/>
    <m/>
    <m/>
    <m/>
    <m/>
    <m/>
    <m/>
    <m/>
    <m/>
    <m/>
    <m/>
    <s v="Canal de Panamá"/>
    <x v="1"/>
    <n v="1"/>
    <s v="Protagonismo"/>
    <s v="Secundario"/>
    <n v="1"/>
    <m/>
    <n v="0.13"/>
    <n v="246.5"/>
    <n v="246.5"/>
    <n v="7.5"/>
    <m/>
    <m/>
    <m/>
    <m/>
    <x v="7"/>
    <s v="/s/a/panam"/>
    <m/>
    <s v="nacional"/>
    <s v="Sí"/>
    <n v="1"/>
    <x v="16"/>
    <n v="3"/>
    <d v="1899-12-30T00:00:00"/>
    <n v="3.75"/>
    <s v="1"/>
    <s v="0"/>
    <s v="0"/>
  </r>
  <r>
    <s v="/i/mn/31393156447"/>
    <s v="http://elsiglo.com/panama/propuestaimpactara-actividad-local/24015643"/>
    <s v="http://elsiglo.com/panama/propuestaimpactara-actividad-local/24015643"/>
    <s v="Propuestaimpactará la actividad local"/>
    <m/>
    <x v="0"/>
    <x v="0"/>
    <s v="pa"/>
    <m/>
    <m/>
    <m/>
    <x v="7"/>
    <m/>
    <s v="noticia"/>
    <s v="2017-08-02 00:33:00-05:00"/>
    <d v="2017-08-02T00:00:00"/>
    <d v="1899-12-30T00:33:00"/>
    <m/>
    <n v="419"/>
    <m/>
    <n v="100"/>
    <m/>
    <m/>
    <n v="4"/>
    <s v="información general"/>
    <s v="Panamá"/>
    <m/>
    <s v="español"/>
    <m/>
    <x v="0"/>
    <m/>
    <m/>
    <m/>
    <m/>
    <m/>
    <m/>
    <m/>
    <m/>
    <s v="Sí"/>
    <m/>
    <m/>
    <m/>
    <m/>
    <m/>
    <m/>
    <s v="Sindicatos del Canal"/>
    <m/>
    <m/>
    <s v="Canal de Panamá"/>
    <x v="0"/>
    <n v="0"/>
    <s v="Protagonismo"/>
    <s v="Protagonista"/>
    <n v="0"/>
    <m/>
    <m/>
    <n v="0.84"/>
    <n v="0.84"/>
    <n v="6.41"/>
    <m/>
    <m/>
    <m/>
    <m/>
    <x v="0"/>
    <s v="/s/mn/c11e65d811682e26e9281cacf6ba002c"/>
    <m/>
    <m/>
    <s v="No"/>
    <n v="1"/>
    <x v="17"/>
    <n v="2"/>
    <d v="1899-12-30T00:00:00"/>
    <n v="3.2050000000000001"/>
    <s v="0"/>
    <s v="1"/>
    <s v="0"/>
  </r>
  <r>
    <s v="/p/a/112134937"/>
    <m/>
    <s v="http://corerepo.acceso.com/api/v2/temp_file/f0c78ba1f65e3e600e16423bd338a8c5/?format=json"/>
    <s v="Panamá dirigirá lucha para frenar emisiones de invernadero marítimas"/>
    <m/>
    <x v="3"/>
    <x v="20"/>
    <s v="pa"/>
    <m/>
    <m/>
    <s v="Grupo Editorial Metro S.A."/>
    <x v="1"/>
    <m/>
    <s v="periódico"/>
    <s v="2017-08-02 17:00:00-05:00"/>
    <d v="2017-08-02T00:00:00"/>
    <m/>
    <n v="178.3"/>
    <n v="4"/>
    <m/>
    <n v="270"/>
    <m/>
    <n v="10"/>
    <m/>
    <s v="información general"/>
    <s v="Panamá"/>
    <m/>
    <s v="español"/>
    <m/>
    <x v="1"/>
    <m/>
    <m/>
    <m/>
    <m/>
    <m/>
    <m/>
    <m/>
    <m/>
    <m/>
    <m/>
    <m/>
    <s v="Tránsito de buques por el Canal"/>
    <m/>
    <m/>
    <m/>
    <m/>
    <m/>
    <m/>
    <s v="Canal de Panamá"/>
    <x v="2"/>
    <n v="0"/>
    <s v="Protagonismo"/>
    <s v="Mencion"/>
    <n v="0"/>
    <m/>
    <n v="0.03"/>
    <n v="42.46"/>
    <n v="42.46"/>
    <n v="6.25"/>
    <m/>
    <m/>
    <m/>
    <m/>
    <x v="20"/>
    <s v="/s/a/melib"/>
    <m/>
    <s v="nacional"/>
    <s v="Sí"/>
    <n v="1"/>
    <x v="18"/>
    <n v="2"/>
    <d v="1899-12-30T00:00:00"/>
    <n v="3.125"/>
    <s v="0"/>
    <s v="1"/>
    <s v="0"/>
  </r>
  <r>
    <s v="/p/a/112154102"/>
    <m/>
    <s v="http://corerepo.acceso.com/api/v2/temp_file/de869020692e57ba8c87a1f0379ab0f7/?format=json"/>
    <s v="Panamá celebrará 500 años con una ciudad llena de necesidades"/>
    <m/>
    <x v="3"/>
    <x v="20"/>
    <s v="pa"/>
    <m/>
    <m/>
    <s v="Grupo Editorial Metro S.A."/>
    <x v="21"/>
    <m/>
    <s v="periódico"/>
    <s v="2017-08-03 17:00:00-05:00"/>
    <d v="2017-08-03T00:00:00"/>
    <m/>
    <n v="748.1"/>
    <n v="4"/>
    <m/>
    <n v="1148"/>
    <m/>
    <n v="17"/>
    <m/>
    <s v="información general"/>
    <s v="Panamá"/>
    <m/>
    <s v="español"/>
    <m/>
    <x v="1"/>
    <m/>
    <m/>
    <m/>
    <m/>
    <m/>
    <m/>
    <m/>
    <m/>
    <m/>
    <m/>
    <m/>
    <m/>
    <m/>
    <m/>
    <m/>
    <m/>
    <m/>
    <s v="Cumbres, seminarios, foros"/>
    <s v="Canal de Panamá"/>
    <x v="0"/>
    <n v="0"/>
    <s v="Protagonismo"/>
    <s v="Protagonista"/>
    <n v="0"/>
    <m/>
    <n v="0.84"/>
    <n v="1148"/>
    <n v="1148"/>
    <n v="7.19"/>
    <m/>
    <m/>
    <m/>
    <m/>
    <x v="20"/>
    <s v="/s/a/melib"/>
    <m/>
    <s v="nacional"/>
    <s v="Sí"/>
    <n v="1"/>
    <x v="9"/>
    <n v="3"/>
    <d v="1899-12-30T00:00:00"/>
    <n v="3.5950000000000006"/>
    <s v="0"/>
    <s v="1"/>
    <s v="0"/>
  </r>
  <r>
    <s v="/i/mn/31391069218"/>
    <s v="http://www.panamaamerica.com.pa/nacion/canal-de-panama-repara-4-compuertas-en-esclusas-de-miraflores-1078874"/>
    <s v="http://www.panamaamerica.com.pa/nacion/canal-de-panama-repara-4-compuertas-en-esclusas-de-miraflores-1078874"/>
    <s v="Canal de Panamá repara 4 compuertas en esclusas de Miraflores"/>
    <m/>
    <x v="0"/>
    <x v="7"/>
    <s v="pa"/>
    <m/>
    <m/>
    <m/>
    <x v="1"/>
    <m/>
    <s v="noticia"/>
    <s v="2017-08-01 19:03:00-05:00"/>
    <d v="2017-08-01T00:00:00"/>
    <d v="1899-12-30T19:03:00"/>
    <m/>
    <n v="24288"/>
    <m/>
    <n v="131.15"/>
    <m/>
    <m/>
    <n v="5"/>
    <m/>
    <s v="Panamá"/>
    <m/>
    <s v="español"/>
    <m/>
    <x v="1"/>
    <s v="Titular"/>
    <m/>
    <m/>
    <s v="Compuertas"/>
    <m/>
    <m/>
    <m/>
    <m/>
    <m/>
    <m/>
    <m/>
    <m/>
    <m/>
    <m/>
    <m/>
    <m/>
    <m/>
    <m/>
    <s v="Canal de Panamá"/>
    <x v="0"/>
    <n v="0"/>
    <s v="Protagonismo"/>
    <s v="Protagonista"/>
    <n v="0"/>
    <m/>
    <m/>
    <n v="131.15"/>
    <n v="131.15"/>
    <n v="6.41"/>
    <m/>
    <m/>
    <m/>
    <m/>
    <x v="7"/>
    <s v="/s/mn/634b8c83ebd7378813ccb5b55c749dbe"/>
    <m/>
    <m/>
    <s v="No"/>
    <n v="1"/>
    <x v="4"/>
    <n v="1"/>
    <d v="1899-12-30T00:00:00"/>
    <n v="3.2050000000000001"/>
    <s v="0"/>
    <s v="1"/>
    <s v="0"/>
  </r>
  <r>
    <s v="/i/mn/31393024014"/>
    <s v="http://www.critica.com.pa/nacional/canal-repara-otras-4-compuertas-de-las-viejas-esclusas-del-pacifico-483982"/>
    <s v="http://www.critica.com.pa/nacional/canal-repara-otras-4-compuertas-de-las-viejas-esclusas-del-pacifico-483982"/>
    <s v="Canal repara otras 4 compuertas de las viejas esclusas del Pacífico"/>
    <m/>
    <x v="0"/>
    <x v="6"/>
    <s v="pa"/>
    <m/>
    <m/>
    <m/>
    <x v="1"/>
    <m/>
    <s v="noticia"/>
    <s v="2017-08-02 00:12:00-05:00"/>
    <d v="2017-08-02T00:00:00"/>
    <d v="1899-12-30T00:12:00"/>
    <m/>
    <n v="22450"/>
    <n v="311"/>
    <n v="154.9"/>
    <m/>
    <m/>
    <n v="5"/>
    <s v="información general"/>
    <s v="Panamá"/>
    <m/>
    <s v="español"/>
    <m/>
    <x v="1"/>
    <s v="Titular"/>
    <m/>
    <m/>
    <s v="Compuertas"/>
    <m/>
    <m/>
    <m/>
    <m/>
    <m/>
    <m/>
    <m/>
    <m/>
    <m/>
    <m/>
    <m/>
    <m/>
    <m/>
    <m/>
    <s v="Canal de Panamá"/>
    <x v="0"/>
    <n v="0"/>
    <s v="Protagonismo"/>
    <s v="Protagonista"/>
    <n v="0"/>
    <m/>
    <m/>
    <n v="154.9"/>
    <n v="154.9"/>
    <n v="6.41"/>
    <n v="6.41"/>
    <m/>
    <m/>
    <m/>
    <x v="6"/>
    <s v="/s/mn/feb70115bb0e1699a5aed4f0a518f2a0"/>
    <m/>
    <m/>
    <s v="No"/>
    <n v="1"/>
    <x v="4"/>
    <n v="2"/>
    <d v="1899-12-30T00:00:00"/>
    <n v="3.2050000000000001"/>
    <s v="0"/>
    <s v="1"/>
    <s v="0"/>
  </r>
  <r>
    <s v="/p/a/112114948"/>
    <m/>
    <s v="http://corerepo.acceso.com/api/v2/temp_file/46ab27a75f6a0c198ee498683b24e907/?format=json"/>
    <s v="El impacto migratorio en la economía"/>
    <m/>
    <x v="3"/>
    <x v="15"/>
    <s v="pa"/>
    <m/>
    <m/>
    <m/>
    <x v="1"/>
    <m/>
    <s v="periódico"/>
    <s v="2017-08-01 17:00:00-05:00"/>
    <d v="2017-08-01T00:00:00"/>
    <m/>
    <n v="392.1"/>
    <n v="5"/>
    <m/>
    <n v="472"/>
    <m/>
    <n v="12"/>
    <m/>
    <s v="información general"/>
    <s v="Panamá"/>
    <m/>
    <s v="español"/>
    <m/>
    <x v="1"/>
    <m/>
    <m/>
    <m/>
    <m/>
    <m/>
    <m/>
    <s v="Economía de Panamá"/>
    <m/>
    <m/>
    <m/>
    <m/>
    <m/>
    <m/>
    <m/>
    <m/>
    <m/>
    <m/>
    <m/>
    <s v="Canal de Panamá"/>
    <x v="1"/>
    <n v="1"/>
    <s v="Protagonismo"/>
    <s v="Secundario"/>
    <n v="1"/>
    <m/>
    <n v="0.14000000000000001"/>
    <n v="236"/>
    <n v="236"/>
    <n v="6.88"/>
    <m/>
    <m/>
    <m/>
    <m/>
    <x v="15"/>
    <s v="/s/a/estpn"/>
    <m/>
    <s v="nacional"/>
    <s v="No"/>
    <n v="1"/>
    <x v="16"/>
    <n v="1"/>
    <d v="1899-12-30T00:00:00"/>
    <n v="3.4399999999999995"/>
    <s v="1"/>
    <s v="0"/>
    <s v="0"/>
  </r>
  <r>
    <s v="/i/mn/31397646535"/>
    <s v="http://www.prensa.com/politica/Piden-Presidente-proyecto-Panama-Norte_0_4816018424.html"/>
    <s v="http://www.prensa.com/politica/Piden-Presidente-proyecto-Panama-Norte_0_4816018424.html"/>
    <s v="Piden al presidente Varela que vete proyecto de ley que crea el distrito de Panamá Norte"/>
    <m/>
    <x v="0"/>
    <x v="11"/>
    <s v="pa"/>
    <m/>
    <m/>
    <m/>
    <x v="1"/>
    <m/>
    <s v="noticia"/>
    <s v="2017-08-02 09:37:00-05:00"/>
    <d v="2017-08-02T00:00:00"/>
    <d v="1899-12-30T09:37:00"/>
    <m/>
    <n v="72409"/>
    <m/>
    <n v="606.05999999999995"/>
    <m/>
    <m/>
    <n v="6"/>
    <m/>
    <s v="Panamá"/>
    <m/>
    <s v="español"/>
    <m/>
    <x v="1"/>
    <m/>
    <m/>
    <s v="Titulación de tierras "/>
    <m/>
    <m/>
    <m/>
    <m/>
    <m/>
    <m/>
    <m/>
    <m/>
    <m/>
    <m/>
    <m/>
    <m/>
    <m/>
    <m/>
    <m/>
    <s v="Canal de Panamá"/>
    <x v="2"/>
    <n v="0"/>
    <s v="Protagonismo"/>
    <s v="Mencion"/>
    <n v="0"/>
    <m/>
    <m/>
    <n v="60.61"/>
    <n v="60.61"/>
    <n v="5.63"/>
    <m/>
    <m/>
    <m/>
    <m/>
    <x v="11"/>
    <s v="/s/mn/c278fcaee936dcae2361612fec832e84"/>
    <m/>
    <m/>
    <s v="No"/>
    <n v="1"/>
    <x v="19"/>
    <n v="2"/>
    <d v="1899-12-30T00:00:00"/>
    <n v="2.8149999999999995"/>
    <s v="0"/>
    <s v="1"/>
    <s v="0"/>
  </r>
  <r>
    <s v="/i/mn/31397762240"/>
    <s v="http://elcapitalfinanciero.com/gabinete-avala-presupuesto-del-canal-de-panama-por-3037-5-millones-para-vigencia-fiscal-2017-2018/"/>
    <s v="http://elcapitalfinanciero.com/gabinete-avala-presupuesto-del-canal-de-panama-por-3037-5-millones-para-vigencia-fiscal-2017-2018/"/>
    <s v="Gabinete avala presupuesto del Canal de Panamá por  $3,037.5 millones para vigencia fiscal 2017-2018"/>
    <m/>
    <x v="0"/>
    <x v="35"/>
    <s v="pa"/>
    <m/>
    <m/>
    <m/>
    <x v="22"/>
    <m/>
    <s v="noticia"/>
    <s v="2017-08-02 09:49:00-05:00"/>
    <d v="2017-08-02T00:00:00"/>
    <d v="1899-12-30T09:49:00"/>
    <m/>
    <n v="21"/>
    <m/>
    <n v="100"/>
    <m/>
    <m/>
    <n v="3"/>
    <s v="información general"/>
    <s v="Panamá"/>
    <m/>
    <s v="español"/>
    <m/>
    <x v="0"/>
    <s v="Titular"/>
    <m/>
    <m/>
    <m/>
    <m/>
    <m/>
    <s v="Economía del Canal"/>
    <m/>
    <s v="Sí"/>
    <m/>
    <m/>
    <m/>
    <m/>
    <m/>
    <m/>
    <m/>
    <m/>
    <m/>
    <s v="Canal de Panamá"/>
    <x v="0"/>
    <n v="1"/>
    <s v="Protagonismo"/>
    <s v="Protagonista"/>
    <n v="1"/>
    <m/>
    <m/>
    <n v="0.04"/>
    <n v="0.04"/>
    <n v="7.81"/>
    <m/>
    <m/>
    <m/>
    <m/>
    <x v="27"/>
    <s v="/s/mn/4dc6bcf0d189d0c4f977a609413f401c"/>
    <m/>
    <m/>
    <s v="No"/>
    <n v="1"/>
    <x v="10"/>
    <n v="2"/>
    <d v="1899-12-30T00:00:00"/>
    <n v="3.9049999999999994"/>
    <s v="1"/>
    <s v="0"/>
    <s v="0"/>
  </r>
  <r>
    <s v="/p/a/112114939"/>
    <m/>
    <s v="http://corerepo.acceso.com/api/v2/temp_file/f26ba0ef02be7c30cfa5c3a65ea9f80b/?format=json"/>
    <s v="LAESTRELLADEPANAMÁ  La llorona"/>
    <m/>
    <x v="3"/>
    <x v="15"/>
    <s v="pa"/>
    <m/>
    <m/>
    <m/>
    <x v="1"/>
    <m/>
    <s v="periódico"/>
    <s v="2017-08-01 17:00:00-05:00"/>
    <d v="2017-08-01T00:00:00"/>
    <m/>
    <n v="301.60000000000002"/>
    <n v="5"/>
    <m/>
    <n v="363"/>
    <m/>
    <n v="2"/>
    <m/>
    <s v="información general"/>
    <s v="Panamá"/>
    <m/>
    <s v="español"/>
    <m/>
    <x v="1"/>
    <m/>
    <m/>
    <m/>
    <m/>
    <m/>
    <m/>
    <m/>
    <m/>
    <m/>
    <m/>
    <m/>
    <s v="Servicios marítimos"/>
    <m/>
    <m/>
    <m/>
    <m/>
    <m/>
    <m/>
    <s v="Canal de Panamá"/>
    <x v="2"/>
    <n v="0"/>
    <s v="Protagonismo"/>
    <s v="Mencion"/>
    <n v="0"/>
    <m/>
    <n v="0.03"/>
    <n v="54.2"/>
    <n v="54.2"/>
    <n v="5.63"/>
    <m/>
    <m/>
    <m/>
    <m/>
    <x v="15"/>
    <s v="/s/a/estpn"/>
    <m/>
    <s v="nacional"/>
    <s v="No"/>
    <n v="1"/>
    <x v="20"/>
    <n v="1"/>
    <d v="1899-12-30T00:00:00"/>
    <n v="2.8149999999999995"/>
    <s v="0"/>
    <s v="1"/>
    <s v="0"/>
  </r>
  <r>
    <s v="/tv/a360lat/31870771"/>
    <m/>
    <s v="https://acceso360latam.acceso.com/autoridadcanal/es-PA/?mod=TrackingAVPlayer&amp;task=download&amp;isHighQuality=1&amp;inline=1&amp;newsId=31870771&amp;mediaType=2&amp;origin=news-publication&amp;sigTs=1502037085&amp;sig=33e97fcd7b55d61522e1f3ddca40ea16e26b0140a2e018451b8d3d6eefa94392"/>
    <s v="COMENTARIO DE JUAN CARLOS TAPIA, PRESENTADOR. SE HABLA ACERCA DEL TRIBUNAL DEL ARBITRAJE DE LONDRES QUE DESESTIMO UNA..."/>
    <m/>
    <x v="1"/>
    <x v="36"/>
    <s v="pa"/>
    <s v="pa"/>
    <m/>
    <m/>
    <x v="23"/>
    <m/>
    <s v="tv"/>
    <s v="2017-08-03 22:01:48-05:00"/>
    <d v="2017-08-03T00:00:00"/>
    <d v="1899-12-30T22:01:48"/>
    <m/>
    <m/>
    <m/>
    <n v="17300"/>
    <n v="173"/>
    <m/>
    <m/>
    <m/>
    <s v="Panamá"/>
    <s v="pa"/>
    <m/>
    <m/>
    <x v="1"/>
    <m/>
    <s v="Enfrentamiento ACP y GUPC"/>
    <m/>
    <m/>
    <m/>
    <m/>
    <m/>
    <m/>
    <m/>
    <m/>
    <m/>
    <m/>
    <m/>
    <m/>
    <m/>
    <m/>
    <m/>
    <m/>
    <s v="Canal de Panamá"/>
    <x v="0"/>
    <n v="1"/>
    <s v="Protagonismo"/>
    <s v="Protagonista"/>
    <n v="1"/>
    <n v="173"/>
    <m/>
    <n v="17300"/>
    <m/>
    <n v="10"/>
    <m/>
    <m/>
    <m/>
    <m/>
    <x v="28"/>
    <m/>
    <m/>
    <m/>
    <s v="No"/>
    <n v="1"/>
    <x v="0"/>
    <n v="3"/>
    <d v="1899-12-30T00:03:03"/>
    <n v="5"/>
    <s v="1"/>
    <s v="0"/>
    <s v="0"/>
  </r>
  <r>
    <s v="/tv/a360lat/31841025"/>
    <m/>
    <s v="https://acceso360latam.acceso.com/autoridadcanal/es-PA/?mod=TrackingAVPlayer&amp;task=download&amp;isHighQuality=1&amp;inline=1&amp;newsId=31841025&amp;mediaType=2&amp;origin=news-publication&amp;sigTs=1502037084&amp;sig=7d85409f7d5046abac601156f4e5f8b282b4af5675286b1e24bdbf1f1833aff6"/>
    <s v="EL POTENCIAL LOGISTICO QUE OFRECE PANAMA COBRA MAYOR VIGENCIA CON LA AMPLIACION DE LA VIA INTEROCEANICA CON LA CUAL..."/>
    <m/>
    <x v="1"/>
    <x v="27"/>
    <s v="pa"/>
    <s v="pa"/>
    <m/>
    <m/>
    <x v="1"/>
    <m/>
    <s v="tv"/>
    <s v="2017-08-02 20:30:58-05:00"/>
    <d v="2017-08-02T00:00:00"/>
    <d v="1899-12-30T20:30:58"/>
    <m/>
    <m/>
    <m/>
    <n v="18540"/>
    <n v="206"/>
    <m/>
    <m/>
    <m/>
    <s v="Panamá"/>
    <s v="pa"/>
    <m/>
    <m/>
    <x v="1"/>
    <m/>
    <m/>
    <m/>
    <s v="Ampliación Canal"/>
    <m/>
    <m/>
    <m/>
    <m/>
    <m/>
    <m/>
    <m/>
    <m/>
    <m/>
    <m/>
    <m/>
    <m/>
    <m/>
    <m/>
    <s v="Canal de Panamá"/>
    <x v="0"/>
    <n v="1"/>
    <s v="Protagonismo"/>
    <s v="Protagonista"/>
    <n v="1"/>
    <n v="206"/>
    <m/>
    <n v="18540"/>
    <n v="18540"/>
    <n v="10"/>
    <m/>
    <m/>
    <m/>
    <m/>
    <x v="12"/>
    <m/>
    <m/>
    <m/>
    <s v="No"/>
    <n v="1"/>
    <x v="7"/>
    <n v="2"/>
    <d v="1899-12-30T00:03:38"/>
    <n v="5"/>
    <s v="1"/>
    <s v="0"/>
    <s v="0"/>
  </r>
  <r>
    <s v="/p/a/112115573"/>
    <m/>
    <s v="http://corerepo.acceso.com/api/v2/temp_file/c293a40211e342d5296e845b7fe29179/?format=json"/>
    <s v="PORTADA"/>
    <m/>
    <x v="3"/>
    <x v="20"/>
    <s v="pa"/>
    <m/>
    <m/>
    <s v="Grupo Editorial Metro S.A."/>
    <x v="1"/>
    <m/>
    <s v="periódico"/>
    <s v="2017-08-01 17:00:00-05:00"/>
    <d v="2017-08-01T00:00:00"/>
    <m/>
    <n v="909.1"/>
    <n v="4"/>
    <m/>
    <n v="1360"/>
    <m/>
    <n v="1"/>
    <m/>
    <s v="información general"/>
    <s v="Panamá"/>
    <m/>
    <s v="español"/>
    <m/>
    <x v="1"/>
    <m/>
    <m/>
    <m/>
    <m/>
    <m/>
    <m/>
    <s v="Economía del Canal"/>
    <m/>
    <m/>
    <m/>
    <m/>
    <m/>
    <m/>
    <m/>
    <m/>
    <m/>
    <m/>
    <m/>
    <s v="Canal de Panamá"/>
    <x v="1"/>
    <n v="0"/>
    <s v="Protagonismo"/>
    <s v="Secundario"/>
    <n v="0"/>
    <m/>
    <n v="0.5"/>
    <n v="680"/>
    <n v="680"/>
    <n v="6.56"/>
    <m/>
    <m/>
    <m/>
    <m/>
    <x v="20"/>
    <s v="/s/a/melib"/>
    <m/>
    <s v="nacional"/>
    <s v="Sí"/>
    <n v="1"/>
    <x v="10"/>
    <n v="1"/>
    <d v="1899-12-30T00:00:00"/>
    <n v="3.2799999999999994"/>
    <s v="0"/>
    <s v="1"/>
    <s v="0"/>
  </r>
  <r>
    <s v="/p/a/112134536"/>
    <m/>
    <s v="http://corerepo.acceso.com/api/v2/temp_file/ba8a3a472cb7c18bc468994fabf14bac/?format=json"/>
    <s v="Grandes obras de Panamá"/>
    <m/>
    <x v="3"/>
    <x v="26"/>
    <s v="pa"/>
    <m/>
    <m/>
    <s v="EDIT. POR LA DEMOCRACIA S.A"/>
    <x v="24"/>
    <m/>
    <s v="periódico"/>
    <s v="2017-08-02 17:00:00-05:00"/>
    <d v="2017-08-02T00:00:00"/>
    <m/>
    <n v="694.8"/>
    <n v="5"/>
    <m/>
    <n v="912"/>
    <m/>
    <n v="11"/>
    <m/>
    <s v="información general"/>
    <s v="Panamá"/>
    <m/>
    <s v="español"/>
    <m/>
    <x v="1"/>
    <m/>
    <m/>
    <m/>
    <m/>
    <m/>
    <m/>
    <m/>
    <m/>
    <m/>
    <m/>
    <m/>
    <m/>
    <m/>
    <s v="Cuarto puente sobre el Canal"/>
    <m/>
    <m/>
    <m/>
    <m/>
    <s v="Canal de Panamá"/>
    <x v="2"/>
    <n v="0"/>
    <s v="Protagonismo"/>
    <s v="Mencion"/>
    <n v="0"/>
    <m/>
    <n v="0.03"/>
    <n v="68.61"/>
    <n v="68.61"/>
    <n v="5.94"/>
    <m/>
    <m/>
    <m/>
    <m/>
    <x v="22"/>
    <s v="/s/a/lppnn"/>
    <m/>
    <s v="nacional"/>
    <s v="No"/>
    <n v="1"/>
    <x v="12"/>
    <n v="2"/>
    <d v="1899-12-30T00:00:00"/>
    <n v="2.9700000000000006"/>
    <s v="0"/>
    <s v="1"/>
    <s v="0"/>
  </r>
  <r>
    <s v="/i/mn/31397454654"/>
    <s v="http://www.panamaamerica.com.pa/economia/acp-reemplazara-la-grua-titan-1078952"/>
    <s v="http://www.panamaamerica.com.pa/economia/acp-reemplazara-la-grua-titan-1078952"/>
    <s v="ACP reemplazará la grúa Titán"/>
    <m/>
    <x v="0"/>
    <x v="7"/>
    <s v="pa"/>
    <m/>
    <m/>
    <m/>
    <x v="1"/>
    <m/>
    <s v="noticia"/>
    <s v="2017-08-02 09:17:00-05:00"/>
    <d v="2017-08-02T00:00:00"/>
    <d v="1899-12-30T09:17:00"/>
    <m/>
    <n v="24288"/>
    <m/>
    <n v="131.15"/>
    <m/>
    <m/>
    <n v="5"/>
    <m/>
    <s v="Panamá"/>
    <m/>
    <s v="español"/>
    <m/>
    <x v="1"/>
    <s v="Titular"/>
    <m/>
    <m/>
    <m/>
    <m/>
    <m/>
    <s v="Economía del Canal"/>
    <m/>
    <m/>
    <m/>
    <m/>
    <m/>
    <m/>
    <m/>
    <m/>
    <m/>
    <m/>
    <m/>
    <s v="Canal de Panamá"/>
    <x v="1"/>
    <n v="0"/>
    <s v="Protagonismo"/>
    <s v="Secundario"/>
    <n v="0"/>
    <m/>
    <m/>
    <n v="65.58"/>
    <n v="65.58"/>
    <n v="5.78"/>
    <m/>
    <m/>
    <m/>
    <m/>
    <x v="7"/>
    <s v="/s/mn/634b8c83ebd7378813ccb5b55c749dbe"/>
    <m/>
    <m/>
    <s v="No"/>
    <n v="1"/>
    <x v="10"/>
    <n v="2"/>
    <d v="1899-12-30T00:00:00"/>
    <n v="2.8900000000000006"/>
    <s v="0"/>
    <s v="1"/>
    <s v="0"/>
  </r>
  <r>
    <s v="/i/mn/31433567631"/>
    <s v="http://laestrella.com.pa/panama/politica/centroamerica-debe-reconocer-sola-china-afirma-diplomatico-chino-wang-weihua/24015970"/>
    <s v="http://laestrella.com.pa/panama/politica/centroamerica-debe-reconocer-sola-china-afirma-diplomatico-chino-wang-weihua/24015970"/>
    <s v="Centroamérica debe reconocer que hay una sola China, afirma el diplomático chino Wang Weihua"/>
    <m/>
    <x v="0"/>
    <x v="2"/>
    <s v="pa"/>
    <m/>
    <m/>
    <m/>
    <x v="1"/>
    <m/>
    <s v="noticia"/>
    <s v="2017-08-06 00:13:00-05:00"/>
    <d v="2017-08-06T00:00:00"/>
    <d v="1899-12-30T00:13:00"/>
    <m/>
    <n v="49727"/>
    <m/>
    <n v="462.46"/>
    <m/>
    <m/>
    <n v="5"/>
    <s v="información general"/>
    <s v="Panamá"/>
    <m/>
    <s v="español"/>
    <m/>
    <x v="1"/>
    <m/>
    <m/>
    <m/>
    <m/>
    <m/>
    <m/>
    <m/>
    <m/>
    <m/>
    <m/>
    <m/>
    <s v="Tránsito de buques por el Canal"/>
    <m/>
    <m/>
    <m/>
    <m/>
    <m/>
    <m/>
    <s v="Canal de Panamá"/>
    <x v="1"/>
    <n v="1"/>
    <s v="Protagonismo"/>
    <s v="Secundario"/>
    <n v="1"/>
    <m/>
    <m/>
    <n v="231.23"/>
    <n v="231.23"/>
    <n v="6.56"/>
    <m/>
    <m/>
    <m/>
    <m/>
    <x v="2"/>
    <s v="/s/mn/90c1e89e24d01c2a3df8080e7f6bdb35"/>
    <m/>
    <m/>
    <s v="No"/>
    <n v="1"/>
    <x v="18"/>
    <n v="6"/>
    <d v="1899-12-30T00:00:00"/>
    <n v="3.2799999999999994"/>
    <s v="1"/>
    <s v="0"/>
    <s v="0"/>
  </r>
  <r>
    <s v="/p/a/112153282"/>
    <m/>
    <s v="http://corerepo.acceso.com/api/v2/temp_file/0e9c4434f881419ec2766bf46b7a0ea5/?format=json"/>
    <s v="Vía foto de la semana"/>
    <m/>
    <x v="3"/>
    <x v="15"/>
    <s v="pa"/>
    <m/>
    <m/>
    <m/>
    <x v="1"/>
    <m/>
    <s v="periódico"/>
    <s v="2017-08-03 17:00:00-05:00"/>
    <d v="2017-08-03T00:00:00"/>
    <m/>
    <n v="706.2"/>
    <n v="5"/>
    <m/>
    <n v="790"/>
    <m/>
    <n v="23"/>
    <m/>
    <s v="información general"/>
    <s v="Panamá"/>
    <m/>
    <s v="español"/>
    <m/>
    <x v="1"/>
    <m/>
    <s v="Obras y arreglos "/>
    <m/>
    <m/>
    <m/>
    <m/>
    <m/>
    <m/>
    <m/>
    <m/>
    <m/>
    <m/>
    <m/>
    <m/>
    <m/>
    <m/>
    <m/>
    <m/>
    <s v="Canal de Panamá"/>
    <x v="0"/>
    <n v="0"/>
    <s v="Protagonismo"/>
    <s v="Protagonista"/>
    <n v="0"/>
    <m/>
    <n v="0.46"/>
    <n v="790"/>
    <n v="790"/>
    <n v="6.56"/>
    <m/>
    <m/>
    <m/>
    <m/>
    <x v="15"/>
    <s v="/s/a/estpn"/>
    <m/>
    <s v="nacional"/>
    <s v="No"/>
    <n v="1"/>
    <x v="9"/>
    <n v="3"/>
    <d v="1899-12-30T00:00:00"/>
    <n v="3.2799999999999994"/>
    <s v="0"/>
    <s v="1"/>
    <s v="0"/>
  </r>
  <r>
    <s v="/p/a/112115023"/>
    <m/>
    <s v="http://corerepo.acceso.com/api/v2/temp_file/7057265a9ed6a4120b2054948192ac6d/?format=json"/>
    <s v="PORTADA"/>
    <m/>
    <x v="3"/>
    <x v="26"/>
    <s v="pa"/>
    <m/>
    <m/>
    <s v="EDIT. POR LA DEMOCRACIA S.A"/>
    <x v="1"/>
    <m/>
    <s v="periódico"/>
    <s v="2017-08-01 17:00:00-05:00"/>
    <d v="2017-08-01T00:00:00"/>
    <m/>
    <n v="1719.4"/>
    <n v="5"/>
    <m/>
    <n v="2195"/>
    <m/>
    <n v="1"/>
    <m/>
    <s v="información general"/>
    <s v="Panamá"/>
    <m/>
    <s v="español"/>
    <m/>
    <x v="1"/>
    <m/>
    <m/>
    <m/>
    <m/>
    <m/>
    <m/>
    <s v="Economía del Canal"/>
    <m/>
    <m/>
    <m/>
    <m/>
    <m/>
    <m/>
    <m/>
    <m/>
    <m/>
    <m/>
    <m/>
    <s v="Canal de Panamá"/>
    <x v="2"/>
    <n v="0"/>
    <s v="Protagonismo"/>
    <s v="Mencion"/>
    <n v="0"/>
    <m/>
    <n v="0.03"/>
    <n v="68.59"/>
    <n v="68.59"/>
    <n v="5.94"/>
    <m/>
    <m/>
    <m/>
    <m/>
    <x v="22"/>
    <s v="/s/a/lppnn"/>
    <m/>
    <s v="nacional"/>
    <s v="Sí"/>
    <n v="1"/>
    <x v="10"/>
    <n v="1"/>
    <d v="1899-12-30T00:00:00"/>
    <n v="2.9700000000000006"/>
    <s v="0"/>
    <s v="1"/>
    <s v="0"/>
  </r>
  <r>
    <s v="/i/mn/31393301126"/>
    <s v="http://impresa.prensa.com/economia/ACP-advierte-salarios-afecta-industria_0_4816018456.html"/>
    <s v="http://impresa.prensa.com/economia/ACP-advierte-salarios-afecta-industria_0_4816018456.html"/>
    <s v="En el Canal de Panamá laboran 272 prácticos, que deben atender los 40 tránsitos que utilizan el Canal diariamente entre..."/>
    <m/>
    <x v="0"/>
    <x v="4"/>
    <s v="pa"/>
    <m/>
    <m/>
    <m/>
    <x v="2"/>
    <m/>
    <s v="noticia"/>
    <s v="2017-08-02 00:55:00-05:00"/>
    <d v="2017-08-02T00:00:00"/>
    <d v="1899-12-30T00:55:00"/>
    <m/>
    <n v="32432"/>
    <m/>
    <n v="214.05"/>
    <m/>
    <m/>
    <n v="6"/>
    <m/>
    <s v="Panamá"/>
    <m/>
    <s v="español"/>
    <m/>
    <x v="0"/>
    <s v="Titular"/>
    <m/>
    <m/>
    <m/>
    <m/>
    <m/>
    <m/>
    <m/>
    <s v="Sí"/>
    <m/>
    <m/>
    <m/>
    <m/>
    <m/>
    <m/>
    <s v="Sindicatos del Canal"/>
    <m/>
    <m/>
    <s v="Canal de Panamá"/>
    <x v="0"/>
    <n v="0"/>
    <s v="Protagonismo"/>
    <s v="Protagonista"/>
    <n v="0"/>
    <m/>
    <m/>
    <n v="214.05"/>
    <n v="214.05"/>
    <n v="6.41"/>
    <m/>
    <m/>
    <m/>
    <m/>
    <x v="4"/>
    <s v="/s/mn/a1d13b173b13f7ca05cc2186b32ab920"/>
    <m/>
    <m/>
    <s v="No"/>
    <n v="1"/>
    <x v="6"/>
    <n v="2"/>
    <d v="1899-12-30T00:00:00"/>
    <n v="3.2050000000000001"/>
    <s v="0"/>
    <s v="1"/>
    <s v="0"/>
  </r>
  <r>
    <s v="/i/mn/31395936875"/>
    <s v="http://www.latinol.com/vidasocial/trabajos-en-las-esclusas-de-miraflores-se-mantendran-por-10-dias/59226.html"/>
    <s v="http://www.latinol.com/vidasocial/trabajos-en-las-esclusas-de-miraflores-se-mantendran-por-10-dias/59226.html"/>
    <s v="Trabajos en las esclusas de Miraflores se mantendrán por 10 días"/>
    <m/>
    <x v="0"/>
    <x v="18"/>
    <s v="pa"/>
    <m/>
    <m/>
    <m/>
    <x v="1"/>
    <m/>
    <s v="noticia"/>
    <s v="2017-08-02 06:26:00-05:00"/>
    <d v="2017-08-02T00:00:00"/>
    <d v="1899-12-30T06:26:00"/>
    <m/>
    <n v="3578"/>
    <m/>
    <n v="100"/>
    <m/>
    <m/>
    <n v="4"/>
    <m/>
    <s v="Panamá"/>
    <m/>
    <s v="español"/>
    <m/>
    <x v="1"/>
    <s v="Titular"/>
    <m/>
    <m/>
    <s v="Compuertas"/>
    <m/>
    <m/>
    <m/>
    <m/>
    <m/>
    <m/>
    <m/>
    <m/>
    <m/>
    <m/>
    <m/>
    <m/>
    <m/>
    <m/>
    <s v="Canal de Panamá"/>
    <x v="0"/>
    <n v="0"/>
    <s v="Protagonismo"/>
    <s v="Protagonista"/>
    <n v="0"/>
    <m/>
    <m/>
    <n v="10.02"/>
    <n v="10.02"/>
    <n v="6.41"/>
    <m/>
    <m/>
    <m/>
    <m/>
    <x v="18"/>
    <s v="/s/mn/b3c7768d1d200c915fbe9301e0ad6516"/>
    <m/>
    <m/>
    <s v="No"/>
    <n v="1"/>
    <x v="4"/>
    <n v="2"/>
    <d v="1899-12-30T00:00:00"/>
    <n v="3.2050000000000001"/>
    <s v="0"/>
    <s v="1"/>
    <s v="0"/>
  </r>
  <r>
    <s v="/p/a/112154070"/>
    <m/>
    <s v="http://corerepo.acceso.com/api/v2/temp_file/47a5e85a4b877a2aed47006a4b22faf8/?format=json"/>
    <s v="Los mejores salarios de Panamá están en los sectores marítimo, aéreo e industrial"/>
    <m/>
    <x v="3"/>
    <x v="20"/>
    <s v="pa"/>
    <m/>
    <m/>
    <s v="Grupo Editorial Metro S.A."/>
    <x v="25"/>
    <m/>
    <s v="periódico"/>
    <s v="2017-08-03 17:00:00-05:00"/>
    <d v="2017-08-03T00:00:00"/>
    <m/>
    <n v="684.4"/>
    <n v="4"/>
    <m/>
    <n v="1040"/>
    <m/>
    <n v="10"/>
    <m/>
    <s v="información general"/>
    <s v="Panamá"/>
    <m/>
    <s v="español"/>
    <m/>
    <x v="1"/>
    <m/>
    <m/>
    <m/>
    <m/>
    <m/>
    <m/>
    <m/>
    <m/>
    <s v="Sí"/>
    <m/>
    <m/>
    <m/>
    <m/>
    <m/>
    <m/>
    <s v="Sindicatos del Canal"/>
    <m/>
    <m/>
    <s v="Canal de Panamá"/>
    <x v="0"/>
    <n v="0"/>
    <s v="Protagonismo"/>
    <s v="Protagonista"/>
    <n v="0"/>
    <m/>
    <n v="0.76"/>
    <n v="1040"/>
    <n v="1040"/>
    <n v="7.19"/>
    <m/>
    <m/>
    <m/>
    <m/>
    <x v="20"/>
    <s v="/s/a/melib"/>
    <m/>
    <s v="nacional"/>
    <s v="No"/>
    <n v="1"/>
    <x v="6"/>
    <n v="3"/>
    <d v="1899-12-30T00:00:00"/>
    <n v="3.5950000000000006"/>
    <s v="0"/>
    <s v="1"/>
    <s v="0"/>
  </r>
  <r>
    <s v="/r/a360lat/31861317"/>
    <m/>
    <s v="https://acceso360latam.acceso.com/autoridadcanal/es-PA/?mod=TrackingAVPlayer&amp;task=download&amp;isHighQuality=1&amp;inline=1&amp;newsId=31861317&amp;mediaType=1&amp;origin=news-publication&amp;sigTs=1502037085&amp;sig=8abb4946a74362ef1833c47c99e972bf2e223045e7b728f5dc8ed2916432c72f"/>
    <s v="LA SPIA DENUNCIO QUE EL MOP CONTRATO LOS SERVICIOS PROFESIONALES DE IGNACIO PRIETO, ASESOR, PARA TRABAJOS DEL CANAL DE..."/>
    <m/>
    <x v="2"/>
    <x v="9"/>
    <s v="pa"/>
    <s v="pa"/>
    <m/>
    <m/>
    <x v="1"/>
    <m/>
    <s v="radio"/>
    <s v="2017-08-03 07:18:02-05:00"/>
    <d v="2017-08-03T00:00:00"/>
    <d v="1899-12-30T07:18:02"/>
    <m/>
    <m/>
    <m/>
    <n v="261.3"/>
    <n v="245"/>
    <m/>
    <m/>
    <m/>
    <s v="Panamá"/>
    <s v="pa"/>
    <m/>
    <m/>
    <x v="1"/>
    <m/>
    <m/>
    <m/>
    <m/>
    <m/>
    <m/>
    <m/>
    <m/>
    <m/>
    <m/>
    <m/>
    <m/>
    <m/>
    <m/>
    <s v="Gobierno"/>
    <m/>
    <m/>
    <m/>
    <s v="Canal de Panamá"/>
    <x v="2"/>
    <n v="0"/>
    <s v="Protagonismo"/>
    <s v="Mencion"/>
    <n v="0"/>
    <n v="5"/>
    <m/>
    <n v="10"/>
    <n v="5.33"/>
    <n v="5"/>
    <m/>
    <m/>
    <m/>
    <m/>
    <x v="9"/>
    <m/>
    <m/>
    <m/>
    <s v="No"/>
    <n v="1"/>
    <x v="21"/>
    <n v="3"/>
    <d v="1899-12-30T00:04:19"/>
    <n v="2.5"/>
    <s v="0"/>
    <s v="1"/>
    <s v="0"/>
  </r>
  <r>
    <s v="/r/a360lat/31827715"/>
    <m/>
    <s v="https://acceso360latam.acceso.com/autoridadcanal/es-PA/?mod=TrackingAVPlayer&amp;task=download&amp;isHighQuality=1&amp;inline=1&amp;newsId=31827715&amp;mediaType=1&amp;origin=news-publication&amp;sigTs=1502037084&amp;sig=14e08d839c811c1f4df7a33f40a00b1fc14447bcda5d4b4460554297f99865f7"/>
    <s v="PANAMA Y SU GENTE SE ENCUENTRAN SATISFECHOS CON EL FALLO FAVORABLE DEL TRIBUNAL INTERNACIONAL DE ARBITRAJE DE INDEMNIZAR..."/>
    <m/>
    <x v="2"/>
    <x v="10"/>
    <s v="pa"/>
    <s v="pa"/>
    <m/>
    <m/>
    <x v="26"/>
    <m/>
    <s v="radio"/>
    <s v="2017-08-02 06:17:29-05:00"/>
    <d v="2017-08-02T00:00:00"/>
    <d v="1899-12-30T06:17:29"/>
    <m/>
    <m/>
    <m/>
    <n v="133.97"/>
    <n v="201"/>
    <m/>
    <m/>
    <m/>
    <s v="Panamá"/>
    <s v="pa"/>
    <m/>
    <m/>
    <x v="0"/>
    <m/>
    <s v="Enfrentamiento ACP y GUPC"/>
    <m/>
    <m/>
    <m/>
    <m/>
    <m/>
    <m/>
    <m/>
    <m/>
    <m/>
    <m/>
    <m/>
    <m/>
    <m/>
    <m/>
    <m/>
    <m/>
    <s v="Canal de Panamá"/>
    <x v="0"/>
    <n v="1"/>
    <s v="Protagonismo"/>
    <s v="Protagonista"/>
    <n v="1"/>
    <n v="201"/>
    <m/>
    <n v="133.97"/>
    <n v="133.97"/>
    <n v="10"/>
    <m/>
    <m/>
    <m/>
    <m/>
    <x v="10"/>
    <m/>
    <m/>
    <m/>
    <s v="No"/>
    <n v="1"/>
    <x v="0"/>
    <n v="2"/>
    <d v="1899-12-30T00:03:33"/>
    <n v="5"/>
    <s v="1"/>
    <s v="0"/>
    <s v="0"/>
  </r>
  <r>
    <s v="/p/a/112134547"/>
    <m/>
    <s v="http://corerepo.acceso.com/api/v2/temp_file/829c7e21849763ca8b2a8cc6d35a69d2/?format=json"/>
    <s v="Llega tercer vuelo chárter desde Ecuador"/>
    <m/>
    <x v="3"/>
    <x v="26"/>
    <s v="pa"/>
    <m/>
    <m/>
    <s v="EDIT. POR LA DEMOCRACIA S.A"/>
    <x v="27"/>
    <m/>
    <s v="periódico"/>
    <s v="2017-08-02 17:00:00-05:00"/>
    <d v="2017-08-02T00:00:00"/>
    <m/>
    <n v="93.1"/>
    <n v="5"/>
    <m/>
    <n v="122"/>
    <m/>
    <n v="14"/>
    <m/>
    <s v="información general"/>
    <s v="Panamá"/>
    <m/>
    <s v="español"/>
    <m/>
    <x v="1"/>
    <m/>
    <m/>
    <m/>
    <m/>
    <m/>
    <m/>
    <m/>
    <m/>
    <m/>
    <m/>
    <s v="Excursiones al Canal"/>
    <m/>
    <m/>
    <m/>
    <m/>
    <m/>
    <m/>
    <m/>
    <s v="Canal de Panamá"/>
    <x v="2"/>
    <n v="0"/>
    <s v="Protagonismo"/>
    <s v="Mencion"/>
    <n v="0"/>
    <m/>
    <n v="0.03"/>
    <n v="68.569999999999993"/>
    <n v="68.569999999999993"/>
    <n v="5.94"/>
    <m/>
    <m/>
    <m/>
    <m/>
    <x v="22"/>
    <s v="/s/a/lppnn"/>
    <m/>
    <s v="nacional"/>
    <s v="No"/>
    <n v="1"/>
    <x v="22"/>
    <n v="2"/>
    <d v="1899-12-30T00:00:00"/>
    <n v="2.9700000000000006"/>
    <s v="0"/>
    <s v="1"/>
    <s v="0"/>
  </r>
  <r>
    <s v="/i/mn/31411782645"/>
    <s v="https://metrolibre.com/index.php/nacionales/100545-canal-de-panama-amplia-horario-del-centro-de-visitantes-de-miraflores"/>
    <s v="https://metrolibre.com/index.php/nacionales/100545-canal-de-panama-amplia-horario-del-centro-de-visitantes-de-miraflores"/>
    <s v="Canal de Panamá amplía horario del centro de visitantes de Miraflores"/>
    <m/>
    <x v="0"/>
    <x v="20"/>
    <s v="pa"/>
    <m/>
    <m/>
    <m/>
    <x v="1"/>
    <m/>
    <s v="noticia"/>
    <s v="2017-08-03 15:37:00-05:00"/>
    <d v="2017-08-03T00:00:00"/>
    <d v="1899-12-30T15:37:00"/>
    <m/>
    <n v="3352"/>
    <m/>
    <n v="100"/>
    <m/>
    <m/>
    <n v="4"/>
    <s v="información general"/>
    <s v="Panamá"/>
    <m/>
    <s v="español"/>
    <m/>
    <x v="1"/>
    <s v="Titular"/>
    <m/>
    <m/>
    <m/>
    <m/>
    <m/>
    <m/>
    <m/>
    <s v="Sí"/>
    <m/>
    <m/>
    <m/>
    <m/>
    <m/>
    <m/>
    <m/>
    <m/>
    <s v="Cronograma de actividades"/>
    <s v="Canal de Panamá"/>
    <x v="0"/>
    <n v="1"/>
    <s v="Protagonismo"/>
    <s v="Protagonista"/>
    <n v="1"/>
    <m/>
    <m/>
    <n v="9.3800000000000008"/>
    <n v="9.3800000000000008"/>
    <n v="7.81"/>
    <m/>
    <m/>
    <m/>
    <m/>
    <x v="20"/>
    <s v="/s/mn/d9a9959816ba7a1371bafcf01787e93f"/>
    <m/>
    <m/>
    <s v="No"/>
    <n v="1"/>
    <x v="3"/>
    <n v="3"/>
    <d v="1899-12-30T00:00:00"/>
    <n v="3.9049999999999994"/>
    <s v="1"/>
    <s v="0"/>
    <s v="0"/>
  </r>
  <r>
    <s v="/r/a360lat/31829986"/>
    <m/>
    <s v="https://acceso360latam.acceso.com/autoridadcanal/es-PA/?mod=TrackingAVPlayer&amp;task=download&amp;isHighQuality=1&amp;inline=1&amp;newsId=31829986&amp;mediaType=1&amp;origin=news-publication&amp;sigTs=1502037084&amp;sig=cc9f5d95a598687b058aff9b48b722da0927509ae7d3869528677647be1b0cad"/>
    <s v="LA AUTORIDAD DEL CANAL DE PANAMA INICIO LAS OBRAS DE MANTENIMIENTO PREVENTIVO PREVENTIVO DE DOS NUEVAS COMPUERTAS AL..."/>
    <m/>
    <x v="2"/>
    <x v="10"/>
    <s v="pa"/>
    <s v="pa"/>
    <m/>
    <m/>
    <x v="1"/>
    <m/>
    <s v="radio"/>
    <s v="2017-08-02 07:01:39-05:00"/>
    <d v="2017-08-02T00:00:00"/>
    <d v="1899-12-30T07:01:39"/>
    <m/>
    <m/>
    <m/>
    <n v="79.98"/>
    <n v="120"/>
    <m/>
    <m/>
    <m/>
    <s v="Panamá"/>
    <s v="pa"/>
    <m/>
    <m/>
    <x v="0"/>
    <m/>
    <s v="Obras y arreglos "/>
    <m/>
    <m/>
    <m/>
    <m/>
    <m/>
    <m/>
    <m/>
    <m/>
    <m/>
    <m/>
    <m/>
    <m/>
    <m/>
    <m/>
    <m/>
    <m/>
    <s v="Canal de Panamá"/>
    <x v="0"/>
    <n v="0"/>
    <s v="Protagonismo"/>
    <s v="Protagonista"/>
    <n v="0"/>
    <n v="120"/>
    <m/>
    <n v="79.98"/>
    <n v="79.98"/>
    <n v="5"/>
    <m/>
    <m/>
    <m/>
    <m/>
    <x v="10"/>
    <m/>
    <m/>
    <m/>
    <s v="No"/>
    <n v="1"/>
    <x v="9"/>
    <n v="2"/>
    <d v="1899-12-30T00:02:07"/>
    <n v="2.5"/>
    <s v="0"/>
    <s v="1"/>
    <s v="0"/>
  </r>
  <r>
    <s v="/p/a/112134504"/>
    <m/>
    <s v="http://corerepo.acceso.com/api/v2/temp_file/3e22c834bbd1addb9db5add65cc45525/?format=json"/>
    <s v="PORTADA"/>
    <m/>
    <x v="3"/>
    <x v="26"/>
    <s v="pa"/>
    <m/>
    <m/>
    <s v="EDIT. POR LA DEMOCRACIA S.A"/>
    <x v="1"/>
    <m/>
    <s v="periódico"/>
    <s v="2017-08-02 17:00:00-05:00"/>
    <d v="2017-08-02T00:00:00"/>
    <m/>
    <n v="1716"/>
    <n v="5"/>
    <m/>
    <n v="2195"/>
    <m/>
    <n v="1"/>
    <m/>
    <s v="información general"/>
    <s v="Panamá"/>
    <m/>
    <s v="español"/>
    <m/>
    <x v="1"/>
    <s v="Portada"/>
    <m/>
    <m/>
    <s v="Ampliación Canal"/>
    <m/>
    <m/>
    <m/>
    <m/>
    <m/>
    <m/>
    <m/>
    <m/>
    <m/>
    <m/>
    <m/>
    <m/>
    <m/>
    <m/>
    <s v="Canal de Panamá"/>
    <x v="2"/>
    <n v="0"/>
    <s v="Protagonismo"/>
    <s v="Mencion"/>
    <n v="0"/>
    <m/>
    <n v="0.03"/>
    <n v="68.59"/>
    <n v="68.59"/>
    <n v="5.94"/>
    <m/>
    <m/>
    <m/>
    <m/>
    <x v="22"/>
    <s v="/s/a/lppnn"/>
    <m/>
    <s v="nacional"/>
    <s v="Sí"/>
    <n v="1"/>
    <x v="7"/>
    <n v="2"/>
    <d v="1899-12-30T00:00:00"/>
    <n v="2.9700000000000006"/>
    <s v="0"/>
    <s v="1"/>
    <s v="0"/>
  </r>
  <r>
    <s v="/p/a/112154062"/>
    <m/>
    <s v="http://corerepo.acceso.com/api/v2/temp_file/c9795fdb5850030ea893216d9156aff9/?format=json"/>
    <s v="Eloy Benedetti"/>
    <m/>
    <x v="3"/>
    <x v="20"/>
    <s v="pa"/>
    <m/>
    <m/>
    <s v="Grupo Editorial Metro S.A."/>
    <x v="1"/>
    <m/>
    <s v="periódico"/>
    <s v="2017-08-03 17:00:00-05:00"/>
    <d v="2017-08-03T00:00:00"/>
    <m/>
    <n v="67.599999999999994"/>
    <n v="4"/>
    <m/>
    <n v="104"/>
    <m/>
    <n v="9"/>
    <m/>
    <s v="información general"/>
    <s v="Panamá"/>
    <m/>
    <s v="español"/>
    <m/>
    <x v="1"/>
    <m/>
    <m/>
    <m/>
    <m/>
    <m/>
    <m/>
    <m/>
    <m/>
    <m/>
    <m/>
    <m/>
    <m/>
    <m/>
    <m/>
    <m/>
    <m/>
    <m/>
    <s v="Cumbres, seminarios, foros"/>
    <s v="Canal de Panamá"/>
    <x v="2"/>
    <n v="0"/>
    <s v="Protagonismo"/>
    <s v="Mencion"/>
    <n v="0"/>
    <m/>
    <n v="0.03"/>
    <n v="42.43"/>
    <n v="42.43"/>
    <n v="6.25"/>
    <m/>
    <m/>
    <m/>
    <m/>
    <x v="20"/>
    <s v="/s/a/melib"/>
    <m/>
    <s v="nacional"/>
    <s v="Sí"/>
    <n v="1"/>
    <x v="9"/>
    <n v="3"/>
    <d v="1899-12-30T00:00:00"/>
    <n v="3.125"/>
    <s v="0"/>
    <s v="1"/>
    <s v="0"/>
  </r>
  <r>
    <s v="/tv/a360lat/31873637"/>
    <m/>
    <s v="https://acceso360latam.acceso.com/autoridadcanal/es-PA/?mod=TrackingAVPlayer&amp;task=download&amp;isHighQuality=1&amp;inline=1&amp;newsId=31873637&amp;mediaType=2&amp;origin=news-publication&amp;sigTs=1502037086&amp;sig=bbd4596fe87ab7b6f6a800bef9586a92112bd9d7707bff150f335fd4a4912576"/>
    <s v="ENTREVISTA CON ZAIDY QUINTERO, REPRESENTANTE DE LAS CUMBRES; ADRIANO BATISTA, ASESOR; VICTOR ISAZA, REPRESENTANTE DEL..."/>
    <m/>
    <x v="1"/>
    <x v="12"/>
    <s v="pa"/>
    <s v="pa"/>
    <m/>
    <m/>
    <x v="1"/>
    <m/>
    <s v="tv"/>
    <s v="2017-08-04 08:46:42-05:00"/>
    <d v="2017-08-04T00:00:00"/>
    <d v="1899-12-30T08:46:42"/>
    <m/>
    <m/>
    <m/>
    <n v="15727.5"/>
    <n v="466"/>
    <m/>
    <m/>
    <m/>
    <s v="Panamá"/>
    <s v="pa"/>
    <m/>
    <m/>
    <x v="1"/>
    <m/>
    <m/>
    <m/>
    <m/>
    <m/>
    <m/>
    <m/>
    <m/>
    <m/>
    <m/>
    <m/>
    <m/>
    <s v="Areas Protegidas"/>
    <m/>
    <m/>
    <m/>
    <m/>
    <m/>
    <s v="Canal de Panamá"/>
    <x v="1"/>
    <n v="0"/>
    <s v="Protagonismo"/>
    <s v="Secundario"/>
    <n v="0"/>
    <n v="233"/>
    <m/>
    <n v="7863.75"/>
    <n v="7863.75"/>
    <n v="5"/>
    <m/>
    <m/>
    <m/>
    <m/>
    <x v="12"/>
    <m/>
    <m/>
    <m/>
    <s v="No"/>
    <n v="1"/>
    <x v="23"/>
    <n v="4"/>
    <d v="1899-12-30T00:08:13"/>
    <n v="2.5"/>
    <s v="0"/>
    <s v="1"/>
    <s v="0"/>
  </r>
  <r>
    <s v="/i/mn/31415329863"/>
    <s v="http://impresa.prensa.com/economia/Panama-crecera-ano-Cepal_0_4817518292.html"/>
    <s v="http://impresa.prensa.com/economia/Panama-crecera-ano-Cepal_0_4817518292.html"/>
    <s v="Los ingresos por la entrada en operación del tercer juego de esclusas contribuirán al crecimiento."/>
    <m/>
    <x v="0"/>
    <x v="4"/>
    <s v="pa"/>
    <m/>
    <m/>
    <m/>
    <x v="1"/>
    <m/>
    <s v="noticia"/>
    <s v="2017-08-04 00:38:00-05:00"/>
    <d v="2017-08-04T00:00:00"/>
    <d v="1899-12-30T00:38:00"/>
    <m/>
    <n v="32432"/>
    <m/>
    <n v="214.05"/>
    <m/>
    <m/>
    <n v="6"/>
    <m/>
    <s v="Panamá"/>
    <m/>
    <s v="español"/>
    <m/>
    <x v="1"/>
    <s v="Titular"/>
    <m/>
    <m/>
    <s v="Compuertas"/>
    <m/>
    <m/>
    <m/>
    <m/>
    <m/>
    <m/>
    <m/>
    <m/>
    <m/>
    <m/>
    <m/>
    <m/>
    <m/>
    <m/>
    <s v="Canal de Panamá"/>
    <x v="0"/>
    <n v="0"/>
    <s v="Protagonismo"/>
    <s v="Protagonista"/>
    <n v="0"/>
    <m/>
    <m/>
    <n v="214.05"/>
    <n v="214.05"/>
    <n v="6.41"/>
    <m/>
    <m/>
    <m/>
    <m/>
    <x v="4"/>
    <s v="/s/mn/a1d13b173b13f7ca05cc2186b32ab920"/>
    <m/>
    <m/>
    <s v="No"/>
    <n v="1"/>
    <x v="4"/>
    <n v="4"/>
    <d v="1899-12-30T00:00:00"/>
    <n v="3.2050000000000001"/>
    <s v="0"/>
    <s v="1"/>
    <s v="0"/>
  </r>
  <r>
    <s v="/i/mn/31395594963"/>
    <s v="https://metrolibre.com/index.php/economia/100453-la-acp-da-mantenimiento-a-compuertas-en-esclusas-de-miraflores"/>
    <s v="https://metrolibre.com/index.php/economia/100453-la-acp-da-mantenimiento-a-compuertas-en-esclusas-de-miraflores"/>
    <s v="La ACP da mantenimiento a compuertas en esclusas de Miraflores"/>
    <m/>
    <x v="0"/>
    <x v="20"/>
    <s v="pa"/>
    <m/>
    <m/>
    <m/>
    <x v="1"/>
    <m/>
    <s v="noticia"/>
    <s v="2017-08-02 05:46:00-05:00"/>
    <d v="2017-08-02T00:00:00"/>
    <d v="1899-12-30T05:46:00"/>
    <m/>
    <n v="3352"/>
    <m/>
    <n v="100"/>
    <m/>
    <m/>
    <n v="4"/>
    <s v="información general"/>
    <s v="Panamá"/>
    <m/>
    <s v="español"/>
    <m/>
    <x v="1"/>
    <s v="Titular"/>
    <m/>
    <m/>
    <s v="Compuertas"/>
    <m/>
    <m/>
    <m/>
    <m/>
    <m/>
    <m/>
    <m/>
    <m/>
    <m/>
    <m/>
    <m/>
    <m/>
    <m/>
    <m/>
    <s v="Canal de Panamá"/>
    <x v="0"/>
    <n v="0"/>
    <s v="Protagonismo"/>
    <s v="Protagonista"/>
    <n v="0"/>
    <m/>
    <m/>
    <n v="9.3800000000000008"/>
    <n v="9.3800000000000008"/>
    <n v="6.41"/>
    <m/>
    <m/>
    <m/>
    <m/>
    <x v="20"/>
    <s v="/s/mn/d9a9959816ba7a1371bafcf01787e93f"/>
    <m/>
    <m/>
    <s v="No"/>
    <n v="1"/>
    <x v="4"/>
    <n v="2"/>
    <d v="1899-12-30T00:00:00"/>
    <n v="3.2050000000000001"/>
    <s v="0"/>
    <s v="1"/>
    <s v="0"/>
  </r>
  <r>
    <s v="/i/mn/31421807540"/>
    <s v="http://www.nexpanama.com/videos/la-principal-atraccion-turistica-de-la-region-es-el-canal-51713"/>
    <s v="http://www.nexpanama.com/videos/la-principal-atraccion-turistica-de-la-region-es-el-canal-51713"/>
    <s v="&quot;La principal atracción turística de la región es el Canal&quot;"/>
    <m/>
    <x v="0"/>
    <x v="37"/>
    <s v="pa"/>
    <m/>
    <m/>
    <m/>
    <x v="1"/>
    <m/>
    <s v="noticia"/>
    <s v="2017-08-04 14:09:00-05:00"/>
    <d v="2017-08-04T00:00:00"/>
    <d v="1899-12-30T14:09:00"/>
    <m/>
    <n v="1131"/>
    <m/>
    <n v="100"/>
    <m/>
    <m/>
    <n v="4"/>
    <m/>
    <s v="Panamá"/>
    <m/>
    <s v="español"/>
    <m/>
    <x v="1"/>
    <m/>
    <m/>
    <m/>
    <m/>
    <m/>
    <m/>
    <m/>
    <m/>
    <m/>
    <m/>
    <s v="Sitios turísticos"/>
    <m/>
    <m/>
    <m/>
    <m/>
    <m/>
    <m/>
    <m/>
    <s v="Canal de Panamá"/>
    <x v="1"/>
    <n v="1"/>
    <s v="Protagonismo"/>
    <s v="Secundario"/>
    <n v="1"/>
    <m/>
    <m/>
    <n v="2.15"/>
    <n v="2.15"/>
    <n v="6.56"/>
    <m/>
    <m/>
    <m/>
    <m/>
    <x v="29"/>
    <s v="/s/mn/1445f29a679d027203d3405a6f1d614d"/>
    <m/>
    <m/>
    <s v="No"/>
    <n v="1"/>
    <x v="24"/>
    <n v="4"/>
    <d v="1899-12-30T00:00:00"/>
    <n v="3.2799999999999994"/>
    <s v="1"/>
    <s v="0"/>
    <s v="0"/>
  </r>
  <r>
    <s v="/p/a/112115022"/>
    <m/>
    <s v="http://corerepo.acceso.com/api/v2/temp_file/29025694482c50a05754165a1b76265d/?format=json"/>
    <s v="MANTENIMIENTO DE COMPUERTAS"/>
    <m/>
    <x v="3"/>
    <x v="26"/>
    <s v="pa"/>
    <m/>
    <m/>
    <s v="EDIT. POR LA DEMOCRACIA S.A"/>
    <x v="1"/>
    <m/>
    <s v="periódico"/>
    <s v="2017-08-01 17:00:00-05:00"/>
    <d v="2017-08-01T00:00:00"/>
    <m/>
    <n v="232.3"/>
    <n v="5"/>
    <m/>
    <n v="306"/>
    <m/>
    <n v="15"/>
    <m/>
    <s v="información general"/>
    <s v="Panamá"/>
    <m/>
    <s v="español"/>
    <m/>
    <x v="1"/>
    <m/>
    <m/>
    <m/>
    <s v="Compuertas"/>
    <m/>
    <m/>
    <m/>
    <m/>
    <m/>
    <m/>
    <m/>
    <m/>
    <m/>
    <m/>
    <m/>
    <m/>
    <m/>
    <m/>
    <s v="Canal de Panamá"/>
    <x v="0"/>
    <n v="0"/>
    <s v="Protagonismo"/>
    <s v="Protagonista"/>
    <n v="0"/>
    <m/>
    <n v="0.14000000000000001"/>
    <n v="306"/>
    <n v="306"/>
    <n v="6.88"/>
    <m/>
    <m/>
    <m/>
    <m/>
    <x v="22"/>
    <s v="/s/a/lppnn"/>
    <m/>
    <s v="nacional"/>
    <s v="Sí"/>
    <n v="1"/>
    <x v="4"/>
    <n v="1"/>
    <d v="1899-12-30T00:00:00"/>
    <n v="3.4399999999999995"/>
    <s v="0"/>
    <s v="1"/>
    <s v="0"/>
  </r>
  <r>
    <s v="/i/mn/31402427602"/>
    <s v="http://portadapanama.com/quijano-espera-que-reclamos-de-gupc-se-desmoronen/"/>
    <s v="http://portadapanama.com/quijano-espera-que-reclamos-de-gupc-se-desmoronen/"/>
    <s v="Quijano espera que reclamos de GUPC se ‘desmoronen’"/>
    <m/>
    <x v="0"/>
    <x v="34"/>
    <s v="pa"/>
    <m/>
    <m/>
    <m/>
    <x v="1"/>
    <m/>
    <s v="noticia"/>
    <s v="2017-08-02 19:54:00-05:00"/>
    <d v="2017-08-02T00:00:00"/>
    <d v="1899-12-30T19:54:00"/>
    <m/>
    <n v="168"/>
    <m/>
    <n v="100"/>
    <m/>
    <m/>
    <n v="3"/>
    <m/>
    <s v="Panamá"/>
    <m/>
    <s v="español"/>
    <m/>
    <x v="0"/>
    <m/>
    <s v="Obras y arreglos "/>
    <m/>
    <m/>
    <m/>
    <m/>
    <m/>
    <m/>
    <m/>
    <m/>
    <m/>
    <m/>
    <m/>
    <m/>
    <m/>
    <m/>
    <m/>
    <m/>
    <s v="Canal de Panamá"/>
    <x v="0"/>
    <n v="0"/>
    <s v="Protagonismo"/>
    <s v="Protagonista"/>
    <n v="0"/>
    <m/>
    <m/>
    <n v="0.34"/>
    <n v="0.34"/>
    <n v="6.41"/>
    <m/>
    <m/>
    <m/>
    <m/>
    <x v="26"/>
    <s v="/s/mn/467da3f5c36302780a64a5c24d71a1a0"/>
    <m/>
    <m/>
    <s v="No"/>
    <n v="1"/>
    <x v="9"/>
    <n v="2"/>
    <d v="1899-12-30T00:00:00"/>
    <n v="3.2050000000000001"/>
    <s v="0"/>
    <s v="1"/>
    <s v="0"/>
  </r>
  <r>
    <s v="/p/a/112153529"/>
    <m/>
    <s v="http://corerepo.acceso.com/api/v2/temp_file/ee537fd0d9da4e8ce69e9d815f743d4e/?format=json"/>
    <s v="ACP busca acuerdo con prácticos, sin más costos"/>
    <m/>
    <x v="3"/>
    <x v="26"/>
    <s v="pa"/>
    <m/>
    <m/>
    <s v="EDIT. POR LA DEMOCRACIA S.A"/>
    <x v="2"/>
    <m/>
    <s v="periódico"/>
    <s v="2017-08-03 17:00:00-05:00"/>
    <d v="2017-08-03T00:00:00"/>
    <m/>
    <n v="100.9"/>
    <n v="5"/>
    <m/>
    <n v="132"/>
    <m/>
    <n v="4"/>
    <m/>
    <s v="información general"/>
    <s v="Panamá"/>
    <m/>
    <s v="español"/>
    <m/>
    <x v="1"/>
    <s v="Titular"/>
    <m/>
    <m/>
    <m/>
    <m/>
    <m/>
    <m/>
    <m/>
    <m/>
    <m/>
    <m/>
    <m/>
    <m/>
    <m/>
    <m/>
    <s v="Sindicatos del Canal"/>
    <m/>
    <m/>
    <s v="Canal de Panamá"/>
    <x v="0"/>
    <n v="0"/>
    <s v="Protagonismo"/>
    <s v="Protagonista"/>
    <n v="0"/>
    <m/>
    <n v="0.06"/>
    <n v="132"/>
    <n v="132"/>
    <n v="6.88"/>
    <m/>
    <m/>
    <m/>
    <m/>
    <x v="22"/>
    <s v="/s/a/lppnn"/>
    <m/>
    <s v="nacional"/>
    <s v="No"/>
    <n v="1"/>
    <x v="6"/>
    <n v="3"/>
    <d v="1899-12-30T00:00:00"/>
    <n v="3.4399999999999995"/>
    <s v="0"/>
    <s v="1"/>
    <s v="0"/>
  </r>
  <r>
    <s v="/i/mn/31402079943"/>
    <s v="http://laestrella.com.pa/economia/presupuesta-40-millones-para-reemplazar-grua-flotante-titan/24015750"/>
    <s v="http://laestrella.com.pa/economia/presupuesta-40-millones-para-reemplazar-grua-flotante-titan/24015750"/>
    <s v="ACP presupuesta $40 millones para reemplazar a la grúa flotante Titan"/>
    <m/>
    <x v="0"/>
    <x v="2"/>
    <s v="pa"/>
    <m/>
    <m/>
    <m/>
    <x v="1"/>
    <m/>
    <s v="noticia"/>
    <s v="2017-08-02 19:01:00-05:00"/>
    <d v="2017-08-02T00:00:00"/>
    <d v="1899-12-30T19:01:00"/>
    <m/>
    <n v="49727"/>
    <m/>
    <n v="462.46"/>
    <m/>
    <m/>
    <n v="5"/>
    <s v="información general"/>
    <s v="Panamá"/>
    <m/>
    <s v="español"/>
    <m/>
    <x v="0"/>
    <s v="Titular"/>
    <s v="Obras y arreglos "/>
    <m/>
    <m/>
    <m/>
    <m/>
    <m/>
    <m/>
    <m/>
    <m/>
    <m/>
    <m/>
    <m/>
    <m/>
    <m/>
    <m/>
    <m/>
    <m/>
    <s v="Canal de Panamá"/>
    <x v="0"/>
    <n v="0"/>
    <s v="Protagonismo"/>
    <s v="Protagonista"/>
    <n v="0"/>
    <m/>
    <m/>
    <n v="462.46"/>
    <n v="462.46"/>
    <n v="6.41"/>
    <m/>
    <m/>
    <m/>
    <m/>
    <x v="2"/>
    <s v="/s/mn/90c1e89e24d01c2a3df8080e7f6bdb35"/>
    <m/>
    <m/>
    <s v="No"/>
    <n v="1"/>
    <x v="9"/>
    <n v="2"/>
    <d v="1899-12-30T00:00:00"/>
    <n v="3.2050000000000001"/>
    <s v="0"/>
    <s v="1"/>
    <s v="0"/>
  </r>
  <r>
    <s v="/r/a360lat/31876059"/>
    <m/>
    <s v="https://acceso360latam.acceso.com/autoridadcanal/es-PA/?mod=TrackingAVPlayer&amp;task=download&amp;isHighQuality=1&amp;inline=1&amp;newsId=31876059&amp;mediaType=1&amp;origin=news-publication&amp;sigTs=1502037087&amp;sig=f558fbeb57e5ea6a7340afb106cb49330766736ec9355e79925813379983014c"/>
    <s v="SECCION INFORME ECONOMICO. ENTREVISTA CON FEDERICO GOPCEVICH, GERENTE CONSULTORA MARITIMA OCEAN CREW MANAGEMENT SERVICE..."/>
    <m/>
    <x v="2"/>
    <x v="9"/>
    <s v="pa"/>
    <s v="pa"/>
    <m/>
    <m/>
    <x v="1"/>
    <m/>
    <s v="radio"/>
    <s v="2017-08-04 09:38:18-05:00"/>
    <d v="2017-08-04T00:00:00"/>
    <d v="1899-12-30T09:38:18"/>
    <m/>
    <m/>
    <m/>
    <n v="802.02"/>
    <n v="752"/>
    <m/>
    <m/>
    <m/>
    <s v="Panamá"/>
    <s v="pa"/>
    <m/>
    <m/>
    <x v="1"/>
    <m/>
    <m/>
    <m/>
    <m/>
    <m/>
    <m/>
    <m/>
    <m/>
    <m/>
    <m/>
    <m/>
    <m/>
    <m/>
    <m/>
    <m/>
    <m/>
    <s v="Relaciones internacionales"/>
    <m/>
    <s v="Canal de Panamá"/>
    <x v="2"/>
    <n v="0"/>
    <s v="Protagonismo"/>
    <s v="Mencion"/>
    <n v="0"/>
    <n v="5"/>
    <m/>
    <n v="10"/>
    <n v="5.33"/>
    <n v="5"/>
    <m/>
    <m/>
    <m/>
    <m/>
    <x v="9"/>
    <m/>
    <m/>
    <m/>
    <s v="No"/>
    <n v="1"/>
    <x v="1"/>
    <n v="4"/>
    <d v="1899-12-30T00:13:16"/>
    <n v="2.5"/>
    <s v="0"/>
    <s v="1"/>
    <s v="0"/>
  </r>
  <r>
    <s v="/i/mn/31415429017"/>
    <s v="http://impresa.prensa.com/economia/Panama-crecera-ano-Cepal_0_4817518292.html"/>
    <s v="http://impresa.prensa.com/economia/Panama-crecera-ano-Cepal_0_4817518292.html"/>
    <s v="Panamá crecerá 5.6% este año, según la Cepal"/>
    <m/>
    <x v="0"/>
    <x v="4"/>
    <s v="pa"/>
    <m/>
    <m/>
    <m/>
    <x v="1"/>
    <m/>
    <s v="noticia"/>
    <s v="2017-08-04 00:54:00-05:00"/>
    <d v="2017-08-04T00:00:00"/>
    <d v="1899-12-30T00:54:00"/>
    <m/>
    <n v="32432"/>
    <m/>
    <n v="214.05"/>
    <m/>
    <m/>
    <n v="6"/>
    <m/>
    <s v="Panamá"/>
    <m/>
    <s v="español"/>
    <m/>
    <x v="1"/>
    <m/>
    <m/>
    <m/>
    <m/>
    <m/>
    <m/>
    <s v="Economía de Panamá"/>
    <m/>
    <m/>
    <m/>
    <m/>
    <m/>
    <m/>
    <m/>
    <m/>
    <m/>
    <m/>
    <m/>
    <s v="Canal de Panamá"/>
    <x v="1"/>
    <n v="1"/>
    <s v="Protagonismo"/>
    <s v="Secundario"/>
    <n v="1"/>
    <m/>
    <m/>
    <n v="107.03"/>
    <n v="107.03"/>
    <n v="6.56"/>
    <m/>
    <m/>
    <m/>
    <m/>
    <x v="4"/>
    <s v="/s/mn/a1d13b173b13f7ca05cc2186b32ab920"/>
    <m/>
    <m/>
    <s v="No"/>
    <n v="1"/>
    <x v="16"/>
    <n v="4"/>
    <d v="1899-12-30T00:00:00"/>
    <n v="3.2799999999999994"/>
    <s v="1"/>
    <s v="0"/>
    <s v="0"/>
  </r>
  <r>
    <s v="/p/a/112153473"/>
    <m/>
    <s v="http://corerepo.acceso.com/api/v2/temp_file/2506536c9db258a269b00a7ef1f8846e/?format=json"/>
    <s v="Presupuesto destina 6% para subsidios"/>
    <m/>
    <x v="3"/>
    <x v="26"/>
    <s v="pa"/>
    <m/>
    <m/>
    <s v="EDIT. POR LA DEMOCRACIA S.A"/>
    <x v="2"/>
    <m/>
    <s v="periódico"/>
    <s v="2017-08-03 17:00:00-05:00"/>
    <d v="2017-08-03T00:00:00"/>
    <m/>
    <n v="611.79999999999995"/>
    <n v="5"/>
    <m/>
    <n v="803"/>
    <m/>
    <n v="13"/>
    <m/>
    <s v="información general"/>
    <s v="Panamá"/>
    <m/>
    <s v="español"/>
    <m/>
    <x v="1"/>
    <m/>
    <m/>
    <m/>
    <m/>
    <m/>
    <m/>
    <s v="Economía del Canal"/>
    <m/>
    <m/>
    <m/>
    <m/>
    <m/>
    <m/>
    <m/>
    <m/>
    <m/>
    <m/>
    <m/>
    <s v="Canal de Panamá"/>
    <x v="1"/>
    <n v="0"/>
    <s v="Protagonismo"/>
    <s v="Secundario"/>
    <n v="0"/>
    <m/>
    <n v="0.18"/>
    <n v="401.5"/>
    <n v="401.5"/>
    <n v="6.25"/>
    <m/>
    <m/>
    <m/>
    <m/>
    <x v="22"/>
    <s v="/s/a/lppnn"/>
    <m/>
    <s v="nacional"/>
    <s v="Sí"/>
    <n v="1"/>
    <x v="10"/>
    <n v="3"/>
    <d v="1899-12-30T00:00:00"/>
    <n v="3.125"/>
    <s v="0"/>
    <s v="1"/>
    <s v="0"/>
  </r>
  <r>
    <s v="/p/a/112134004"/>
    <m/>
    <s v="http://corerepo.acceso.com/api/v2/temp_file/2e1224e612cc71896fec1e2dc2766059/?format=json"/>
    <s v="Reserva estratégica de pilotaje en el Canal"/>
    <m/>
    <x v="3"/>
    <x v="15"/>
    <s v="pa"/>
    <m/>
    <m/>
    <m/>
    <x v="28"/>
    <m/>
    <s v="periódico"/>
    <s v="2017-08-02 17:00:00-05:00"/>
    <d v="2017-08-02T00:00:00"/>
    <m/>
    <n v="430.1"/>
    <n v="5"/>
    <m/>
    <n v="489"/>
    <m/>
    <n v="16"/>
    <m/>
    <s v="información general"/>
    <s v="Panamá"/>
    <m/>
    <s v="español"/>
    <m/>
    <x v="1"/>
    <m/>
    <m/>
    <m/>
    <m/>
    <m/>
    <m/>
    <m/>
    <m/>
    <m/>
    <m/>
    <m/>
    <m/>
    <m/>
    <m/>
    <m/>
    <s v="Sindicatos del Canal"/>
    <m/>
    <m/>
    <s v="Canal de Panamá"/>
    <x v="0"/>
    <n v="0"/>
    <s v="Protagonismo"/>
    <s v="Protagonista"/>
    <n v="0"/>
    <m/>
    <n v="0.28000000000000003"/>
    <n v="489"/>
    <n v="489"/>
    <n v="6.56"/>
    <m/>
    <m/>
    <m/>
    <m/>
    <x v="15"/>
    <s v="/s/a/estpn"/>
    <m/>
    <s v="nacional"/>
    <s v="No"/>
    <n v="1"/>
    <x v="6"/>
    <n v="2"/>
    <d v="1899-12-30T00:00:00"/>
    <n v="3.2799999999999994"/>
    <s v="0"/>
    <s v="1"/>
    <s v="0"/>
  </r>
  <r>
    <s v="/i/mn/31413437338"/>
    <s v="http://www.dpanama.news/nacionales/comision-de-infraestructura-continuara-con-la-fiscalizacion-de-las-obras/"/>
    <s v="http://www.dpanama.news/nacionales/comision-de-infraestructura-continuara-con-la-fiscalizacion-de-las-obras/"/>
    <s v="Comisión de Infraestructura continuara con la fiscalización de las obras"/>
    <m/>
    <x v="0"/>
    <x v="38"/>
    <s v="pa"/>
    <m/>
    <m/>
    <m/>
    <x v="29"/>
    <m/>
    <s v="noticia"/>
    <s v="2017-08-03 19:38:00-05:00"/>
    <d v="2017-08-03T00:00:00"/>
    <d v="1899-12-30T19:38:00"/>
    <m/>
    <m/>
    <m/>
    <n v="100"/>
    <m/>
    <m/>
    <m/>
    <m/>
    <s v="Panamá"/>
    <m/>
    <s v="español"/>
    <m/>
    <x v="0"/>
    <m/>
    <m/>
    <m/>
    <m/>
    <m/>
    <m/>
    <m/>
    <m/>
    <m/>
    <m/>
    <m/>
    <m/>
    <m/>
    <m/>
    <m/>
    <m/>
    <m/>
    <s v="Aniversario del Canal de Panamá"/>
    <s v="Canal de Panamá"/>
    <x v="0"/>
    <n v="1"/>
    <s v="Protagonismo"/>
    <s v="Protagonista"/>
    <n v="1"/>
    <m/>
    <m/>
    <m/>
    <m/>
    <n v="10"/>
    <m/>
    <m/>
    <m/>
    <m/>
    <x v="30"/>
    <s v="/s/mn/c96eaf6ad6cdf806ffec617a41aa54ba"/>
    <m/>
    <m/>
    <s v="No"/>
    <n v="1"/>
    <x v="8"/>
    <n v="3"/>
    <d v="1899-12-30T00:00:00"/>
    <n v="5"/>
    <s v="1"/>
    <s v="0"/>
    <s v="0"/>
  </r>
  <r>
    <s v="/p/a/112153652"/>
    <m/>
    <s v="http://corerepo.acceso.com/api/v2/temp_file/5f3079a0be96179c09fff1d85f2a4d60/?format=json"/>
    <s v="Agosto"/>
    <m/>
    <x v="3"/>
    <x v="39"/>
    <s v="pa"/>
    <m/>
    <m/>
    <s v="EDIT. POR LA DEMOCRACIA S.A"/>
    <x v="1"/>
    <m/>
    <s v="periódico"/>
    <s v="2017-08-03 17:00:00-05:00"/>
    <d v="2017-08-03T00:00:00"/>
    <m/>
    <n v="478.7"/>
    <n v="5"/>
    <m/>
    <n v="1770"/>
    <m/>
    <n v="4"/>
    <m/>
    <s v="femeninas"/>
    <s v="Panamá"/>
    <m/>
    <s v="español"/>
    <m/>
    <x v="1"/>
    <m/>
    <m/>
    <m/>
    <m/>
    <m/>
    <m/>
    <m/>
    <m/>
    <m/>
    <m/>
    <m/>
    <m/>
    <m/>
    <m/>
    <m/>
    <m/>
    <m/>
    <s v="Aniversario del Canal de Panamá"/>
    <s v="Canal de Panamá"/>
    <x v="0"/>
    <n v="1"/>
    <s v="Protagonismo"/>
    <s v="Protagonista"/>
    <n v="1"/>
    <m/>
    <n v="0.81"/>
    <n v="1770"/>
    <n v="1770"/>
    <n v="8.75"/>
    <m/>
    <m/>
    <m/>
    <m/>
    <x v="31"/>
    <s v="/s/a/lpela"/>
    <n v="1"/>
    <s v="nacional"/>
    <s v="No"/>
    <n v="1"/>
    <x v="8"/>
    <n v="3"/>
    <d v="1899-12-30T00:00:00"/>
    <n v="4.375"/>
    <s v="1"/>
    <s v="0"/>
    <s v="0"/>
  </r>
  <r>
    <s v="/i/mn/31401501955"/>
    <s v="http://portadapanama.com/gabinete-aprueba-un-incremento-de-6-al-presupuesto-del-canal/"/>
    <s v="http://portadapanama.com/gabinete-aprueba-un-incremento-de-6-al-presupuesto-del-canal/"/>
    <s v="Gabinete aprueba un incremento de 6% al presupuesto del Canal"/>
    <m/>
    <x v="0"/>
    <x v="34"/>
    <s v="pa"/>
    <m/>
    <m/>
    <m/>
    <x v="1"/>
    <m/>
    <s v="noticia"/>
    <s v="2017-08-02 17:33:00-05:00"/>
    <d v="2017-08-02T00:00:00"/>
    <d v="1899-12-30T17:33:00"/>
    <m/>
    <n v="168"/>
    <m/>
    <n v="100"/>
    <m/>
    <m/>
    <n v="3"/>
    <m/>
    <s v="Panamá"/>
    <m/>
    <s v="español"/>
    <m/>
    <x v="1"/>
    <s v="Titular"/>
    <m/>
    <m/>
    <m/>
    <m/>
    <m/>
    <s v="Economía del Canal"/>
    <m/>
    <m/>
    <m/>
    <m/>
    <m/>
    <m/>
    <m/>
    <m/>
    <m/>
    <m/>
    <m/>
    <s v="Canal de Panamá"/>
    <x v="0"/>
    <n v="1"/>
    <s v="Protagonismo"/>
    <s v="Protagonista"/>
    <n v="1"/>
    <m/>
    <m/>
    <n v="0.34"/>
    <n v="0.34"/>
    <n v="7.81"/>
    <m/>
    <m/>
    <m/>
    <m/>
    <x v="26"/>
    <s v="/s/mn/467da3f5c36302780a64a5c24d71a1a0"/>
    <m/>
    <m/>
    <s v="No"/>
    <n v="1"/>
    <x v="10"/>
    <n v="2"/>
    <d v="1899-12-30T00:00:00"/>
    <n v="3.9049999999999994"/>
    <s v="1"/>
    <s v="0"/>
    <s v="0"/>
  </r>
  <r>
    <s v="/r/a360lat/31859574"/>
    <m/>
    <s v="https://acceso360latam.acceso.com/autoridadcanal/es-PA/?mod=TrackingAVPlayer&amp;task=download&amp;isHighQuality=1&amp;inline=1&amp;newsId=31859574&amp;mediaType=1&amp;origin=news-publication&amp;sigTs=1502037085&amp;sig=62347bd6a8f1344a1a7145ab723eaa974cd0697f85052f80ae2e2ee3ae75986b"/>
    <s v="ENTREVISTA CON MARTINIANO HIGUERO CHAVES, ASESOR DE LUIS ERNESTO CARLES, MINISTRO DEL MITRADEL. SE HABLA ACERCA DE LA..."/>
    <m/>
    <x v="2"/>
    <x v="8"/>
    <s v="pa"/>
    <s v="pa"/>
    <m/>
    <m/>
    <x v="1"/>
    <m/>
    <s v="radio"/>
    <s v="2017-08-03 07:46:25-05:00"/>
    <d v="2017-08-03T00:00:00"/>
    <d v="1899-12-30T07:46:25"/>
    <m/>
    <m/>
    <m/>
    <n v="489.52"/>
    <n v="339"/>
    <m/>
    <m/>
    <m/>
    <s v="Panamá"/>
    <s v="pa"/>
    <m/>
    <m/>
    <x v="1"/>
    <m/>
    <m/>
    <m/>
    <s v="Generación de empleos"/>
    <m/>
    <m/>
    <m/>
    <m/>
    <m/>
    <m/>
    <m/>
    <m/>
    <m/>
    <m/>
    <m/>
    <m/>
    <m/>
    <m/>
    <s v="Canal de Panamá"/>
    <x v="2"/>
    <n v="0"/>
    <s v="Protagonismo"/>
    <s v="Mencion"/>
    <n v="0"/>
    <n v="5"/>
    <m/>
    <n v="10"/>
    <n v="7.22"/>
    <n v="5"/>
    <m/>
    <m/>
    <m/>
    <m/>
    <x v="8"/>
    <m/>
    <m/>
    <m/>
    <s v="No"/>
    <n v="1"/>
    <x v="15"/>
    <n v="3"/>
    <d v="1899-12-30T00:05:59"/>
    <n v="2.5"/>
    <s v="0"/>
    <s v="1"/>
    <s v="0"/>
  </r>
  <r>
    <s v="/r/a360lat/31854659"/>
    <m/>
    <s v="https://acceso360latam.acceso.com/autoridadcanal/es-PA/?mod=TrackingAVPlayer&amp;task=download&amp;isHighQuality=1&amp;inline=1&amp;newsId=31854659&amp;mediaType=1&amp;origin=news-publication&amp;sigTs=1502037085&amp;sig=44c116f58d09dfedb40371b0ebdd564b54f91b0213f00e7f81f31003856e50ca"/>
    <s v="EL DIRECTOR DEL COLEGIO DE INGENIEROS CIVILES EXPLICA LA CONTRATACION DIRECTA DE EXTRANJEROS POR PARTE DEL MOP EN LOS..."/>
    <m/>
    <x v="2"/>
    <x v="19"/>
    <s v="pa"/>
    <s v="pa"/>
    <m/>
    <m/>
    <x v="1"/>
    <m/>
    <s v="radio"/>
    <s v="2017-08-03 06:50:02-05:00"/>
    <d v="2017-08-03T00:00:00"/>
    <d v="1899-12-30T06:50:02"/>
    <m/>
    <m/>
    <m/>
    <n v="146.85"/>
    <n v="89"/>
    <m/>
    <m/>
    <m/>
    <s v="Panamá"/>
    <s v="pa"/>
    <m/>
    <m/>
    <x v="1"/>
    <m/>
    <m/>
    <m/>
    <m/>
    <m/>
    <m/>
    <m/>
    <m/>
    <m/>
    <m/>
    <m/>
    <m/>
    <m/>
    <s v="Cuarto puente sobre el Canal"/>
    <m/>
    <m/>
    <m/>
    <m/>
    <s v="Canal de Panamá"/>
    <x v="2"/>
    <n v="0"/>
    <s v="Protagonismo"/>
    <s v="Mencion"/>
    <n v="0"/>
    <n v="5"/>
    <m/>
    <n v="10"/>
    <n v="8.25"/>
    <n v="5"/>
    <m/>
    <m/>
    <m/>
    <m/>
    <x v="19"/>
    <m/>
    <m/>
    <m/>
    <s v="No"/>
    <n v="1"/>
    <x v="12"/>
    <n v="3"/>
    <d v="1899-12-30T00:01:34"/>
    <n v="2.5"/>
    <s v="0"/>
    <s v="1"/>
    <s v="0"/>
  </r>
  <r>
    <s v="/i/mn/31410886479"/>
    <s v="http://www.asamblea.gob.pa/comision-de-infraestructura-continuara-fiscalizando-obras/"/>
    <s v="http://www.asamblea.gob.pa/comision-de-infraestructura-continuara-fiscalizando-obras/"/>
    <s v="Comisión de Infraestructura continuará fiscalizando obras"/>
    <m/>
    <x v="0"/>
    <x v="40"/>
    <s v="pa"/>
    <m/>
    <m/>
    <m/>
    <x v="30"/>
    <m/>
    <s v="noticia"/>
    <s v="2017-08-03 13:50:00-05:00"/>
    <d v="2017-08-03T00:00:00"/>
    <d v="1899-12-30T13:50:00"/>
    <m/>
    <n v="5238"/>
    <m/>
    <n v="100"/>
    <m/>
    <m/>
    <n v="5"/>
    <m/>
    <s v="Panamá"/>
    <m/>
    <s v="español"/>
    <m/>
    <x v="0"/>
    <m/>
    <m/>
    <m/>
    <m/>
    <m/>
    <m/>
    <m/>
    <m/>
    <m/>
    <m/>
    <m/>
    <m/>
    <m/>
    <m/>
    <m/>
    <m/>
    <m/>
    <s v="Aniversario del Canal de Panamá"/>
    <s v="Canal de Panamá"/>
    <x v="0"/>
    <n v="1"/>
    <s v="Protagonismo"/>
    <s v="Protagonista"/>
    <n v="1"/>
    <m/>
    <m/>
    <n v="31.43"/>
    <n v="31.43"/>
    <n v="7.81"/>
    <m/>
    <m/>
    <m/>
    <m/>
    <x v="32"/>
    <s v="/s/mn/afd62a3419f3980823fd9d11c0f8a53a"/>
    <m/>
    <m/>
    <s v="No"/>
    <n v="1"/>
    <x v="8"/>
    <n v="3"/>
    <d v="1899-12-30T00:00:00"/>
    <n v="3.9049999999999994"/>
    <s v="1"/>
    <s v="0"/>
    <s v="0"/>
  </r>
  <r>
    <s v="/i/mn/31419309846"/>
    <s v="http://www.panamaon.com/noticias/ocio-y-cultura/28853-canal-de-panama-amplia-horario-del-centro-de-visitantes-de-miraflores.html"/>
    <s v="http://www.panamaon.com/noticias/ocio-y-cultura/28853-canal-de-panama-amplia-horario-del-centro-de-visitantes-de-miraflores.html"/>
    <s v="Canal de Panamá amplía horario del Centro de Visitantes de Miraflores"/>
    <m/>
    <x v="0"/>
    <x v="1"/>
    <s v="pa"/>
    <m/>
    <m/>
    <m/>
    <x v="31"/>
    <m/>
    <s v="noticia"/>
    <s v="2017-08-04 09:00:00-05:00"/>
    <d v="2017-08-04T00:00:00"/>
    <d v="1899-12-30T09:00:00"/>
    <m/>
    <n v="1844"/>
    <m/>
    <n v="100"/>
    <m/>
    <m/>
    <n v="4"/>
    <m/>
    <s v="Panamá"/>
    <m/>
    <s v="español"/>
    <m/>
    <x v="1"/>
    <s v="Titular"/>
    <m/>
    <m/>
    <m/>
    <m/>
    <m/>
    <m/>
    <m/>
    <m/>
    <m/>
    <m/>
    <m/>
    <m/>
    <m/>
    <m/>
    <m/>
    <m/>
    <s v="Aniversario del Canal de Panamá"/>
    <s v="Canal de Panamá"/>
    <x v="0"/>
    <n v="1"/>
    <s v="Protagonismo"/>
    <s v="Protagonista"/>
    <n v="1"/>
    <m/>
    <m/>
    <n v="4.0599999999999996"/>
    <n v="4.0599999999999996"/>
    <n v="7.81"/>
    <m/>
    <m/>
    <m/>
    <m/>
    <x v="1"/>
    <s v="/s/mn/1b1c4cd7841b458e8a8c19eea1c178af"/>
    <m/>
    <m/>
    <s v="No"/>
    <n v="1"/>
    <x v="8"/>
    <n v="4"/>
    <d v="1899-12-30T00:00:00"/>
    <n v="3.9049999999999994"/>
    <s v="1"/>
    <s v="0"/>
    <s v="0"/>
  </r>
  <r>
    <s v="/p/a/112154026"/>
    <m/>
    <s v="http://corerepo.acceso.com/api/v2/temp_file/4bcb82a2488076d9429b209999d5212c/?format=json"/>
    <s v="ACP EXTENDERÁ HORARIO ML | De 8:00 a.m. a 6:00 p.m. será el horario de atención en el Centro de Visitantes de Miraflo-"/>
    <m/>
    <x v="3"/>
    <x v="20"/>
    <s v="pa"/>
    <m/>
    <m/>
    <s v="Grupo Editorial Metro S.A."/>
    <x v="1"/>
    <m/>
    <s v="periódico"/>
    <s v="2017-08-03 17:00:00-05:00"/>
    <d v="2017-08-03T00:00:00"/>
    <m/>
    <n v="44.6"/>
    <n v="4"/>
    <m/>
    <n v="68"/>
    <m/>
    <n v="2"/>
    <m/>
    <s v="información general"/>
    <s v="Panamá"/>
    <m/>
    <s v="español"/>
    <m/>
    <x v="1"/>
    <s v="Titular"/>
    <m/>
    <m/>
    <m/>
    <m/>
    <m/>
    <m/>
    <m/>
    <m/>
    <m/>
    <m/>
    <m/>
    <m/>
    <m/>
    <m/>
    <m/>
    <m/>
    <s v="Cronograma de actividades"/>
    <s v="Canal de Panamá"/>
    <x v="0"/>
    <n v="0"/>
    <s v="Protagonismo"/>
    <s v="Protagonista"/>
    <n v="0"/>
    <m/>
    <n v="0.05"/>
    <n v="68"/>
    <n v="68"/>
    <n v="7.19"/>
    <m/>
    <m/>
    <m/>
    <m/>
    <x v="20"/>
    <s v="/s/a/melib"/>
    <m/>
    <s v="nacional"/>
    <s v="Sí"/>
    <n v="1"/>
    <x v="3"/>
    <n v="3"/>
    <d v="1899-12-30T00:00:00"/>
    <n v="3.5950000000000006"/>
    <s v="0"/>
    <s v="1"/>
    <s v="0"/>
  </r>
  <r>
    <s v="/tv/a360lat/31874319"/>
    <m/>
    <s v="https://acceso360latam.acceso.com/autoridadcanal/es-PA/?mod=TrackingAVPlayer&amp;task=download&amp;isHighQuality=1&amp;inline=1&amp;newsId=31874319&amp;mediaType=2&amp;origin=news-publication&amp;sigTs=1502037086&amp;sig=7d840268ac3aad59b0e075886d7ae9f6c4f520f785f6766c4a3f57c80e802327"/>
    <s v="ENTREVISTA CON ROLANDO LAY, DIRECTOR DEL COLEGIO INGENIERIA CIVIL. SE HABLA ACERCA DE LA CONTRATACION DE UNA ASESORIA..."/>
    <m/>
    <x v="1"/>
    <x v="12"/>
    <s v="pa"/>
    <s v="pa"/>
    <m/>
    <m/>
    <x v="32"/>
    <m/>
    <s v="tv"/>
    <s v="2017-08-04 09:43:06-05:00"/>
    <d v="2017-08-04T00:00:00"/>
    <d v="1899-12-30T09:43:06"/>
    <m/>
    <m/>
    <m/>
    <n v="21802.5"/>
    <n v="646"/>
    <m/>
    <m/>
    <m/>
    <s v="Panamá"/>
    <s v="pa"/>
    <m/>
    <m/>
    <x v="1"/>
    <m/>
    <m/>
    <m/>
    <m/>
    <m/>
    <m/>
    <m/>
    <m/>
    <m/>
    <m/>
    <m/>
    <m/>
    <m/>
    <s v="Cuarto puente sobre el Canal"/>
    <m/>
    <m/>
    <m/>
    <m/>
    <s v="Canal de Panamá"/>
    <x v="2"/>
    <n v="0"/>
    <s v="Protagonismo"/>
    <s v="Mencion"/>
    <n v="0"/>
    <n v="5"/>
    <m/>
    <n v="168.75"/>
    <n v="168.75"/>
    <n v="5"/>
    <m/>
    <m/>
    <m/>
    <m/>
    <x v="12"/>
    <m/>
    <m/>
    <m/>
    <s v="No"/>
    <n v="1"/>
    <x v="12"/>
    <n v="4"/>
    <d v="1899-12-30T00:11:24"/>
    <n v="2.5"/>
    <s v="0"/>
    <s v="1"/>
    <s v="0"/>
  </r>
  <r>
    <s v="/i/mn/31404267340"/>
    <s v="http://www.prensa.com/opinion/Grandes-obras-Panama_0_4816768370.html"/>
    <s v="http://www.prensa.com/opinion/Grandes-obras-Panama_0_4816768370.html"/>
    <s v="Grandes obras de Panamá"/>
    <m/>
    <x v="0"/>
    <x v="11"/>
    <s v="pa"/>
    <m/>
    <m/>
    <m/>
    <x v="33"/>
    <m/>
    <s v="noticia"/>
    <s v="2017-08-03 00:45:00-05:00"/>
    <d v="2017-08-03T00:00:00"/>
    <d v="1899-12-30T00:45:00"/>
    <m/>
    <n v="72409"/>
    <m/>
    <n v="606.05999999999995"/>
    <m/>
    <m/>
    <n v="6"/>
    <m/>
    <s v="Panamá"/>
    <m/>
    <s v="español"/>
    <m/>
    <x v="1"/>
    <m/>
    <m/>
    <m/>
    <m/>
    <m/>
    <m/>
    <m/>
    <m/>
    <m/>
    <m/>
    <m/>
    <m/>
    <m/>
    <s v="Cuarto puente sobre el Canal"/>
    <m/>
    <m/>
    <m/>
    <m/>
    <s v="Canal de Panamá"/>
    <x v="2"/>
    <n v="0"/>
    <s v="Protagonismo"/>
    <s v="Mencion"/>
    <n v="0"/>
    <m/>
    <m/>
    <n v="60.61"/>
    <n v="60.61"/>
    <n v="5.63"/>
    <m/>
    <m/>
    <m/>
    <m/>
    <x v="11"/>
    <s v="/s/mn/c278fcaee936dcae2361612fec832e84"/>
    <m/>
    <m/>
    <s v="No"/>
    <n v="1"/>
    <x v="12"/>
    <n v="3"/>
    <d v="1899-12-30T00:00:00"/>
    <n v="2.8149999999999995"/>
    <s v="0"/>
    <s v="1"/>
    <s v="0"/>
  </r>
  <r>
    <s v="/r/a360lat/31876001"/>
    <m/>
    <s v="https://acceso360latam.acceso.com/autoridadcanal/es-PA/?mod=TrackingAVPlayer&amp;task=download&amp;isHighQuality=1&amp;inline=1&amp;newsId=31876001&amp;mediaType=1&amp;origin=news-publication&amp;sigTs=1502037086&amp;sig=9527bdd61e1183c158efc672d75335cf5bbb6e351c24cfbcd49711653151f29d"/>
    <s v="SECCION INFORME ECONOMICO. ENTREVISTA CON FEDERICO GOPCEVICH, GERENTE CONSULTORA MARITIMA OCEAN CREW MANAGEMENT SERVICE..."/>
    <m/>
    <x v="2"/>
    <x v="9"/>
    <s v="pa"/>
    <s v="pa"/>
    <m/>
    <m/>
    <x v="1"/>
    <m/>
    <s v="radio"/>
    <s v="2017-08-04 09:25:29-05:00"/>
    <d v="2017-08-04T00:00:00"/>
    <d v="1899-12-30T09:25:29"/>
    <m/>
    <m/>
    <m/>
    <n v="830.82"/>
    <n v="779"/>
    <m/>
    <m/>
    <m/>
    <s v="Panamá"/>
    <s v="pa"/>
    <m/>
    <m/>
    <x v="1"/>
    <m/>
    <m/>
    <m/>
    <m/>
    <m/>
    <m/>
    <m/>
    <m/>
    <m/>
    <m/>
    <m/>
    <m/>
    <m/>
    <m/>
    <m/>
    <m/>
    <s v="Relaciones internacionales"/>
    <m/>
    <s v="Canal de Panamá"/>
    <x v="2"/>
    <n v="0"/>
    <s v="Protagonismo"/>
    <s v="Mencion"/>
    <n v="0"/>
    <n v="5"/>
    <m/>
    <n v="10"/>
    <n v="5.33"/>
    <n v="5"/>
    <m/>
    <m/>
    <m/>
    <m/>
    <x v="9"/>
    <m/>
    <m/>
    <m/>
    <s v="No"/>
    <n v="1"/>
    <x v="1"/>
    <n v="4"/>
    <d v="1899-12-30T00:13:45"/>
    <n v="2.5"/>
    <s v="0"/>
    <s v="1"/>
    <s v="0"/>
  </r>
  <r>
    <s v="/p/a/112153540"/>
    <m/>
    <s v="http://corerepo.acceso.com/api/v2/temp_file/82ade24324c63baa30e9b0270c29f1c3/?format=json"/>
    <s v="Hussein: 'Necesitamos tiempo para crecer'"/>
    <m/>
    <x v="3"/>
    <x v="26"/>
    <s v="pa"/>
    <m/>
    <m/>
    <s v="EDIT. POR LA DEMOCRACIA S.A"/>
    <x v="16"/>
    <m/>
    <s v="periódico"/>
    <s v="2017-08-03 17:00:00-05:00"/>
    <d v="2017-08-03T00:00:00"/>
    <m/>
    <n v="1215.9000000000001"/>
    <n v="5"/>
    <m/>
    <n v="1590"/>
    <m/>
    <n v="30"/>
    <m/>
    <s v="información general"/>
    <s v="Panamá"/>
    <m/>
    <s v="español"/>
    <m/>
    <x v="1"/>
    <m/>
    <m/>
    <m/>
    <m/>
    <m/>
    <s v="Deportes"/>
    <m/>
    <m/>
    <m/>
    <m/>
    <m/>
    <m/>
    <m/>
    <m/>
    <m/>
    <m/>
    <m/>
    <m/>
    <s v="Canal de Panamá"/>
    <x v="1"/>
    <n v="0"/>
    <s v="Protagonismo"/>
    <s v="Secundario"/>
    <n v="0"/>
    <m/>
    <n v="0.36"/>
    <n v="795"/>
    <n v="795"/>
    <n v="6.25"/>
    <m/>
    <m/>
    <m/>
    <m/>
    <x v="22"/>
    <s v="/s/a/lppnn"/>
    <m/>
    <s v="nacional"/>
    <s v="Sí"/>
    <n v="1"/>
    <x v="14"/>
    <n v="3"/>
    <d v="1899-12-30T00:00:00"/>
    <n v="3.125"/>
    <s v="0"/>
    <s v="1"/>
    <s v="0"/>
  </r>
  <r>
    <s v="/r/a360lat/31850253"/>
    <m/>
    <s v="https://acceso360latam.acceso.com/autoridadcanal/es-PA/?mod=TrackingAVPlayer&amp;task=download&amp;isHighQuality=1&amp;inline=1&amp;newsId=31850253&amp;mediaType=1&amp;origin=news-publication&amp;sigTs=1502037085&amp;sig=fe3cf777fbf62823231d3a6bb6a899f630fa2977f5d2fca838080f0956c7a3af"/>
    <s v="LA SPIA DENUNCIA CONTRATACION DIRECTA DE EXTRANJEROS PARA TRABAJOS DE CUARTO PUENTE SOBRE EL CANAL DE PANAMA...."/>
    <m/>
    <x v="2"/>
    <x v="19"/>
    <s v="pa"/>
    <s v="pa"/>
    <m/>
    <m/>
    <x v="34"/>
    <m/>
    <s v="radio"/>
    <s v="2017-08-03 06:05:01-05:00"/>
    <d v="2017-08-03T00:00:00"/>
    <d v="1899-12-30T06:05:01"/>
    <m/>
    <m/>
    <m/>
    <n v="211"/>
    <n v="211"/>
    <m/>
    <m/>
    <m/>
    <s v="Panamá"/>
    <s v="pa"/>
    <m/>
    <m/>
    <x v="1"/>
    <m/>
    <m/>
    <m/>
    <m/>
    <m/>
    <m/>
    <m/>
    <m/>
    <m/>
    <m/>
    <m/>
    <m/>
    <m/>
    <s v="Cuarto puente sobre el Canal"/>
    <m/>
    <m/>
    <m/>
    <m/>
    <s v="Canal de Panamá"/>
    <x v="2"/>
    <n v="0"/>
    <s v="Protagonismo"/>
    <s v="Mencion"/>
    <n v="0"/>
    <n v="5"/>
    <m/>
    <n v="10"/>
    <n v="5"/>
    <n v="5"/>
    <m/>
    <m/>
    <m/>
    <m/>
    <x v="19"/>
    <m/>
    <m/>
    <m/>
    <s v="No"/>
    <n v="1"/>
    <x v="12"/>
    <n v="3"/>
    <d v="1899-12-30T00:03:43"/>
    <n v="2.5"/>
    <s v="0"/>
    <s v="1"/>
    <s v="0"/>
  </r>
  <r>
    <s v="/p/a/112153269"/>
    <m/>
    <s v="http://corerepo.acceso.com/api/v2/temp_file/9f36fc5f47ed05e678925e3b26dd1b13/?format=json"/>
    <s v="Centroamérica debe reconocer que hay una sola China, afirma el diplomático chino Wang Weihua"/>
    <m/>
    <x v="3"/>
    <x v="15"/>
    <s v="pa"/>
    <m/>
    <m/>
    <m/>
    <x v="35"/>
    <m/>
    <s v="periódico"/>
    <s v="2017-08-03 17:00:00-05:00"/>
    <d v="2017-08-03T00:00:00"/>
    <m/>
    <n v="2607.4"/>
    <n v="5"/>
    <m/>
    <n v="2966"/>
    <m/>
    <n v="6"/>
    <m/>
    <s v="información general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m/>
    <n v="0.85"/>
    <n v="1483"/>
    <n v="1483"/>
    <n v="6.88"/>
    <m/>
    <m/>
    <m/>
    <m/>
    <x v="15"/>
    <s v="/s/a/estpn"/>
    <m/>
    <s v="nacional"/>
    <s v="Sí"/>
    <n v="1"/>
    <x v="1"/>
    <n v="3"/>
    <d v="1899-12-30T00:00:00"/>
    <n v="3.4399999999999995"/>
    <s v="1"/>
    <s v="0"/>
    <s v="0"/>
  </r>
  <r>
    <s v="/p/a/112154155"/>
    <m/>
    <s v="http://corerepo.acceso.com/api/v2/temp_file/3794ba99495eeb144968ba4734893924/?format=json"/>
    <s v="Español Hussein quiere al equipo completo"/>
    <m/>
    <x v="3"/>
    <x v="28"/>
    <s v="pa"/>
    <m/>
    <m/>
    <s v="GRUPO EPASA"/>
    <x v="1"/>
    <m/>
    <s v="periódico"/>
    <s v="2017-08-03 17:00:00-05:00"/>
    <d v="2017-08-03T00:00:00"/>
    <m/>
    <n v="86.5"/>
    <n v="4"/>
    <m/>
    <n v="114"/>
    <m/>
    <n v="46"/>
    <m/>
    <s v="información general"/>
    <s v="Panamá"/>
    <m/>
    <s v="español"/>
    <m/>
    <x v="1"/>
    <m/>
    <m/>
    <m/>
    <m/>
    <m/>
    <s v="Deportes"/>
    <m/>
    <m/>
    <m/>
    <m/>
    <m/>
    <m/>
    <m/>
    <m/>
    <m/>
    <m/>
    <m/>
    <m/>
    <s v="Canal de Panamá"/>
    <x v="1"/>
    <n v="0"/>
    <s v="Protagonismo"/>
    <s v="Secundario"/>
    <n v="0"/>
    <m/>
    <n v="0.06"/>
    <n v="57"/>
    <n v="57"/>
    <n v="6.56"/>
    <m/>
    <m/>
    <m/>
    <m/>
    <x v="23"/>
    <s v="/s/a/pacri"/>
    <m/>
    <s v="nacional"/>
    <s v="Sí"/>
    <n v="1"/>
    <x v="14"/>
    <n v="3"/>
    <d v="1899-12-30T00:00:00"/>
    <n v="3.2799999999999994"/>
    <s v="0"/>
    <s v="1"/>
    <s v="0"/>
  </r>
  <r>
    <s v="/r/a360lat/31876058"/>
    <m/>
    <s v="https://acceso360latam.acceso.com/autoridadcanal/es-PA/?mod=TrackingAVPlayer&amp;task=download&amp;isHighQuality=1&amp;inline=1&amp;newsId=31876058&amp;mediaType=1&amp;origin=news-publication&amp;sigTs=1502037086&amp;sig=9b5d5ba84ac91c72834ec806c84f7fee9f8f9a8c67cefda62ff02658b01f1d96"/>
    <s v="SECCION INFORME ECONOMICO. ENTREVISTA CON FEDERICO GOPCEVICH, GERENTE CONSULTORA MARITIMA OCEAN CREW MANAGEMENT SERVICE..."/>
    <m/>
    <x v="2"/>
    <x v="9"/>
    <s v="pa"/>
    <s v="pa"/>
    <m/>
    <m/>
    <x v="1"/>
    <m/>
    <s v="radio"/>
    <s v="2017-08-04 09:50:40-05:00"/>
    <d v="2017-08-04T00:00:00"/>
    <d v="1899-12-30T09:50:40"/>
    <m/>
    <m/>
    <m/>
    <n v="210.11"/>
    <n v="197"/>
    <m/>
    <m/>
    <m/>
    <s v="Panamá"/>
    <s v="pa"/>
    <m/>
    <m/>
    <x v="1"/>
    <m/>
    <m/>
    <m/>
    <m/>
    <m/>
    <m/>
    <m/>
    <m/>
    <m/>
    <m/>
    <m/>
    <m/>
    <m/>
    <m/>
    <m/>
    <m/>
    <s v="Relaciones internacionales"/>
    <m/>
    <s v="Canal de Panamá"/>
    <x v="2"/>
    <n v="0"/>
    <s v="Protagonismo"/>
    <s v="Mencion"/>
    <n v="0"/>
    <n v="5"/>
    <m/>
    <n v="10"/>
    <n v="5.33"/>
    <n v="5"/>
    <m/>
    <m/>
    <m/>
    <m/>
    <x v="9"/>
    <m/>
    <m/>
    <m/>
    <s v="No"/>
    <n v="1"/>
    <x v="1"/>
    <n v="4"/>
    <d v="1899-12-30T00:03:29"/>
    <n v="2.5"/>
    <s v="0"/>
    <s v="1"/>
    <s v="0"/>
  </r>
  <r>
    <s v="/p/a/112153291"/>
    <m/>
    <s v="http://corerepo.acceso.com/api/v2/temp_file/a288e1e525958d686ccf9942819656d9/?format=json"/>
    <s v="Cero tolerancia a la corrupción"/>
    <m/>
    <x v="3"/>
    <x v="15"/>
    <s v="pa"/>
    <m/>
    <m/>
    <m/>
    <x v="1"/>
    <m/>
    <s v="periódico"/>
    <s v="2017-08-03 17:00:00-05:00"/>
    <d v="2017-08-03T00:00:00"/>
    <m/>
    <n v="429"/>
    <n v="5"/>
    <m/>
    <n v="515"/>
    <m/>
    <n v="15"/>
    <m/>
    <s v="información general"/>
    <s v="Panamá"/>
    <m/>
    <s v="español"/>
    <m/>
    <x v="1"/>
    <m/>
    <m/>
    <m/>
    <s v="Ampliación Canal"/>
    <m/>
    <m/>
    <m/>
    <m/>
    <m/>
    <m/>
    <m/>
    <m/>
    <m/>
    <m/>
    <m/>
    <m/>
    <m/>
    <m/>
    <s v="Canal de Panamá"/>
    <x v="1"/>
    <n v="0"/>
    <s v="Protagonismo"/>
    <s v="Secundario"/>
    <n v="0"/>
    <m/>
    <n v="0.15"/>
    <n v="257.5"/>
    <n v="257.5"/>
    <n v="5.94"/>
    <m/>
    <m/>
    <m/>
    <m/>
    <x v="15"/>
    <s v="/s/a/estpn"/>
    <m/>
    <s v="nacional"/>
    <s v="No"/>
    <n v="1"/>
    <x v="7"/>
    <n v="3"/>
    <d v="1899-12-30T00:00:00"/>
    <n v="2.9700000000000006"/>
    <s v="0"/>
    <s v="1"/>
    <s v="0"/>
  </r>
  <r>
    <s v="/p/a/112153500"/>
    <m/>
    <s v="http://corerepo.acceso.com/api/v2/temp_file/02e9623b1a2477fb0b0f8453ad479f14/?format=json"/>
    <s v="Panamá crecerá 5.6% este año, según la Cepal"/>
    <m/>
    <x v="3"/>
    <x v="26"/>
    <s v="pa"/>
    <m/>
    <m/>
    <s v="EDIT. POR LA DEMOCRACIA S.A"/>
    <x v="36"/>
    <m/>
    <s v="periódico"/>
    <s v="2017-08-03 17:00:00-05:00"/>
    <d v="2017-08-03T00:00:00"/>
    <m/>
    <n v="339.3"/>
    <n v="5"/>
    <m/>
    <n v="445"/>
    <m/>
    <n v="13"/>
    <m/>
    <s v="información general"/>
    <s v="Panamá"/>
    <m/>
    <s v="español"/>
    <m/>
    <x v="1"/>
    <m/>
    <m/>
    <m/>
    <m/>
    <m/>
    <m/>
    <s v="Economía de Panamá"/>
    <m/>
    <m/>
    <m/>
    <m/>
    <m/>
    <m/>
    <m/>
    <m/>
    <m/>
    <m/>
    <m/>
    <s v="Canal de Panamá"/>
    <x v="1"/>
    <n v="1"/>
    <s v="Protagonismo"/>
    <s v="Secundario"/>
    <n v="1"/>
    <m/>
    <n v="0.1"/>
    <n v="222.5"/>
    <n v="222.5"/>
    <n v="7.5"/>
    <m/>
    <m/>
    <m/>
    <m/>
    <x v="22"/>
    <s v="/s/a/lppnn"/>
    <m/>
    <s v="nacional"/>
    <s v="Sí"/>
    <n v="1"/>
    <x v="16"/>
    <n v="3"/>
    <d v="1899-12-30T00:00:00"/>
    <n v="3.75"/>
    <s v="1"/>
    <s v="0"/>
    <s v="0"/>
  </r>
  <r>
    <s v="/tv/a360lat/31875520"/>
    <m/>
    <s v="https://acceso360latam.acceso.com/autoridadcanal/es-PA/?mod=TrackingAVPlayer&amp;task=download&amp;isHighQuality=1&amp;inline=1&amp;newsId=31875520&amp;mediaType=2&amp;origin=news-publication&amp;sigTs=1502037086&amp;sig=ee9fe134bc45a971083d77d978fbc7fca69171cf68e089428d8c8607ac9073e3"/>
    <s v="ENTREVISTA CON ROMMEL TROETSCH, EXPRESIDENTE DE LA CAMARA MARITIMA DE PANAMA. SE HABLA DEL CRECIMIENTO DE LA INDUSTRIA..."/>
    <m/>
    <x v="1"/>
    <x v="21"/>
    <s v="pa"/>
    <s v="pa"/>
    <m/>
    <m/>
    <x v="1"/>
    <m/>
    <s v="tv"/>
    <s v="2017-08-04 08:59:14-05:00"/>
    <d v="2017-08-04T00:00:00"/>
    <d v="1899-12-30T08:59:14"/>
    <m/>
    <m/>
    <m/>
    <n v="4546.88"/>
    <n v="485"/>
    <m/>
    <m/>
    <m/>
    <s v="Panamá"/>
    <s v="pa"/>
    <m/>
    <m/>
    <x v="1"/>
    <m/>
    <m/>
    <m/>
    <m/>
    <m/>
    <m/>
    <s v="Economía de Panamá"/>
    <m/>
    <m/>
    <m/>
    <m/>
    <m/>
    <m/>
    <m/>
    <m/>
    <m/>
    <m/>
    <m/>
    <s v="Canal de Panamá"/>
    <x v="1"/>
    <n v="1"/>
    <s v="Protagonismo"/>
    <s v="Secundario"/>
    <n v="1"/>
    <n v="242.5"/>
    <m/>
    <n v="2273.44"/>
    <n v="2273.44"/>
    <n v="8"/>
    <m/>
    <m/>
    <m/>
    <m/>
    <x v="3"/>
    <m/>
    <m/>
    <m/>
    <s v="No"/>
    <n v="1"/>
    <x v="16"/>
    <n v="4"/>
    <d v="1899-12-30T00:08:34"/>
    <n v="4"/>
    <s v="1"/>
    <s v="0"/>
    <s v="0"/>
  </r>
  <r>
    <s v="/tv/a360lat/31872996"/>
    <m/>
    <s v="https://acceso360latam.acceso.com/autoridadcanal/es-PA/?mod=TrackingAVPlayer&amp;task=download&amp;isHighQuality=1&amp;inline=1&amp;newsId=31872996&amp;mediaType=2&amp;origin=news-publication&amp;sigTs=1502037086&amp;sig=1cf3cbb7aaf2392b16e2d6859ef8c9e56b6302c2b56ec662f60d3589abcde132"/>
    <s v="SECCION DE OPINION CON ALVARO ALVARADO, PRESENTADOR. ALFREDO MARTIZ, DIRECTOR DE LA CSS, SE REFIRIO A LA SITUACION..."/>
    <m/>
    <x v="1"/>
    <x v="12"/>
    <s v="pa"/>
    <s v="pa"/>
    <m/>
    <m/>
    <x v="1"/>
    <m/>
    <s v="tv"/>
    <s v="2017-08-04 08:08:50-05:00"/>
    <d v="2017-08-04T00:00:00"/>
    <d v="1899-12-30T08:08:50"/>
    <m/>
    <m/>
    <m/>
    <n v="10597.5"/>
    <n v="314"/>
    <m/>
    <m/>
    <m/>
    <s v="Panamá"/>
    <s v="pa"/>
    <m/>
    <m/>
    <x v="1"/>
    <m/>
    <m/>
    <m/>
    <m/>
    <m/>
    <m/>
    <m/>
    <m/>
    <m/>
    <s v="Historia del Canal"/>
    <m/>
    <m/>
    <m/>
    <m/>
    <m/>
    <m/>
    <m/>
    <m/>
    <s v="Canal de Panamá"/>
    <x v="2"/>
    <n v="1"/>
    <s v="Protagonismo"/>
    <s v="Mencion"/>
    <n v="1"/>
    <n v="5"/>
    <m/>
    <n v="168.75"/>
    <n v="168.75"/>
    <n v="8"/>
    <m/>
    <m/>
    <m/>
    <m/>
    <x v="12"/>
    <m/>
    <m/>
    <m/>
    <s v="No"/>
    <n v="1"/>
    <x v="25"/>
    <n v="4"/>
    <d v="1899-12-30T00:05:32"/>
    <n v="4"/>
    <s v="1"/>
    <s v="0"/>
    <s v="0"/>
  </r>
  <r>
    <s v="/tv/a360lat/31873591"/>
    <m/>
    <s v="https://acceso360latam.acceso.com/autoridadcanal/es-PA/?mod=TrackingAVPlayer&amp;task=download&amp;isHighQuality=1&amp;inline=1&amp;newsId=31873591&amp;mediaType=2&amp;origin=news-publication&amp;sigTs=1502037086&amp;sig=e22dde90d526cd2e06a348b0cf855f0256111738b0a7d84e8905b35f7ca0e4ef"/>
    <s v="ENTREVISTA CON ZAIDY QUINTERO, REPRESENTANTE DE LAS CUMBRES; ADRIANO BATISTA, ASESOR; VICTOR ISAZA, REPRESENTANTE DEL..."/>
    <m/>
    <x v="1"/>
    <x v="12"/>
    <s v="pa"/>
    <s v="pa"/>
    <m/>
    <m/>
    <x v="1"/>
    <m/>
    <s v="tv"/>
    <s v="2017-08-04 08:34:49-05:00"/>
    <d v="2017-08-04T00:00:00"/>
    <d v="1899-12-30T08:34:49"/>
    <m/>
    <m/>
    <m/>
    <n v="24401.25"/>
    <n v="723"/>
    <m/>
    <m/>
    <m/>
    <s v="Panamá"/>
    <s v="pa"/>
    <m/>
    <m/>
    <x v="1"/>
    <m/>
    <m/>
    <m/>
    <m/>
    <m/>
    <m/>
    <m/>
    <m/>
    <m/>
    <m/>
    <m/>
    <m/>
    <s v="Areas Protegidas"/>
    <m/>
    <m/>
    <m/>
    <m/>
    <m/>
    <s v="Canal de Panamá"/>
    <x v="1"/>
    <n v="0"/>
    <s v="Protagonismo"/>
    <s v="Secundario"/>
    <n v="0"/>
    <n v="361.5"/>
    <m/>
    <n v="12200.63"/>
    <n v="12200.63"/>
    <n v="5"/>
    <m/>
    <m/>
    <m/>
    <m/>
    <x v="12"/>
    <m/>
    <m/>
    <m/>
    <s v="No"/>
    <n v="1"/>
    <x v="23"/>
    <n v="4"/>
    <d v="1899-12-30T00:12:46"/>
    <n v="2.5"/>
    <s v="0"/>
    <s v="1"/>
    <s v="0"/>
  </r>
  <r>
    <s v="/p/a/112153811"/>
    <m/>
    <s v="http://corerepo.acceso.com/api/v2/temp_file/5fd628f1f2ceb1dea6ce6acd1d639cef/?format=json"/>
    <s v="Sigue desconfianza acuerdo con Odebrecht"/>
    <m/>
    <x v="3"/>
    <x v="7"/>
    <s v="pa"/>
    <m/>
    <m/>
    <s v="GRUPO EPASA"/>
    <x v="37"/>
    <m/>
    <s v="periódico"/>
    <s v="2017-08-03 17:00:00-05:00"/>
    <d v="2017-08-03T00:00:00"/>
    <m/>
    <n v="819.6"/>
    <n v="4"/>
    <m/>
    <n v="1667"/>
    <m/>
    <n v="4"/>
    <m/>
    <s v="información general"/>
    <s v="Panamá"/>
    <m/>
    <s v="español"/>
    <m/>
    <x v="1"/>
    <m/>
    <m/>
    <m/>
    <m/>
    <m/>
    <m/>
    <m/>
    <m/>
    <m/>
    <m/>
    <m/>
    <m/>
    <m/>
    <s v="Cuarto puente sobre el Canal"/>
    <m/>
    <m/>
    <m/>
    <m/>
    <s v="Canal de Panamá"/>
    <x v="2"/>
    <n v="0"/>
    <s v="Protagonismo"/>
    <s v="Mencion"/>
    <n v="0"/>
    <m/>
    <n v="0.03"/>
    <n v="61.38"/>
    <n v="61.38"/>
    <n v="5.94"/>
    <m/>
    <m/>
    <m/>
    <m/>
    <x v="7"/>
    <s v="/s/a/panam"/>
    <m/>
    <s v="nacional"/>
    <s v="Sí"/>
    <n v="1"/>
    <x v="12"/>
    <n v="3"/>
    <d v="1899-12-30T00:00:00"/>
    <n v="2.9700000000000006"/>
    <s v="0"/>
    <s v="1"/>
    <s v="0"/>
  </r>
  <r>
    <s v="/p/a/112153462"/>
    <m/>
    <s v="http://corerepo.acceso.com/api/v2/temp_file/58f37e471d179af918791d62e76f4cb4/?format=json"/>
    <s v="¿Qué migración laboral necesitamos?"/>
    <m/>
    <x v="3"/>
    <x v="26"/>
    <s v="pa"/>
    <m/>
    <m/>
    <s v="EDIT. POR LA DEMOCRACIA S.A"/>
    <x v="38"/>
    <m/>
    <s v="periódico"/>
    <s v="2017-08-03 17:00:00-05:00"/>
    <d v="2017-08-03T00:00:00"/>
    <m/>
    <n v="309.5"/>
    <n v="5"/>
    <m/>
    <n v="406"/>
    <m/>
    <n v="11"/>
    <m/>
    <s v="información general"/>
    <s v="Panamá"/>
    <m/>
    <s v="español"/>
    <m/>
    <x v="1"/>
    <m/>
    <m/>
    <m/>
    <m/>
    <m/>
    <m/>
    <s v="Economía de Panamá"/>
    <m/>
    <m/>
    <m/>
    <m/>
    <m/>
    <m/>
    <m/>
    <m/>
    <m/>
    <m/>
    <m/>
    <s v="Canal de Panamá"/>
    <x v="1"/>
    <n v="1"/>
    <s v="Protagonismo"/>
    <s v="Secundario"/>
    <n v="1"/>
    <m/>
    <n v="0.09"/>
    <n v="203"/>
    <n v="203"/>
    <n v="7.5"/>
    <m/>
    <m/>
    <m/>
    <m/>
    <x v="22"/>
    <s v="/s/a/lppnn"/>
    <m/>
    <s v="nacional"/>
    <s v="No"/>
    <n v="1"/>
    <x v="16"/>
    <n v="3"/>
    <d v="1899-12-30T00:00:00"/>
    <n v="3.75"/>
    <s v="1"/>
    <s v="0"/>
    <s v="0"/>
  </r>
  <r>
    <s v="/i/mn/31436873769"/>
    <s v="http://laestrella.com.pa/economia/miraflores-desde-adentro/24016066"/>
    <s v="http://laestrella.com.pa/economia/miraflores-desde-adentro/24016066"/>
    <s v="Miraflores, desde adentro "/>
    <m/>
    <x v="0"/>
    <x v="2"/>
    <s v="pa"/>
    <m/>
    <m/>
    <m/>
    <x v="1"/>
    <m/>
    <s v="noticia"/>
    <s v="2017-08-06 10:08:00-05:00"/>
    <d v="2017-08-06T00:00:00"/>
    <d v="1899-12-30T10:08:00"/>
    <m/>
    <n v="49727"/>
    <m/>
    <n v="462.46"/>
    <m/>
    <m/>
    <n v="5"/>
    <s v="información general"/>
    <s v="Panamá"/>
    <m/>
    <s v="español"/>
    <m/>
    <x v="1"/>
    <m/>
    <m/>
    <m/>
    <s v="Compuertas"/>
    <m/>
    <m/>
    <m/>
    <m/>
    <m/>
    <m/>
    <m/>
    <m/>
    <m/>
    <m/>
    <m/>
    <m/>
    <m/>
    <m/>
    <s v="Canal de Panamá"/>
    <x v="0"/>
    <n v="0"/>
    <s v="Protagonismo"/>
    <s v="Protagonista"/>
    <n v="0"/>
    <m/>
    <m/>
    <n v="462.46"/>
    <n v="462.46"/>
    <n v="6.41"/>
    <m/>
    <m/>
    <m/>
    <m/>
    <x v="2"/>
    <s v="/s/mn/90c1e89e24d01c2a3df8080e7f6bdb35"/>
    <m/>
    <m/>
    <s v="No"/>
    <n v="1"/>
    <x v="4"/>
    <n v="6"/>
    <d v="1899-12-30T00:00:00"/>
    <n v="3.2050000000000001"/>
    <s v="0"/>
    <s v="1"/>
    <s v="0"/>
  </r>
  <r>
    <s v="/p/a/112153681"/>
    <m/>
    <s v="http://corerepo.acceso.com/api/v2/temp_file/b683649b91458d776c57fa8cc421ab86/?format=json"/>
    <s v="O (BQSM"/>
    <m/>
    <x v="3"/>
    <x v="41"/>
    <s v="pa"/>
    <m/>
    <m/>
    <m/>
    <x v="39"/>
    <m/>
    <s v="periódico"/>
    <s v="2017-08-03 17:00:00-05:00"/>
    <d v="2017-08-03T00:00:00"/>
    <m/>
    <n v="549.70000000000005"/>
    <n v="4"/>
    <m/>
    <n v="579"/>
    <m/>
    <n v="36"/>
    <m/>
    <s v="información general"/>
    <s v="Panamá"/>
    <m/>
    <s v="español"/>
    <m/>
    <x v="1"/>
    <m/>
    <m/>
    <m/>
    <m/>
    <m/>
    <s v="Deportes"/>
    <m/>
    <m/>
    <m/>
    <m/>
    <m/>
    <m/>
    <m/>
    <m/>
    <m/>
    <m/>
    <m/>
    <m/>
    <s v="Canal de Panamá"/>
    <x v="1"/>
    <n v="0"/>
    <s v="Protagonismo"/>
    <s v="Secundario"/>
    <n v="0"/>
    <m/>
    <n v="0.38"/>
    <n v="289.5"/>
    <n v="289.5"/>
    <n v="5.78"/>
    <m/>
    <m/>
    <m/>
    <m/>
    <x v="33"/>
    <s v="/s/a/midia"/>
    <m/>
    <s v="nacional"/>
    <s v="No"/>
    <n v="1"/>
    <x v="14"/>
    <n v="3"/>
    <d v="1899-12-30T00:00:00"/>
    <n v="2.8900000000000006"/>
    <s v="0"/>
    <s v="1"/>
    <s v="0"/>
  </r>
  <r>
    <s v="/p/a/112190353"/>
    <m/>
    <s v="http://corerepo.acceso.com/api/v2/temp_file/938b3a7c3c03a90441778ef342cc456d/?format=json"/>
    <s v="Diplomacia con China"/>
    <m/>
    <x v="3"/>
    <x v="26"/>
    <s v="pa"/>
    <m/>
    <m/>
    <s v="EDIT. POR LA DEMOCRACIA S.A"/>
    <x v="40"/>
    <m/>
    <s v="periódico"/>
    <s v="2017-08-05 17:00:00-05:00"/>
    <d v="2017-08-05T00:00:00"/>
    <m/>
    <n v="254.2"/>
    <n v="5"/>
    <m/>
    <n v="334"/>
    <m/>
    <n v="15"/>
    <m/>
    <s v="información general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2"/>
    <n v="0"/>
    <s v="Protagonismo"/>
    <s v="Mencion"/>
    <n v="0"/>
    <m/>
    <n v="0.03"/>
    <n v="68.67"/>
    <n v="68.67"/>
    <n v="5.94"/>
    <m/>
    <m/>
    <m/>
    <m/>
    <x v="22"/>
    <s v="/s/a/lppnn"/>
    <m/>
    <s v="nacional"/>
    <s v="No"/>
    <n v="1"/>
    <x v="1"/>
    <n v="5"/>
    <d v="1899-12-30T00:00:00"/>
    <n v="2.9700000000000006"/>
    <s v="0"/>
    <s v="1"/>
    <s v="0"/>
  </r>
  <r>
    <s v="/i/mn/31428597873"/>
    <s v="http://www.panamaon.com/noticias/economia/28919-cepal-vaticina-un-56-de-crecimiento-economico-para-panama.html"/>
    <s v="http://www.panamaon.com/noticias/economia/28919-cepal-vaticina-un-56-de-crecimiento-economico-para-panama.html"/>
    <s v="Cepal vaticina un 5,6 de crecimiento económico para Panamá"/>
    <m/>
    <x v="0"/>
    <x v="1"/>
    <s v="pa"/>
    <m/>
    <m/>
    <m/>
    <x v="1"/>
    <m/>
    <s v="noticia"/>
    <s v="2017-08-05 08:57:00-05:00"/>
    <d v="2017-08-05T00:00:00"/>
    <d v="1899-12-30T08:57:00"/>
    <m/>
    <n v="1844"/>
    <m/>
    <n v="100"/>
    <m/>
    <m/>
    <n v="4"/>
    <m/>
    <s v="Panamá"/>
    <m/>
    <s v="español"/>
    <m/>
    <x v="1"/>
    <m/>
    <m/>
    <m/>
    <m/>
    <m/>
    <m/>
    <s v="Economía de Panamá"/>
    <m/>
    <m/>
    <m/>
    <m/>
    <m/>
    <m/>
    <m/>
    <m/>
    <m/>
    <m/>
    <m/>
    <s v="Canal de Panamá"/>
    <x v="1"/>
    <n v="1"/>
    <s v="Protagonismo"/>
    <s v="Secundario"/>
    <n v="1"/>
    <m/>
    <m/>
    <n v="2.0299999999999998"/>
    <n v="2.0299999999999998"/>
    <n v="6.56"/>
    <m/>
    <m/>
    <m/>
    <m/>
    <x v="1"/>
    <s v="/s/mn/1b1c4cd7841b458e8a8c19eea1c178af"/>
    <m/>
    <m/>
    <s v="No"/>
    <n v="1"/>
    <x v="16"/>
    <n v="5"/>
    <d v="1899-12-30T00:00:00"/>
    <n v="3.2799999999999994"/>
    <s v="1"/>
    <s v="0"/>
    <s v="0"/>
  </r>
  <r>
    <s v="/i/mn/31422673720"/>
    <s v="http://laopinionpanama.com/nacional/comision-infraestructura-continuara-fiscalizando-obras/"/>
    <s v="http://laopinionpanama.com/nacional/comision-infraestructura-continuara-fiscalizando-obras/"/>
    <s v="Comisión de Infraestructura continuará fiscalizando obras"/>
    <m/>
    <x v="0"/>
    <x v="42"/>
    <s v="pa"/>
    <m/>
    <m/>
    <m/>
    <x v="1"/>
    <m/>
    <s v="noticia"/>
    <s v="2017-08-04 16:10:00-05:00"/>
    <d v="2017-08-04T00:00:00"/>
    <d v="1899-12-30T16:10:00"/>
    <m/>
    <n v="419"/>
    <m/>
    <n v="100"/>
    <m/>
    <m/>
    <n v="4"/>
    <s v="información economómica"/>
    <s v="Panamá"/>
    <m/>
    <s v="español"/>
    <m/>
    <x v="0"/>
    <m/>
    <m/>
    <m/>
    <m/>
    <m/>
    <m/>
    <m/>
    <m/>
    <m/>
    <m/>
    <m/>
    <m/>
    <m/>
    <m/>
    <m/>
    <m/>
    <m/>
    <s v="Aniversario del Canal de Panamá"/>
    <s v="Canal de Panamá"/>
    <x v="0"/>
    <n v="1"/>
    <s v="Protagonismo"/>
    <s v="Protagonista"/>
    <n v="1"/>
    <m/>
    <m/>
    <n v="0.84"/>
    <n v="0.84"/>
    <n v="7.81"/>
    <m/>
    <m/>
    <m/>
    <m/>
    <x v="34"/>
    <s v="/s/mn/1ceaf29c555bbf2c362a950cc791dcd4"/>
    <m/>
    <m/>
    <s v="No"/>
    <n v="1"/>
    <x v="8"/>
    <n v="4"/>
    <d v="1899-12-30T00:00:00"/>
    <n v="3.9049999999999994"/>
    <s v="1"/>
    <s v="0"/>
    <s v="0"/>
  </r>
  <r>
    <s v="/i/mn/31439677638"/>
    <s v="http://laestrella.com.pa/economia/miraflores-desde-adentro/24016066"/>
    <s v="http://laestrella.com.pa/economia/miraflores-desde-adentro/24016066"/>
    <s v="s Miraflores, desde adentro "/>
    <m/>
    <x v="0"/>
    <x v="2"/>
    <s v="pa"/>
    <m/>
    <m/>
    <m/>
    <x v="1"/>
    <m/>
    <s v="noticia"/>
    <s v="2017-08-06 18:10:00-05:00"/>
    <d v="2017-08-06T00:00:00"/>
    <d v="1899-12-30T18:10:00"/>
    <m/>
    <n v="49727"/>
    <m/>
    <n v="462.46"/>
    <m/>
    <m/>
    <n v="5"/>
    <s v="información general"/>
    <s v="Panamá"/>
    <m/>
    <s v="español"/>
    <m/>
    <x v="1"/>
    <m/>
    <m/>
    <m/>
    <s v="Compuertas"/>
    <m/>
    <m/>
    <m/>
    <m/>
    <m/>
    <m/>
    <m/>
    <m/>
    <m/>
    <m/>
    <m/>
    <m/>
    <m/>
    <m/>
    <s v="Canal de Panamá"/>
    <x v="0"/>
    <n v="0"/>
    <s v="Protagonismo"/>
    <s v="Protagonista"/>
    <n v="0"/>
    <m/>
    <m/>
    <n v="462.46"/>
    <n v="462.46"/>
    <n v="6.41"/>
    <m/>
    <m/>
    <m/>
    <m/>
    <x v="2"/>
    <s v="/s/mn/90c1e89e24d01c2a3df8080e7f6bdb35"/>
    <m/>
    <m/>
    <s v="No"/>
    <n v="1"/>
    <x v="4"/>
    <n v="6"/>
    <d v="1899-12-30T00:00:00"/>
    <n v="3.2050000000000001"/>
    <s v="0"/>
    <s v="1"/>
    <s v="0"/>
  </r>
  <r>
    <s v="/i/mn/31437837767"/>
    <s v="http://laestrella.com.pa/panama/politica/centroamerica-debe-reconocer-sola-china-afirma-diplomatico-chino-wang-weihua/24015970"/>
    <s v="http://laestrella.com.pa/panama/politica/centroamerica-debe-reconocer-sola-china-afirma-diplomatico-chino-wang-weihua/24015970"/>
    <s v="hace 31 seg Centroamérica debe reconocer que hay una sola China, afirma el diplomático chino Wang Weihua"/>
    <m/>
    <x v="0"/>
    <x v="2"/>
    <s v="pa"/>
    <m/>
    <m/>
    <m/>
    <x v="1"/>
    <m/>
    <s v="noticia"/>
    <s v="2017-08-06 12:44:00-05:00"/>
    <d v="2017-08-06T00:00:00"/>
    <d v="1899-12-30T12:44:00"/>
    <m/>
    <n v="49727"/>
    <m/>
    <n v="462.46"/>
    <m/>
    <m/>
    <n v="5"/>
    <s v="información general"/>
    <s v="Panamá"/>
    <m/>
    <s v="español"/>
    <m/>
    <x v="1"/>
    <m/>
    <m/>
    <m/>
    <m/>
    <m/>
    <m/>
    <m/>
    <m/>
    <m/>
    <m/>
    <m/>
    <s v="Tránsito de buques por el Canal"/>
    <m/>
    <m/>
    <m/>
    <m/>
    <m/>
    <m/>
    <s v="Canal de Panamá"/>
    <x v="1"/>
    <n v="1"/>
    <s v="Protagonismo"/>
    <s v="Secundario"/>
    <n v="1"/>
    <m/>
    <m/>
    <n v="231.23"/>
    <n v="231.23"/>
    <n v="6.56"/>
    <m/>
    <m/>
    <m/>
    <m/>
    <x v="2"/>
    <s v="/s/mn/90c1e89e24d01c2a3df8080e7f6bdb35"/>
    <m/>
    <m/>
    <s v="No"/>
    <n v="1"/>
    <x v="18"/>
    <n v="6"/>
    <d v="1899-12-30T00:00:00"/>
    <n v="3.2799999999999994"/>
    <s v="1"/>
    <s v="0"/>
    <s v="0"/>
  </r>
  <r>
    <s v="/i/mn/31437795174"/>
    <s v="http://laestrella.com.pa/panama/politica/centroamerica-debe-reconocer-sola-china-afirma-diplomatico-chino-wang-weihua/24015970"/>
    <s v="http://laestrella.com.pa/panama/politica/centroamerica-debe-reconocer-sola-china-afirma-diplomatico-chino-wang-weihua/24015970"/>
    <s v="hace 1 hora Centroamérica debe reconocer que hay una sola China, afirma el diplomático chino Wang Weihua"/>
    <m/>
    <x v="0"/>
    <x v="2"/>
    <s v="pa"/>
    <m/>
    <m/>
    <m/>
    <x v="1"/>
    <m/>
    <s v="noticia"/>
    <s v="2017-08-06 12:37:00-05:00"/>
    <d v="2017-08-06T00:00:00"/>
    <d v="1899-12-30T12:37:00"/>
    <m/>
    <n v="49727"/>
    <m/>
    <n v="462.46"/>
    <m/>
    <m/>
    <n v="5"/>
    <s v="información general"/>
    <s v="Panamá"/>
    <m/>
    <s v="español"/>
    <m/>
    <x v="1"/>
    <m/>
    <m/>
    <m/>
    <m/>
    <m/>
    <m/>
    <m/>
    <m/>
    <m/>
    <m/>
    <m/>
    <s v="Tránsito de buques por el Canal"/>
    <m/>
    <m/>
    <m/>
    <m/>
    <m/>
    <m/>
    <s v="Canal de Panamá"/>
    <x v="1"/>
    <n v="1"/>
    <s v="Protagonismo"/>
    <s v="Secundario"/>
    <n v="1"/>
    <m/>
    <m/>
    <n v="231.23"/>
    <n v="231.23"/>
    <n v="6.56"/>
    <m/>
    <m/>
    <m/>
    <m/>
    <x v="2"/>
    <s v="/s/mn/90c1e89e24d01c2a3df8080e7f6bdb35"/>
    <m/>
    <m/>
    <s v="No"/>
    <n v="1"/>
    <x v="18"/>
    <n v="6"/>
    <d v="1899-12-30T00:00:00"/>
    <n v="3.2799999999999994"/>
    <s v="1"/>
    <s v="0"/>
    <s v="0"/>
  </r>
  <r>
    <s v="/p/a/112192051"/>
    <m/>
    <s v="http://corerepo.acceso.com/api/v2/temp_file/d092f57ee888cefddb756734130a0a34/?format=json"/>
    <s v="PORTADA"/>
    <m/>
    <x v="3"/>
    <x v="35"/>
    <s v="pa"/>
    <m/>
    <m/>
    <s v="NUEVA PRENSA FINANCIERA  S.A"/>
    <x v="1"/>
    <m/>
    <s v="periódico"/>
    <s v="2017-08-06 17:00:00-05:00"/>
    <d v="2017-08-06T00:00:00"/>
    <m/>
    <n v="1679.8"/>
    <n v="4"/>
    <m/>
    <n v="1200"/>
    <m/>
    <n v="1"/>
    <m/>
    <s v="información economómica"/>
    <s v="Panamá"/>
    <m/>
    <s v="español"/>
    <m/>
    <x v="0"/>
    <s v="Portada"/>
    <m/>
    <m/>
    <m/>
    <m/>
    <m/>
    <m/>
    <m/>
    <m/>
    <m/>
    <m/>
    <s v="Puerto de Corozal"/>
    <m/>
    <m/>
    <m/>
    <m/>
    <m/>
    <m/>
    <s v="Canal de Panamá"/>
    <x v="0"/>
    <n v="0"/>
    <s v="Protagonismo"/>
    <s v="Protagonista"/>
    <n v="0"/>
    <m/>
    <n v="1"/>
    <n v="1200"/>
    <n v="1200"/>
    <n v="6.41"/>
    <m/>
    <m/>
    <m/>
    <m/>
    <x v="27"/>
    <s v="/s/a/cap"/>
    <m/>
    <s v="nacional"/>
    <s v="Sí"/>
    <n v="1"/>
    <x v="2"/>
    <n v="6"/>
    <d v="1899-12-30T00:00:00"/>
    <n v="3.2050000000000001"/>
    <s v="0"/>
    <s v="1"/>
    <s v="0"/>
  </r>
  <r>
    <s v="/p/a/112192045"/>
    <m/>
    <s v="http://corerepo.acceso.com/api/v2/temp_file/3879188328239a017b6aee69f4ce2c9e/?format=json"/>
    <s v="CONCESIÓN | ACTUALMENTE HAY SEIS EMPRESAS INTERESADAS EN DESARROLLAR ESTE PROYECTO Nuevo pliego de cargos de Corozal..."/>
    <m/>
    <x v="3"/>
    <x v="35"/>
    <s v="pa"/>
    <m/>
    <m/>
    <s v="NUEVA PRENSA FINANCIERA  S.A"/>
    <x v="41"/>
    <m/>
    <s v="periódico"/>
    <s v="2017-08-06 17:00:00-05:00"/>
    <d v="2017-08-06T00:00:00"/>
    <m/>
    <n v="534.6"/>
    <n v="4"/>
    <m/>
    <n v="409"/>
    <m/>
    <n v="11"/>
    <m/>
    <s v="información economómica"/>
    <s v="Panamá"/>
    <m/>
    <s v="español"/>
    <m/>
    <x v="0"/>
    <m/>
    <m/>
    <m/>
    <m/>
    <m/>
    <m/>
    <m/>
    <m/>
    <m/>
    <m/>
    <m/>
    <s v="Puerto de Corozal"/>
    <m/>
    <m/>
    <m/>
    <m/>
    <m/>
    <m/>
    <s v="Canal de Panamá"/>
    <x v="1"/>
    <n v="0"/>
    <s v="Protagonismo"/>
    <s v="Secundario"/>
    <n v="0"/>
    <m/>
    <n v="0.17"/>
    <n v="204.5"/>
    <n v="204.5"/>
    <n v="5.78"/>
    <m/>
    <m/>
    <m/>
    <m/>
    <x v="27"/>
    <s v="/s/a/cap"/>
    <m/>
    <s v="nacional"/>
    <s v="No"/>
    <n v="1"/>
    <x v="2"/>
    <n v="6"/>
    <d v="1899-12-30T00:00:00"/>
    <n v="2.8900000000000006"/>
    <s v="0"/>
    <s v="1"/>
    <s v="0"/>
  </r>
  <r>
    <s v="/p/a/112192021"/>
    <m/>
    <s v="http://corerepo.acceso.com/api/v2/temp_file/253b718ec1676e36a56fa8aa919de80a/?format=json"/>
    <s v="Industria de transporte marítimo trata de equilibrarse y ser rentable"/>
    <m/>
    <x v="3"/>
    <x v="35"/>
    <s v="pa"/>
    <m/>
    <m/>
    <s v="NUEVA PRENSA FINANCIERA  S.A"/>
    <x v="1"/>
    <m/>
    <s v="periódico"/>
    <s v="2017-08-06 17:00:00-05:00"/>
    <d v="2017-08-06T00:00:00"/>
    <m/>
    <n v="341.6"/>
    <n v="4"/>
    <m/>
    <n v="283"/>
    <m/>
    <n v="10"/>
    <m/>
    <s v="información economómica"/>
    <s v="Panamá"/>
    <m/>
    <s v="español"/>
    <m/>
    <x v="1"/>
    <m/>
    <m/>
    <m/>
    <m/>
    <m/>
    <m/>
    <m/>
    <m/>
    <m/>
    <m/>
    <m/>
    <s v="Tránsito de buques por el Canal"/>
    <m/>
    <m/>
    <m/>
    <m/>
    <m/>
    <m/>
    <s v="Canal de Panamá"/>
    <x v="1"/>
    <n v="1"/>
    <s v="Protagonismo"/>
    <s v="Secundario"/>
    <n v="1"/>
    <m/>
    <n v="0.12"/>
    <n v="141.5"/>
    <n v="141.5"/>
    <n v="6.56"/>
    <m/>
    <m/>
    <m/>
    <m/>
    <x v="27"/>
    <s v="/s/a/cap"/>
    <m/>
    <s v="nacional"/>
    <s v="No"/>
    <n v="1"/>
    <x v="18"/>
    <n v="6"/>
    <d v="1899-12-30T00:00:00"/>
    <n v="3.2799999999999994"/>
    <s v="1"/>
    <s v="0"/>
    <s v="0"/>
  </r>
  <r>
    <s v="/p/a/112205490"/>
    <m/>
    <s v="http://corerepo.acceso.com/api/v2/temp_file/79404cb464e7d7ac8c6bd966c8a2979e/?format=json"/>
    <s v="PORTADA"/>
    <m/>
    <x v="3"/>
    <x v="26"/>
    <s v="pa"/>
    <m/>
    <m/>
    <s v="EDIT. POR LA DEMOCRACIA S.A"/>
    <x v="1"/>
    <m/>
    <s v="periódico"/>
    <s v="2017-08-06 17:00:00-05:00"/>
    <d v="2017-08-06T00:00:00"/>
    <m/>
    <n v="1716"/>
    <n v="5"/>
    <m/>
    <n v="2195"/>
    <m/>
    <n v="1"/>
    <m/>
    <s v="información general"/>
    <s v="Panamá"/>
    <m/>
    <s v="español"/>
    <m/>
    <x v="1"/>
    <m/>
    <m/>
    <m/>
    <s v="Ampliación Canal"/>
    <m/>
    <m/>
    <m/>
    <m/>
    <m/>
    <m/>
    <m/>
    <m/>
    <m/>
    <m/>
    <m/>
    <m/>
    <m/>
    <m/>
    <s v="Canal de Panamá"/>
    <x v="1"/>
    <n v="0"/>
    <s v="Protagonismo"/>
    <s v="Secundario"/>
    <n v="0"/>
    <m/>
    <n v="0.5"/>
    <n v="1097.5"/>
    <n v="1097.5"/>
    <n v="6.25"/>
    <m/>
    <m/>
    <m/>
    <m/>
    <x v="22"/>
    <s v="/s/a/lppnn"/>
    <m/>
    <s v="nacional"/>
    <s v="Sí"/>
    <n v="1"/>
    <x v="7"/>
    <n v="6"/>
    <d v="1899-12-30T00:00:00"/>
    <n v="3.125"/>
    <s v="0"/>
    <s v="1"/>
    <s v="0"/>
  </r>
  <r>
    <s v="/p/a/112205518"/>
    <m/>
    <s v="http://corerepo.acceso.com/api/v2/temp_file/38128e32945f949b048abb3e615c489a/?format=json"/>
    <s v="Mi Bus extenderá contrato con First Transit"/>
    <m/>
    <x v="3"/>
    <x v="26"/>
    <s v="pa"/>
    <m/>
    <m/>
    <s v="EDIT. POR LA DEMOCRACIA S.A"/>
    <x v="42"/>
    <m/>
    <s v="periódico"/>
    <s v="2017-08-06 17:00:00-05:00"/>
    <d v="2017-08-06T00:00:00"/>
    <m/>
    <n v="455.3"/>
    <n v="5"/>
    <m/>
    <n v="596"/>
    <m/>
    <n v="10"/>
    <m/>
    <s v="información general"/>
    <s v="Panamá"/>
    <m/>
    <s v="español"/>
    <m/>
    <x v="1"/>
    <m/>
    <s v="Administración"/>
    <m/>
    <m/>
    <m/>
    <m/>
    <m/>
    <m/>
    <m/>
    <m/>
    <m/>
    <m/>
    <m/>
    <m/>
    <m/>
    <m/>
    <m/>
    <m/>
    <s v="Canal de Panamá"/>
    <x v="2"/>
    <n v="0"/>
    <s v="Protagonismo"/>
    <s v="Mencion"/>
    <n v="0"/>
    <m/>
    <n v="0.03"/>
    <n v="68.52"/>
    <n v="68.52"/>
    <n v="5.94"/>
    <m/>
    <m/>
    <m/>
    <m/>
    <x v="22"/>
    <s v="/s/a/lppnn"/>
    <m/>
    <s v="nacional"/>
    <s v="Sí"/>
    <n v="1"/>
    <x v="11"/>
    <n v="6"/>
    <d v="1899-12-30T00:00:00"/>
    <n v="2.9700000000000006"/>
    <s v="0"/>
    <s v="1"/>
    <s v="0"/>
  </r>
  <r>
    <s v="/p/a/112205011"/>
    <m/>
    <s v="http://corerepo.acceso.com/api/v2/temp_file/e7bf278f05cc1c4e32455591c7156518/?format=json"/>
    <s v="Tribunal de Arbitraje emite fallo a favor de la ACP"/>
    <m/>
    <x v="3"/>
    <x v="35"/>
    <s v="pa"/>
    <m/>
    <m/>
    <s v="NUEVA PRENSA FINANCIERA  S.A"/>
    <x v="1"/>
    <m/>
    <s v="periódico"/>
    <s v="2017-08-06 17:00:00-05:00"/>
    <d v="2017-08-06T00:00:00"/>
    <m/>
    <n v="686.3"/>
    <n v="4"/>
    <m/>
    <n v="131"/>
    <m/>
    <n v="2"/>
    <m/>
    <s v="información economómica"/>
    <s v="Panamá"/>
    <m/>
    <s v="español"/>
    <m/>
    <x v="1"/>
    <s v="Titular"/>
    <s v="Enfrentamiento ACP y GUPC"/>
    <m/>
    <m/>
    <m/>
    <m/>
    <m/>
    <m/>
    <s v="Sí"/>
    <m/>
    <m/>
    <m/>
    <m/>
    <m/>
    <m/>
    <m/>
    <m/>
    <m/>
    <s v="Canal de Panamá"/>
    <x v="0"/>
    <n v="1"/>
    <s v="Protagonismo"/>
    <s v="Protagonista"/>
    <n v="1"/>
    <m/>
    <n v="0.11"/>
    <n v="131"/>
    <n v="131"/>
    <n v="7.81"/>
    <m/>
    <m/>
    <m/>
    <m/>
    <x v="27"/>
    <s v="/s/a/cap"/>
    <m/>
    <s v="nacional"/>
    <s v="No"/>
    <n v="1"/>
    <x v="0"/>
    <n v="6"/>
    <d v="1899-12-30T00:00:00"/>
    <n v="3.9049999999999994"/>
    <s v="1"/>
    <s v="0"/>
    <s v="0"/>
  </r>
  <r>
    <s v="/r/a360lat/31916902"/>
    <m/>
    <s v="https://acceso360latam.acceso.com/autoridadcanal/es-PA/?mod=TrackingAVPlayer&amp;task=download&amp;isHighQuality=1&amp;inline=1&amp;newsId=31916902&amp;mediaType=1&amp;origin=news-publication&amp;sigTs=1502111209&amp;sig=93728247496e75b3af830c0dc5979f62724e66bfc77e71580b2513d98877b9fc"/>
    <s v="POSIBLE CREACION DEL DISTRITO DE PANAMA NORTE GENERA MALESTAR EN LA COMUNIDAD. DECLARACIONES SAIDY QUINTERO,..."/>
    <m/>
    <x v="2"/>
    <x v="8"/>
    <s v="pa"/>
    <s v="pa"/>
    <m/>
    <m/>
    <x v="1"/>
    <m/>
    <s v="radio"/>
    <s v="2017-08-07 05:18:33-05:00"/>
    <d v="2017-08-07T00:00:00"/>
    <d v="1899-12-30T05:18:33"/>
    <m/>
    <m/>
    <m/>
    <n v="219.49"/>
    <n v="152"/>
    <m/>
    <m/>
    <m/>
    <s v="Panamá"/>
    <s v="pa"/>
    <m/>
    <m/>
    <x v="1"/>
    <m/>
    <m/>
    <s v="Titulación de tierras "/>
    <m/>
    <m/>
    <m/>
    <m/>
    <m/>
    <m/>
    <m/>
    <m/>
    <m/>
    <m/>
    <m/>
    <m/>
    <m/>
    <m/>
    <m/>
    <s v="Canal de Panamá"/>
    <x v="2"/>
    <n v="0"/>
    <s v="Protagonismo"/>
    <s v="Mencion"/>
    <n v="0"/>
    <n v="5"/>
    <m/>
    <n v="10"/>
    <n v="7.22"/>
    <n v="5"/>
    <m/>
    <m/>
    <m/>
    <m/>
    <x v="8"/>
    <m/>
    <m/>
    <m/>
    <s v="No"/>
    <n v="1"/>
    <x v="19"/>
    <n v="7"/>
    <d v="1899-12-30T00:02:41"/>
    <n v="2.5"/>
    <s v="0"/>
    <s v="1"/>
    <s v="0"/>
  </r>
  <r>
    <s v="/p/a/112205790"/>
    <m/>
    <s v="http://corerepo.acceso.com/api/v2/temp_file/a96dbc37be94c907e1b9a11a1b5f25dd/?format=json"/>
    <s v="Productores de Bugaba se reúnen con Roux"/>
    <m/>
    <x v="3"/>
    <x v="28"/>
    <s v="pa"/>
    <m/>
    <m/>
    <s v="GRUPO EPASA"/>
    <x v="1"/>
    <m/>
    <s v="periódico"/>
    <s v="2017-08-06 17:00:00-05:00"/>
    <d v="2017-08-06T00:00:00"/>
    <m/>
    <n v="69.5"/>
    <n v="4"/>
    <m/>
    <n v="96"/>
    <m/>
    <n v="6"/>
    <m/>
    <s v="información general"/>
    <s v="Panamá"/>
    <m/>
    <s v="español"/>
    <m/>
    <x v="1"/>
    <m/>
    <m/>
    <m/>
    <m/>
    <m/>
    <m/>
    <m/>
    <m/>
    <m/>
    <m/>
    <m/>
    <m/>
    <m/>
    <m/>
    <s v="Gobierno"/>
    <m/>
    <m/>
    <m/>
    <s v="Canal de Panamá"/>
    <x v="2"/>
    <n v="0"/>
    <s v="Protagonismo"/>
    <s v="Mencion"/>
    <n v="0"/>
    <m/>
    <n v="0.03"/>
    <n v="30.21"/>
    <n v="30.21"/>
    <n v="6.25"/>
    <m/>
    <m/>
    <m/>
    <m/>
    <x v="23"/>
    <s v="/s/a/pacri"/>
    <m/>
    <s v="nacional"/>
    <s v="Sí"/>
    <n v="1"/>
    <x v="21"/>
    <n v="6"/>
    <d v="1899-12-30T00:00:00"/>
    <n v="3.125"/>
    <s v="0"/>
    <s v="1"/>
    <s v="0"/>
  </r>
  <r>
    <s v="/p/a/112205519"/>
    <m/>
    <s v="http://corerepo.acceso.com/api/v2/temp_file/8e8f6cb14a9ff6ea08c766d8d322435a/?format=json"/>
    <s v="Una consultoría identifica las deficiencias del Inadeh"/>
    <m/>
    <x v="3"/>
    <x v="26"/>
    <s v="pa"/>
    <m/>
    <m/>
    <s v="EDIT. POR LA DEMOCRACIA S.A"/>
    <x v="43"/>
    <m/>
    <s v="periódico"/>
    <s v="2017-08-06 17:00:00-05:00"/>
    <d v="2017-08-06T00:00:00"/>
    <m/>
    <n v="739.7"/>
    <n v="5"/>
    <m/>
    <n v="969"/>
    <m/>
    <n v="10"/>
    <m/>
    <s v="información general"/>
    <s v="Panamá"/>
    <m/>
    <s v="español"/>
    <m/>
    <x v="1"/>
    <m/>
    <m/>
    <m/>
    <s v="Ampliación Canal"/>
    <m/>
    <m/>
    <m/>
    <m/>
    <m/>
    <m/>
    <m/>
    <m/>
    <m/>
    <m/>
    <m/>
    <m/>
    <m/>
    <m/>
    <s v="Canal de Panamá"/>
    <x v="1"/>
    <n v="0"/>
    <s v="Protagonismo"/>
    <s v="Secundario"/>
    <n v="0"/>
    <m/>
    <n v="0.22"/>
    <n v="484.5"/>
    <n v="484.5"/>
    <n v="6.25"/>
    <m/>
    <m/>
    <m/>
    <m/>
    <x v="22"/>
    <s v="/s/a/lppnn"/>
    <m/>
    <s v="nacional"/>
    <s v="Sí"/>
    <n v="1"/>
    <x v="7"/>
    <n v="6"/>
    <d v="1899-12-30T00:00:00"/>
    <n v="3.125"/>
    <s v="0"/>
    <s v="1"/>
    <s v="0"/>
  </r>
  <r>
    <s v="/p/a/112205141"/>
    <m/>
    <s v="http://corerepo.acceso.com/api/v2/temp_file/2b62f367857d6302d109434238a8757c/?format=json"/>
    <s v="Fundación pide una reforma educativa para el siglo XXI"/>
    <m/>
    <x v="3"/>
    <x v="15"/>
    <s v="pa"/>
    <m/>
    <m/>
    <m/>
    <x v="44"/>
    <m/>
    <s v="periódico"/>
    <s v="2017-08-06 17:00:00-05:00"/>
    <d v="2017-08-06T00:00:00"/>
    <m/>
    <n v="658.7"/>
    <n v="5"/>
    <m/>
    <n v="793"/>
    <m/>
    <n v="2"/>
    <m/>
    <s v="información general"/>
    <s v="Panamá"/>
    <m/>
    <s v="español"/>
    <m/>
    <x v="1"/>
    <m/>
    <m/>
    <s v="Educación"/>
    <m/>
    <m/>
    <m/>
    <m/>
    <m/>
    <m/>
    <m/>
    <m/>
    <m/>
    <m/>
    <m/>
    <m/>
    <m/>
    <m/>
    <m/>
    <s v="Canal de Panamá"/>
    <x v="2"/>
    <n v="0"/>
    <s v="Protagonismo"/>
    <s v="Mencion"/>
    <n v="0"/>
    <m/>
    <n v="0.03"/>
    <n v="54.21"/>
    <n v="54.21"/>
    <n v="5.63"/>
    <m/>
    <m/>
    <m/>
    <m/>
    <x v="15"/>
    <s v="/s/a/estpn"/>
    <m/>
    <s v="nacional"/>
    <s v="Sí"/>
    <n v="1"/>
    <x v="26"/>
    <n v="6"/>
    <d v="1899-12-30T00:00:00"/>
    <n v="2.8149999999999995"/>
    <s v="0"/>
    <s v="1"/>
    <s v="0"/>
  </r>
  <r>
    <s v="/p/a/112205810"/>
    <m/>
    <s v="http://corerepo.acceso.com/api/v2/temp_file/ccd0e4aaec19f6b555cc87b48a1fd3fd/?format=json"/>
    <s v="Jefes de la cúpula de seguridad parten a China"/>
    <m/>
    <x v="3"/>
    <x v="28"/>
    <s v="pa"/>
    <m/>
    <m/>
    <s v="GRUPO EPASA"/>
    <x v="1"/>
    <m/>
    <s v="periódico"/>
    <s v="2017-08-06 17:00:00-05:00"/>
    <d v="2017-08-06T00:00:00"/>
    <m/>
    <n v="352.8"/>
    <n v="4"/>
    <m/>
    <n v="485"/>
    <m/>
    <n v="6"/>
    <m/>
    <s v="información general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2"/>
    <n v="0"/>
    <s v="Protagonismo"/>
    <s v="Mencion"/>
    <n v="0"/>
    <m/>
    <n v="0.03"/>
    <n v="30.05"/>
    <n v="30.05"/>
    <n v="6.25"/>
    <m/>
    <m/>
    <m/>
    <m/>
    <x v="23"/>
    <s v="/s/a/pacri"/>
    <m/>
    <s v="nacional"/>
    <s v="No"/>
    <n v="1"/>
    <x v="1"/>
    <n v="6"/>
    <d v="1899-12-30T00:00:00"/>
    <n v="3.125"/>
    <s v="0"/>
    <s v="1"/>
    <s v="0"/>
  </r>
  <r>
    <s v="/p/a/112205140"/>
    <m/>
    <s v="http://corerepo.acceso.com/api/v2/temp_file/fc0ea535f8e3d91c8a417ace4a9bd78c/?format=json"/>
    <s v="Puertos panameños deben prepararse para megalianzas' navieras"/>
    <m/>
    <x v="3"/>
    <x v="15"/>
    <s v="pa"/>
    <m/>
    <m/>
    <m/>
    <x v="5"/>
    <m/>
    <s v="periódico"/>
    <s v="2017-08-06 17:00:00-05:00"/>
    <d v="2017-08-06T00:00:00"/>
    <m/>
    <n v="723.9"/>
    <n v="5"/>
    <m/>
    <n v="867"/>
    <m/>
    <n v="9"/>
    <m/>
    <s v="información general"/>
    <s v="Panamá"/>
    <m/>
    <s v="español"/>
    <m/>
    <x v="0"/>
    <m/>
    <m/>
    <m/>
    <m/>
    <m/>
    <m/>
    <m/>
    <m/>
    <m/>
    <m/>
    <m/>
    <m/>
    <m/>
    <m/>
    <m/>
    <m/>
    <m/>
    <s v="Aniversario del Canal de Panamá"/>
    <s v="Canal de Panamá"/>
    <x v="0"/>
    <n v="1"/>
    <s v="Protagonismo"/>
    <s v="Protagonista"/>
    <n v="1"/>
    <m/>
    <n v="0.5"/>
    <n v="867"/>
    <n v="867"/>
    <n v="8.1300000000000008"/>
    <m/>
    <m/>
    <m/>
    <m/>
    <x v="15"/>
    <s v="/s/a/estpn"/>
    <m/>
    <s v="nacional"/>
    <s v="No"/>
    <n v="1"/>
    <x v="8"/>
    <n v="6"/>
    <d v="1899-12-30T00:00:00"/>
    <n v="4.0650000000000004"/>
    <s v="1"/>
    <s v="0"/>
    <s v="0"/>
  </r>
  <r>
    <s v="/i/mn/31450198867"/>
    <s v="http://www.asamblea.gob.pa/comision-del-canal-inspecciona-trabajos-en-esclusas-de-miraflores/"/>
    <s v="http://www.asamblea.gob.pa/comision-del-canal-inspecciona-trabajos-en-esclusas-de-miraflores/"/>
    <s v="Comisión del Canal inspecciona trabajos en esclusas de Miraflores"/>
    <m/>
    <x v="0"/>
    <x v="40"/>
    <s v="pa"/>
    <m/>
    <m/>
    <m/>
    <x v="45"/>
    <m/>
    <s v="noticia"/>
    <s v="2017-08-07 18:40:00-05:00"/>
    <d v="2017-08-07T00:00:00"/>
    <d v="1899-12-30T18:40:00"/>
    <m/>
    <n v="5238"/>
    <m/>
    <n v="100"/>
    <m/>
    <m/>
    <n v="5"/>
    <m/>
    <s v="Panamá"/>
    <m/>
    <s v="español"/>
    <m/>
    <x v="0"/>
    <s v="Titular"/>
    <m/>
    <m/>
    <m/>
    <m/>
    <m/>
    <m/>
    <m/>
    <m/>
    <m/>
    <m/>
    <m/>
    <m/>
    <m/>
    <m/>
    <m/>
    <m/>
    <s v="Aniversario del Canal de Panamá"/>
    <s v="Canal de Panamá"/>
    <x v="0"/>
    <n v="1"/>
    <s v="Protagonismo"/>
    <s v="Protagonista"/>
    <n v="1"/>
    <m/>
    <m/>
    <n v="31.43"/>
    <n v="31.43"/>
    <n v="7.81"/>
    <m/>
    <m/>
    <m/>
    <m/>
    <x v="32"/>
    <s v="/s/mn/afd62a3419f3980823fd9d11c0f8a53a"/>
    <m/>
    <m/>
    <s v="No"/>
    <n v="1"/>
    <x v="8"/>
    <n v="7"/>
    <d v="1899-12-30T00:00:00"/>
    <n v="3.9049999999999994"/>
    <s v="1"/>
    <s v="0"/>
    <s v="0"/>
  </r>
  <r>
    <s v="/i/mn/31451139962"/>
    <s v="http://efpanama.com/canal-de-panama-recibe-calificacion-de-a/"/>
    <s v="http://efpanama.com/canal-de-panama-recibe-calificacion-de-a/"/>
    <s v="Canal de Panamá recibe calificación de A"/>
    <m/>
    <x v="0"/>
    <x v="43"/>
    <s v="pa"/>
    <m/>
    <m/>
    <m/>
    <x v="1"/>
    <m/>
    <s v="noticia"/>
    <s v="2017-08-07 21:05:00-05:00"/>
    <d v="2017-08-07T00:00:00"/>
    <d v="1899-12-30T21:05:00"/>
    <m/>
    <n v="84"/>
    <m/>
    <n v="100"/>
    <m/>
    <m/>
    <n v="3"/>
    <m/>
    <s v="Panamá"/>
    <m/>
    <s v="español"/>
    <m/>
    <x v="1"/>
    <s v="Titular"/>
    <s v="Administración"/>
    <m/>
    <m/>
    <m/>
    <m/>
    <m/>
    <m/>
    <m/>
    <m/>
    <m/>
    <m/>
    <m/>
    <m/>
    <m/>
    <m/>
    <m/>
    <m/>
    <s v="Canal de Panamá"/>
    <x v="0"/>
    <n v="1"/>
    <s v="Protagonismo"/>
    <s v="Protagonista"/>
    <n v="1"/>
    <m/>
    <m/>
    <n v="0.17"/>
    <n v="0.17"/>
    <n v="7.81"/>
    <m/>
    <m/>
    <m/>
    <m/>
    <x v="35"/>
    <s v="/s/mn/f7481166171f1b2d36384ca6df8b60b0"/>
    <m/>
    <m/>
    <s v="No"/>
    <n v="1"/>
    <x v="11"/>
    <n v="7"/>
    <d v="1899-12-30T00:00:00"/>
    <n v="3.9049999999999994"/>
    <s v="1"/>
    <s v="0"/>
    <s v="0"/>
  </r>
  <r>
    <s v="/tv/a360lat/31924141"/>
    <m/>
    <s v="https://acceso360latam.acceso.com/autoridadcanal/es-PA/?mod=TrackingAVPlayer&amp;task=download&amp;isHighQuality=1&amp;inline=1&amp;newsId=31924141&amp;mediaType=2&amp;origin=news-publication&amp;sigTs=1502168032&amp;sig=20a49b08e210fb8d198695ffd05937af33a9a093b0d91547900eb128d602fe40"/>
    <s v="ENTREVISTA CON JHON BENNET, EXPRESIDENTE DE APEDE. SE HABLA ACERCA DE LA FALTA DE MANO DE OBRA CALIFICADA EN EL MERCADO..."/>
    <m/>
    <x v="1"/>
    <x v="21"/>
    <s v="pa"/>
    <s v="pa"/>
    <m/>
    <m/>
    <x v="1"/>
    <m/>
    <s v="tv"/>
    <s v="2017-08-07 09:24:00-05:00"/>
    <d v="2017-08-07T00:00:00"/>
    <d v="1899-12-30T09:24:00"/>
    <m/>
    <m/>
    <m/>
    <n v="7434.38"/>
    <n v="793"/>
    <m/>
    <m/>
    <m/>
    <s v="Panamá"/>
    <s v="pa"/>
    <m/>
    <m/>
    <x v="1"/>
    <m/>
    <m/>
    <m/>
    <s v="Generación de empleos"/>
    <m/>
    <m/>
    <m/>
    <m/>
    <m/>
    <m/>
    <m/>
    <m/>
    <m/>
    <m/>
    <m/>
    <m/>
    <m/>
    <m/>
    <s v="Canal de Panamá"/>
    <x v="1"/>
    <n v="0"/>
    <s v="Protagonismo"/>
    <s v="Secundario"/>
    <n v="0"/>
    <n v="396.5"/>
    <m/>
    <n v="3717.19"/>
    <n v="3717.19"/>
    <n v="5"/>
    <m/>
    <m/>
    <m/>
    <m/>
    <x v="3"/>
    <m/>
    <m/>
    <m/>
    <s v="No"/>
    <n v="1"/>
    <x v="15"/>
    <n v="7"/>
    <d v="1899-12-30T00:14:00"/>
    <n v="2.5"/>
    <s v="0"/>
    <s v="1"/>
    <s v="0"/>
  </r>
  <r>
    <s v="/i/mn/31451578758"/>
    <s v="http://efpanama.com/presupuesto-del-canal-llega-us3037-millones/"/>
    <s v="http://efpanama.com/presupuesto-del-canal-llega-us3037-millones/"/>
    <s v="Presupuesto del Canal llega US$3,037 millones"/>
    <m/>
    <x v="0"/>
    <x v="43"/>
    <s v="pa"/>
    <m/>
    <m/>
    <m/>
    <x v="1"/>
    <m/>
    <s v="noticia"/>
    <s v="2017-08-07 22:15:00-05:00"/>
    <d v="2017-08-07T00:00:00"/>
    <d v="1899-12-30T22:15:00"/>
    <m/>
    <n v="84"/>
    <m/>
    <n v="100"/>
    <m/>
    <m/>
    <n v="3"/>
    <m/>
    <s v="Panamá"/>
    <m/>
    <s v="español"/>
    <m/>
    <x v="1"/>
    <s v="Titular"/>
    <m/>
    <m/>
    <m/>
    <m/>
    <m/>
    <s v="Economía del Canal"/>
    <m/>
    <m/>
    <m/>
    <m/>
    <m/>
    <m/>
    <m/>
    <m/>
    <m/>
    <m/>
    <m/>
    <s v="Canal de Panamá"/>
    <x v="0"/>
    <n v="1"/>
    <s v="Protagonismo"/>
    <s v="Protagonista"/>
    <n v="1"/>
    <m/>
    <m/>
    <n v="0.17"/>
    <n v="0.17"/>
    <n v="7.81"/>
    <m/>
    <m/>
    <m/>
    <m/>
    <x v="35"/>
    <s v="/s/mn/f7481166171f1b2d36384ca6df8b60b0"/>
    <m/>
    <m/>
    <s v="No"/>
    <n v="1"/>
    <x v="10"/>
    <n v="7"/>
    <d v="1899-12-30T00:00:00"/>
    <n v="3.9049999999999994"/>
    <s v="1"/>
    <s v="0"/>
    <s v="0"/>
  </r>
  <r>
    <s v="/i/mn/31450046703"/>
    <s v="http://www.dpanama.news/nacionales/inspeccionan-trabajos-en-esclusas-de-miraflores/"/>
    <s v="http://www.dpanama.news/nacionales/inspeccionan-trabajos-en-esclusas-de-miraflores/"/>
    <s v="Inspeccionan trabajos en esclusas de Miraflores"/>
    <m/>
    <x v="0"/>
    <x v="38"/>
    <s v="pa"/>
    <m/>
    <m/>
    <m/>
    <x v="29"/>
    <m/>
    <s v="noticia"/>
    <s v="2017-08-07 18:18:00-05:00"/>
    <d v="2017-08-07T00:00:00"/>
    <d v="1899-12-30T18:18:00"/>
    <m/>
    <m/>
    <m/>
    <n v="100"/>
    <m/>
    <m/>
    <m/>
    <m/>
    <s v="Panamá"/>
    <m/>
    <s v="español"/>
    <m/>
    <x v="0"/>
    <s v="Titular"/>
    <m/>
    <m/>
    <m/>
    <m/>
    <m/>
    <m/>
    <m/>
    <m/>
    <m/>
    <m/>
    <m/>
    <m/>
    <m/>
    <m/>
    <m/>
    <m/>
    <s v="Aniversario del Canal de Panamá"/>
    <s v="Canal de Panamá"/>
    <x v="0"/>
    <n v="1"/>
    <s v="Protagonismo"/>
    <s v="Protagonista"/>
    <n v="1"/>
    <m/>
    <m/>
    <m/>
    <m/>
    <n v="10"/>
    <m/>
    <m/>
    <m/>
    <m/>
    <x v="30"/>
    <s v="/s/mn/c96eaf6ad6cdf806ffec617a41aa54ba"/>
    <m/>
    <m/>
    <s v="No"/>
    <n v="1"/>
    <x v="8"/>
    <n v="7"/>
    <d v="1899-12-30T00:00:00"/>
    <n v="5"/>
    <s v="1"/>
    <s v="0"/>
    <s v="0"/>
  </r>
  <r>
    <s v="/r/a360lat/31924379"/>
    <m/>
    <s v="https://acceso360latam.acceso.com/autoridadcanal/es-PA/?mod=TrackingAVPlayer&amp;task=download&amp;isHighQuality=1&amp;inline=1&amp;newsId=31924379&amp;mediaType=1&amp;origin=news-publication&amp;sigTs=1502168032&amp;sig=eb75115f2978e8ce28d730f67864b6c0496a09860d05c902d15bf9c842f0bcce"/>
    <s v="LA COMISION DE LA ASAMBLEA NACIONAL DE PANAMA SE INSTALA EN PREDIOS DEL CANAL DE PANAMA. DECLARACIONES DE RAUL..."/>
    <m/>
    <x v="2"/>
    <x v="44"/>
    <s v="pa"/>
    <s v="pa"/>
    <m/>
    <m/>
    <x v="1"/>
    <m/>
    <s v="radio"/>
    <s v="2017-08-07 15:41:45-05:00"/>
    <d v="2017-08-07T00:00:00"/>
    <d v="1899-12-30T15:41:45"/>
    <m/>
    <m/>
    <m/>
    <n v="241"/>
    <n v="724"/>
    <m/>
    <m/>
    <m/>
    <s v="Panamá"/>
    <s v="pa"/>
    <m/>
    <m/>
    <x v="0"/>
    <m/>
    <m/>
    <m/>
    <m/>
    <m/>
    <m/>
    <m/>
    <m/>
    <m/>
    <m/>
    <m/>
    <m/>
    <m/>
    <m/>
    <s v="Asamblea Nacional"/>
    <m/>
    <m/>
    <m/>
    <s v="Canal de Panamá"/>
    <x v="1"/>
    <n v="0"/>
    <s v="Protagonismo"/>
    <s v="Secundario"/>
    <n v="0"/>
    <n v="362"/>
    <m/>
    <n v="241"/>
    <m/>
    <n v="5"/>
    <m/>
    <m/>
    <m/>
    <m/>
    <x v="10"/>
    <m/>
    <m/>
    <m/>
    <s v="No"/>
    <n v="1"/>
    <x v="27"/>
    <n v="7"/>
    <d v="1899-12-30T00:12:47"/>
    <n v="2.5"/>
    <s v="0"/>
    <s v="1"/>
    <s v="0"/>
  </r>
  <r>
    <s v="/p/a/112224854"/>
    <m/>
    <s v="http://corerepo.acceso.com/api/v2/temp_file/8073ad21f0d8d7170b28cec9ab2f3e1d/?format=json"/>
    <s v="Citan a ministro del Mici"/>
    <m/>
    <x v="3"/>
    <x v="28"/>
    <s v="pa"/>
    <m/>
    <m/>
    <s v="GRUPO EPASA"/>
    <x v="1"/>
    <m/>
    <s v="periódico"/>
    <s v="2017-08-07 17:00:00-05:00"/>
    <d v="2017-08-07T00:00:00"/>
    <m/>
    <n v="124.1"/>
    <n v="4"/>
    <m/>
    <n v="171"/>
    <m/>
    <n v="6"/>
    <m/>
    <s v="información general"/>
    <s v="Panamá"/>
    <m/>
    <s v="español"/>
    <m/>
    <x v="1"/>
    <m/>
    <m/>
    <m/>
    <m/>
    <m/>
    <m/>
    <m/>
    <m/>
    <m/>
    <m/>
    <m/>
    <m/>
    <m/>
    <m/>
    <m/>
    <m/>
    <s v="Acuerdos internacionales"/>
    <m/>
    <s v="Canal de Panamá"/>
    <x v="2"/>
    <n v="0"/>
    <s v="Protagonismo"/>
    <s v="Mencion"/>
    <n v="0"/>
    <m/>
    <n v="0.03"/>
    <n v="30"/>
    <n v="30"/>
    <n v="6.25"/>
    <m/>
    <m/>
    <m/>
    <m/>
    <x v="23"/>
    <s v="/s/a/pacri"/>
    <m/>
    <s v="nacional"/>
    <s v="No"/>
    <n v="1"/>
    <x v="28"/>
    <n v="7"/>
    <d v="1899-12-30T00:00:00"/>
    <n v="3.125"/>
    <s v="0"/>
    <s v="1"/>
    <s v="0"/>
  </r>
  <r>
    <s v="/p/a/112224465"/>
    <m/>
    <s v="http://corerepo.acceso.com/api/v2/temp_file/e09f7c0c2df9c29d67d5ce390121d5cf/?format=json"/>
    <s v="El turismo chino"/>
    <m/>
    <x v="3"/>
    <x v="26"/>
    <s v="pa"/>
    <m/>
    <m/>
    <s v="EDIT. POR LA DEMOCRACIA S.A"/>
    <x v="46"/>
    <m/>
    <s v="periódico"/>
    <s v="2017-08-07 17:00:00-05:00"/>
    <d v="2017-08-07T00:00:00"/>
    <m/>
    <n v="833.6"/>
    <n v="5"/>
    <m/>
    <n v="1094"/>
    <m/>
    <n v="15"/>
    <m/>
    <s v="información general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2"/>
    <n v="0"/>
    <s v="Protagonismo"/>
    <s v="Mencion"/>
    <n v="0"/>
    <m/>
    <n v="0.03"/>
    <n v="68.59"/>
    <n v="68.59"/>
    <n v="5.94"/>
    <m/>
    <m/>
    <m/>
    <m/>
    <x v="22"/>
    <s v="/s/a/lppnn"/>
    <m/>
    <s v="nacional"/>
    <s v="Sí"/>
    <n v="1"/>
    <x v="1"/>
    <n v="7"/>
    <d v="1899-12-30T00:00:00"/>
    <n v="2.9700000000000006"/>
    <s v="0"/>
    <s v="1"/>
    <s v="0"/>
  </r>
  <r>
    <s v="/p/a/112225332"/>
    <m/>
    <s v="http://corerepo.acceso.com/api/v2/temp_file/5fbe042182c24ae830f23471ed98b35d/?format=json"/>
    <s v="Canal de Panamá suscribe acuerdos para impulsar sostenibilidad en su cuenca"/>
    <m/>
    <x v="3"/>
    <x v="45"/>
    <s v="pa"/>
    <m/>
    <m/>
    <s v="FOCUS PUBLICATIONSS.CINT.SA"/>
    <x v="1"/>
    <m/>
    <s v="periódico"/>
    <s v="2017-08-06 17:00:00-05:00"/>
    <d v="2017-08-06T00:00:00"/>
    <m/>
    <n v="254"/>
    <n v="4"/>
    <m/>
    <n v="26"/>
    <m/>
    <n v="11"/>
    <m/>
    <s v="información economómica"/>
    <s v="Panamá"/>
    <m/>
    <s v="español"/>
    <m/>
    <x v="0"/>
    <s v="Titular"/>
    <s v="Acciones sociales"/>
    <m/>
    <m/>
    <m/>
    <m/>
    <m/>
    <m/>
    <m/>
    <m/>
    <m/>
    <m/>
    <m/>
    <m/>
    <m/>
    <m/>
    <m/>
    <m/>
    <s v="Canal de Panamá"/>
    <x v="0"/>
    <n v="1"/>
    <s v="Protagonismo"/>
    <s v="Protagonista"/>
    <n v="1"/>
    <m/>
    <n v="0.52"/>
    <n v="26"/>
    <n v="26"/>
    <n v="7.81"/>
    <m/>
    <m/>
    <m/>
    <m/>
    <x v="36"/>
    <s v="/s/a/thbol"/>
    <m/>
    <s v="nacional"/>
    <s v="No"/>
    <n v="1"/>
    <x v="29"/>
    <n v="6"/>
    <d v="1899-12-30T00:00:00"/>
    <n v="3.9049999999999994"/>
    <s v="1"/>
    <s v="0"/>
    <s v="0"/>
  </r>
  <r>
    <s v="/p/a/112224372"/>
    <m/>
    <s v="http://corerepo.acceso.com/api/v2/temp_file/53f6415be3c95a00b3b4b45ad5eada06/?format=json"/>
    <s v="TRAER INNOVACIÓN PARA REEXPORTAR"/>
    <m/>
    <x v="3"/>
    <x v="46"/>
    <s v="pa"/>
    <m/>
    <m/>
    <s v="EDIT. POR LA DEMOCRACIA S.A"/>
    <x v="47"/>
    <m/>
    <s v="periódico"/>
    <s v="2017-08-07 17:00:00-05:00"/>
    <d v="2017-08-07T00:00:00"/>
    <m/>
    <n v="1345.5"/>
    <n v="5"/>
    <m/>
    <n v="4390"/>
    <m/>
    <n v="14"/>
    <m/>
    <s v="información economómica"/>
    <s v="Panamá"/>
    <m/>
    <s v="español"/>
    <m/>
    <x v="1"/>
    <m/>
    <s v="Obras y arreglos "/>
    <m/>
    <m/>
    <m/>
    <m/>
    <m/>
    <m/>
    <m/>
    <m/>
    <m/>
    <m/>
    <m/>
    <m/>
    <m/>
    <m/>
    <m/>
    <m/>
    <s v="Canal de Panamá"/>
    <x v="0"/>
    <n v="0"/>
    <s v="Protagonismo"/>
    <s v="Protagonista"/>
    <n v="0"/>
    <m/>
    <n v="2"/>
    <n v="4390"/>
    <n v="4390"/>
    <n v="6.88"/>
    <m/>
    <m/>
    <m/>
    <m/>
    <x v="37"/>
    <s v="/s/a/lpmar"/>
    <n v="1"/>
    <s v="nacional"/>
    <s v="Sí"/>
    <n v="1"/>
    <x v="9"/>
    <n v="7"/>
    <d v="1899-12-30T00:00:00"/>
    <n v="3.4399999999999995"/>
    <s v="0"/>
    <s v="1"/>
    <s v="0"/>
  </r>
  <r>
    <s v="/i/mn/31452335757"/>
    <s v="http://www.prensa.com/opinion/turismo-chino_0_4820517977.html"/>
    <s v="http://www.prensa.com/opinion/turismo-chino_0_4820517977.html"/>
    <s v="El turismo chino"/>
    <m/>
    <x v="0"/>
    <x v="11"/>
    <s v="pa"/>
    <m/>
    <m/>
    <m/>
    <x v="1"/>
    <m/>
    <s v="noticia"/>
    <s v="2017-08-08 00:13:00-05:00"/>
    <d v="2017-08-08T00:00:00"/>
    <d v="1899-12-30T00:13:00"/>
    <m/>
    <n v="72409"/>
    <m/>
    <n v="606.05999999999995"/>
    <m/>
    <m/>
    <n v="6"/>
    <m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2"/>
    <n v="0"/>
    <s v="Protagonismo"/>
    <s v="Mencion"/>
    <n v="0"/>
    <m/>
    <m/>
    <n v="60.61"/>
    <n v="60.61"/>
    <n v="5.63"/>
    <m/>
    <m/>
    <m/>
    <m/>
    <x v="11"/>
    <s v="/s/mn/c278fcaee936dcae2361612fec832e84"/>
    <m/>
    <m/>
    <s v="No"/>
    <n v="1"/>
    <x v="1"/>
    <n v="8"/>
    <d v="1899-12-30T00:00:00"/>
    <n v="2.8149999999999995"/>
    <s v="0"/>
    <s v="1"/>
    <s v="0"/>
  </r>
  <r>
    <s v="/p/a/112225323"/>
    <m/>
    <s v="http://corerepo.acceso.com/api/v2/temp_file/3eaa29b75a79090b202fe00d15ae1abb/?format=json"/>
    <s v="Aplazan licitación del cuarto puente sobre el Canal de Panamá"/>
    <m/>
    <x v="3"/>
    <x v="45"/>
    <s v="pa"/>
    <m/>
    <m/>
    <s v="FOCUS PUBLICATIONSS.CINT.SA"/>
    <x v="1"/>
    <m/>
    <s v="periódico"/>
    <s v="2017-08-06 17:00:00-05:00"/>
    <d v="2017-08-06T00:00:00"/>
    <m/>
    <n v="333.5"/>
    <n v="4"/>
    <m/>
    <n v="34"/>
    <m/>
    <n v="5"/>
    <m/>
    <s v="información economómica"/>
    <s v="Panamá"/>
    <m/>
    <s v="español"/>
    <m/>
    <x v="1"/>
    <s v="Titular"/>
    <m/>
    <m/>
    <m/>
    <m/>
    <m/>
    <m/>
    <m/>
    <m/>
    <m/>
    <m/>
    <m/>
    <m/>
    <s v="Cuarto puente sobre el Canal"/>
    <m/>
    <m/>
    <m/>
    <m/>
    <s v="Canal de Panamá"/>
    <x v="2"/>
    <n v="0"/>
    <s v="Protagonismo"/>
    <s v="Mencion"/>
    <n v="0"/>
    <m/>
    <n v="0.03"/>
    <n v="1.56"/>
    <n v="1.56"/>
    <n v="5.47"/>
    <m/>
    <m/>
    <m/>
    <m/>
    <x v="36"/>
    <s v="/s/a/thbol"/>
    <m/>
    <s v="nacional"/>
    <s v="Sí"/>
    <n v="1"/>
    <x v="12"/>
    <n v="6"/>
    <d v="1899-12-30T00:00:00"/>
    <n v="2.7349999999999994"/>
    <s v="0"/>
    <s v="1"/>
    <s v="0"/>
  </r>
  <r>
    <s v="/p/a/112225330"/>
    <m/>
    <s v="http://corerepo.acceso.com/api/v2/temp_file/fa18bc08a1f9f0203c24c8d2aeeb876b/?format=json"/>
    <s v="National newsbriefs"/>
    <m/>
    <x v="3"/>
    <x v="45"/>
    <s v="pa"/>
    <m/>
    <m/>
    <s v="FOCUS PUBLICATIONSS.CINT.SA"/>
    <x v="1"/>
    <m/>
    <s v="periódico"/>
    <s v="2017-08-06 17:00:00-05:00"/>
    <d v="2017-08-06T00:00:00"/>
    <m/>
    <n v="368"/>
    <n v="4"/>
    <m/>
    <n v="38"/>
    <m/>
    <n v="10"/>
    <m/>
    <s v="información economómica"/>
    <s v="Panamá"/>
    <m/>
    <s v="español"/>
    <m/>
    <x v="0"/>
    <m/>
    <m/>
    <m/>
    <m/>
    <m/>
    <m/>
    <m/>
    <m/>
    <m/>
    <m/>
    <m/>
    <s v="Tránsito de buques por el Canal"/>
    <m/>
    <m/>
    <m/>
    <m/>
    <m/>
    <m/>
    <s v="Canal de Panamá"/>
    <x v="0"/>
    <n v="1"/>
    <s v="Protagonismo"/>
    <s v="Protagonista"/>
    <n v="1"/>
    <m/>
    <n v="0.75"/>
    <n v="38"/>
    <n v="38"/>
    <n v="7.81"/>
    <m/>
    <m/>
    <m/>
    <m/>
    <x v="36"/>
    <s v="/s/a/thbol"/>
    <m/>
    <s v="nacional"/>
    <s v="Sí"/>
    <n v="1"/>
    <x v="18"/>
    <n v="6"/>
    <d v="1899-12-30T00:00:00"/>
    <n v="3.9049999999999994"/>
    <s v="1"/>
    <s v="0"/>
    <s v="0"/>
  </r>
  <r>
    <s v="/p/a/112225322"/>
    <m/>
    <s v="http://corerepo.acceso.com/api/v2/temp_file/3cd0fa01f180df02574fec1b73fcbfc8/?format=json"/>
    <s v="Panamá debe ofrecer a turistas chinos algo más que playa"/>
    <m/>
    <x v="3"/>
    <x v="45"/>
    <s v="pa"/>
    <m/>
    <m/>
    <s v="FOCUS PUBLICATIONSS.CINT.SA"/>
    <x v="1"/>
    <m/>
    <s v="periódico"/>
    <s v="2017-08-06 17:00:00-05:00"/>
    <d v="2017-08-06T00:00:00"/>
    <m/>
    <n v="386.2"/>
    <n v="4"/>
    <m/>
    <n v="39"/>
    <m/>
    <n v="4"/>
    <m/>
    <s v="información economómica"/>
    <s v="Panamá"/>
    <m/>
    <s v="español"/>
    <m/>
    <x v="1"/>
    <m/>
    <m/>
    <m/>
    <m/>
    <m/>
    <m/>
    <m/>
    <m/>
    <m/>
    <m/>
    <m/>
    <s v="Tránsito de buques por el Canal"/>
    <m/>
    <m/>
    <m/>
    <m/>
    <m/>
    <m/>
    <s v="Canal de Panamá"/>
    <x v="0"/>
    <n v="1"/>
    <s v="Protagonismo"/>
    <s v="Protagonista"/>
    <n v="1"/>
    <m/>
    <n v="0.79"/>
    <n v="39"/>
    <n v="39"/>
    <n v="7.81"/>
    <m/>
    <m/>
    <m/>
    <m/>
    <x v="36"/>
    <s v="/s/a/thbol"/>
    <m/>
    <s v="nacional"/>
    <s v="No"/>
    <n v="1"/>
    <x v="18"/>
    <n v="6"/>
    <d v="1899-12-30T00:00:00"/>
    <n v="3.9049999999999994"/>
    <s v="1"/>
    <s v="0"/>
    <s v="0"/>
  </r>
  <r>
    <s v="/p/a/112224288"/>
    <m/>
    <s v="http://corerepo.acceso.com/api/v2/temp_file/e47b98126aafc4f8c9397fe42915388e/?format=json"/>
    <s v="De la Guardia sustenta presupuesto para 2018"/>
    <m/>
    <x v="3"/>
    <x v="16"/>
    <s v="pa"/>
    <m/>
    <m/>
    <m/>
    <x v="48"/>
    <m/>
    <s v="periódico"/>
    <s v="2017-08-07 17:00:00-05:00"/>
    <d v="2017-08-07T00:00:00"/>
    <m/>
    <n v="399.9"/>
    <n v="4"/>
    <m/>
    <n v="535"/>
    <m/>
    <n v="9"/>
    <m/>
    <s v="información general"/>
    <s v="Panamá"/>
    <m/>
    <s v="español"/>
    <m/>
    <x v="1"/>
    <m/>
    <m/>
    <m/>
    <m/>
    <m/>
    <m/>
    <s v="Economía del Canal"/>
    <m/>
    <m/>
    <m/>
    <m/>
    <m/>
    <m/>
    <m/>
    <m/>
    <m/>
    <m/>
    <m/>
    <s v="Canal de Panamá"/>
    <x v="1"/>
    <n v="0"/>
    <s v="Protagonismo"/>
    <s v="Secundario"/>
    <n v="0"/>
    <m/>
    <n v="0.27"/>
    <n v="267.5"/>
    <n v="267.5"/>
    <n v="6.25"/>
    <m/>
    <m/>
    <m/>
    <m/>
    <x v="16"/>
    <s v="/s/a/sigpn"/>
    <m/>
    <s v="nacional"/>
    <s v="Sí"/>
    <n v="1"/>
    <x v="10"/>
    <n v="7"/>
    <d v="1899-12-30T00:00:00"/>
    <n v="3.125"/>
    <s v="0"/>
    <s v="1"/>
    <s v="0"/>
  </r>
  <r>
    <s v="/p/a/112224483"/>
    <m/>
    <s v="http://corerepo.acceso.com/api/v2/temp_file/b2c1189716c79a7696d7e1a00655f70e/?format=json"/>
    <s v="$583 millones invertidos en capacitación laboral"/>
    <m/>
    <x v="3"/>
    <x v="26"/>
    <s v="pa"/>
    <m/>
    <m/>
    <s v="EDIT. POR LA DEMOCRACIA S.A"/>
    <x v="49"/>
    <m/>
    <s v="periódico"/>
    <s v="2017-08-07 17:00:00-05:00"/>
    <d v="2017-08-07T00:00:00"/>
    <m/>
    <n v="753.2"/>
    <n v="5"/>
    <m/>
    <n v="988"/>
    <m/>
    <n v="17"/>
    <m/>
    <s v="información general"/>
    <s v="Panamá"/>
    <m/>
    <s v="español"/>
    <m/>
    <x v="1"/>
    <m/>
    <m/>
    <m/>
    <s v="Ampliación Canal"/>
    <m/>
    <m/>
    <m/>
    <m/>
    <m/>
    <m/>
    <m/>
    <m/>
    <m/>
    <m/>
    <m/>
    <m/>
    <m/>
    <m/>
    <s v="Canal de Panamá"/>
    <x v="1"/>
    <n v="0"/>
    <s v="Protagonismo"/>
    <s v="Secundario"/>
    <n v="0"/>
    <m/>
    <n v="0.23"/>
    <n v="494"/>
    <n v="494"/>
    <n v="6.25"/>
    <m/>
    <m/>
    <m/>
    <m/>
    <x v="22"/>
    <s v="/s/a/lppnn"/>
    <m/>
    <s v="nacional"/>
    <s v="Sí"/>
    <n v="1"/>
    <x v="7"/>
    <n v="7"/>
    <d v="1899-12-30T00:00:00"/>
    <n v="3.125"/>
    <s v="0"/>
    <s v="1"/>
    <s v="0"/>
  </r>
  <r>
    <s v="/p/a/112225327"/>
    <m/>
    <s v="http://corerepo.acceso.com/api/v2/temp_file/f8df70a9e0839860f0d0a1daa25ee4b9/?format=json"/>
    <s v="Panamá busca alternativas para mantener liderazgo marítimo"/>
    <m/>
    <x v="3"/>
    <x v="45"/>
    <s v="pa"/>
    <m/>
    <m/>
    <s v="FOCUS PUBLICATIONSS.CINT.SA"/>
    <x v="1"/>
    <m/>
    <s v="periódico"/>
    <s v="2017-08-06 17:00:00-05:00"/>
    <d v="2017-08-06T00:00:00"/>
    <m/>
    <n v="314.10000000000002"/>
    <n v="4"/>
    <m/>
    <n v="32"/>
    <m/>
    <n v="9"/>
    <m/>
    <s v="información economómica"/>
    <s v="Panamá"/>
    <m/>
    <s v="español"/>
    <m/>
    <x v="1"/>
    <m/>
    <m/>
    <m/>
    <m/>
    <m/>
    <m/>
    <m/>
    <m/>
    <m/>
    <m/>
    <m/>
    <s v="Tránsito de buques por el Canal"/>
    <m/>
    <m/>
    <m/>
    <m/>
    <m/>
    <m/>
    <s v="Canal de Panamá"/>
    <x v="1"/>
    <n v="0"/>
    <s v="Protagonismo"/>
    <s v="Secundario"/>
    <n v="0"/>
    <m/>
    <n v="0.32"/>
    <n v="16"/>
    <n v="16"/>
    <n v="5.78"/>
    <m/>
    <m/>
    <m/>
    <m/>
    <x v="36"/>
    <s v="/s/a/thbol"/>
    <m/>
    <s v="nacional"/>
    <s v="Sí"/>
    <n v="1"/>
    <x v="18"/>
    <n v="6"/>
    <d v="1899-12-30T00:00:00"/>
    <n v="2.8900000000000006"/>
    <s v="0"/>
    <s v="1"/>
    <s v="0"/>
  </r>
  <r>
    <s v="/p/a/112224448"/>
    <m/>
    <s v="http://corerepo.acceso.com/api/v2/temp_file/3a8a3f5170af287af5d17b79f7b19f70/?format=json"/>
    <s v="Solicitudes de presupuesto sumaron $29,673 millones"/>
    <m/>
    <x v="3"/>
    <x v="26"/>
    <s v="pa"/>
    <m/>
    <m/>
    <s v="EDIT. POR LA DEMOCRACIA S.A"/>
    <x v="36"/>
    <m/>
    <s v="periódico"/>
    <s v="2017-08-07 17:00:00-05:00"/>
    <d v="2017-08-07T00:00:00"/>
    <m/>
    <n v="250.7"/>
    <n v="5"/>
    <m/>
    <n v="329"/>
    <m/>
    <n v="17"/>
    <m/>
    <s v="información general"/>
    <s v="Panamá"/>
    <m/>
    <s v="español"/>
    <m/>
    <x v="1"/>
    <m/>
    <m/>
    <m/>
    <m/>
    <m/>
    <m/>
    <m/>
    <m/>
    <m/>
    <m/>
    <m/>
    <m/>
    <m/>
    <s v="Cuarto puente sobre el Canal"/>
    <m/>
    <m/>
    <m/>
    <m/>
    <s v="Canal de Panamá"/>
    <x v="2"/>
    <n v="0"/>
    <s v="Protagonismo"/>
    <s v="Mencion"/>
    <n v="0"/>
    <m/>
    <n v="0.03"/>
    <n v="68.59"/>
    <n v="68.59"/>
    <n v="5.94"/>
    <m/>
    <m/>
    <m/>
    <m/>
    <x v="22"/>
    <s v="/s/a/lppnn"/>
    <m/>
    <s v="nacional"/>
    <s v="Sí"/>
    <n v="1"/>
    <x v="12"/>
    <n v="7"/>
    <d v="1899-12-30T00:00:00"/>
    <n v="2.9700000000000006"/>
    <s v="0"/>
    <s v="1"/>
    <s v="0"/>
  </r>
  <r>
    <s v="/p/a/112224812"/>
    <m/>
    <s v="http://corerepo.acceso.com/api/v2/temp_file/09aad2f340af4369561535ed3134f8b1/?format=json"/>
    <s v="La agenda para hoy"/>
    <m/>
    <x v="3"/>
    <x v="7"/>
    <s v="pa"/>
    <m/>
    <m/>
    <s v="GRUPO EPASA"/>
    <x v="1"/>
    <m/>
    <s v="periódico"/>
    <s v="2017-08-07 17:00:00-05:00"/>
    <d v="2017-08-07T00:00:00"/>
    <m/>
    <n v="276.2"/>
    <n v="4"/>
    <m/>
    <n v="560"/>
    <m/>
    <n v="16"/>
    <m/>
    <s v="información general"/>
    <s v="Panamá"/>
    <m/>
    <s v="español"/>
    <m/>
    <x v="1"/>
    <m/>
    <m/>
    <m/>
    <m/>
    <m/>
    <m/>
    <m/>
    <m/>
    <m/>
    <m/>
    <m/>
    <m/>
    <m/>
    <m/>
    <m/>
    <m/>
    <m/>
    <s v="Cronograma de actividades"/>
    <s v="Canal de Panamá"/>
    <x v="2"/>
    <n v="0"/>
    <s v="Protagonismo"/>
    <s v="Mencion"/>
    <n v="0"/>
    <m/>
    <n v="0.03"/>
    <n v="61.43"/>
    <n v="61.43"/>
    <n v="5.94"/>
    <m/>
    <m/>
    <m/>
    <m/>
    <x v="7"/>
    <s v="/s/a/panam"/>
    <m/>
    <s v="nacional"/>
    <s v="Sí"/>
    <n v="1"/>
    <x v="3"/>
    <n v="7"/>
    <d v="1899-12-30T00:00:00"/>
    <n v="2.9700000000000006"/>
    <s v="0"/>
    <s v="1"/>
    <s v="0"/>
  </r>
  <r>
    <s v="/p/a/112224460"/>
    <m/>
    <s v="http://corerepo.acceso.com/api/v2/temp_file/98bc0ea7bdadbeb61e4e18bf0abd415a/?format=json"/>
    <s v="Venta de combustible marino creció 23.6%"/>
    <m/>
    <x v="3"/>
    <x v="26"/>
    <s v="pa"/>
    <m/>
    <m/>
    <s v="EDIT. POR LA DEMOCRACIA S.A"/>
    <x v="2"/>
    <m/>
    <s v="periódico"/>
    <s v="2017-08-07 17:00:00-05:00"/>
    <d v="2017-08-07T00:00:00"/>
    <m/>
    <n v="427.4"/>
    <n v="5"/>
    <m/>
    <n v="557"/>
    <m/>
    <n v="18"/>
    <m/>
    <s v="información general"/>
    <s v="Panamá"/>
    <m/>
    <s v="español"/>
    <m/>
    <x v="1"/>
    <m/>
    <m/>
    <m/>
    <m/>
    <m/>
    <m/>
    <m/>
    <m/>
    <m/>
    <m/>
    <m/>
    <s v="Tránsito de buques por el Canal"/>
    <m/>
    <m/>
    <m/>
    <m/>
    <m/>
    <m/>
    <s v="Canal de Panamá"/>
    <x v="1"/>
    <n v="1"/>
    <s v="Protagonismo"/>
    <s v="Secundario"/>
    <n v="1"/>
    <m/>
    <n v="0.13"/>
    <n v="278.5"/>
    <n v="278.5"/>
    <n v="7.5"/>
    <m/>
    <m/>
    <m/>
    <m/>
    <x v="22"/>
    <s v="/s/a/lppnn"/>
    <m/>
    <s v="nacional"/>
    <s v="Sí"/>
    <n v="1"/>
    <x v="18"/>
    <n v="7"/>
    <d v="1899-12-30T00:00:00"/>
    <n v="3.75"/>
    <s v="1"/>
    <s v="0"/>
    <s v="0"/>
  </r>
  <r>
    <s v="/p/a/112225321"/>
    <m/>
    <s v="http://corerepo.acceso.com/api/v2/temp_file/6f4754f88484dac95f17dbf5069815ef/?format=json"/>
    <s v="Panamá podría integrarse a la Ruta de Seda y globalizarla, Tapiero"/>
    <m/>
    <x v="3"/>
    <x v="45"/>
    <s v="pa"/>
    <m/>
    <m/>
    <s v="FOCUS PUBLICATIONSS.CINT.SA"/>
    <x v="50"/>
    <m/>
    <s v="periódico"/>
    <s v="2017-08-06 17:00:00-05:00"/>
    <d v="2017-08-06T00:00:00"/>
    <m/>
    <n v="651.6"/>
    <n v="4"/>
    <m/>
    <n v="50"/>
    <m/>
    <n v="2"/>
    <m/>
    <s v="información economómica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2"/>
    <n v="0"/>
    <s v="Protagonismo"/>
    <s v="Mencion"/>
    <n v="0"/>
    <m/>
    <n v="0.03"/>
    <n v="1.56"/>
    <n v="1.56"/>
    <n v="5.47"/>
    <m/>
    <m/>
    <m/>
    <m/>
    <x v="36"/>
    <s v="/s/a/thbol"/>
    <m/>
    <s v="nacional"/>
    <s v="No"/>
    <n v="1"/>
    <x v="1"/>
    <n v="6"/>
    <d v="1899-12-30T00:00:00"/>
    <n v="2.7349999999999994"/>
    <s v="0"/>
    <s v="1"/>
    <s v="0"/>
  </r>
  <r>
    <s v="/p/a/112225326"/>
    <m/>
    <s v="http://corerepo.acceso.com/api/v2/temp_file/47f364a525956a3518eb28e69d5ed0d6/?format=json"/>
    <s v="Foro sobre oportunidades del Canal ampliado y Chile"/>
    <m/>
    <x v="3"/>
    <x v="45"/>
    <s v="pa"/>
    <m/>
    <m/>
    <s v="FOCUS PUBLICATIONSS.CINT.SA"/>
    <x v="1"/>
    <m/>
    <s v="periódico"/>
    <s v="2017-08-06 17:00:00-05:00"/>
    <d v="2017-08-06T00:00:00"/>
    <m/>
    <n v="647.5"/>
    <n v="4"/>
    <m/>
    <n v="50"/>
    <m/>
    <n v="8"/>
    <m/>
    <s v="información economómica"/>
    <s v="Panamá"/>
    <m/>
    <s v="español"/>
    <m/>
    <x v="0"/>
    <m/>
    <m/>
    <m/>
    <s v="Ampliación Canal"/>
    <m/>
    <m/>
    <m/>
    <m/>
    <m/>
    <m/>
    <m/>
    <m/>
    <m/>
    <m/>
    <m/>
    <m/>
    <m/>
    <m/>
    <s v="Canal de Panamá"/>
    <x v="0"/>
    <n v="0"/>
    <s v="Protagonismo"/>
    <s v="Protagonista"/>
    <n v="0"/>
    <m/>
    <n v="1"/>
    <n v="50"/>
    <n v="50"/>
    <n v="6.41"/>
    <m/>
    <m/>
    <m/>
    <m/>
    <x v="36"/>
    <s v="/s/a/thbol"/>
    <m/>
    <s v="nacional"/>
    <s v="No"/>
    <n v="1"/>
    <x v="7"/>
    <n v="6"/>
    <d v="1899-12-30T00:00:00"/>
    <n v="3.2050000000000001"/>
    <s v="0"/>
    <s v="1"/>
    <s v="0"/>
  </r>
  <r>
    <s v="/p/a/112224248"/>
    <m/>
    <s v="http://corerepo.acceso.com/api/v2/temp_file/2b488dbcc434748e512efa71f92d3c1a/?format=json"/>
    <s v="Empresa presenta mapa trazado del canal seco' de Costa Rica"/>
    <m/>
    <x v="3"/>
    <x v="15"/>
    <s v="pa"/>
    <m/>
    <m/>
    <m/>
    <x v="51"/>
    <m/>
    <s v="periódico"/>
    <s v="2017-08-07 17:00:00-05:00"/>
    <d v="2017-08-07T00:00:00"/>
    <m/>
    <n v="648"/>
    <n v="5"/>
    <m/>
    <n v="733"/>
    <m/>
    <n v="10"/>
    <m/>
    <s v="información general"/>
    <s v="Panamá"/>
    <m/>
    <s v="español"/>
    <m/>
    <x v="1"/>
    <m/>
    <m/>
    <m/>
    <m/>
    <s v="Canal terrestre"/>
    <m/>
    <m/>
    <m/>
    <m/>
    <m/>
    <m/>
    <m/>
    <m/>
    <m/>
    <m/>
    <m/>
    <m/>
    <m/>
    <s v="Canal de Panamá"/>
    <x v="1"/>
    <n v="0"/>
    <s v="Protagonismo"/>
    <s v="Secundario"/>
    <n v="0"/>
    <m/>
    <n v="0.21"/>
    <n v="366.5"/>
    <n v="366.5"/>
    <n v="5.94"/>
    <m/>
    <m/>
    <m/>
    <m/>
    <x v="15"/>
    <s v="/s/a/estpn"/>
    <m/>
    <s v="nacional"/>
    <s v="No"/>
    <n v="1"/>
    <x v="17"/>
    <n v="7"/>
    <d v="1899-12-30T00:00:00"/>
    <n v="2.9700000000000006"/>
    <s v="0"/>
    <s v="1"/>
    <s v="0"/>
  </r>
  <r>
    <s v="/i/mn/31457713959"/>
    <s v="http://canal.sertv.gob.pa/noticias-nacional-fm/item/43626-canal-de-panama-amplio-horario-del-centro-de-visitantes-de-miraflores"/>
    <s v="http://canal.sertv.gob.pa/noticias-nacional-fm/item/43626-canal-de-panama-amplio-horario-del-centro-de-visitantes-de-miraflores"/>
    <s v="Canal de Panamá, amplío horario del Centro de Visitantes de Miraflores"/>
    <m/>
    <x v="0"/>
    <x v="14"/>
    <s v="pa"/>
    <m/>
    <m/>
    <m/>
    <x v="1"/>
    <m/>
    <s v="noticia"/>
    <s v="2017-08-08 11:05:00-05:00"/>
    <d v="2017-08-08T00:00:00"/>
    <d v="1899-12-30T11:05:00"/>
    <m/>
    <n v="1823"/>
    <m/>
    <n v="100"/>
    <m/>
    <m/>
    <n v="4"/>
    <m/>
    <s v="Panamá"/>
    <m/>
    <s v="español"/>
    <m/>
    <x v="1"/>
    <s v="Titular"/>
    <m/>
    <m/>
    <m/>
    <m/>
    <m/>
    <m/>
    <m/>
    <s v="Sí"/>
    <m/>
    <m/>
    <m/>
    <m/>
    <m/>
    <m/>
    <m/>
    <m/>
    <s v="Cronograma de actividades"/>
    <s v="Canal de Panamá"/>
    <x v="0"/>
    <n v="1"/>
    <s v="Protagonismo"/>
    <s v="Protagonista"/>
    <n v="1"/>
    <m/>
    <m/>
    <n v="5.0999999999999996"/>
    <n v="5.0999999999999996"/>
    <n v="7.81"/>
    <m/>
    <m/>
    <m/>
    <m/>
    <x v="14"/>
    <s v="/s/mn/b8199fa08d3620796d784a6d54f9adc7"/>
    <m/>
    <m/>
    <s v="No"/>
    <n v="1"/>
    <x v="3"/>
    <n v="8"/>
    <d v="1899-12-30T00:00:00"/>
    <n v="3.9049999999999994"/>
    <s v="1"/>
    <s v="0"/>
    <s v="0"/>
  </r>
  <r>
    <s v="/p/a/112226032"/>
    <m/>
    <s v="http://corerepo.acceso.com/api/v2/temp_file/a9582641d30ac7dddeba18c419089539/?format=json"/>
    <s v="PORTADA"/>
    <m/>
    <x v="3"/>
    <x v="47"/>
    <s v="pa"/>
    <m/>
    <m/>
    <s v="ORLANDO MENDIETA"/>
    <x v="1"/>
    <m/>
    <s v="periódico"/>
    <s v="2017-08-06 17:00:00-05:00"/>
    <d v="2017-08-06T00:00:00"/>
    <m/>
    <n v="845.6"/>
    <n v="4"/>
    <m/>
    <n v="50"/>
    <m/>
    <n v="1"/>
    <m/>
    <s v="información economómica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2"/>
    <n v="0"/>
    <s v="Protagonismo"/>
    <s v="Mencion"/>
    <n v="0"/>
    <m/>
    <n v="0.03"/>
    <n v="1.56"/>
    <n v="1.56"/>
    <n v="5.47"/>
    <m/>
    <m/>
    <m/>
    <m/>
    <x v="38"/>
    <s v="/s/a/elfip"/>
    <m/>
    <s v="nacional"/>
    <s v="Sí"/>
    <n v="1"/>
    <x v="1"/>
    <n v="6"/>
    <d v="1899-12-30T00:00:00"/>
    <n v="2.7349999999999994"/>
    <s v="0"/>
    <s v="1"/>
    <s v="0"/>
  </r>
  <r>
    <s v="/p/a/112226043"/>
    <m/>
    <s v="http://corerepo.acceso.com/api/v2/temp_file/e9d94d2319c0f2c9c311b1dd22713620/?format=json"/>
    <s v="Presupuesto del Canal llega US$3,037 millones"/>
    <m/>
    <x v="3"/>
    <x v="47"/>
    <s v="pa"/>
    <m/>
    <m/>
    <s v="ORLANDO MENDIETA"/>
    <x v="52"/>
    <m/>
    <s v="periódico"/>
    <s v="2017-08-06 17:00:00-05:00"/>
    <d v="2017-08-06T00:00:00"/>
    <m/>
    <n v="475.8"/>
    <n v="4"/>
    <m/>
    <n v="32"/>
    <m/>
    <n v="11"/>
    <m/>
    <s v="información economómica"/>
    <s v="Panamá"/>
    <m/>
    <s v="español"/>
    <m/>
    <x v="1"/>
    <s v="Titular"/>
    <m/>
    <m/>
    <m/>
    <m/>
    <m/>
    <s v="Economía del Canal"/>
    <m/>
    <m/>
    <m/>
    <m/>
    <m/>
    <m/>
    <m/>
    <m/>
    <m/>
    <m/>
    <m/>
    <s v="Canal de Panamá"/>
    <x v="0"/>
    <n v="1"/>
    <s v="Protagonismo"/>
    <s v="Protagonista"/>
    <n v="1"/>
    <m/>
    <n v="0.64"/>
    <n v="32"/>
    <n v="32"/>
    <n v="7.81"/>
    <m/>
    <m/>
    <m/>
    <m/>
    <x v="38"/>
    <s v="/s/a/elfip"/>
    <m/>
    <s v="nacional"/>
    <s v="Sí"/>
    <n v="1"/>
    <x v="10"/>
    <n v="6"/>
    <d v="1899-12-30T00:00:00"/>
    <n v="3.9049999999999994"/>
    <s v="1"/>
    <s v="0"/>
    <s v="0"/>
  </r>
  <r>
    <s v="/p/a/112226046"/>
    <m/>
    <s v="http://corerepo.acceso.com/api/v2/temp_file/04db892e7ef2456ffa7f4bf832d4df6e/?format=json"/>
    <s v="Canal de Panamá recibe calificación de A"/>
    <m/>
    <x v="3"/>
    <x v="47"/>
    <s v="pa"/>
    <m/>
    <m/>
    <s v="ORLANDO MENDIETA"/>
    <x v="53"/>
    <m/>
    <s v="periódico"/>
    <s v="2017-08-06 17:00:00-05:00"/>
    <d v="2017-08-06T00:00:00"/>
    <m/>
    <n v="325.5"/>
    <n v="4"/>
    <m/>
    <n v="22"/>
    <m/>
    <n v="14"/>
    <m/>
    <s v="información economómica"/>
    <s v="Panamá"/>
    <m/>
    <s v="español"/>
    <m/>
    <x v="1"/>
    <s v="Titular"/>
    <s v="Administración"/>
    <m/>
    <m/>
    <m/>
    <m/>
    <m/>
    <m/>
    <m/>
    <m/>
    <m/>
    <m/>
    <m/>
    <m/>
    <m/>
    <m/>
    <m/>
    <m/>
    <s v="Canal de Panamá"/>
    <x v="0"/>
    <n v="1"/>
    <s v="Protagonismo"/>
    <s v="Protagonista"/>
    <n v="1"/>
    <m/>
    <n v="0.45"/>
    <n v="22"/>
    <n v="22"/>
    <n v="7.81"/>
    <m/>
    <m/>
    <m/>
    <m/>
    <x v="38"/>
    <s v="/s/a/elfip"/>
    <m/>
    <s v="nacional"/>
    <s v="No"/>
    <n v="1"/>
    <x v="11"/>
    <n v="6"/>
    <d v="1899-12-30T00:00:00"/>
    <n v="3.9049999999999994"/>
    <s v="1"/>
    <s v="0"/>
    <s v="0"/>
  </r>
  <r>
    <s v="/i/mn/31457035924"/>
    <s v="http://elcapitalfinanciero.com/metro-panama-prorroga-periodo-comision-evaluadora-linea-3/"/>
    <s v="http://elcapitalfinanciero.com/metro-panama-prorroga-periodo-comision-evaluadora-linea-3/"/>
    <s v="Metro de Panamá prorroga el periodo de la comisión evaluadora para la Línea 3"/>
    <m/>
    <x v="0"/>
    <x v="35"/>
    <s v="pa"/>
    <m/>
    <m/>
    <m/>
    <x v="54"/>
    <m/>
    <s v="noticia"/>
    <s v="2017-08-08 09:49:00-05:00"/>
    <d v="2017-08-08T00:00:00"/>
    <d v="1899-12-30T09:49:00"/>
    <m/>
    <n v="21"/>
    <m/>
    <n v="100"/>
    <m/>
    <m/>
    <n v="3"/>
    <s v="información general"/>
    <s v="Panamá"/>
    <m/>
    <s v="español"/>
    <m/>
    <x v="1"/>
    <m/>
    <m/>
    <m/>
    <m/>
    <m/>
    <m/>
    <m/>
    <m/>
    <m/>
    <m/>
    <m/>
    <m/>
    <m/>
    <s v="Tercera Línea de Metro"/>
    <m/>
    <m/>
    <m/>
    <m/>
    <s v="Canal de Panamá"/>
    <x v="1"/>
    <n v="0"/>
    <s v="Protagonismo"/>
    <s v="Secundario"/>
    <n v="0"/>
    <m/>
    <m/>
    <n v="0.02"/>
    <n v="0.02"/>
    <n v="5.78"/>
    <m/>
    <m/>
    <m/>
    <m/>
    <x v="27"/>
    <s v="/s/mn/4dc6bcf0d189d0c4f977a609413f401c"/>
    <m/>
    <m/>
    <s v="No"/>
    <n v="1"/>
    <x v="30"/>
    <n v="8"/>
    <d v="1899-12-30T00:00:00"/>
    <n v="2.8900000000000006"/>
    <s v="0"/>
    <s v="1"/>
    <s v="0"/>
  </r>
  <r>
    <s v="/r/a360lat/31937277"/>
    <m/>
    <s v="https://acceso360latam.acceso.com/autoridadcanal/es-PA/?mod=TrackingAVPlayer&amp;task=download&amp;isHighQuality=1&amp;inline=1&amp;newsId=31937277&amp;mediaType=1&amp;origin=news-publication&amp;sigTs=1502253995&amp;sig=7afb9d1afa26002a7828545c4fc9b262748da5ca2d353d5338d6b1c2aff816b1"/>
    <s v="LOS INGRESOS DEL CANAL DE PANAMA SUMARON UN MILLON 119 MIL MILLONES DE DOLARES EN EL PRIMER SEMESTRE DEL AÑO. EL CANAL..."/>
    <m/>
    <x v="2"/>
    <x v="29"/>
    <s v="pa"/>
    <s v="pa"/>
    <m/>
    <m/>
    <x v="1"/>
    <m/>
    <s v="radio"/>
    <s v="2017-08-08 13:10:39-05:00"/>
    <d v="2017-08-08T00:00:00"/>
    <d v="1899-12-30T13:10:39"/>
    <m/>
    <m/>
    <m/>
    <n v="98"/>
    <n v="92"/>
    <m/>
    <m/>
    <m/>
    <s v="Panamá"/>
    <s v="pa"/>
    <m/>
    <m/>
    <x v="1"/>
    <m/>
    <m/>
    <m/>
    <m/>
    <m/>
    <m/>
    <s v="Economía del Canal"/>
    <m/>
    <m/>
    <m/>
    <m/>
    <m/>
    <m/>
    <m/>
    <m/>
    <m/>
    <m/>
    <m/>
    <s v="Canal de Panamá"/>
    <x v="0"/>
    <n v="1"/>
    <s v="Protagonismo"/>
    <s v="Protagonista"/>
    <n v="1"/>
    <n v="92"/>
    <m/>
    <n v="98"/>
    <m/>
    <n v="10"/>
    <m/>
    <m/>
    <m/>
    <m/>
    <x v="9"/>
    <m/>
    <m/>
    <m/>
    <s v="No"/>
    <n v="1"/>
    <x v="10"/>
    <n v="8"/>
    <d v="1899-12-30T00:01:37"/>
    <n v="5"/>
    <s v="1"/>
    <s v="0"/>
    <s v="0"/>
  </r>
  <r>
    <s v="/r/a360lat/31938425"/>
    <m/>
    <s v="https://acceso360latam.acceso.com/autoridadcanal/es-PA/?mod=TrackingAVPlayer&amp;task=download&amp;isHighQuality=1&amp;inline=1&amp;newsId=31938425&amp;mediaType=1&amp;origin=news-publication&amp;sigTs=1502253995&amp;sig=941fb5424a0a8aa40a67a3b3056af6b100af9195ef06bbdd917b251cf07d5b39"/>
    <s v="ENTREVISTA CON ALDO SIGNORELLI, CEO DE LA EMPRESA PORTUARIA SAN ANTONIO; JOSE IRIBARREN, CEO DEL CONCESIONARIO DE SAN..."/>
    <m/>
    <x v="2"/>
    <x v="9"/>
    <s v="pa"/>
    <s v="pa"/>
    <m/>
    <m/>
    <x v="1"/>
    <m/>
    <s v="radio"/>
    <s v="2017-08-08 08:20:59-05:00"/>
    <d v="2017-08-08T00:00:00"/>
    <d v="1899-12-30T08:20:59"/>
    <m/>
    <m/>
    <m/>
    <n v="912.93"/>
    <n v="856"/>
    <m/>
    <m/>
    <m/>
    <s v="Panamá"/>
    <s v="pa"/>
    <m/>
    <m/>
    <x v="1"/>
    <m/>
    <m/>
    <m/>
    <s v="Ampliación Canal"/>
    <m/>
    <m/>
    <m/>
    <m/>
    <m/>
    <m/>
    <m/>
    <m/>
    <m/>
    <m/>
    <m/>
    <m/>
    <m/>
    <m/>
    <s v="Canal de Panamá"/>
    <x v="1"/>
    <n v="1"/>
    <s v="Protagonismo"/>
    <s v="Secundario"/>
    <n v="1"/>
    <n v="428"/>
    <m/>
    <n v="456.46"/>
    <n v="456.46"/>
    <n v="8"/>
    <m/>
    <m/>
    <m/>
    <m/>
    <x v="9"/>
    <m/>
    <m/>
    <m/>
    <s v="No"/>
    <n v="1"/>
    <x v="7"/>
    <n v="8"/>
    <d v="1899-12-30T00:15:06"/>
    <n v="4"/>
    <s v="1"/>
    <s v="0"/>
    <s v="0"/>
  </r>
  <r>
    <s v="/i/mn/31459853556"/>
    <s v="http://www.anpanama.com/7487-Nuevos-peajes-del-Canal-fueron-aprobados-y-entraran-en-vigencia.note.aspx"/>
    <s v="http://www.anpanama.com/7487-Nuevos-peajes-del-Canal-fueron-aprobados-y-entraran-en-vigencia.note.aspx"/>
    <s v="Nuevos peajes del Canal fueron aprobados y entrarÃ¡n en vigencia"/>
    <m/>
    <x v="0"/>
    <x v="48"/>
    <s v="pa"/>
    <m/>
    <m/>
    <m/>
    <x v="1"/>
    <m/>
    <s v="noticia"/>
    <s v="2017-08-08 15:27:00-05:00"/>
    <d v="2017-08-08T00:00:00"/>
    <d v="1899-12-30T15:27:00"/>
    <m/>
    <n v="1236"/>
    <m/>
    <n v="100"/>
    <m/>
    <m/>
    <n v="4"/>
    <m/>
    <s v="Panamá"/>
    <m/>
    <s v="español"/>
    <m/>
    <x v="1"/>
    <m/>
    <s v="Administración"/>
    <m/>
    <m/>
    <m/>
    <m/>
    <m/>
    <m/>
    <s v="Sí"/>
    <m/>
    <m/>
    <m/>
    <m/>
    <m/>
    <m/>
    <m/>
    <m/>
    <m/>
    <s v="Canal de Panamá"/>
    <x v="0"/>
    <n v="1"/>
    <s v="Protagonismo"/>
    <s v="Protagonista"/>
    <n v="1"/>
    <m/>
    <m/>
    <n v="4.45"/>
    <n v="4.45"/>
    <n v="7.81"/>
    <m/>
    <m/>
    <m/>
    <m/>
    <x v="39"/>
    <s v="/s/mn/97cfeee59b5fb097351268e7fdd9f0b2"/>
    <m/>
    <m/>
    <s v="No"/>
    <n v="1"/>
    <x v="11"/>
    <n v="8"/>
    <d v="1899-12-30T00:00:00"/>
    <n v="3.9049999999999994"/>
    <s v="1"/>
    <s v="0"/>
    <s v="0"/>
  </r>
  <r>
    <s v="/i/mn/31458351632"/>
    <s v="http://www.prensa.com/economia/Gabinete-aprueba-estructura-Canal-Panama_0_4821267841.html"/>
    <s v="http://www.prensa.com/economia/Gabinete-aprueba-estructura-Canal-Panama_0_4821267841.html"/>
    <s v="La ACP recibió comentarios por escrito de 12 representantes de asociaciones, líneas navieras, y embarcadores; tres de..."/>
    <m/>
    <x v="0"/>
    <x v="11"/>
    <s v="pa"/>
    <m/>
    <m/>
    <m/>
    <x v="2"/>
    <m/>
    <s v="noticia"/>
    <s v="2017-08-08 12:17:00-05:00"/>
    <d v="2017-08-08T00:00:00"/>
    <d v="1899-12-30T12:17:00"/>
    <m/>
    <n v="72409"/>
    <m/>
    <n v="606.05999999999995"/>
    <m/>
    <m/>
    <n v="6"/>
    <m/>
    <s v="Panamá"/>
    <m/>
    <s v="español"/>
    <m/>
    <x v="1"/>
    <s v="Titular"/>
    <s v="Administración"/>
    <m/>
    <m/>
    <m/>
    <m/>
    <m/>
    <m/>
    <s v="Sí"/>
    <m/>
    <m/>
    <m/>
    <m/>
    <m/>
    <m/>
    <m/>
    <m/>
    <m/>
    <s v="Canal de Panamá"/>
    <x v="0"/>
    <n v="1"/>
    <s v="Protagonismo"/>
    <s v="Protagonista"/>
    <n v="1"/>
    <m/>
    <m/>
    <n v="606.05999999999995"/>
    <n v="606.05999999999995"/>
    <n v="8.1300000000000008"/>
    <m/>
    <m/>
    <m/>
    <m/>
    <x v="11"/>
    <s v="/s/mn/c278fcaee936dcae2361612fec832e84"/>
    <m/>
    <m/>
    <s v="No"/>
    <n v="1"/>
    <x v="11"/>
    <n v="8"/>
    <d v="1899-12-30T00:00:00"/>
    <n v="4.0650000000000004"/>
    <s v="1"/>
    <s v="0"/>
    <s v="0"/>
  </r>
  <r>
    <s v="/i/mn/31458719870"/>
    <s v="http://www.critica.com.pa/nacional/gobierno-avala-los-nuevos-peajes-del-canal-de-panama-484824"/>
    <s v="http://www.critica.com.pa/nacional/gobierno-avala-los-nuevos-peajes-del-canal-de-panama-484824"/>
    <s v="Gobierno avala los nuevos peajes del Canal de Panamá"/>
    <m/>
    <x v="0"/>
    <x v="6"/>
    <s v="pa"/>
    <m/>
    <m/>
    <m/>
    <x v="1"/>
    <m/>
    <s v="noticia"/>
    <s v="2017-08-08 13:02:00-05:00"/>
    <d v="2017-08-08T00:00:00"/>
    <d v="1899-12-30T13:02:00"/>
    <m/>
    <n v="22450"/>
    <n v="311"/>
    <n v="154.9"/>
    <m/>
    <m/>
    <n v="5"/>
    <s v="información general"/>
    <s v="Panamá"/>
    <m/>
    <s v="español"/>
    <m/>
    <x v="1"/>
    <s v="Titular"/>
    <s v="Administración"/>
    <m/>
    <m/>
    <m/>
    <m/>
    <m/>
    <m/>
    <s v="Sí"/>
    <m/>
    <m/>
    <m/>
    <m/>
    <m/>
    <m/>
    <m/>
    <m/>
    <m/>
    <s v="Canal de Panamá"/>
    <x v="0"/>
    <n v="1"/>
    <s v="Protagonismo"/>
    <s v="Protagonista"/>
    <n v="1"/>
    <m/>
    <m/>
    <n v="154.9"/>
    <n v="154.9"/>
    <n v="7.81"/>
    <n v="7.81"/>
    <m/>
    <m/>
    <m/>
    <x v="6"/>
    <s v="/s/mn/feb70115bb0e1699a5aed4f0a518f2a0"/>
    <m/>
    <m/>
    <s v="No"/>
    <n v="1"/>
    <x v="11"/>
    <n v="8"/>
    <d v="1899-12-30T00:00:00"/>
    <n v="3.9049999999999994"/>
    <s v="1"/>
    <s v="0"/>
    <s v="0"/>
  </r>
  <r>
    <s v="/tv/a360lat/31940847"/>
    <m/>
    <s v="https://acceso360latam.acceso.com/autoridadcanal/es-PA/?mod=TrackingAVPlayer&amp;task=download&amp;isHighQuality=1&amp;inline=1&amp;newsId=31940847&amp;mediaType=2&amp;origin=news-publication&amp;sigTs=1502253995&amp;sig=a157e96ab32c8de20120dc37649bed45eecec79640a361d557c96449aaaa187e"/>
    <s v="EL CONSEJO DE GABINETE APROBO LA PROPUESTA PARA MODIFICAR LA ESTRUCTURA DE PEAJES DEL CANAL DE PANAMA."/>
    <m/>
    <x v="1"/>
    <x v="24"/>
    <s v="pa"/>
    <s v="pa"/>
    <m/>
    <m/>
    <x v="55"/>
    <m/>
    <s v="tv"/>
    <s v="2017-08-08 19:49:12-05:00"/>
    <d v="2017-08-08T00:00:00"/>
    <d v="1899-12-30T19:49:12"/>
    <m/>
    <m/>
    <m/>
    <n v="4015.95"/>
    <n v="41"/>
    <m/>
    <m/>
    <m/>
    <s v="Panamá"/>
    <s v="pa"/>
    <m/>
    <m/>
    <x v="1"/>
    <m/>
    <s v="Administración"/>
    <m/>
    <m/>
    <m/>
    <m/>
    <m/>
    <m/>
    <m/>
    <m/>
    <m/>
    <m/>
    <m/>
    <m/>
    <m/>
    <m/>
    <m/>
    <m/>
    <s v="Canal de Panamá"/>
    <x v="0"/>
    <n v="1"/>
    <s v="Protagonismo"/>
    <s v="Protagonista"/>
    <n v="1"/>
    <n v="41"/>
    <m/>
    <n v="4015.95"/>
    <n v="4015.95"/>
    <n v="10"/>
    <m/>
    <m/>
    <m/>
    <m/>
    <x v="17"/>
    <m/>
    <m/>
    <m/>
    <s v="No"/>
    <n v="1"/>
    <x v="11"/>
    <n v="8"/>
    <d v="1899-12-30T00:00:43"/>
    <n v="5"/>
    <s v="1"/>
    <s v="0"/>
    <s v="0"/>
  </r>
  <r>
    <s v="/i/mn/31459159280"/>
    <s v="http://laopinionpanama.com/nacional/consejo-gabinete-aprueba-modificaciones-la-estructura-peajes-del-canal-panama/"/>
    <s v="http://laopinionpanama.com/nacional/consejo-gabinete-aprueba-modificaciones-la-estructura-peajes-del-canal-panama/"/>
    <s v="Consejo de Gabinete aprueba modificaciones a la estructura de peajes del Canal de Panamá"/>
    <m/>
    <x v="0"/>
    <x v="42"/>
    <s v="pa"/>
    <m/>
    <m/>
    <m/>
    <x v="1"/>
    <m/>
    <s v="noticia"/>
    <s v="2017-08-08 13:58:00-05:00"/>
    <d v="2017-08-08T00:00:00"/>
    <d v="1899-12-30T13:58:00"/>
    <m/>
    <n v="419"/>
    <m/>
    <n v="100"/>
    <m/>
    <m/>
    <n v="4"/>
    <s v="información economómica"/>
    <s v="Panamá"/>
    <m/>
    <s v="español"/>
    <m/>
    <x v="1"/>
    <s v="Titular"/>
    <s v="Administración"/>
    <m/>
    <m/>
    <m/>
    <m/>
    <m/>
    <m/>
    <m/>
    <m/>
    <m/>
    <m/>
    <m/>
    <m/>
    <m/>
    <m/>
    <m/>
    <m/>
    <s v="Canal de Panamá"/>
    <x v="0"/>
    <n v="1"/>
    <s v="Protagonismo"/>
    <s v="Protagonista"/>
    <n v="1"/>
    <m/>
    <m/>
    <n v="0.84"/>
    <n v="0.84"/>
    <n v="7.81"/>
    <m/>
    <m/>
    <m/>
    <m/>
    <x v="34"/>
    <s v="/s/mn/1ceaf29c555bbf2c362a950cc791dcd4"/>
    <m/>
    <m/>
    <s v="No"/>
    <n v="1"/>
    <x v="11"/>
    <n v="8"/>
    <d v="1899-12-30T00:00:00"/>
    <n v="3.9049999999999994"/>
    <s v="1"/>
    <s v="0"/>
    <s v="0"/>
  </r>
  <r>
    <s v="/i/mn/31458212406"/>
    <s v="http://www.telemetro.com/nacionales/Aprueban-modificaciones-estructura-Canal-Panama_0_1051995173.html"/>
    <s v="http://www.telemetro.com/nacionales/Aprueban-modificaciones-estructura-Canal-Panama_0_1051995173.html"/>
    <s v="Aprueban modificaciones a la estructura de peajes del Canal de Panamá. Foto/Tomada de la ACP"/>
    <m/>
    <x v="0"/>
    <x v="22"/>
    <s v="pa"/>
    <m/>
    <m/>
    <m/>
    <x v="56"/>
    <m/>
    <s v="noticia"/>
    <s v="2017-08-08 12:02:00-05:00"/>
    <d v="2017-08-08T00:00:00"/>
    <d v="1899-12-30T12:02:00"/>
    <m/>
    <n v="44394"/>
    <m/>
    <n v="266.36"/>
    <m/>
    <m/>
    <n v="5"/>
    <s v="información general"/>
    <s v="Panamá"/>
    <m/>
    <s v="español"/>
    <m/>
    <x v="1"/>
    <s v="Titular"/>
    <s v="Administración"/>
    <m/>
    <m/>
    <m/>
    <m/>
    <m/>
    <m/>
    <s v="Sí"/>
    <m/>
    <m/>
    <m/>
    <m/>
    <m/>
    <m/>
    <m/>
    <m/>
    <m/>
    <s v="Canal de Panamá"/>
    <x v="0"/>
    <n v="1"/>
    <s v="Protagonismo"/>
    <s v="Protagonista"/>
    <n v="1"/>
    <m/>
    <m/>
    <n v="266.36"/>
    <n v="266.36"/>
    <n v="7.81"/>
    <m/>
    <m/>
    <m/>
    <m/>
    <x v="21"/>
    <s v="/s/mn/ffed1af28c99dfe89b18eb4d6c784da8"/>
    <m/>
    <m/>
    <s v="No"/>
    <n v="1"/>
    <x v="11"/>
    <n v="8"/>
    <d v="1899-12-30T00:00:00"/>
    <n v="3.9049999999999994"/>
    <s v="1"/>
    <s v="0"/>
    <s v="0"/>
  </r>
  <r>
    <s v="/i/mn/31458373147"/>
    <s v="http://www.panamaamerica.com.pa/economia/consejo-de-gabinete-aprueba-modificaciones-la-estructura-de-peajes-del-canal-de-panama"/>
    <s v="http://www.panamaamerica.com.pa/economia/consejo-de-gabinete-aprueba-modificaciones-la-estructura-de-peajes-del-canal-de-panama"/>
    <s v="Consejo de Gabinete aprueba modificaciones a la estructura de peajes del Canal de Panamá"/>
    <m/>
    <x v="0"/>
    <x v="7"/>
    <s v="pa"/>
    <m/>
    <m/>
    <m/>
    <x v="57"/>
    <m/>
    <s v="noticia"/>
    <s v="2017-08-08 12:19:00-05:00"/>
    <d v="2017-08-08T00:00:00"/>
    <d v="1899-12-30T12:19:00"/>
    <m/>
    <n v="24288"/>
    <m/>
    <n v="131.15"/>
    <m/>
    <m/>
    <n v="5"/>
    <m/>
    <s v="Panamá"/>
    <m/>
    <s v="español"/>
    <m/>
    <x v="1"/>
    <s v="Titular"/>
    <s v="Administración"/>
    <m/>
    <m/>
    <m/>
    <m/>
    <m/>
    <m/>
    <s v="Sí"/>
    <m/>
    <m/>
    <m/>
    <m/>
    <m/>
    <m/>
    <m/>
    <m/>
    <m/>
    <s v="Canal de Panamá"/>
    <x v="0"/>
    <n v="1"/>
    <s v="Protagonismo"/>
    <s v="Protagonista"/>
    <n v="1"/>
    <m/>
    <m/>
    <n v="131.15"/>
    <n v="131.15"/>
    <n v="7.81"/>
    <m/>
    <m/>
    <m/>
    <m/>
    <x v="7"/>
    <s v="/s/mn/634b8c83ebd7378813ccb5b55c749dbe"/>
    <m/>
    <m/>
    <s v="No"/>
    <n v="1"/>
    <x v="11"/>
    <n v="8"/>
    <d v="1899-12-30T00:00:00"/>
    <n v="3.9049999999999994"/>
    <s v="1"/>
    <s v="0"/>
    <s v="0"/>
  </r>
  <r>
    <s v="/i/mn/31460328325"/>
    <s v="http://laestrella.com.pa/economia/nuevo-peaje-canal-rigen-partir-octubre-2017/24016626"/>
    <s v="http://laestrella.com.pa/economia/nuevo-peaje-canal-rigen-partir-octubre-2017/24016626"/>
    <s v="hace 1 hora Nuevo peaje del Canal rige a partir de octubre de 2017"/>
    <m/>
    <x v="0"/>
    <x v="2"/>
    <s v="pa"/>
    <m/>
    <m/>
    <m/>
    <x v="5"/>
    <m/>
    <s v="noticia"/>
    <s v="2017-08-08 16:31:00-05:00"/>
    <d v="2017-08-08T00:00:00"/>
    <d v="1899-12-30T16:31:00"/>
    <m/>
    <n v="49727"/>
    <m/>
    <n v="462.46"/>
    <m/>
    <m/>
    <n v="5"/>
    <s v="información general"/>
    <s v="Panamá"/>
    <m/>
    <s v="español"/>
    <m/>
    <x v="1"/>
    <m/>
    <s v="Administración"/>
    <m/>
    <m/>
    <m/>
    <m/>
    <m/>
    <m/>
    <s v="Sí"/>
    <m/>
    <m/>
    <m/>
    <m/>
    <m/>
    <m/>
    <m/>
    <m/>
    <m/>
    <s v="Canal de Panamá"/>
    <x v="0"/>
    <n v="1"/>
    <s v="Protagonismo"/>
    <s v="Protagonista"/>
    <n v="1"/>
    <m/>
    <m/>
    <n v="462.46"/>
    <n v="462.46"/>
    <n v="7.81"/>
    <m/>
    <m/>
    <m/>
    <m/>
    <x v="2"/>
    <s v="/s/mn/90c1e89e24d01c2a3df8080e7f6bdb35"/>
    <m/>
    <m/>
    <s v="No"/>
    <n v="1"/>
    <x v="11"/>
    <n v="8"/>
    <d v="1899-12-30T00:00:00"/>
    <n v="3.9049999999999994"/>
    <s v="1"/>
    <s v="0"/>
    <s v="0"/>
  </r>
  <r>
    <s v="/tv/a360lat/31941869"/>
    <m/>
    <s v="https://acceso360latam.acceso.com/autoridadcanal/es-PA/?mod=TrackingAVPlayer&amp;task=download&amp;isHighQuality=1&amp;inline=1&amp;newsId=31941869&amp;mediaType=2&amp;origin=news-publication&amp;sigTs=1502253995&amp;sig=147a8431bb9e94c600acd34098a17bfb1a6a02bebed201ec0703d24dec7ecfc1"/>
    <s v="EL CONSEJO DE GABINETE APROBO MODIFICACIONES A LA ESTRUCTURA DE PEAJES DEL CANAL DE PANAMA."/>
    <m/>
    <x v="1"/>
    <x v="27"/>
    <s v="pa"/>
    <s v="pa"/>
    <m/>
    <m/>
    <x v="1"/>
    <m/>
    <s v="tv"/>
    <s v="2017-08-08 20:55:48-05:00"/>
    <d v="2017-08-08T00:00:00"/>
    <d v="1899-12-30T20:55:48"/>
    <m/>
    <m/>
    <m/>
    <n v="7650"/>
    <n v="85"/>
    <m/>
    <m/>
    <m/>
    <s v="Panamá"/>
    <s v="pa"/>
    <m/>
    <m/>
    <x v="1"/>
    <m/>
    <s v="Administración"/>
    <m/>
    <m/>
    <m/>
    <m/>
    <m/>
    <m/>
    <m/>
    <m/>
    <m/>
    <m/>
    <m/>
    <m/>
    <m/>
    <m/>
    <m/>
    <m/>
    <s v="Canal de Panamá"/>
    <x v="0"/>
    <n v="1"/>
    <s v="Protagonismo"/>
    <s v="Protagonista"/>
    <n v="1"/>
    <n v="85"/>
    <m/>
    <n v="7650"/>
    <n v="7650"/>
    <n v="10"/>
    <m/>
    <m/>
    <m/>
    <m/>
    <x v="12"/>
    <m/>
    <m/>
    <m/>
    <s v="No"/>
    <n v="1"/>
    <x v="11"/>
    <n v="8"/>
    <d v="1899-12-30T00:01:30"/>
    <n v="5"/>
    <s v="1"/>
    <s v="0"/>
    <s v="0"/>
  </r>
  <r>
    <s v="/r/a360lat/31938441"/>
    <m/>
    <s v="https://acceso360latam.acceso.com/autoridadcanal/es-PA/?mod=TrackingAVPlayer&amp;task=download&amp;isHighQuality=1&amp;inline=1&amp;newsId=31938441&amp;mediaType=1&amp;origin=news-publication&amp;sigTs=1502253995&amp;sig=83a45083aa24ed8625ff3dc784b2ae5cdef1ec4205ea6f659591a60e813c0155"/>
    <s v="ENTREVISTA CON ALDO SIGNORELLI, CEO DE LA EMPRESA PORTUARIA SAN ANTONIO; JOSE IRIBARREN, CEO DEL CONCESIONARIO DE SAN..."/>
    <m/>
    <x v="2"/>
    <x v="9"/>
    <s v="pa"/>
    <s v="pa"/>
    <m/>
    <m/>
    <x v="1"/>
    <m/>
    <s v="radio"/>
    <s v="2017-08-08 08:35:05-05:00"/>
    <d v="2017-08-08T00:00:00"/>
    <d v="1899-12-30T08:35:05"/>
    <m/>
    <m/>
    <m/>
    <n v="866.01"/>
    <n v="812"/>
    <m/>
    <m/>
    <m/>
    <s v="Panamá"/>
    <s v="pa"/>
    <m/>
    <m/>
    <x v="1"/>
    <m/>
    <m/>
    <m/>
    <s v="Ampliación Canal"/>
    <m/>
    <m/>
    <m/>
    <m/>
    <m/>
    <m/>
    <m/>
    <m/>
    <m/>
    <m/>
    <m/>
    <m/>
    <m/>
    <m/>
    <s v="Canal de Panamá"/>
    <x v="1"/>
    <n v="1"/>
    <s v="Protagonismo"/>
    <s v="Secundario"/>
    <n v="1"/>
    <n v="406"/>
    <m/>
    <n v="433"/>
    <n v="433"/>
    <n v="8"/>
    <m/>
    <m/>
    <m/>
    <m/>
    <x v="9"/>
    <m/>
    <m/>
    <m/>
    <s v="No"/>
    <n v="1"/>
    <x v="7"/>
    <n v="8"/>
    <d v="1899-12-30T00:14:20"/>
    <n v="4"/>
    <s v="1"/>
    <s v="0"/>
    <s v="0"/>
  </r>
  <r>
    <s v="/r/a360lat/31938523"/>
    <m/>
    <s v="https://acceso360latam.acceso.com/autoridadcanal/es-PA/?mod=TrackingAVPlayer&amp;task=download&amp;isHighQuality=1&amp;inline=1&amp;newsId=31938523&amp;mediaType=1&amp;origin=news-publication&amp;sigTs=1502253995&amp;sig=c71f71e379f7fce83f56c9393f53362817f414b75b75eaf9ddacaf3d788e05c6"/>
    <s v="ENTREVISTA CON ALDO SIGNORELLI, CEO DE LA EMPRESA PORTUARIA SAN ANTONIO; JOSE IRIBARREN, CEO DEL CONCESIONARIO DE SAN..."/>
    <m/>
    <x v="2"/>
    <x v="9"/>
    <s v="pa"/>
    <s v="pa"/>
    <m/>
    <m/>
    <x v="1"/>
    <m/>
    <s v="radio"/>
    <s v="2017-08-08 09:01:37-05:00"/>
    <d v="2017-08-08T00:00:00"/>
    <d v="1899-12-30T09:01:37"/>
    <m/>
    <m/>
    <m/>
    <n v="343.42"/>
    <n v="322"/>
    <m/>
    <m/>
    <m/>
    <s v="Panamá"/>
    <s v="pa"/>
    <m/>
    <m/>
    <x v="1"/>
    <m/>
    <m/>
    <m/>
    <s v="Ampliación Canal"/>
    <m/>
    <m/>
    <m/>
    <m/>
    <m/>
    <m/>
    <m/>
    <m/>
    <m/>
    <m/>
    <m/>
    <m/>
    <m/>
    <m/>
    <s v="Canal de Panamá"/>
    <x v="1"/>
    <n v="1"/>
    <s v="Protagonismo"/>
    <s v="Secundario"/>
    <n v="1"/>
    <n v="161"/>
    <m/>
    <n v="171.71"/>
    <n v="171.71"/>
    <n v="8"/>
    <m/>
    <m/>
    <m/>
    <m/>
    <x v="9"/>
    <m/>
    <m/>
    <m/>
    <s v="No"/>
    <n v="1"/>
    <x v="7"/>
    <n v="8"/>
    <d v="1899-12-30T00:05:41"/>
    <n v="4"/>
    <s v="1"/>
    <s v="0"/>
    <s v="0"/>
  </r>
  <r>
    <s v="/i/mn/31459534180"/>
    <s v="https://metrolibre.com/index.php/economia/100798-gabinete-avala-los-nuevos-de-peajes-del-canal-de-panama"/>
    <s v="https://metrolibre.com/index.php/economia/100798-gabinete-avala-los-nuevos-de-peajes-del-canal-de-panama"/>
    <s v="Gabinete avala los nuevos de peajes del Canal de Panamá"/>
    <m/>
    <x v="0"/>
    <x v="20"/>
    <s v="pa"/>
    <m/>
    <m/>
    <m/>
    <x v="1"/>
    <m/>
    <s v="noticia"/>
    <s v="2017-08-08 14:45:00-05:00"/>
    <d v="2017-08-08T00:00:00"/>
    <d v="1899-12-30T14:45:00"/>
    <m/>
    <n v="3352"/>
    <m/>
    <n v="100"/>
    <m/>
    <m/>
    <n v="4"/>
    <s v="información general"/>
    <s v="Panamá"/>
    <m/>
    <s v="español"/>
    <m/>
    <x v="1"/>
    <s v="Titular"/>
    <s v="Administración"/>
    <m/>
    <m/>
    <m/>
    <m/>
    <m/>
    <m/>
    <s v="Sí"/>
    <m/>
    <m/>
    <m/>
    <m/>
    <m/>
    <m/>
    <m/>
    <m/>
    <m/>
    <s v="Canal de Panamá"/>
    <x v="0"/>
    <n v="1"/>
    <s v="Protagonismo"/>
    <s v="Protagonista"/>
    <n v="1"/>
    <m/>
    <m/>
    <n v="9.3800000000000008"/>
    <n v="9.3800000000000008"/>
    <n v="7.81"/>
    <m/>
    <m/>
    <m/>
    <m/>
    <x v="20"/>
    <s v="/s/mn/d9a9959816ba7a1371bafcf01787e93f"/>
    <m/>
    <m/>
    <s v="No"/>
    <n v="1"/>
    <x v="11"/>
    <n v="8"/>
    <d v="1899-12-30T00:00:00"/>
    <n v="3.9049999999999994"/>
    <s v="1"/>
    <s v="0"/>
    <s v="0"/>
  </r>
  <r>
    <s v="/i/mn/31458240712"/>
    <s v="http://www.telemetro.com/nacionales/Aprueban-modificaciones-estructura-Canal-Panama_0_1051995173.html"/>
    <s v="http://www.telemetro.com/nacionales/Aprueban-modificaciones-estructura-Canal-Panama_0_1051995173.html"/>
    <s v="Aprueban modificaciones a la estructura de peajes del Canal de Panamá"/>
    <m/>
    <x v="0"/>
    <x v="22"/>
    <s v="pa"/>
    <m/>
    <m/>
    <m/>
    <x v="56"/>
    <m/>
    <s v="noticia"/>
    <s v="2017-08-08 12:05:00-05:00"/>
    <d v="2017-08-08T00:00:00"/>
    <d v="1899-12-30T12:05:00"/>
    <m/>
    <n v="44394"/>
    <m/>
    <n v="266.36"/>
    <m/>
    <m/>
    <n v="5"/>
    <s v="información general"/>
    <s v="Panamá"/>
    <m/>
    <s v="español"/>
    <m/>
    <x v="1"/>
    <s v="Titular"/>
    <s v="Administración"/>
    <m/>
    <m/>
    <m/>
    <m/>
    <m/>
    <m/>
    <s v="Sí"/>
    <m/>
    <m/>
    <m/>
    <m/>
    <m/>
    <m/>
    <m/>
    <m/>
    <m/>
    <s v="Canal de Panamá"/>
    <x v="0"/>
    <n v="1"/>
    <s v="Protagonismo"/>
    <s v="Protagonista"/>
    <n v="1"/>
    <m/>
    <m/>
    <n v="266.36"/>
    <n v="266.36"/>
    <n v="7.81"/>
    <m/>
    <m/>
    <m/>
    <m/>
    <x v="21"/>
    <s v="/s/mn/ffed1af28c99dfe89b18eb4d6c784da8"/>
    <m/>
    <m/>
    <s v="No"/>
    <n v="1"/>
    <x v="11"/>
    <n v="8"/>
    <d v="1899-12-30T00:00:00"/>
    <n v="3.9049999999999994"/>
    <s v="1"/>
    <s v="0"/>
    <s v="0"/>
  </r>
  <r>
    <s v="/i/mn/31459873761"/>
    <s v="http://laestrella.com.pa/economia/nuevo-peaje-canal-rigen-partir-octubre-2017/24016626"/>
    <s v="http://laestrella.com.pa/economia/nuevo-peaje-canal-rigen-partir-octubre-2017/24016626"/>
    <s v="Nuevo peaje del Canal rige a partir de octubre de 2017"/>
    <m/>
    <x v="0"/>
    <x v="2"/>
    <s v="pa"/>
    <m/>
    <m/>
    <m/>
    <x v="5"/>
    <m/>
    <s v="noticia"/>
    <s v="2017-08-08 15:30:00-05:00"/>
    <d v="2017-08-08T00:00:00"/>
    <d v="1899-12-30T15:30:00"/>
    <m/>
    <n v="49727"/>
    <m/>
    <n v="462.46"/>
    <m/>
    <m/>
    <n v="5"/>
    <s v="información general"/>
    <s v="Panamá"/>
    <m/>
    <s v="español"/>
    <m/>
    <x v="1"/>
    <m/>
    <s v="Administración"/>
    <m/>
    <m/>
    <m/>
    <m/>
    <m/>
    <m/>
    <s v="Sí"/>
    <m/>
    <m/>
    <m/>
    <m/>
    <m/>
    <m/>
    <m/>
    <m/>
    <m/>
    <s v="Canal de Panamá"/>
    <x v="0"/>
    <n v="1"/>
    <s v="Protagonismo"/>
    <s v="Protagonista"/>
    <n v="1"/>
    <m/>
    <m/>
    <n v="462.46"/>
    <n v="462.46"/>
    <n v="7.81"/>
    <m/>
    <m/>
    <m/>
    <m/>
    <x v="2"/>
    <s v="/s/mn/90c1e89e24d01c2a3df8080e7f6bdb35"/>
    <m/>
    <m/>
    <s v="No"/>
    <n v="1"/>
    <x v="11"/>
    <n v="8"/>
    <d v="1899-12-30T00:00:00"/>
    <n v="3.9049999999999994"/>
    <s v="1"/>
    <s v="0"/>
    <s v="0"/>
  </r>
  <r>
    <s v="/r/a360lat/31938476"/>
    <m/>
    <s v="https://acceso360latam.acceso.com/autoridadcanal/es-PA/?mod=TrackingAVPlayer&amp;task=download&amp;isHighQuality=1&amp;inline=1&amp;newsId=31938476&amp;mediaType=1&amp;origin=news-publication&amp;sigTs=1502253995&amp;sig=e833a0c54a201cc22957e4cac5a3b291b16411662e887328480944e26a6405d8"/>
    <s v="ENTREVISTA CON ALDO SIGNORELLI, CEO DE LA EMPRESA PORTUARIA SAN ANTONIO; JOSE IRIBARREN, CEO DEL CONCESIONARIO DE SAN..."/>
    <m/>
    <x v="2"/>
    <x v="9"/>
    <s v="pa"/>
    <s v="pa"/>
    <m/>
    <m/>
    <x v="1"/>
    <m/>
    <s v="radio"/>
    <s v="2017-08-08 08:48:27-05:00"/>
    <d v="2017-08-08T00:00:00"/>
    <d v="1899-12-30T08:48:27"/>
    <m/>
    <m/>
    <m/>
    <n v="853.21"/>
    <n v="800"/>
    <m/>
    <m/>
    <m/>
    <s v="Panamá"/>
    <s v="pa"/>
    <m/>
    <m/>
    <x v="1"/>
    <m/>
    <m/>
    <m/>
    <s v="Ampliación Canal"/>
    <m/>
    <m/>
    <m/>
    <m/>
    <m/>
    <m/>
    <m/>
    <m/>
    <m/>
    <m/>
    <m/>
    <m/>
    <m/>
    <m/>
    <s v="Canal de Panamá"/>
    <x v="1"/>
    <n v="1"/>
    <s v="Protagonismo"/>
    <s v="Secundario"/>
    <n v="1"/>
    <n v="400"/>
    <m/>
    <n v="426.61"/>
    <n v="426.61"/>
    <n v="8"/>
    <m/>
    <m/>
    <m/>
    <m/>
    <x v="9"/>
    <m/>
    <m/>
    <m/>
    <s v="No"/>
    <n v="1"/>
    <x v="7"/>
    <n v="8"/>
    <d v="1899-12-30T00:14:07"/>
    <n v="4"/>
    <s v="1"/>
    <s v="0"/>
    <s v="0"/>
  </r>
  <r>
    <s v="/i/mn/31461062626"/>
    <s v="http://www.sertv.gob.pa/sertv-noticias/noticias/nacionales/item/43657-aprueban-propuesta-para-modificar-estructura-de-peajes-del-canal"/>
    <s v="http://www.sertv.gob.pa/sertv-noticias/noticias/nacionales/item/43657-aprueban-propuesta-para-modificar-estructura-de-peajes-del-canal"/>
    <s v="Aprueban propuesta para modificar estructura de pe ..."/>
    <m/>
    <x v="0"/>
    <x v="14"/>
    <s v="pa"/>
    <m/>
    <m/>
    <m/>
    <x v="1"/>
    <m/>
    <s v="noticia"/>
    <s v="2017-08-08 18:18:00-05:00"/>
    <d v="2017-08-08T00:00:00"/>
    <d v="1899-12-30T18:18:00"/>
    <m/>
    <n v="1823"/>
    <m/>
    <n v="100"/>
    <m/>
    <m/>
    <n v="4"/>
    <m/>
    <s v="Panamá"/>
    <m/>
    <s v="español"/>
    <m/>
    <x v="1"/>
    <m/>
    <s v="Administración"/>
    <m/>
    <m/>
    <m/>
    <m/>
    <m/>
    <m/>
    <m/>
    <m/>
    <m/>
    <m/>
    <m/>
    <m/>
    <m/>
    <m/>
    <m/>
    <m/>
    <s v="Canal de Panamá"/>
    <x v="0"/>
    <n v="1"/>
    <s v="Protagonismo"/>
    <s v="Protagonista"/>
    <n v="1"/>
    <m/>
    <m/>
    <n v="5.0999999999999996"/>
    <n v="5.0999999999999996"/>
    <n v="7.81"/>
    <m/>
    <m/>
    <m/>
    <m/>
    <x v="14"/>
    <s v="/s/mn/b8199fa08d3620796d784a6d54f9adc7"/>
    <m/>
    <m/>
    <s v="No"/>
    <n v="1"/>
    <x v="11"/>
    <n v="8"/>
    <d v="1899-12-30T00:00:00"/>
    <n v="3.9049999999999994"/>
    <s v="1"/>
    <s v="0"/>
    <s v="0"/>
  </r>
  <r>
    <s v="/i/mn/31458325297"/>
    <s v="http://www.prensa.com/economia/Gabinete-aprueba-estructura-Canal-Panama_0_4821267841.html"/>
    <s v="http://www.prensa.com/economia/Gabinete-aprueba-estructura-Canal-Panama_0_4821267841.html"/>
    <s v="Gabinete aprueba nueva estructura de peajes del Canal de Panamá"/>
    <m/>
    <x v="0"/>
    <x v="11"/>
    <s v="pa"/>
    <m/>
    <m/>
    <m/>
    <x v="1"/>
    <m/>
    <s v="noticia"/>
    <s v="2017-08-08 12:14:00-05:00"/>
    <d v="2017-08-08T00:00:00"/>
    <d v="1899-12-30T12:14:00"/>
    <m/>
    <n v="72409"/>
    <m/>
    <n v="606.05999999999995"/>
    <m/>
    <m/>
    <n v="6"/>
    <m/>
    <s v="Panamá"/>
    <m/>
    <s v="español"/>
    <m/>
    <x v="1"/>
    <s v="Titular"/>
    <s v="Administración"/>
    <m/>
    <m/>
    <m/>
    <m/>
    <m/>
    <m/>
    <m/>
    <m/>
    <m/>
    <m/>
    <m/>
    <m/>
    <m/>
    <m/>
    <m/>
    <m/>
    <s v="Canal de Panamá"/>
    <x v="0"/>
    <n v="1"/>
    <s v="Protagonismo"/>
    <s v="Protagonista"/>
    <n v="1"/>
    <m/>
    <m/>
    <n v="606.05999999999995"/>
    <n v="606.05999999999995"/>
    <n v="8.1300000000000008"/>
    <m/>
    <m/>
    <m/>
    <m/>
    <x v="11"/>
    <s v="/s/mn/c278fcaee936dcae2361612fec832e84"/>
    <m/>
    <m/>
    <s v="No"/>
    <n v="1"/>
    <x v="11"/>
    <n v="8"/>
    <d v="1899-12-30T00:00:00"/>
    <n v="4.0650000000000004"/>
    <s v="1"/>
    <s v="0"/>
    <s v="0"/>
  </r>
  <r>
    <s v="/tv/a360lat/31940833"/>
    <m/>
    <s v="https://acceso360latam.acceso.com/autoridadcanal/es-PA/?mod=TrackingAVPlayer&amp;task=download&amp;isHighQuality=1&amp;inline=1&amp;newsId=31940833&amp;mediaType=2&amp;origin=news-publication&amp;sigTs=1502253995&amp;sig=75b9538ac9a4e1acf27d502ecad7db498ca2964da4a3870182e1f018cda15186"/>
    <s v="ROBERTO ROY PRESENTO ANTE LA ASAMBLEA NACIONAL DE PANAMA EL PRESUPUESTO DEL CANAL DE PANAMA PARA EL PERIODO FISCAL 2018..."/>
    <m/>
    <x v="1"/>
    <x v="24"/>
    <s v="pa"/>
    <s v="pa"/>
    <m/>
    <m/>
    <x v="1"/>
    <m/>
    <s v="tv"/>
    <s v="2017-08-08 19:48:16-05:00"/>
    <d v="2017-08-08T00:00:00"/>
    <d v="1899-12-30T19:48:16"/>
    <m/>
    <m/>
    <m/>
    <n v="6464.7"/>
    <n v="66"/>
    <m/>
    <m/>
    <m/>
    <s v="Panamá"/>
    <s v="pa"/>
    <m/>
    <m/>
    <x v="1"/>
    <m/>
    <m/>
    <m/>
    <m/>
    <m/>
    <m/>
    <s v="Economía del Canal"/>
    <m/>
    <m/>
    <m/>
    <m/>
    <m/>
    <m/>
    <m/>
    <m/>
    <m/>
    <m/>
    <m/>
    <s v="Canal de Panamá"/>
    <x v="0"/>
    <n v="0"/>
    <s v="Protagonismo"/>
    <s v="Protagonista"/>
    <n v="0"/>
    <n v="66"/>
    <m/>
    <n v="6464.7"/>
    <n v="6464.7"/>
    <n v="5"/>
    <m/>
    <m/>
    <m/>
    <m/>
    <x v="17"/>
    <m/>
    <m/>
    <m/>
    <s v="No"/>
    <n v="1"/>
    <x v="10"/>
    <n v="8"/>
    <d v="1899-12-30T00:01:10"/>
    <n v="2.5"/>
    <s v="0"/>
    <s v="1"/>
    <s v="0"/>
  </r>
  <r>
    <s v="/i/mn/31459476391"/>
    <s v="http://elcapitalfinanciero.com/nuevos-peajes-del-canal-regiran-desde-el-1-de-octubre-tras-aprobacion-del-gabinete/"/>
    <s v="http://elcapitalfinanciero.com/nuevos-peajes-del-canal-regiran-desde-el-1-de-octubre-tras-aprobacion-del-gabinete/"/>
    <s v="Nuevos peajes del Canal regirán desde el 1 de octubre tras aprobación del Gabinete"/>
    <m/>
    <x v="0"/>
    <x v="35"/>
    <s v="pa"/>
    <m/>
    <m/>
    <m/>
    <x v="1"/>
    <m/>
    <s v="noticia"/>
    <s v="2017-08-08 16:22:00-05:00"/>
    <d v="2017-08-08T00:00:00"/>
    <d v="1899-12-30T16:22:00"/>
    <m/>
    <n v="21"/>
    <m/>
    <n v="100"/>
    <m/>
    <m/>
    <n v="3"/>
    <s v="información general"/>
    <s v="Panamá"/>
    <m/>
    <s v="español"/>
    <m/>
    <x v="1"/>
    <m/>
    <s v="Administración"/>
    <m/>
    <m/>
    <m/>
    <m/>
    <m/>
    <m/>
    <s v="Sí"/>
    <m/>
    <m/>
    <m/>
    <m/>
    <m/>
    <m/>
    <m/>
    <m/>
    <m/>
    <s v="Canal de Panamá"/>
    <x v="0"/>
    <n v="1"/>
    <s v="Protagonismo"/>
    <s v="Protagonista"/>
    <n v="1"/>
    <m/>
    <m/>
    <n v="0.04"/>
    <n v="0.04"/>
    <n v="7.81"/>
    <m/>
    <m/>
    <m/>
    <m/>
    <x v="27"/>
    <s v="/s/mn/4dc6bcf0d189d0c4f977a609413f401c"/>
    <m/>
    <m/>
    <s v="No"/>
    <n v="1"/>
    <x v="11"/>
    <n v="8"/>
    <d v="1899-12-30T00:00:00"/>
    <n v="3.9049999999999994"/>
    <s v="1"/>
    <s v="0"/>
    <s v="0"/>
  </r>
  <r>
    <s v="/p/a/112243826"/>
    <m/>
    <s v="http://corerepo.acceso.com/api/v2/temp_file/87b8b05b79327f62c11eba7e64409fcd/?format=json"/>
    <s v="PORTADA"/>
    <m/>
    <x v="3"/>
    <x v="7"/>
    <s v="pa"/>
    <m/>
    <m/>
    <s v="GRUPO EPASA"/>
    <x v="1"/>
    <m/>
    <s v="periódico"/>
    <s v="2017-08-08 17:00:00-05:00"/>
    <d v="2017-08-08T00:00:00"/>
    <m/>
    <n v="1079.2"/>
    <n v="4"/>
    <m/>
    <n v="1964"/>
    <m/>
    <n v="1"/>
    <m/>
    <s v="información general"/>
    <s v="Panamá"/>
    <m/>
    <s v="español"/>
    <m/>
    <x v="1"/>
    <s v="Portada"/>
    <s v="Administración"/>
    <m/>
    <m/>
    <m/>
    <m/>
    <m/>
    <m/>
    <s v="Sí"/>
    <m/>
    <m/>
    <m/>
    <m/>
    <m/>
    <m/>
    <m/>
    <m/>
    <m/>
    <s v="Canal de Panamá"/>
    <x v="0"/>
    <n v="1"/>
    <s v="Protagonismo"/>
    <s v="Protagonista"/>
    <n v="1"/>
    <m/>
    <n v="1"/>
    <n v="1964"/>
    <n v="1964"/>
    <n v="8.75"/>
    <m/>
    <m/>
    <m/>
    <m/>
    <x v="7"/>
    <s v="/s/a/panam"/>
    <m/>
    <s v="nacional"/>
    <s v="Sí"/>
    <n v="1"/>
    <x v="11"/>
    <n v="8"/>
    <d v="1899-12-30T00:00:00"/>
    <n v="4.375"/>
    <s v="1"/>
    <s v="0"/>
    <s v="0"/>
  </r>
  <r>
    <s v="/p/a/112243499"/>
    <m/>
    <s v="http://corerepo.acceso.com/api/v2/temp_file/a4b8be3b16526d9137be0d60e8708be8/?format=json"/>
    <s v="Aprueban ajustes a peajes del Canal"/>
    <m/>
    <x v="3"/>
    <x v="41"/>
    <s v="pa"/>
    <m/>
    <m/>
    <m/>
    <x v="58"/>
    <m/>
    <s v="periódico"/>
    <s v="2017-08-08 17:00:00-05:00"/>
    <d v="2017-08-08T00:00:00"/>
    <m/>
    <n v="108.3"/>
    <n v="4"/>
    <m/>
    <n v="115"/>
    <m/>
    <n v="4"/>
    <m/>
    <s v="información general"/>
    <s v="Panamá"/>
    <m/>
    <s v="español"/>
    <m/>
    <x v="1"/>
    <m/>
    <s v="Administración"/>
    <m/>
    <m/>
    <m/>
    <m/>
    <m/>
    <m/>
    <s v="Sí"/>
    <m/>
    <m/>
    <m/>
    <m/>
    <m/>
    <m/>
    <m/>
    <m/>
    <m/>
    <s v="Canal de Panamá"/>
    <x v="0"/>
    <n v="1"/>
    <s v="Protagonismo"/>
    <s v="Protagonista"/>
    <n v="1"/>
    <m/>
    <n v="0.15"/>
    <n v="115"/>
    <n v="115"/>
    <n v="7.81"/>
    <m/>
    <m/>
    <m/>
    <m/>
    <x v="33"/>
    <s v="/s/a/midia"/>
    <m/>
    <s v="nacional"/>
    <s v="Sí"/>
    <n v="1"/>
    <x v="11"/>
    <n v="8"/>
    <d v="1899-12-30T00:00:00"/>
    <n v="3.9049999999999994"/>
    <s v="1"/>
    <s v="0"/>
    <s v="0"/>
  </r>
  <r>
    <s v="/p/a/112243891"/>
    <m/>
    <s v="http://corerepo.acceso.com/api/v2/temp_file/d46af182ccc97a747414cfb652e23d1d/?format=json"/>
    <s v="Piden acuñar moneda conmemorativa al bicentenario de Justo Arosemena"/>
    <m/>
    <x v="3"/>
    <x v="28"/>
    <s v="pa"/>
    <m/>
    <m/>
    <s v="GRUPO EPASA"/>
    <x v="1"/>
    <m/>
    <s v="periódico"/>
    <s v="2017-08-08 17:00:00-05:00"/>
    <d v="2017-08-08T00:00:00"/>
    <m/>
    <n v="51.8"/>
    <n v="4"/>
    <m/>
    <n v="71"/>
    <m/>
    <n v="6"/>
    <m/>
    <s v="información general"/>
    <s v="Panamá"/>
    <m/>
    <s v="español"/>
    <m/>
    <x v="1"/>
    <m/>
    <m/>
    <m/>
    <m/>
    <m/>
    <m/>
    <s v="Economía de Panamá"/>
    <m/>
    <m/>
    <m/>
    <m/>
    <m/>
    <m/>
    <m/>
    <m/>
    <m/>
    <m/>
    <m/>
    <s v="Canal de Panamá"/>
    <x v="2"/>
    <n v="0"/>
    <s v="Protagonismo"/>
    <s v="Mencion"/>
    <n v="0"/>
    <m/>
    <n v="0.03"/>
    <n v="29.86"/>
    <n v="29.86"/>
    <n v="6.25"/>
    <m/>
    <m/>
    <m/>
    <m/>
    <x v="23"/>
    <s v="/s/a/pacri"/>
    <m/>
    <s v="nacional"/>
    <s v="Sí"/>
    <n v="1"/>
    <x v="16"/>
    <n v="8"/>
    <d v="1899-12-30T00:00:00"/>
    <n v="3.125"/>
    <s v="0"/>
    <s v="1"/>
    <s v="0"/>
  </r>
  <r>
    <s v="/r/a360lat/31944864"/>
    <m/>
    <s v="https://acceso360latam.acceso.com/autoridadcanal/es-PA/?mod=TrackingAVPlayer&amp;task=download&amp;isHighQuality=1&amp;inline=1&amp;newsId=31944864&amp;mediaType=1&amp;origin=news-publication&amp;sigTs=1502284131&amp;sig=ecaeea0112ffd82350976834f1322f92e4c8e23da31026c5791b8a6aab334d77"/>
    <s v="MINISTRO DEL CANAL DE PANAMA, PRESENTA EL LIBRO DE PROYECTO DE PRESUPUESTO DE LA ACP. DECLARACIONES DE ROBERTO ROY,..."/>
    <m/>
    <x v="2"/>
    <x v="8"/>
    <s v="pa"/>
    <s v="pa"/>
    <m/>
    <m/>
    <x v="1"/>
    <m/>
    <s v="radio"/>
    <s v="2017-08-09 05:29:19-05:00"/>
    <d v="2017-08-09T00:00:00"/>
    <d v="1899-12-30T05:29:19"/>
    <m/>
    <m/>
    <m/>
    <n v="225.27"/>
    <n v="156"/>
    <m/>
    <m/>
    <m/>
    <s v="Panamá"/>
    <s v="pa"/>
    <m/>
    <m/>
    <x v="1"/>
    <m/>
    <m/>
    <m/>
    <m/>
    <m/>
    <m/>
    <s v="Economía del Canal"/>
    <m/>
    <m/>
    <m/>
    <m/>
    <m/>
    <m/>
    <m/>
    <m/>
    <m/>
    <m/>
    <m/>
    <s v="Canal de Panamá"/>
    <x v="0"/>
    <n v="0"/>
    <s v="Protagonismo"/>
    <s v="Protagonista"/>
    <n v="0"/>
    <n v="156"/>
    <m/>
    <n v="225.27"/>
    <n v="225.27"/>
    <n v="5"/>
    <m/>
    <m/>
    <m/>
    <m/>
    <x v="8"/>
    <m/>
    <m/>
    <m/>
    <s v="No"/>
    <n v="1"/>
    <x v="10"/>
    <n v="9"/>
    <d v="1899-12-30T00:02:45"/>
    <n v="2.5"/>
    <s v="0"/>
    <s v="1"/>
    <s v="0"/>
  </r>
  <r>
    <s v="/i/mn/31464243775"/>
    <s v="http://impresa.prensa.com/economia/Aplicaran-estructura-peajes-octubre_0_4821267934.html"/>
    <s v="http://impresa.prensa.com/economia/Aplicaran-estructura-peajes-octubre_0_4821267934.html"/>
    <s v="Por las nuevas esclusas han transitado más de mil 500 neopanamax desde su inauguración el 16 de junio de 2016."/>
    <m/>
    <x v="0"/>
    <x v="4"/>
    <s v="pa"/>
    <m/>
    <m/>
    <m/>
    <x v="2"/>
    <m/>
    <s v="noticia"/>
    <s v="2017-08-09 02:23:00-05:00"/>
    <d v="2017-08-09T00:00:00"/>
    <d v="1899-12-30T02:23:00"/>
    <m/>
    <n v="32432"/>
    <m/>
    <n v="214.05"/>
    <m/>
    <m/>
    <n v="6"/>
    <m/>
    <s v="Panamá"/>
    <m/>
    <s v="español"/>
    <m/>
    <x v="1"/>
    <s v="Titular"/>
    <s v="Administración"/>
    <m/>
    <m/>
    <m/>
    <m/>
    <m/>
    <m/>
    <s v="Sí"/>
    <m/>
    <m/>
    <m/>
    <m/>
    <m/>
    <m/>
    <m/>
    <m/>
    <m/>
    <s v="Canal de Panamá"/>
    <x v="0"/>
    <n v="1"/>
    <s v="Protagonismo"/>
    <s v="Protagonista"/>
    <n v="1"/>
    <m/>
    <m/>
    <n v="214.05"/>
    <n v="214.05"/>
    <n v="7.81"/>
    <m/>
    <m/>
    <m/>
    <m/>
    <x v="4"/>
    <s v="/s/mn/a1d13b173b13f7ca05cc2186b32ab920"/>
    <m/>
    <m/>
    <s v="No"/>
    <n v="1"/>
    <x v="11"/>
    <n v="9"/>
    <d v="1899-12-30T00:00:00"/>
    <n v="3.9049999999999994"/>
    <s v="1"/>
    <s v="0"/>
    <s v="0"/>
  </r>
  <r>
    <s v="/p/a/112243197"/>
    <m/>
    <s v="http://corerepo.acceso.com/api/v2/temp_file/ae12eca196e8b1f2baecaa5c86a8dd40/?format=json"/>
    <s v="PORTADA"/>
    <m/>
    <x v="3"/>
    <x v="15"/>
    <s v="pa"/>
    <m/>
    <m/>
    <m/>
    <x v="1"/>
    <m/>
    <s v="periódico"/>
    <s v="2017-08-08 17:00:00-05:00"/>
    <d v="2017-08-08T00:00:00"/>
    <m/>
    <n v="1624.7"/>
    <n v="5"/>
    <m/>
    <n v="1735"/>
    <m/>
    <n v="1"/>
    <m/>
    <s v="información general"/>
    <s v="Panamá"/>
    <m/>
    <s v="español"/>
    <m/>
    <x v="1"/>
    <s v="Portada"/>
    <s v="Administración"/>
    <m/>
    <m/>
    <m/>
    <m/>
    <m/>
    <m/>
    <m/>
    <m/>
    <m/>
    <m/>
    <m/>
    <m/>
    <m/>
    <m/>
    <m/>
    <m/>
    <s v="Canal de Panamá"/>
    <x v="0"/>
    <n v="1"/>
    <s v="Protagonismo"/>
    <s v="Protagonista"/>
    <n v="1"/>
    <m/>
    <n v="1"/>
    <n v="1735"/>
    <n v="1735"/>
    <n v="8.1300000000000008"/>
    <m/>
    <m/>
    <m/>
    <m/>
    <x v="15"/>
    <s v="/s/a/estpn"/>
    <m/>
    <s v="nacional"/>
    <s v="Sí"/>
    <n v="1"/>
    <x v="11"/>
    <n v="8"/>
    <d v="1899-12-30T00:00:00"/>
    <n v="4.0650000000000004"/>
    <s v="1"/>
    <s v="0"/>
    <s v="0"/>
  </r>
  <r>
    <s v="/p/a/112243497"/>
    <m/>
    <s v="http://corerepo.acceso.com/api/v2/temp_file/b94881df4dd6c91d0dcee5eae66ca085/?format=json"/>
    <s v="A debate"/>
    <m/>
    <x v="3"/>
    <x v="41"/>
    <s v="pa"/>
    <m/>
    <m/>
    <m/>
    <x v="1"/>
    <m/>
    <s v="periódico"/>
    <s v="2017-08-08 17:00:00-05:00"/>
    <d v="2017-08-08T00:00:00"/>
    <m/>
    <n v="44.8"/>
    <n v="4"/>
    <m/>
    <n v="47"/>
    <m/>
    <n v="4"/>
    <m/>
    <s v="información general"/>
    <s v="Panamá"/>
    <m/>
    <s v="español"/>
    <m/>
    <x v="1"/>
    <m/>
    <m/>
    <m/>
    <m/>
    <m/>
    <m/>
    <s v="Economía del Canal"/>
    <m/>
    <m/>
    <m/>
    <m/>
    <m/>
    <m/>
    <m/>
    <m/>
    <m/>
    <m/>
    <m/>
    <s v="Canal de Panamá"/>
    <x v="0"/>
    <n v="0"/>
    <s v="Protagonismo"/>
    <s v="Protagonista"/>
    <n v="0"/>
    <m/>
    <n v="0.06"/>
    <n v="47"/>
    <n v="47"/>
    <n v="6.41"/>
    <m/>
    <m/>
    <m/>
    <m/>
    <x v="33"/>
    <s v="/s/a/midia"/>
    <m/>
    <s v="nacional"/>
    <s v="Sí"/>
    <n v="1"/>
    <x v="10"/>
    <n v="8"/>
    <d v="1899-12-30T00:00:00"/>
    <n v="3.2050000000000001"/>
    <s v="0"/>
    <s v="1"/>
    <s v="0"/>
  </r>
  <r>
    <s v="/p/a/112243222"/>
    <m/>
    <s v="http://corerepo.acceso.com/api/v2/temp_file/5d42961e55d84bf3c393bcfb05db10b5/?format=json"/>
    <s v="En octubre entran a regir los nuevos peajes del Canal"/>
    <m/>
    <x v="3"/>
    <x v="15"/>
    <s v="pa"/>
    <m/>
    <m/>
    <m/>
    <x v="5"/>
    <m/>
    <s v="periódico"/>
    <s v="2017-08-08 17:00:00-05:00"/>
    <d v="2017-08-08T00:00:00"/>
    <m/>
    <n v="309"/>
    <n v="5"/>
    <m/>
    <n v="351"/>
    <m/>
    <n v="9"/>
    <m/>
    <s v="información general"/>
    <s v="Panamá"/>
    <m/>
    <s v="español"/>
    <m/>
    <x v="1"/>
    <m/>
    <s v="Administración"/>
    <m/>
    <m/>
    <m/>
    <m/>
    <m/>
    <m/>
    <s v="Sí"/>
    <m/>
    <m/>
    <m/>
    <m/>
    <m/>
    <m/>
    <m/>
    <m/>
    <m/>
    <s v="Canal de Panamá"/>
    <x v="0"/>
    <n v="1"/>
    <s v="Protagonismo"/>
    <s v="Protagonista"/>
    <n v="1"/>
    <m/>
    <n v="0.2"/>
    <n v="351"/>
    <n v="351"/>
    <n v="8.1300000000000008"/>
    <m/>
    <m/>
    <m/>
    <m/>
    <x v="15"/>
    <s v="/s/a/estpn"/>
    <m/>
    <s v="nacional"/>
    <s v="Sí"/>
    <n v="1"/>
    <x v="11"/>
    <n v="8"/>
    <d v="1899-12-30T00:00:00"/>
    <n v="4.0650000000000004"/>
    <s v="1"/>
    <s v="0"/>
    <s v="0"/>
  </r>
  <r>
    <s v="/p/a/112243196"/>
    <m/>
    <s v="http://corerepo.acceso.com/api/v2/temp_file/2909340ccdf6206955e2943ffcb9fbfb/?format=json"/>
    <s v="La Estrella de Panamá en la historia"/>
    <m/>
    <x v="3"/>
    <x v="15"/>
    <s v="pa"/>
    <m/>
    <m/>
    <m/>
    <x v="1"/>
    <m/>
    <s v="periódico"/>
    <s v="2017-08-08 17:00:00-05:00"/>
    <d v="2017-08-08T00:00:00"/>
    <m/>
    <n v="133.1"/>
    <n v="5"/>
    <m/>
    <n v="149"/>
    <m/>
    <n v="11"/>
    <m/>
    <s v="información general"/>
    <s v="Panamá"/>
    <m/>
    <s v="español"/>
    <m/>
    <x v="1"/>
    <m/>
    <m/>
    <m/>
    <m/>
    <m/>
    <m/>
    <m/>
    <m/>
    <m/>
    <s v="Perfiles, Biografías, Entretenimiento"/>
    <m/>
    <m/>
    <m/>
    <m/>
    <m/>
    <m/>
    <m/>
    <m/>
    <s v="Canal de Panamá"/>
    <x v="1"/>
    <n v="0"/>
    <s v="Protagonismo"/>
    <s v="Secundario"/>
    <n v="0"/>
    <m/>
    <n v="0.04"/>
    <n v="74.5"/>
    <n v="74.5"/>
    <n v="5.94"/>
    <m/>
    <m/>
    <m/>
    <m/>
    <x v="15"/>
    <s v="/s/a/estpn"/>
    <m/>
    <s v="nacional"/>
    <s v="No"/>
    <n v="1"/>
    <x v="31"/>
    <n v="8"/>
    <d v="1899-12-30T00:00:00"/>
    <n v="2.9700000000000006"/>
    <s v="0"/>
    <s v="1"/>
    <s v="0"/>
  </r>
  <r>
    <s v="/p/a/112243348"/>
    <m/>
    <s v="http://corerepo.acceso.com/api/v2/temp_file/96ad285da57a4f62be18ee21b1342825/?format=json"/>
    <s v="El natalicio de un ilustre panameño"/>
    <m/>
    <x v="3"/>
    <x v="26"/>
    <s v="pa"/>
    <m/>
    <m/>
    <s v="EDIT. POR LA DEMOCRACIA S.A"/>
    <x v="59"/>
    <m/>
    <s v="periódico"/>
    <s v="2017-08-08 17:00:00-05:00"/>
    <d v="2017-08-08T00:00:00"/>
    <m/>
    <n v="680.5"/>
    <n v="5"/>
    <m/>
    <n v="887"/>
    <m/>
    <n v="4"/>
    <m/>
    <s v="información general"/>
    <s v="Panamá"/>
    <m/>
    <s v="español"/>
    <m/>
    <x v="1"/>
    <m/>
    <m/>
    <m/>
    <m/>
    <m/>
    <m/>
    <m/>
    <m/>
    <m/>
    <m/>
    <m/>
    <m/>
    <m/>
    <m/>
    <m/>
    <m/>
    <m/>
    <s v="Cumbres, seminarios, foros"/>
    <s v="Canal de Panamá"/>
    <x v="0"/>
    <n v="0"/>
    <s v="Protagonismo"/>
    <s v="Protagonista"/>
    <n v="0"/>
    <m/>
    <n v="0.4"/>
    <n v="887"/>
    <n v="887"/>
    <n v="6.88"/>
    <m/>
    <m/>
    <m/>
    <m/>
    <x v="22"/>
    <s v="/s/a/lppnn"/>
    <m/>
    <s v="nacional"/>
    <s v="Sí"/>
    <n v="1"/>
    <x v="5"/>
    <n v="8"/>
    <d v="1899-12-30T00:00:00"/>
    <n v="3.4399999999999995"/>
    <s v="0"/>
    <s v="1"/>
    <s v="0"/>
  </r>
  <r>
    <s v="/p/a/112243382"/>
    <m/>
    <s v="http://corerepo.acceso.com/api/v2/temp_file/01dd9c42f7d5c66dab7589953699ca11/?format=json"/>
    <s v="Aplicarán estructura de peajes el 1 de octubre"/>
    <m/>
    <x v="3"/>
    <x v="26"/>
    <s v="pa"/>
    <m/>
    <m/>
    <s v="EDIT. POR LA DEMOCRACIA S.A"/>
    <x v="2"/>
    <m/>
    <s v="periódico"/>
    <s v="2017-08-08 17:00:00-05:00"/>
    <d v="2017-08-08T00:00:00"/>
    <m/>
    <n v="293"/>
    <n v="5"/>
    <m/>
    <n v="384"/>
    <m/>
    <n v="17"/>
    <m/>
    <s v="información general"/>
    <s v="Panamá"/>
    <m/>
    <s v="español"/>
    <m/>
    <x v="1"/>
    <m/>
    <s v="Administración"/>
    <m/>
    <m/>
    <m/>
    <m/>
    <m/>
    <m/>
    <s v="Sí"/>
    <m/>
    <m/>
    <m/>
    <m/>
    <m/>
    <m/>
    <m/>
    <m/>
    <m/>
    <s v="Canal de Panamá"/>
    <x v="0"/>
    <n v="1"/>
    <s v="Protagonismo"/>
    <s v="Protagonista"/>
    <n v="1"/>
    <m/>
    <n v="0.18"/>
    <n v="384"/>
    <n v="384"/>
    <n v="8.75"/>
    <m/>
    <m/>
    <m/>
    <m/>
    <x v="22"/>
    <s v="/s/a/lppnn"/>
    <m/>
    <s v="nacional"/>
    <s v="Sí"/>
    <n v="1"/>
    <x v="11"/>
    <n v="8"/>
    <d v="1899-12-30T00:00:00"/>
    <n v="4.375"/>
    <s v="1"/>
    <s v="0"/>
    <s v="0"/>
  </r>
  <r>
    <s v="/r/a360lat/31944976"/>
    <m/>
    <s v="https://acceso360latam.acceso.com/autoridadcanal/es-PA/?mod=TrackingAVPlayer&amp;task=download&amp;isHighQuality=1&amp;inline=1&amp;newsId=31944976&amp;mediaType=1&amp;origin=news-publication&amp;sigTs=1502284131&amp;sig=f6949285f9bd8d9500e5bac1508ad483ca931d69d7f9cdbb4af440ab66dbd012"/>
    <s v="MOVIMIENTO SINDICAL DEL AREA CANALERA DENUNCIARON LA INTENCION DE LAS AUTORIDADES DEL CANAL DE PANAMA DE DEJAR CESANTE A..."/>
    <m/>
    <x v="2"/>
    <x v="8"/>
    <s v="pa"/>
    <s v="pa"/>
    <m/>
    <m/>
    <x v="1"/>
    <m/>
    <s v="radio"/>
    <s v="2017-08-09 05:52:10-05:00"/>
    <d v="2017-08-09T00:00:00"/>
    <d v="1899-12-30T05:52:10"/>
    <m/>
    <m/>
    <m/>
    <n v="232.49"/>
    <n v="161"/>
    <m/>
    <m/>
    <m/>
    <s v="Panamá"/>
    <s v="pa"/>
    <m/>
    <m/>
    <x v="1"/>
    <m/>
    <m/>
    <m/>
    <m/>
    <m/>
    <m/>
    <m/>
    <m/>
    <m/>
    <m/>
    <m/>
    <m/>
    <m/>
    <m/>
    <m/>
    <s v="Sindicatos del Canal"/>
    <m/>
    <m/>
    <s v="Canal de Panamá"/>
    <x v="0"/>
    <n v="-1"/>
    <s v="Protagonismo"/>
    <s v="Protagonista"/>
    <n v="-1"/>
    <n v="161"/>
    <m/>
    <n v="232.49"/>
    <n v="-232.49"/>
    <n v="2"/>
    <m/>
    <m/>
    <m/>
    <m/>
    <x v="8"/>
    <m/>
    <m/>
    <m/>
    <s v="No"/>
    <n v="1"/>
    <x v="6"/>
    <n v="9"/>
    <d v="1899-12-30T00:02:50"/>
    <n v="1"/>
    <s v="0"/>
    <s v="0"/>
    <s v="1"/>
  </r>
  <r>
    <s v="/p/a/112243541"/>
    <m/>
    <s v="http://corerepo.acceso.com/api/v2/temp_file/baf4abb96e3201a3566227508022e113/?format=json"/>
    <s v="Más de $600 millones"/>
    <m/>
    <x v="3"/>
    <x v="41"/>
    <s v="pa"/>
    <m/>
    <m/>
    <m/>
    <x v="58"/>
    <m/>
    <s v="periódico"/>
    <s v="2017-08-08 17:00:00-05:00"/>
    <d v="2017-08-08T00:00:00"/>
    <m/>
    <n v="645"/>
    <n v="4"/>
    <m/>
    <n v="680"/>
    <m/>
    <n v="8"/>
    <m/>
    <s v="información general"/>
    <s v="Panamá"/>
    <m/>
    <s v="español"/>
    <m/>
    <x v="1"/>
    <m/>
    <m/>
    <m/>
    <s v="Ampliación Canal"/>
    <m/>
    <m/>
    <m/>
    <m/>
    <m/>
    <m/>
    <m/>
    <m/>
    <m/>
    <m/>
    <m/>
    <m/>
    <m/>
    <m/>
    <s v="Canal de Panamá"/>
    <x v="1"/>
    <n v="0"/>
    <s v="Protagonismo"/>
    <s v="Secundario"/>
    <n v="0"/>
    <m/>
    <n v="0.44"/>
    <n v="340"/>
    <n v="340"/>
    <n v="5.78"/>
    <m/>
    <m/>
    <m/>
    <m/>
    <x v="33"/>
    <s v="/s/a/midia"/>
    <m/>
    <s v="nacional"/>
    <s v="Sí"/>
    <n v="1"/>
    <x v="7"/>
    <n v="8"/>
    <d v="1899-12-30T00:00:00"/>
    <n v="2.8900000000000006"/>
    <s v="0"/>
    <s v="1"/>
    <s v="0"/>
  </r>
  <r>
    <s v="/i/mn/31465174202"/>
    <s v="http://www.panamaon.com/noticias/educacion/29095-delegacion-boliviana-recibe-capacitacion-por-aduaneros.html"/>
    <s v="http://www.panamaon.com/noticias/educacion/29095-delegacion-boliviana-recibe-capacitacion-por-aduaneros.html"/>
    <s v="Delegación boliviana recibe capacitación por aduaneros"/>
    <m/>
    <x v="0"/>
    <x v="1"/>
    <s v="pa"/>
    <m/>
    <m/>
    <m/>
    <x v="1"/>
    <m/>
    <s v="noticia"/>
    <s v="2017-08-09 04:19:00-05:00"/>
    <d v="2017-08-09T00:00:00"/>
    <d v="1899-12-30T04:19:00"/>
    <m/>
    <n v="1844"/>
    <m/>
    <n v="100"/>
    <m/>
    <m/>
    <n v="4"/>
    <m/>
    <s v="Panamá"/>
    <m/>
    <s v="español"/>
    <m/>
    <x v="1"/>
    <m/>
    <m/>
    <m/>
    <s v="Compuertas"/>
    <m/>
    <m/>
    <m/>
    <m/>
    <m/>
    <m/>
    <m/>
    <m/>
    <m/>
    <m/>
    <m/>
    <m/>
    <m/>
    <m/>
    <s v="Canal de Panamá"/>
    <x v="2"/>
    <n v="0"/>
    <s v="Protagonismo"/>
    <s v="Mencion"/>
    <n v="0"/>
    <m/>
    <m/>
    <n v="0.41"/>
    <n v="0.41"/>
    <n v="5.47"/>
    <m/>
    <m/>
    <m/>
    <m/>
    <x v="1"/>
    <s v="/s/mn/1b1c4cd7841b458e8a8c19eea1c178af"/>
    <m/>
    <m/>
    <s v="No"/>
    <n v="1"/>
    <x v="4"/>
    <n v="9"/>
    <d v="1899-12-30T00:00:00"/>
    <n v="2.7349999999999994"/>
    <s v="0"/>
    <s v="1"/>
    <s v="0"/>
  </r>
  <r>
    <s v="/i/mn/31465411192"/>
    <s v="http://www.panamaon.com/noticias/economia/29082-aprueban-modificaciones-a-la-estructura-de-peajes-del-canal-de-panama.html"/>
    <s v="http://www.panamaon.com/noticias/economia/29082-aprueban-modificaciones-a-la-estructura-de-peajes-del-canal-de-panama.html"/>
    <s v="Aprueban modificaciones a la estructura de peajes del Canal de Panamá."/>
    <m/>
    <x v="0"/>
    <x v="1"/>
    <s v="pa"/>
    <m/>
    <m/>
    <m/>
    <x v="1"/>
    <m/>
    <s v="noticia"/>
    <s v="2017-08-09 04:47:00-05:00"/>
    <d v="2017-08-09T00:00:00"/>
    <d v="1899-12-30T04:47:00"/>
    <m/>
    <n v="1844"/>
    <m/>
    <n v="100"/>
    <m/>
    <m/>
    <n v="4"/>
    <m/>
    <s v="Panamá"/>
    <m/>
    <s v="español"/>
    <m/>
    <x v="1"/>
    <s v="Titular"/>
    <s v="Administración"/>
    <m/>
    <m/>
    <m/>
    <m/>
    <m/>
    <m/>
    <s v="Sí"/>
    <m/>
    <m/>
    <m/>
    <m/>
    <m/>
    <m/>
    <m/>
    <m/>
    <m/>
    <s v="Canal de Panamá"/>
    <x v="0"/>
    <n v="1"/>
    <s v="Protagonismo"/>
    <s v="Protagonista"/>
    <n v="1"/>
    <m/>
    <m/>
    <n v="4.0599999999999996"/>
    <n v="4.0599999999999996"/>
    <n v="7.81"/>
    <m/>
    <m/>
    <m/>
    <m/>
    <x v="1"/>
    <s v="/s/mn/1b1c4cd7841b458e8a8c19eea1c178af"/>
    <m/>
    <m/>
    <s v="No"/>
    <n v="1"/>
    <x v="11"/>
    <n v="9"/>
    <d v="1899-12-30T00:00:00"/>
    <n v="3.9049999999999994"/>
    <s v="1"/>
    <s v="0"/>
    <s v="0"/>
  </r>
  <r>
    <s v="/p/a/112243806"/>
    <m/>
    <s v="http://corerepo.acceso.com/api/v2/temp_file/a1d78a0985efd4ab4a910385259aef75/?format=json"/>
    <s v="Avalan nuevos peajes del Canal de Panamá"/>
    <m/>
    <x v="3"/>
    <x v="7"/>
    <s v="pa"/>
    <m/>
    <m/>
    <s v="GRUPO EPASA"/>
    <x v="60"/>
    <m/>
    <s v="periódico"/>
    <s v="2017-08-08 17:00:00-05:00"/>
    <d v="2017-08-08T00:00:00"/>
    <m/>
    <n v="256.39999999999998"/>
    <n v="4"/>
    <m/>
    <n v="524"/>
    <m/>
    <n v="10"/>
    <m/>
    <s v="información general"/>
    <s v="Panamá"/>
    <m/>
    <s v="español"/>
    <m/>
    <x v="1"/>
    <s v="Titular"/>
    <s v="Administración"/>
    <m/>
    <m/>
    <m/>
    <m/>
    <m/>
    <m/>
    <s v="Sí"/>
    <m/>
    <m/>
    <m/>
    <m/>
    <m/>
    <m/>
    <m/>
    <m/>
    <m/>
    <s v="Canal de Panamá"/>
    <x v="0"/>
    <n v="1"/>
    <s v="Protagonismo"/>
    <s v="Protagonista"/>
    <n v="1"/>
    <m/>
    <n v="0.27"/>
    <n v="524"/>
    <n v="524"/>
    <n v="8.75"/>
    <m/>
    <m/>
    <m/>
    <m/>
    <x v="7"/>
    <s v="/s/a/panam"/>
    <m/>
    <s v="nacional"/>
    <s v="No"/>
    <n v="1"/>
    <x v="11"/>
    <n v="8"/>
    <d v="1899-12-30T00:00:00"/>
    <n v="4.375"/>
    <s v="1"/>
    <s v="0"/>
    <s v="0"/>
  </r>
  <r>
    <s v="/p/a/112243803"/>
    <m/>
    <s v="http://corerepo.acceso.com/api/v2/temp_file/1b89947bba9a37ffa81134b4154874c3/?format=json"/>
    <s v="'Hay una deuda con B. Correoso'"/>
    <m/>
    <x v="3"/>
    <x v="7"/>
    <s v="pa"/>
    <m/>
    <m/>
    <s v="GRUPO EPASA"/>
    <x v="61"/>
    <m/>
    <s v="periódico"/>
    <s v="2017-08-08 17:00:00-05:00"/>
    <d v="2017-08-08T00:00:00"/>
    <m/>
    <n v="568"/>
    <n v="4"/>
    <m/>
    <n v="1155"/>
    <m/>
    <n v="16"/>
    <m/>
    <s v="información general"/>
    <s v="Panamá"/>
    <m/>
    <s v="español"/>
    <m/>
    <x v="1"/>
    <m/>
    <m/>
    <m/>
    <s v="Ampliación Canal"/>
    <m/>
    <m/>
    <m/>
    <m/>
    <m/>
    <m/>
    <m/>
    <m/>
    <m/>
    <m/>
    <m/>
    <m/>
    <m/>
    <m/>
    <s v="Canal de Panamá"/>
    <x v="1"/>
    <n v="0"/>
    <s v="Protagonismo"/>
    <s v="Secundario"/>
    <n v="0"/>
    <m/>
    <n v="0.28999999999999998"/>
    <n v="577.5"/>
    <n v="577.5"/>
    <n v="6.25"/>
    <m/>
    <m/>
    <m/>
    <m/>
    <x v="7"/>
    <s v="/s/a/panam"/>
    <m/>
    <s v="nacional"/>
    <s v="No"/>
    <n v="1"/>
    <x v="7"/>
    <n v="8"/>
    <d v="1899-12-30T00:00:00"/>
    <n v="3.125"/>
    <s v="0"/>
    <s v="1"/>
    <s v="0"/>
  </r>
  <r>
    <s v="/tv/a360lat/31947974"/>
    <m/>
    <s v="https://acceso360latam.acceso.com/autoridadcanal/es-PA/?mod=TrackingAVPlayer&amp;task=download&amp;isHighQuality=1&amp;inline=1&amp;newsId=31947974&amp;mediaType=2&amp;origin=news-publication&amp;sigTs=1502296292&amp;sig=aa593ad2ff511edfa80cdb9b6f77c35cbbc9a93ed1b87feeef333496ecaf9579"/>
    <s v="ENTREVISTA CON JOSE FABREGA, POLITICO. SE HABLA DE LA CREACION DEL DISTRITO DE PANAMA NORTE. MENCION: ASAMBLEA NACIONAL..."/>
    <m/>
    <x v="1"/>
    <x v="12"/>
    <s v="pa"/>
    <s v="pa"/>
    <m/>
    <m/>
    <x v="1"/>
    <m/>
    <s v="tv"/>
    <s v="2017-08-09 09:58:48-05:00"/>
    <d v="2017-08-09T00:00:00"/>
    <d v="1899-12-30T09:58:48"/>
    <m/>
    <m/>
    <m/>
    <n v="19406.25"/>
    <n v="575"/>
    <m/>
    <m/>
    <m/>
    <s v="Panamá"/>
    <s v="pa"/>
    <m/>
    <m/>
    <x v="1"/>
    <m/>
    <m/>
    <m/>
    <m/>
    <m/>
    <m/>
    <m/>
    <m/>
    <m/>
    <m/>
    <m/>
    <m/>
    <m/>
    <m/>
    <s v="Asamblea Nacional"/>
    <m/>
    <m/>
    <m/>
    <s v="Canal de Panamá"/>
    <x v="2"/>
    <n v="0"/>
    <s v="Protagonismo"/>
    <s v="Mencion"/>
    <n v="0"/>
    <n v="5"/>
    <m/>
    <n v="168.75"/>
    <n v="168.75"/>
    <n v="5"/>
    <m/>
    <m/>
    <m/>
    <m/>
    <x v="12"/>
    <m/>
    <m/>
    <m/>
    <s v="No"/>
    <n v="1"/>
    <x v="27"/>
    <n v="9"/>
    <d v="1899-12-30T00:10:09"/>
    <n v="2.5"/>
    <s v="0"/>
    <s v="1"/>
    <s v="0"/>
  </r>
  <r>
    <s v="/p/a/112244236"/>
    <m/>
    <s v="http://corerepo.acceso.com/api/v2/temp_file/03da125b5a766a1c01a4c67f54349118/?format=json"/>
    <s v="APRUEBAN NUEVOS PEAJES EN LA VÍA INTEROCEÁNICA"/>
    <m/>
    <x v="3"/>
    <x v="20"/>
    <s v="pa"/>
    <m/>
    <m/>
    <s v="Grupo Editorial Metro S.A."/>
    <x v="1"/>
    <m/>
    <s v="periódico"/>
    <s v="2017-08-08 17:00:00-05:00"/>
    <d v="2017-08-08T00:00:00"/>
    <m/>
    <n v="57.9"/>
    <n v="4"/>
    <m/>
    <n v="88"/>
    <m/>
    <n v="11"/>
    <m/>
    <s v="información general"/>
    <s v="Panamá"/>
    <m/>
    <s v="español"/>
    <m/>
    <x v="1"/>
    <m/>
    <s v="Administración"/>
    <m/>
    <m/>
    <m/>
    <m/>
    <m/>
    <m/>
    <s v="Sí"/>
    <m/>
    <m/>
    <m/>
    <m/>
    <m/>
    <m/>
    <m/>
    <m/>
    <m/>
    <s v="Canal de Panamá"/>
    <x v="0"/>
    <n v="1"/>
    <s v="Protagonismo"/>
    <s v="Protagonista"/>
    <n v="1"/>
    <m/>
    <n v="0.06"/>
    <n v="88"/>
    <n v="88"/>
    <n v="9.3800000000000008"/>
    <m/>
    <m/>
    <m/>
    <m/>
    <x v="20"/>
    <s v="/s/a/melib"/>
    <m/>
    <s v="nacional"/>
    <s v="No"/>
    <n v="1"/>
    <x v="11"/>
    <n v="8"/>
    <d v="1899-12-30T00:00:00"/>
    <n v="4.6900000000000004"/>
    <s v="1"/>
    <s v="0"/>
    <s v="0"/>
  </r>
  <r>
    <s v="/r/a360lat/31948946"/>
    <m/>
    <s v="https://acceso360latam.acceso.com/autoridadcanal/es-PA/?mod=TrackingAVPlayer&amp;task=download&amp;isHighQuality=1&amp;inline=1&amp;newsId=31948946&amp;mediaType=1&amp;origin=news-publication&amp;sigTs=1502296295&amp;sig=ed3da9b7ef992ecb6120edc4fe787401bce44bd23fae087d47b8a3575acb379d"/>
    <s v="MINISTRO DEL CANAL DE PANAMA, PRESENTA EL LIBRO DE PROYECTO DE PRESUPUESTO DE LA ACP. DECLARACIONES DE ROBERTO ROY,..."/>
    <m/>
    <x v="2"/>
    <x v="10"/>
    <s v="pa"/>
    <s v="pa"/>
    <m/>
    <m/>
    <x v="1"/>
    <m/>
    <s v="radio"/>
    <s v="2017-08-09 06:42:10-05:00"/>
    <d v="2017-08-09T00:00:00"/>
    <d v="1899-12-30T06:42:10"/>
    <m/>
    <m/>
    <m/>
    <n v="106.64"/>
    <n v="160"/>
    <m/>
    <m/>
    <m/>
    <s v="Panamá"/>
    <s v="pa"/>
    <m/>
    <m/>
    <x v="1"/>
    <m/>
    <m/>
    <m/>
    <m/>
    <m/>
    <m/>
    <s v="Economía del Canal"/>
    <m/>
    <m/>
    <m/>
    <m/>
    <m/>
    <m/>
    <m/>
    <m/>
    <m/>
    <m/>
    <m/>
    <s v="Canal de Panamá"/>
    <x v="0"/>
    <n v="0"/>
    <s v="Protagonismo"/>
    <s v="Protagonista"/>
    <n v="0"/>
    <n v="160"/>
    <m/>
    <n v="106.64"/>
    <n v="106.64"/>
    <n v="5"/>
    <m/>
    <m/>
    <m/>
    <m/>
    <x v="10"/>
    <m/>
    <m/>
    <m/>
    <s v="No"/>
    <n v="1"/>
    <x v="10"/>
    <n v="9"/>
    <d v="1899-12-30T00:02:49"/>
    <n v="2.5"/>
    <s v="0"/>
    <s v="1"/>
    <s v="0"/>
  </r>
  <r>
    <s v="/p/a/112244184"/>
    <m/>
    <s v="http://corerepo.acceso.com/api/v2/temp_file/819067b56a3ecea2e01b5a7de69306b6/?format=json"/>
    <s v="INGRESOS DE CANAL SUBEN UN 19.7% EN PRIMER TRIMESTRE"/>
    <m/>
    <x v="3"/>
    <x v="20"/>
    <s v="pa"/>
    <m/>
    <m/>
    <s v="Grupo Editorial Metro S.A."/>
    <x v="1"/>
    <m/>
    <s v="periódico"/>
    <s v="2017-08-08 17:00:00-05:00"/>
    <d v="2017-08-08T00:00:00"/>
    <m/>
    <n v="65.5"/>
    <n v="4"/>
    <m/>
    <n v="100"/>
    <m/>
    <n v="11"/>
    <m/>
    <s v="información general"/>
    <s v="Panamá"/>
    <m/>
    <s v="español"/>
    <m/>
    <x v="1"/>
    <m/>
    <m/>
    <m/>
    <m/>
    <m/>
    <m/>
    <s v="Economía del Canal"/>
    <m/>
    <m/>
    <m/>
    <m/>
    <m/>
    <m/>
    <m/>
    <m/>
    <m/>
    <m/>
    <m/>
    <s v="Canal de Panamá"/>
    <x v="0"/>
    <n v="1"/>
    <s v="Protagonismo"/>
    <s v="Protagonista"/>
    <n v="1"/>
    <m/>
    <n v="7.0000000000000007E-2"/>
    <n v="100"/>
    <n v="100"/>
    <n v="9.3800000000000008"/>
    <m/>
    <m/>
    <m/>
    <m/>
    <x v="20"/>
    <s v="/s/a/melib"/>
    <m/>
    <s v="nacional"/>
    <s v="No"/>
    <n v="1"/>
    <x v="10"/>
    <n v="8"/>
    <d v="1899-12-30T00:00:00"/>
    <n v="4.6900000000000004"/>
    <s v="1"/>
    <s v="0"/>
    <s v="0"/>
  </r>
  <r>
    <s v="/r/a360lat/31953584"/>
    <m/>
    <s v="https://acceso360latam.acceso.com/autoridadcanal/es-PA/?mod=TrackingAVPlayer&amp;task=download&amp;isHighQuality=1&amp;inline=1&amp;newsId=31953584&amp;mediaType=1&amp;origin=news-publication&amp;sigTs=1502340525&amp;sig=29a354e926f97ceadd58be18c678fb2179ea81968a90a8c387ac4dc5f4386c50"/>
    <s v="ENTREVISTA CON JORGE SAHD, DIRECTOR DEL CENTRO DE ESTUDIOS INTERNACIONALES DE LA UNIVERSIDAD CATOLICA DE CHILE. SE HABLA..."/>
    <m/>
    <x v="2"/>
    <x v="9"/>
    <s v="pa"/>
    <s v="pa"/>
    <m/>
    <m/>
    <x v="1"/>
    <m/>
    <s v="radio"/>
    <s v="2017-08-09 08:34:27-05:00"/>
    <d v="2017-08-09T00:00:00"/>
    <d v="1899-12-30T08:34:27"/>
    <m/>
    <m/>
    <m/>
    <n v="544.99"/>
    <n v="511"/>
    <m/>
    <m/>
    <m/>
    <s v="Panamá"/>
    <s v="pa"/>
    <m/>
    <m/>
    <x v="1"/>
    <m/>
    <m/>
    <m/>
    <s v="Ampliación Canal"/>
    <m/>
    <m/>
    <m/>
    <m/>
    <m/>
    <m/>
    <m/>
    <m/>
    <m/>
    <m/>
    <m/>
    <m/>
    <m/>
    <m/>
    <s v="Canal de Panamá"/>
    <x v="1"/>
    <n v="1"/>
    <s v="Protagonismo"/>
    <s v="Secundario"/>
    <n v="1"/>
    <n v="255.5"/>
    <m/>
    <n v="272.5"/>
    <n v="272.5"/>
    <n v="8"/>
    <m/>
    <m/>
    <m/>
    <m/>
    <x v="9"/>
    <m/>
    <m/>
    <m/>
    <s v="No"/>
    <n v="1"/>
    <x v="7"/>
    <n v="9"/>
    <d v="1899-12-30T00:09:01"/>
    <n v="4"/>
    <s v="1"/>
    <s v="0"/>
    <s v="0"/>
  </r>
  <r>
    <s v="/r/a360lat/31953792"/>
    <m/>
    <s v="https://acceso360latam.acceso.com/autoridadcanal/es-PA/?mod=TrackingAVPlayer&amp;task=download&amp;isHighQuality=1&amp;inline=1&amp;newsId=31953792&amp;mediaType=1&amp;origin=news-publication&amp;sigTs=1502340525&amp;sig=ee092b64cffd98344f0cf386e6adb9fca4d81c4d7abd0a5cc944e4589310b774"/>
    <s v="ENTREVISTA CON CARLOS FURCHE, MINISTRO DE AGRICULTURA DE CHILE. SE HABLA ACERCA DEL MODELO DE RELACION DE CHILE CON..."/>
    <m/>
    <x v="2"/>
    <x v="9"/>
    <s v="pa"/>
    <s v="pa"/>
    <m/>
    <m/>
    <x v="1"/>
    <m/>
    <s v="radio"/>
    <s v="2017-08-09 10:15:59-05:00"/>
    <d v="2017-08-09T00:00:00"/>
    <d v="1899-12-30T10:15:59"/>
    <m/>
    <m/>
    <m/>
    <n v="477.8"/>
    <n v="448"/>
    <m/>
    <m/>
    <m/>
    <s v="Panamá"/>
    <s v="pa"/>
    <m/>
    <m/>
    <x v="1"/>
    <m/>
    <m/>
    <m/>
    <s v="Ampliación Canal"/>
    <m/>
    <m/>
    <m/>
    <m/>
    <m/>
    <m/>
    <m/>
    <m/>
    <m/>
    <m/>
    <m/>
    <m/>
    <m/>
    <m/>
    <s v="Canal de Panamá"/>
    <x v="2"/>
    <n v="0"/>
    <s v="Protagonismo"/>
    <s v="Mencion"/>
    <n v="0"/>
    <n v="5"/>
    <m/>
    <n v="10"/>
    <n v="5.33"/>
    <n v="5"/>
    <m/>
    <m/>
    <m/>
    <m/>
    <x v="9"/>
    <m/>
    <m/>
    <m/>
    <s v="No"/>
    <n v="1"/>
    <x v="7"/>
    <n v="9"/>
    <d v="1899-12-30T00:07:54"/>
    <n v="2.5"/>
    <s v="0"/>
    <s v="1"/>
    <s v="0"/>
  </r>
  <r>
    <s v="/r/a360lat/31953371"/>
    <m/>
    <s v="https://acceso360latam.acceso.com/autoridadcanal/es-PA/?mod=TrackingAVPlayer&amp;task=download&amp;isHighQuality=1&amp;inline=1&amp;newsId=31953371&amp;mediaType=1&amp;origin=news-publication&amp;sigTs=1502340525&amp;sig=cdbda39289b584afbedcc396b1dea4e3bd8bd25094bd0de0bba6bb0d99f3fa32"/>
    <s v="ROBERTO ROY, MINISTRO PARA ASUNTOS DEL CANAL DE PANAMA, PRESENTO ANTE LA ASAMBLEA NACIONAL DE PANAMA UN PROYECTO DE..."/>
    <m/>
    <x v="2"/>
    <x v="9"/>
    <s v="pa"/>
    <s v="pa"/>
    <m/>
    <m/>
    <x v="1"/>
    <m/>
    <s v="radio"/>
    <s v="2017-08-09 07:28:08-05:00"/>
    <d v="2017-08-09T00:00:00"/>
    <d v="1899-12-30T07:28:08"/>
    <m/>
    <m/>
    <m/>
    <n v="214.37"/>
    <n v="201"/>
    <m/>
    <m/>
    <m/>
    <s v="Panamá"/>
    <s v="pa"/>
    <m/>
    <m/>
    <x v="1"/>
    <m/>
    <m/>
    <m/>
    <m/>
    <m/>
    <m/>
    <s v="Economía del Canal"/>
    <m/>
    <m/>
    <m/>
    <m/>
    <m/>
    <m/>
    <m/>
    <m/>
    <m/>
    <m/>
    <m/>
    <s v="Canal de Panamá"/>
    <x v="0"/>
    <n v="0"/>
    <s v="Protagonismo"/>
    <s v="Protagonista"/>
    <n v="0"/>
    <n v="201"/>
    <m/>
    <n v="214.37"/>
    <n v="214.37"/>
    <n v="5"/>
    <m/>
    <m/>
    <m/>
    <m/>
    <x v="9"/>
    <m/>
    <m/>
    <m/>
    <s v="No"/>
    <n v="1"/>
    <x v="10"/>
    <n v="9"/>
    <d v="1899-12-30T00:03:33"/>
    <n v="2.5"/>
    <s v="0"/>
    <s v="1"/>
    <s v="0"/>
  </r>
  <r>
    <s v="/r/a360lat/31953597"/>
    <m/>
    <s v="https://acceso360latam.acceso.com/autoridadcanal/es-PA/?mod=TrackingAVPlayer&amp;task=download&amp;isHighQuality=1&amp;inline=1&amp;newsId=31953597&amp;mediaType=1&amp;origin=news-publication&amp;sigTs=1502340525&amp;sig=fca723d109b80642728dc0be5444afd414f29d7adc5303dec2a71fe162c778ec"/>
    <s v="ENTREVISTA CON JORGE SAHD, DIRECTOR DEL CENTRO DE ESTUDIOS INTERNACIONALES DE LA UNIVERSIDAD CATOLICA DE CHILE. SE HABLA..."/>
    <m/>
    <x v="2"/>
    <x v="9"/>
    <s v="pa"/>
    <s v="pa"/>
    <m/>
    <m/>
    <x v="1"/>
    <m/>
    <s v="radio"/>
    <s v="2017-08-09 08:46:21-05:00"/>
    <d v="2017-08-09T00:00:00"/>
    <d v="1899-12-30T08:46:21"/>
    <m/>
    <m/>
    <m/>
    <n v="415.94"/>
    <n v="390"/>
    <m/>
    <m/>
    <m/>
    <s v="Panamá"/>
    <s v="pa"/>
    <m/>
    <m/>
    <x v="1"/>
    <m/>
    <m/>
    <m/>
    <s v="Ampliación Canal"/>
    <m/>
    <m/>
    <m/>
    <m/>
    <m/>
    <m/>
    <m/>
    <m/>
    <m/>
    <m/>
    <m/>
    <m/>
    <m/>
    <m/>
    <s v="Canal de Panamá"/>
    <x v="1"/>
    <n v="1"/>
    <s v="Protagonismo"/>
    <s v="Secundario"/>
    <n v="1"/>
    <n v="195"/>
    <m/>
    <n v="207.97"/>
    <n v="207.97"/>
    <n v="8"/>
    <m/>
    <m/>
    <m/>
    <m/>
    <x v="9"/>
    <m/>
    <m/>
    <m/>
    <s v="No"/>
    <n v="1"/>
    <x v="29"/>
    <n v="9"/>
    <d v="1899-12-30T00:06:53"/>
    <n v="4"/>
    <s v="1"/>
    <s v="0"/>
    <s v="0"/>
  </r>
  <r>
    <s v="/r/a360lat/31953757"/>
    <m/>
    <s v="https://acceso360latam.acceso.com/autoridadcanal/es-PA/?mod=TrackingAVPlayer&amp;task=download&amp;isHighQuality=1&amp;inline=1&amp;newsId=31953757&amp;mediaType=1&amp;origin=news-publication&amp;sigTs=1502340525&amp;sig=fc9ed23c658d55ae3e5d2ee986474b75eefe20b9ae65f75388255da430426f22"/>
    <s v="ENTREVISTA CON CARLOS FURCHE, MINISTRO DE AGRICULTURA DE CHILE. SE HABLA ACERCA DEL MODELO DE RELACION DE CHILE CON..."/>
    <m/>
    <x v="2"/>
    <x v="9"/>
    <s v="pa"/>
    <s v="pa"/>
    <m/>
    <m/>
    <x v="1"/>
    <m/>
    <s v="radio"/>
    <s v="2017-08-09 09:59:36-05:00"/>
    <d v="2017-08-09T00:00:00"/>
    <d v="1899-12-30T09:59:36"/>
    <m/>
    <m/>
    <m/>
    <n v="814.81"/>
    <n v="764"/>
    <m/>
    <m/>
    <m/>
    <s v="Panamá"/>
    <s v="pa"/>
    <m/>
    <m/>
    <x v="1"/>
    <m/>
    <m/>
    <m/>
    <m/>
    <m/>
    <m/>
    <m/>
    <m/>
    <m/>
    <m/>
    <m/>
    <m/>
    <m/>
    <m/>
    <m/>
    <m/>
    <s v="Relaciones internacionales"/>
    <m/>
    <s v="Canal de Panamá"/>
    <x v="1"/>
    <n v="0"/>
    <s v="Protagonismo"/>
    <s v="Secundario"/>
    <n v="0"/>
    <n v="382"/>
    <m/>
    <n v="407.4"/>
    <n v="407.4"/>
    <n v="5"/>
    <m/>
    <m/>
    <m/>
    <m/>
    <x v="9"/>
    <m/>
    <m/>
    <m/>
    <s v="No"/>
    <n v="1"/>
    <x v="1"/>
    <n v="9"/>
    <d v="1899-12-30T00:13:29"/>
    <n v="2.5"/>
    <s v="0"/>
    <s v="1"/>
    <s v="0"/>
  </r>
  <r>
    <s v="/p/a/112262356"/>
    <m/>
    <s v="http://corerepo.acceso.com/api/v2/temp_file/998eaa04874297834989ba51e3718faf/?format=json"/>
    <s v="PIB repunta, pero la institucionalidad debe mejorar"/>
    <m/>
    <x v="3"/>
    <x v="26"/>
    <s v="pa"/>
    <m/>
    <m/>
    <s v="EDIT. POR LA DEMOCRACIA S.A"/>
    <x v="36"/>
    <m/>
    <s v="periódico"/>
    <s v="2017-08-09 17:00:00-05:00"/>
    <d v="2017-08-09T00:00:00"/>
    <m/>
    <n v="264.89999999999998"/>
    <n v="5"/>
    <m/>
    <n v="348"/>
    <m/>
    <n v="17"/>
    <m/>
    <s v="información general"/>
    <s v="Panamá"/>
    <m/>
    <s v="español"/>
    <m/>
    <x v="1"/>
    <m/>
    <m/>
    <m/>
    <m/>
    <m/>
    <m/>
    <s v="Economía de Panamá"/>
    <m/>
    <m/>
    <m/>
    <m/>
    <m/>
    <m/>
    <m/>
    <m/>
    <m/>
    <m/>
    <m/>
    <s v="Canal de Panamá"/>
    <x v="1"/>
    <n v="1"/>
    <s v="Protagonismo"/>
    <s v="Secundario"/>
    <n v="1"/>
    <m/>
    <n v="0.08"/>
    <n v="174"/>
    <n v="174"/>
    <n v="7.5"/>
    <m/>
    <m/>
    <m/>
    <m/>
    <x v="22"/>
    <s v="/s/a/lppnn"/>
    <m/>
    <s v="nacional"/>
    <s v="Sí"/>
    <n v="1"/>
    <x v="29"/>
    <n v="9"/>
    <d v="1899-12-30T00:00:00"/>
    <n v="3.75"/>
    <s v="1"/>
    <s v="0"/>
    <s v="0"/>
  </r>
  <r>
    <s v="/p/a/112262337"/>
    <m/>
    <s v="http://corerepo.acceso.com/api/v2/temp_file/a8e11c1402fb6bcfcdc644084355f860/?format=json"/>
    <s v="Jóvenes Unidos por la Educación"/>
    <m/>
    <x v="3"/>
    <x v="26"/>
    <s v="pa"/>
    <m/>
    <m/>
    <s v="EDIT. POR LA DEMOCRACIA S.A"/>
    <x v="50"/>
    <m/>
    <s v="periódico"/>
    <s v="2017-08-09 17:00:00-05:00"/>
    <d v="2017-08-09T00:00:00"/>
    <m/>
    <n v="734.6"/>
    <n v="5"/>
    <m/>
    <n v="964"/>
    <m/>
    <n v="15"/>
    <m/>
    <s v="información general"/>
    <s v="Panamá"/>
    <m/>
    <s v="español"/>
    <m/>
    <x v="0"/>
    <m/>
    <m/>
    <m/>
    <m/>
    <m/>
    <m/>
    <m/>
    <m/>
    <m/>
    <m/>
    <m/>
    <m/>
    <m/>
    <m/>
    <m/>
    <m/>
    <m/>
    <s v="Aniversario del Canal de Panamá"/>
    <s v="Canal de Panamá"/>
    <x v="0"/>
    <n v="1"/>
    <s v="Protagonismo"/>
    <s v="Protagonista"/>
    <n v="1"/>
    <m/>
    <n v="0.44"/>
    <n v="964"/>
    <n v="964"/>
    <n v="8.75"/>
    <m/>
    <m/>
    <m/>
    <m/>
    <x v="22"/>
    <s v="/s/a/lppnn"/>
    <m/>
    <s v="nacional"/>
    <s v="Sí"/>
    <n v="1"/>
    <x v="8"/>
    <n v="9"/>
    <d v="1899-12-30T00:00:00"/>
    <n v="4.375"/>
    <s v="1"/>
    <s v="0"/>
    <s v="0"/>
  </r>
  <r>
    <s v="/p/a/112262089"/>
    <m/>
    <s v="http://corerepo.acceso.com/api/v2/temp_file/856bb8243b0d8a2f44db5f9768752492/?format=json"/>
    <s v="El distrito Norte"/>
    <m/>
    <x v="3"/>
    <x v="15"/>
    <s v="pa"/>
    <m/>
    <m/>
    <m/>
    <x v="62"/>
    <m/>
    <s v="periódico"/>
    <s v="2017-08-09 17:00:00-05:00"/>
    <d v="2017-08-09T00:00:00"/>
    <m/>
    <n v="525.70000000000005"/>
    <n v="5"/>
    <m/>
    <n v="599"/>
    <m/>
    <n v="11"/>
    <m/>
    <s v="información general"/>
    <s v="Panamá"/>
    <m/>
    <s v="español"/>
    <m/>
    <x v="1"/>
    <m/>
    <m/>
    <s v="Titulación de tierras "/>
    <m/>
    <m/>
    <m/>
    <m/>
    <m/>
    <m/>
    <m/>
    <m/>
    <m/>
    <m/>
    <m/>
    <m/>
    <m/>
    <m/>
    <m/>
    <s v="Canal de Panamá"/>
    <x v="1"/>
    <n v="0"/>
    <s v="Protagonismo"/>
    <s v="Secundario"/>
    <n v="0"/>
    <m/>
    <n v="0.17"/>
    <n v="299.5"/>
    <n v="299.5"/>
    <n v="5.94"/>
    <m/>
    <m/>
    <m/>
    <m/>
    <x v="15"/>
    <s v="/s/a/estpn"/>
    <m/>
    <s v="nacional"/>
    <s v="No"/>
    <n v="1"/>
    <x v="19"/>
    <n v="9"/>
    <d v="1899-12-30T00:00:00"/>
    <n v="2.9700000000000006"/>
    <s v="0"/>
    <s v="1"/>
    <s v="0"/>
  </r>
  <r>
    <s v="/p/a/112262081"/>
    <m/>
    <s v="http://corerepo.acceso.com/api/v2/temp_file/bfdb39398af4e31da09fca21f740d69c/?format=json"/>
    <s v="PORTADA"/>
    <m/>
    <x v="3"/>
    <x v="15"/>
    <s v="pa"/>
    <m/>
    <m/>
    <m/>
    <x v="1"/>
    <m/>
    <s v="periódico"/>
    <s v="2017-08-09 17:00:00-05:00"/>
    <d v="2017-08-09T00:00:00"/>
    <m/>
    <n v="1624.7"/>
    <n v="5"/>
    <m/>
    <n v="1735"/>
    <m/>
    <n v="1"/>
    <m/>
    <s v="información general"/>
    <s v="Panamá"/>
    <m/>
    <s v="español"/>
    <m/>
    <x v="1"/>
    <m/>
    <m/>
    <m/>
    <m/>
    <m/>
    <m/>
    <m/>
    <m/>
    <m/>
    <m/>
    <m/>
    <m/>
    <m/>
    <m/>
    <m/>
    <m/>
    <m/>
    <s v="Aniversario del Canal de Panamá"/>
    <s v="Canal de Panamá"/>
    <x v="0"/>
    <n v="1"/>
    <s v="Protagonismo"/>
    <s v="Protagonista"/>
    <n v="1"/>
    <m/>
    <n v="1"/>
    <n v="1735"/>
    <n v="1735"/>
    <n v="8.1300000000000008"/>
    <m/>
    <m/>
    <m/>
    <m/>
    <x v="15"/>
    <s v="/s/a/estpn"/>
    <m/>
    <s v="nacional"/>
    <s v="Sí"/>
    <n v="1"/>
    <x v="8"/>
    <n v="9"/>
    <d v="1899-12-30T00:00:00"/>
    <n v="4.0650000000000004"/>
    <s v="1"/>
    <s v="0"/>
    <s v="0"/>
  </r>
  <r>
    <s v="/p/a/112262203"/>
    <m/>
    <s v="http://corerepo.acceso.com/api/v2/temp_file/8852bfe32d3445bbc733026ce0eb36a3/?format=json"/>
    <s v="Ejemplo a seguir"/>
    <m/>
    <x v="3"/>
    <x v="41"/>
    <s v="pa"/>
    <m/>
    <m/>
    <m/>
    <x v="63"/>
    <m/>
    <s v="periódico"/>
    <s v="2017-08-09 17:00:00-05:00"/>
    <d v="2017-08-09T00:00:00"/>
    <m/>
    <n v="551.1"/>
    <n v="4"/>
    <m/>
    <n v="581"/>
    <m/>
    <n v="4"/>
    <m/>
    <s v="información general"/>
    <s v="Panamá"/>
    <m/>
    <s v="español"/>
    <m/>
    <x v="1"/>
    <m/>
    <m/>
    <m/>
    <m/>
    <m/>
    <m/>
    <m/>
    <m/>
    <m/>
    <m/>
    <m/>
    <m/>
    <m/>
    <m/>
    <m/>
    <m/>
    <m/>
    <s v="Cumbres, seminarios, foros"/>
    <s v="Canal de Panamá"/>
    <x v="2"/>
    <n v="0"/>
    <s v="Protagonismo"/>
    <s v="Mencion"/>
    <n v="0"/>
    <m/>
    <n v="0.03"/>
    <n v="24.07"/>
    <n v="24.07"/>
    <n v="5.47"/>
    <m/>
    <m/>
    <m/>
    <m/>
    <x v="33"/>
    <s v="/s/a/midia"/>
    <m/>
    <s v="nacional"/>
    <s v="No"/>
    <n v="1"/>
    <x v="5"/>
    <n v="9"/>
    <d v="1899-12-30T00:00:00"/>
    <n v="2.7349999999999994"/>
    <s v="0"/>
    <s v="1"/>
    <s v="0"/>
  </r>
  <r>
    <s v="/i/mn/31474917151"/>
    <s v="http://laestrella.com.pa/opinion/columnistas/distrito-norte/24016931"/>
    <s v="http://laestrella.com.pa/opinion/columnistas/distrito-norte/24016931"/>
    <s v="hace 1 hora El distrito Norte"/>
    <m/>
    <x v="0"/>
    <x v="2"/>
    <s v="pa"/>
    <m/>
    <m/>
    <m/>
    <x v="1"/>
    <m/>
    <s v="noticia"/>
    <s v="2017-08-10 01:51:00-05:00"/>
    <d v="2017-08-10T00:00:00"/>
    <d v="1899-12-30T01:51:00"/>
    <m/>
    <n v="49727"/>
    <m/>
    <n v="462.46"/>
    <m/>
    <m/>
    <n v="5"/>
    <s v="información general"/>
    <s v="Panamá"/>
    <m/>
    <s v="español"/>
    <m/>
    <x v="1"/>
    <m/>
    <m/>
    <s v="Titulación de tierras "/>
    <m/>
    <m/>
    <m/>
    <m/>
    <m/>
    <m/>
    <m/>
    <m/>
    <m/>
    <m/>
    <m/>
    <m/>
    <m/>
    <m/>
    <m/>
    <s v="Canal de Panamá"/>
    <x v="1"/>
    <n v="0"/>
    <s v="Protagonismo"/>
    <s v="Secundario"/>
    <n v="0"/>
    <m/>
    <m/>
    <n v="231.23"/>
    <n v="231.23"/>
    <n v="5.78"/>
    <m/>
    <m/>
    <m/>
    <m/>
    <x v="2"/>
    <s v="/s/mn/90c1e89e24d01c2a3df8080e7f6bdb35"/>
    <m/>
    <m/>
    <s v="No"/>
    <n v="1"/>
    <x v="19"/>
    <n v="10"/>
    <d v="1899-12-30T00:00:00"/>
    <n v="2.8900000000000006"/>
    <s v="0"/>
    <s v="1"/>
    <s v="0"/>
  </r>
  <r>
    <s v="/i/mn/31474403703"/>
    <s v="http://laestrella.com.pa/estilo/cultura/lecciones-emprendimiento/24016879"/>
    <s v="http://laestrella.com.pa/estilo/cultura/lecciones-emprendimiento/24016879"/>
    <s v="Lecciones de emprendimiento"/>
    <m/>
    <x v="0"/>
    <x v="2"/>
    <s v="pa"/>
    <m/>
    <m/>
    <m/>
    <x v="64"/>
    <m/>
    <s v="noticia"/>
    <s v="2017-08-10 00:37:00-05:00"/>
    <d v="2017-08-10T00:00:00"/>
    <d v="1899-12-30T00:37:00"/>
    <m/>
    <n v="49727"/>
    <m/>
    <n v="462.46"/>
    <m/>
    <m/>
    <n v="5"/>
    <s v="información general"/>
    <s v="Panamá"/>
    <m/>
    <s v="español"/>
    <m/>
    <x v="1"/>
    <m/>
    <m/>
    <m/>
    <m/>
    <m/>
    <m/>
    <m/>
    <m/>
    <m/>
    <m/>
    <m/>
    <s v="Tránsito de buques por el Canal"/>
    <m/>
    <m/>
    <m/>
    <m/>
    <m/>
    <m/>
    <s v="Canal de Panamá"/>
    <x v="0"/>
    <n v="1"/>
    <s v="Protagonismo"/>
    <s v="Protagonista"/>
    <n v="1"/>
    <m/>
    <m/>
    <n v="462.46"/>
    <n v="462.46"/>
    <n v="7.81"/>
    <m/>
    <m/>
    <m/>
    <m/>
    <x v="2"/>
    <s v="/s/mn/90c1e89e24d01c2a3df8080e7f6bdb35"/>
    <m/>
    <m/>
    <s v="No"/>
    <n v="1"/>
    <x v="18"/>
    <n v="10"/>
    <d v="1899-12-30T00:00:00"/>
    <n v="3.9049999999999994"/>
    <s v="1"/>
    <s v="0"/>
    <s v="0"/>
  </r>
  <r>
    <s v="/i/mn/31474403630"/>
    <s v="http://laestrella.com.pa/opinion/columnistas/distrito-norte/24016931"/>
    <s v="http://laestrella.com.pa/opinion/columnistas/distrito-norte/24016931"/>
    <s v="El distrito Norte"/>
    <m/>
    <x v="0"/>
    <x v="2"/>
    <s v="pa"/>
    <m/>
    <m/>
    <m/>
    <x v="65"/>
    <m/>
    <s v="noticia"/>
    <s v="2017-08-10 00:37:00-05:00"/>
    <d v="2017-08-10T00:00:00"/>
    <d v="1899-12-30T00:37:00"/>
    <m/>
    <n v="49727"/>
    <m/>
    <n v="462.46"/>
    <m/>
    <m/>
    <n v="5"/>
    <s v="información general"/>
    <s v="Panamá"/>
    <m/>
    <s v="español"/>
    <m/>
    <x v="1"/>
    <m/>
    <m/>
    <s v="Titulación de tierras "/>
    <m/>
    <m/>
    <m/>
    <m/>
    <m/>
    <m/>
    <m/>
    <m/>
    <m/>
    <m/>
    <m/>
    <m/>
    <m/>
    <m/>
    <m/>
    <s v="Canal de Panamá"/>
    <x v="1"/>
    <n v="0"/>
    <s v="Protagonismo"/>
    <s v="Secundario"/>
    <n v="0"/>
    <m/>
    <m/>
    <n v="231.23"/>
    <n v="231.23"/>
    <n v="5.78"/>
    <m/>
    <m/>
    <m/>
    <m/>
    <x v="2"/>
    <s v="/s/mn/90c1e89e24d01c2a3df8080e7f6bdb35"/>
    <m/>
    <m/>
    <s v="No"/>
    <n v="1"/>
    <x v="19"/>
    <n v="10"/>
    <d v="1899-12-30T00:00:00"/>
    <n v="2.8900000000000006"/>
    <s v="0"/>
    <s v="1"/>
    <s v="0"/>
  </r>
  <r>
    <s v="/p/a/112262181"/>
    <m/>
    <s v="http://corerepo.acceso.com/api/v2/temp_file/ea2653d106a80a4f28b7ae11429ecc6a/?format=json"/>
    <s v="Lecciones de emprendimiento"/>
    <m/>
    <x v="3"/>
    <x v="49"/>
    <s v="pa"/>
    <m/>
    <m/>
    <m/>
    <x v="66"/>
    <m/>
    <s v="periódico"/>
    <s v="2017-08-09 17:00:00-05:00"/>
    <d v="2017-08-09T00:00:00"/>
    <m/>
    <n v="1434.4"/>
    <n v="4"/>
    <m/>
    <n v="1635"/>
    <m/>
    <n v="9"/>
    <m/>
    <s v="deportes"/>
    <s v="Panamá"/>
    <m/>
    <s v="español"/>
    <m/>
    <x v="1"/>
    <m/>
    <m/>
    <m/>
    <m/>
    <m/>
    <m/>
    <m/>
    <m/>
    <m/>
    <m/>
    <m/>
    <s v="Tránsito de buques por el Canal"/>
    <m/>
    <m/>
    <m/>
    <m/>
    <m/>
    <m/>
    <s v="Canal de Panamá"/>
    <x v="0"/>
    <n v="1"/>
    <s v="Protagonismo"/>
    <s v="Protagonista"/>
    <n v="1"/>
    <m/>
    <n v="0.94"/>
    <n v="1635"/>
    <n v="1635"/>
    <n v="8.1300000000000008"/>
    <m/>
    <m/>
    <m/>
    <m/>
    <x v="40"/>
    <s v="/s/a/estps"/>
    <n v="1"/>
    <s v="nacional"/>
    <s v="No"/>
    <n v="1"/>
    <x v="29"/>
    <n v="9"/>
    <d v="1899-12-30T00:00:00"/>
    <n v="4.0650000000000004"/>
    <s v="1"/>
    <s v="0"/>
    <s v="0"/>
  </r>
  <r>
    <s v="/r/a360lat/31960002"/>
    <m/>
    <s v="https://acceso360latam.acceso.com/autoridadcanal/es-PA/?mod=TrackingAVPlayer&amp;task=download&amp;isHighQuality=1&amp;inline=1&amp;newsId=31960002&amp;mediaType=1&amp;origin=news-publication&amp;sigTs=1502370022&amp;sig=e50637058aa60c97086e6c79e1ed4dc446e5c11f929f9399b0cdd616985a9ede"/>
    <s v="TRABAJADORES DE LA ACP PROTESTAN POR SUPUESTAS IRREGULARIDADES POR PARTE DE LUIS QUIJANO, ADMINISTRADOR. DECLARACIONES..."/>
    <m/>
    <x v="2"/>
    <x v="19"/>
    <s v="pa"/>
    <s v="pa"/>
    <m/>
    <m/>
    <x v="1"/>
    <m/>
    <s v="radio"/>
    <s v="2017-08-10 05:55:09-05:00"/>
    <d v="2017-08-10T00:00:00"/>
    <d v="1899-12-30T05:55:09"/>
    <m/>
    <m/>
    <m/>
    <n v="386.1"/>
    <n v="234"/>
    <m/>
    <m/>
    <m/>
    <s v="Panamá"/>
    <s v="pa"/>
    <m/>
    <m/>
    <x v="0"/>
    <m/>
    <m/>
    <m/>
    <m/>
    <m/>
    <m/>
    <m/>
    <m/>
    <m/>
    <m/>
    <m/>
    <m/>
    <m/>
    <m/>
    <m/>
    <s v="Huelgas y protestas"/>
    <m/>
    <m/>
    <s v="Canal de Panamá"/>
    <x v="0"/>
    <n v="-1"/>
    <s v="Protagonismo"/>
    <s v="Protagonista"/>
    <n v="-1"/>
    <n v="234"/>
    <m/>
    <n v="386.1"/>
    <n v="-386.1"/>
    <n v="2"/>
    <m/>
    <m/>
    <m/>
    <m/>
    <x v="19"/>
    <m/>
    <m/>
    <m/>
    <s v="No"/>
    <n v="1"/>
    <x v="29"/>
    <n v="10"/>
    <d v="1899-12-30T00:04:08"/>
    <n v="1"/>
    <s v="0"/>
    <s v="0"/>
    <s v="1"/>
  </r>
  <r>
    <s v="/r/a360lat/31963147"/>
    <m/>
    <s v="https://acceso360latam.acceso.com/autoridadcanal/es-PA/?mod=TrackingAVPlayer&amp;task=download&amp;isHighQuality=1&amp;inline=1&amp;newsId=31963147&amp;mediaType=1&amp;origin=news-publication&amp;sigTs=1502382607&amp;sig=66afaffd95c56b32e4528d43e5e5ce92d5f75ee9345ede0998c4ff4e06c62696"/>
    <s v="EN CIUDAD DEL SABER SE DESAROLLO EL TEMA DE ASIA PACIFICO DE LAS OPORTUNIDADES QUE REPRESENTA CHINA EN SU RELACION..."/>
    <m/>
    <x v="2"/>
    <x v="10"/>
    <s v="pa"/>
    <s v="pa"/>
    <m/>
    <m/>
    <x v="1"/>
    <m/>
    <s v="radio"/>
    <s v="2017-08-10 06:06:41-05:00"/>
    <d v="2017-08-10T00:00:00"/>
    <d v="1899-12-30T06:06:41"/>
    <m/>
    <m/>
    <m/>
    <n v="53.32"/>
    <n v="80"/>
    <m/>
    <m/>
    <m/>
    <s v="Panamá"/>
    <s v="pa"/>
    <m/>
    <m/>
    <x v="1"/>
    <m/>
    <m/>
    <m/>
    <m/>
    <m/>
    <m/>
    <m/>
    <m/>
    <m/>
    <m/>
    <m/>
    <m/>
    <m/>
    <m/>
    <m/>
    <m/>
    <s v="Relaciones internacionales"/>
    <m/>
    <s v="Canal de Panamá"/>
    <x v="2"/>
    <n v="0"/>
    <s v="Protagonismo"/>
    <s v="Mencion"/>
    <n v="0"/>
    <n v="5"/>
    <m/>
    <n v="10"/>
    <n v="3.33"/>
    <n v="5"/>
    <m/>
    <m/>
    <m/>
    <m/>
    <x v="10"/>
    <m/>
    <m/>
    <m/>
    <s v="No"/>
    <n v="1"/>
    <x v="1"/>
    <n v="10"/>
    <d v="1899-12-30T00:01:25"/>
    <n v="2.5"/>
    <s v="0"/>
    <s v="1"/>
    <s v="0"/>
  </r>
  <r>
    <s v="/r/a360lat/31963994"/>
    <m/>
    <s v="https://acceso360latam.acceso.com/autoridadcanal/es-PA/?mod=TrackingAVPlayer&amp;task=download&amp;isHighQuality=1&amp;inline=1&amp;newsId=31963994&amp;mediaType=1&amp;origin=news-publication&amp;sigTs=1502382607&amp;sig=b3852ec727edc0245522beae7ad5a6ae5d67afd73aa9866220e21a823511e1eb"/>
    <s v="ENTREVISTA CON RICARDO LAGOS, EXPRESIDENTE DE CHILE. SE HABLA DE LAS RELACIONES DE CHILE Y PANAMA DURANTE SU MANDANTO...."/>
    <m/>
    <x v="2"/>
    <x v="9"/>
    <s v="pa"/>
    <s v="pa"/>
    <m/>
    <m/>
    <x v="1"/>
    <m/>
    <s v="radio"/>
    <s v="2017-08-10 08:06:46-05:00"/>
    <d v="2017-08-10T00:00:00"/>
    <d v="1899-12-30T08:06:46"/>
    <m/>
    <m/>
    <m/>
    <n v="203.71"/>
    <n v="191"/>
    <m/>
    <m/>
    <m/>
    <s v="Panamá"/>
    <s v="pa"/>
    <m/>
    <m/>
    <x v="1"/>
    <m/>
    <m/>
    <m/>
    <m/>
    <m/>
    <m/>
    <m/>
    <m/>
    <m/>
    <m/>
    <m/>
    <m/>
    <m/>
    <m/>
    <m/>
    <m/>
    <s v="Relaciones internacionales"/>
    <m/>
    <s v="Canal de Panamá"/>
    <x v="2"/>
    <n v="0"/>
    <s v="Protagonismo"/>
    <s v="Mencion"/>
    <n v="0"/>
    <n v="5"/>
    <m/>
    <n v="10"/>
    <n v="5.33"/>
    <n v="5"/>
    <m/>
    <m/>
    <m/>
    <m/>
    <x v="9"/>
    <m/>
    <m/>
    <m/>
    <s v="No"/>
    <n v="1"/>
    <x v="1"/>
    <n v="10"/>
    <d v="1899-12-30T00:03:22"/>
    <n v="2.5"/>
    <s v="0"/>
    <s v="1"/>
    <s v="0"/>
  </r>
  <r>
    <s v="/r/a360lat/31964103"/>
    <m/>
    <s v="https://acceso360latam.acceso.com/autoridadcanal/es-PA/?mod=TrackingAVPlayer&amp;task=download&amp;isHighQuality=1&amp;inline=1&amp;newsId=31964103&amp;mediaType=1&amp;origin=news-publication&amp;sigTs=1502382607&amp;sig=911e0e092b8191d52ac233774432283e948b30065799177786e36a1859dcf924"/>
    <s v="ENTREVISTA CON SEBASTIAN PIÑERAS, EXPRESIDENTE DE PANAMA. SE HABLA DE LA SITUACION POLITICA DE VENEZUELA Y DE LAS..."/>
    <m/>
    <x v="2"/>
    <x v="9"/>
    <s v="pa"/>
    <s v="pa"/>
    <m/>
    <m/>
    <x v="1"/>
    <m/>
    <s v="radio"/>
    <s v="2017-08-10 08:33:59-05:00"/>
    <d v="2017-08-10T00:00:00"/>
    <d v="1899-12-30T08:33:59"/>
    <m/>
    <m/>
    <m/>
    <n v="473.53"/>
    <n v="444"/>
    <m/>
    <m/>
    <m/>
    <s v="Panamá"/>
    <s v="pa"/>
    <m/>
    <m/>
    <x v="1"/>
    <m/>
    <m/>
    <m/>
    <m/>
    <m/>
    <m/>
    <m/>
    <m/>
    <m/>
    <m/>
    <m/>
    <m/>
    <m/>
    <m/>
    <m/>
    <m/>
    <s v="Relaciones internacionales"/>
    <m/>
    <s v="Canal de Panamá"/>
    <x v="2"/>
    <n v="0"/>
    <s v="Protagonismo"/>
    <s v="Mencion"/>
    <n v="0"/>
    <n v="5"/>
    <m/>
    <n v="10"/>
    <n v="5.33"/>
    <n v="5"/>
    <m/>
    <m/>
    <m/>
    <m/>
    <x v="9"/>
    <m/>
    <m/>
    <m/>
    <s v="No"/>
    <n v="1"/>
    <x v="1"/>
    <n v="10"/>
    <d v="1899-12-30T00:07:50"/>
    <n v="2.5"/>
    <s v="0"/>
    <s v="1"/>
    <s v="0"/>
  </r>
  <r>
    <s v="/i/mn/31478694269"/>
    <s v="http://laestrella.com.pa/estilo/cultura/lecciones-emprendimiento/24016879"/>
    <s v="http://laestrella.com.pa/estilo/cultura/lecciones-emprendimiento/24016879"/>
    <s v="hace 1 hora Lecciones de emprendimiento"/>
    <m/>
    <x v="0"/>
    <x v="2"/>
    <s v="pa"/>
    <m/>
    <m/>
    <m/>
    <x v="1"/>
    <m/>
    <s v="noticia"/>
    <s v="2017-08-10 09:17:00-05:00"/>
    <d v="2017-08-10T00:00:00"/>
    <d v="1899-12-30T09:17:00"/>
    <m/>
    <n v="49727"/>
    <m/>
    <n v="462.46"/>
    <m/>
    <m/>
    <n v="5"/>
    <s v="información general"/>
    <s v="Panamá"/>
    <m/>
    <s v="español"/>
    <m/>
    <x v="1"/>
    <m/>
    <m/>
    <m/>
    <m/>
    <m/>
    <m/>
    <m/>
    <m/>
    <m/>
    <m/>
    <m/>
    <s v="Tránsito de buques por el Canal"/>
    <m/>
    <m/>
    <m/>
    <m/>
    <m/>
    <m/>
    <s v="Canal de Panamá"/>
    <x v="0"/>
    <n v="1"/>
    <s v="Protagonismo"/>
    <s v="Protagonista"/>
    <n v="1"/>
    <m/>
    <m/>
    <n v="462.46"/>
    <n v="462.46"/>
    <n v="7.81"/>
    <m/>
    <m/>
    <m/>
    <m/>
    <x v="2"/>
    <s v="/s/mn/90c1e89e24d01c2a3df8080e7f6bdb35"/>
    <m/>
    <m/>
    <s v="No"/>
    <n v="1"/>
    <x v="18"/>
    <n v="10"/>
    <d v="1899-12-30T00:00:00"/>
    <n v="3.9049999999999994"/>
    <s v="1"/>
    <s v="0"/>
    <s v="0"/>
  </r>
  <r>
    <s v="/i/mn/31481641407"/>
    <s v="http://laopinionpanama.com/nacional/canal-panama-celebra-103-anos-actividades-culturales-academicas/"/>
    <s v="http://laopinionpanama.com/nacional/canal-panama-celebra-103-anos-actividades-culturales-academicas/"/>
    <s v="Canal de Panamá celebra 103 años con actividades culturales y académicas"/>
    <m/>
    <x v="0"/>
    <x v="42"/>
    <s v="pa"/>
    <m/>
    <m/>
    <m/>
    <x v="1"/>
    <m/>
    <s v="noticia"/>
    <s v="2017-08-10 15:21:00-05:00"/>
    <d v="2017-08-10T00:00:00"/>
    <d v="1899-12-30T15:21:00"/>
    <m/>
    <n v="419"/>
    <m/>
    <n v="100"/>
    <m/>
    <m/>
    <n v="4"/>
    <s v="información economómica"/>
    <s v="Panamá"/>
    <m/>
    <s v="español"/>
    <m/>
    <x v="0"/>
    <s v="Titular"/>
    <m/>
    <m/>
    <m/>
    <m/>
    <m/>
    <m/>
    <m/>
    <s v="Sí"/>
    <m/>
    <m/>
    <m/>
    <m/>
    <m/>
    <m/>
    <m/>
    <m/>
    <s v="Cronograma de actividades"/>
    <s v="Canal de Panamá"/>
    <x v="0"/>
    <n v="1"/>
    <s v="Protagonismo"/>
    <s v="Protagonista"/>
    <n v="1"/>
    <m/>
    <m/>
    <n v="0.84"/>
    <n v="0.84"/>
    <n v="7.81"/>
    <m/>
    <m/>
    <m/>
    <m/>
    <x v="34"/>
    <s v="/s/mn/1ceaf29c555bbf2c362a950cc791dcd4"/>
    <m/>
    <m/>
    <s v="No"/>
    <n v="1"/>
    <x v="3"/>
    <n v="10"/>
    <d v="1899-12-30T00:00:00"/>
    <n v="3.9049999999999994"/>
    <s v="1"/>
    <s v="0"/>
    <s v="0"/>
  </r>
  <r>
    <s v="/i/mn/31482574790"/>
    <s v="http://www.dpanama.news/gobierno/canal-celebra-103-anos-con-actividades-culturales-y-academicas/"/>
    <s v="http://www.dpanama.news/gobierno/canal-celebra-103-anos-con-actividades-culturales-y-academicas/"/>
    <s v="Canal celebra 103 años con actividades culturales y académicas"/>
    <m/>
    <x v="0"/>
    <x v="38"/>
    <s v="pa"/>
    <m/>
    <m/>
    <m/>
    <x v="29"/>
    <m/>
    <s v="noticia"/>
    <s v="2017-08-10 17:35:00-05:00"/>
    <d v="2017-08-10T00:00:00"/>
    <d v="1899-12-30T17:35:00"/>
    <m/>
    <m/>
    <m/>
    <n v="100"/>
    <m/>
    <m/>
    <m/>
    <m/>
    <s v="Panamá"/>
    <m/>
    <s v="español"/>
    <m/>
    <x v="0"/>
    <m/>
    <m/>
    <m/>
    <m/>
    <m/>
    <m/>
    <m/>
    <m/>
    <s v="Sí"/>
    <m/>
    <m/>
    <m/>
    <m/>
    <m/>
    <m/>
    <m/>
    <m/>
    <s v="Cronograma de actividades"/>
    <s v="Canal de Panamá"/>
    <x v="0"/>
    <n v="1"/>
    <s v="Protagonismo"/>
    <s v="Protagonista"/>
    <n v="1"/>
    <m/>
    <m/>
    <m/>
    <m/>
    <n v="10"/>
    <m/>
    <m/>
    <m/>
    <m/>
    <x v="30"/>
    <s v="/s/mn/c96eaf6ad6cdf806ffec617a41aa54ba"/>
    <m/>
    <m/>
    <s v="No"/>
    <n v="1"/>
    <x v="3"/>
    <n v="10"/>
    <d v="1899-12-30T00:00:00"/>
    <n v="5"/>
    <s v="1"/>
    <s v="0"/>
    <s v="0"/>
  </r>
  <r>
    <s v="/i/mn/31479879514"/>
    <s v="http://www.parlatino.org/es/cdn/item/1967-diputado-castillo-visita-canal-de-panama-para-observar-obras-de-mantenimiento"/>
    <s v="http://www.parlatino.org/es/cdn/item/1967-diputado-castillo-visita-canal-de-panama-para-observar-obras-de-mantenimiento"/>
    <s v="Diputado Castillo visita Canal de Panamá para observar obras de mantenimiento"/>
    <m/>
    <x v="0"/>
    <x v="50"/>
    <s v="pa"/>
    <m/>
    <m/>
    <m/>
    <x v="1"/>
    <m/>
    <s v="noticia"/>
    <s v="2017-08-10 11:36:00-05:00"/>
    <d v="2017-08-10T00:00:00"/>
    <d v="1899-12-30T11:36:00"/>
    <m/>
    <n v="419"/>
    <m/>
    <n v="100"/>
    <m/>
    <m/>
    <n v="4"/>
    <m/>
    <s v="Panamá"/>
    <m/>
    <s v="español"/>
    <m/>
    <x v="1"/>
    <s v="Titular"/>
    <m/>
    <m/>
    <s v="Compuertas"/>
    <m/>
    <m/>
    <m/>
    <m/>
    <m/>
    <m/>
    <m/>
    <m/>
    <m/>
    <m/>
    <m/>
    <m/>
    <m/>
    <m/>
    <s v="Canal de Panamá"/>
    <x v="0"/>
    <n v="0"/>
    <s v="Protagonismo"/>
    <s v="Protagonista"/>
    <n v="0"/>
    <m/>
    <m/>
    <n v="0.84"/>
    <n v="0.84"/>
    <n v="6.41"/>
    <m/>
    <m/>
    <m/>
    <m/>
    <x v="41"/>
    <s v="/s/mn/a73cfa1a37df676941eefe7585fd94e2"/>
    <m/>
    <m/>
    <s v="No"/>
    <n v="1"/>
    <x v="4"/>
    <n v="10"/>
    <d v="1899-12-30T00:00:00"/>
    <n v="3.2050000000000001"/>
    <s v="0"/>
    <s v="1"/>
    <s v="0"/>
  </r>
  <r>
    <s v="/i/mn/31482193623"/>
    <s v="http://www.panamaamerica.com.pa/economia/canal-de-panama-anuncia-actividades-para-celebrar-sus-103-anos-1079846"/>
    <s v="http://www.panamaamerica.com.pa/economia/canal-de-panama-anuncia-actividades-para-celebrar-sus-103-anos-1079846"/>
    <s v="Canal de Panamá anuncia actividades para celebrar sus 103 años"/>
    <m/>
    <x v="0"/>
    <x v="7"/>
    <s v="pa"/>
    <m/>
    <m/>
    <m/>
    <x v="57"/>
    <m/>
    <s v="noticia"/>
    <s v="2017-08-10 16:36:00-05:00"/>
    <d v="2017-08-10T00:00:00"/>
    <d v="1899-12-30T16:36:00"/>
    <m/>
    <n v="24288"/>
    <m/>
    <n v="131.15"/>
    <m/>
    <m/>
    <n v="5"/>
    <m/>
    <s v="Panamá"/>
    <m/>
    <s v="español"/>
    <m/>
    <x v="0"/>
    <s v="Titular"/>
    <m/>
    <m/>
    <m/>
    <m/>
    <m/>
    <m/>
    <m/>
    <s v="Sí"/>
    <m/>
    <m/>
    <m/>
    <m/>
    <m/>
    <m/>
    <m/>
    <m/>
    <s v="Cronograma de actividades"/>
    <s v="Canal de Panamá"/>
    <x v="0"/>
    <n v="1"/>
    <s v="Protagonismo"/>
    <s v="Protagonista"/>
    <n v="1"/>
    <m/>
    <m/>
    <n v="131.15"/>
    <n v="131.15"/>
    <n v="7.81"/>
    <m/>
    <m/>
    <m/>
    <m/>
    <x v="7"/>
    <s v="/s/mn/634b8c83ebd7378813ccb5b55c749dbe"/>
    <m/>
    <m/>
    <s v="No"/>
    <n v="1"/>
    <x v="29"/>
    <n v="10"/>
    <d v="1899-12-30T00:00:00"/>
    <n v="3.9049999999999994"/>
    <s v="1"/>
    <s v="0"/>
    <s v="0"/>
  </r>
  <r>
    <s v="/i/mn/31480487487"/>
    <s v="https://revistainversionesynegocios.com/canal-de-panama-amplia-horario-del-centro-de-visitantes-de-miraflores/"/>
    <s v="https://revistainversionesynegocios.com/canal-de-panama-amplia-horario-del-centro-de-visitantes-de-miraflores/"/>
    <s v="Canal de Panamá amplía horario del Centro de Visitantes de Miraflores"/>
    <m/>
    <x v="0"/>
    <x v="32"/>
    <s v="pa"/>
    <m/>
    <m/>
    <m/>
    <x v="1"/>
    <m/>
    <s v="noticia"/>
    <s v="2017-08-10 12:52:00-05:00"/>
    <d v="2017-08-10T00:00:00"/>
    <d v="1899-12-30T12:52:00"/>
    <m/>
    <n v="419"/>
    <m/>
    <n v="100"/>
    <m/>
    <m/>
    <n v="4"/>
    <m/>
    <s v="Panamá"/>
    <m/>
    <s v="español"/>
    <m/>
    <x v="1"/>
    <s v="Titular"/>
    <m/>
    <m/>
    <m/>
    <m/>
    <m/>
    <m/>
    <m/>
    <m/>
    <m/>
    <m/>
    <m/>
    <m/>
    <m/>
    <m/>
    <m/>
    <m/>
    <s v="Cronograma de actividades"/>
    <s v="Canal de Panamá"/>
    <x v="0"/>
    <n v="1"/>
    <s v="Protagonismo"/>
    <s v="Protagonista"/>
    <n v="1"/>
    <m/>
    <m/>
    <n v="0.84"/>
    <n v="0.84"/>
    <n v="7.81"/>
    <m/>
    <m/>
    <m/>
    <m/>
    <x v="24"/>
    <s v="/s/mn/f07becf178daf825a065bba1a29187da"/>
    <m/>
    <m/>
    <s v="No"/>
    <n v="1"/>
    <x v="3"/>
    <n v="10"/>
    <d v="1899-12-30T00:00:00"/>
    <n v="3.9049999999999994"/>
    <s v="1"/>
    <s v="0"/>
    <s v="0"/>
  </r>
  <r>
    <s v="/i/mn/31481422160"/>
    <s v="https://revistainversionesynegocios.com/consejo-de-gabinete-aprueba-modificaciones-a-la-estructura-de-peajes-del-canal-de-panama/"/>
    <s v="https://revistainversionesynegocios.com/consejo-de-gabinete-aprueba-modificaciones-a-la-estructura-de-peajes-del-canal-de-panama/"/>
    <s v="Consejo de Gabinete aprueba modificaciones a la estructura de peajes del Canal de Panamá."/>
    <m/>
    <x v="0"/>
    <x v="32"/>
    <s v="pa"/>
    <m/>
    <m/>
    <m/>
    <x v="1"/>
    <m/>
    <s v="noticia"/>
    <s v="2017-08-10 14:51:00-05:00"/>
    <d v="2017-08-10T00:00:00"/>
    <d v="1899-12-30T14:51:00"/>
    <m/>
    <n v="419"/>
    <m/>
    <n v="100"/>
    <m/>
    <m/>
    <n v="4"/>
    <m/>
    <s v="Panamá"/>
    <m/>
    <s v="español"/>
    <m/>
    <x v="1"/>
    <s v="Titular"/>
    <s v="Administración"/>
    <m/>
    <m/>
    <m/>
    <m/>
    <m/>
    <m/>
    <m/>
    <m/>
    <m/>
    <m/>
    <m/>
    <m/>
    <m/>
    <m/>
    <m/>
    <m/>
    <s v="Canal de Panamá"/>
    <x v="0"/>
    <n v="1"/>
    <s v="Protagonismo"/>
    <s v="Protagonista"/>
    <n v="1"/>
    <m/>
    <m/>
    <n v="0.84"/>
    <n v="0.84"/>
    <n v="7.81"/>
    <m/>
    <m/>
    <m/>
    <m/>
    <x v="24"/>
    <s v="/s/mn/f07becf178daf825a065bba1a29187da"/>
    <m/>
    <m/>
    <s v="No"/>
    <n v="1"/>
    <x v="11"/>
    <n v="10"/>
    <d v="1899-12-30T00:00:00"/>
    <n v="3.9049999999999994"/>
    <s v="1"/>
    <s v="0"/>
    <s v="0"/>
  </r>
  <r>
    <s v="/tv/a360lat/31971875"/>
    <m/>
    <s v="https://acceso360latam.acceso.com/autoridadcanal/es-PA/?mod=TrackingAVPlayer&amp;task=download&amp;isHighQuality=1&amp;inline=1&amp;newsId=31971875&amp;mediaType=2&amp;origin=news-publication&amp;sigTs=1502426782&amp;sig=1a1965981df4281d4479d4ecbd2fcedf422ac002d727723e4e331f1647360f73"/>
    <s v="TODO ESTA LISTO PARA RECIBIR LA VISITA DE MIKE PENCE, VICEPRESIDENTE DE EEUU, QUE TIENE PREVISTO LLEGAR AL PAIS EL..."/>
    <m/>
    <x v="1"/>
    <x v="24"/>
    <s v="pa"/>
    <s v="pa"/>
    <m/>
    <m/>
    <x v="1"/>
    <m/>
    <s v="tv"/>
    <s v="2017-08-10 19:51:17-05:00"/>
    <d v="2017-08-10T00:00:00"/>
    <d v="1899-12-30T19:51:17"/>
    <m/>
    <m/>
    <m/>
    <n v="4897.5"/>
    <n v="50"/>
    <m/>
    <m/>
    <m/>
    <s v="Panamá"/>
    <s v="pa"/>
    <m/>
    <m/>
    <x v="1"/>
    <m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n v="25"/>
    <m/>
    <n v="2448.75"/>
    <n v="2448.75"/>
    <n v="8"/>
    <m/>
    <m/>
    <m/>
    <m/>
    <x v="17"/>
    <m/>
    <m/>
    <m/>
    <s v="No"/>
    <n v="1"/>
    <x v="29"/>
    <n v="10"/>
    <d v="1899-12-30T00:00:53"/>
    <n v="4"/>
    <s v="1"/>
    <s v="0"/>
    <s v="0"/>
  </r>
  <r>
    <s v="/i/mn/31479900763"/>
    <s v="http://canal.sertv.gob.pa/noticias-nacional-fm/item/43699-aprueban-modificaciones-a-la-estructura-de-peajes-del-canal-de-panama"/>
    <s v="http://canal.sertv.gob.pa/noticias-nacional-fm/item/43699-aprueban-modificaciones-a-la-estructura-de-peajes-del-canal-de-panama"/>
    <s v="Aprueban modificaciones a la estructura de peajes del Canal de Panamá"/>
    <m/>
    <x v="0"/>
    <x v="14"/>
    <s v="pa"/>
    <m/>
    <m/>
    <m/>
    <x v="1"/>
    <m/>
    <s v="noticia"/>
    <s v="2017-08-10 11:39:00-05:00"/>
    <d v="2017-08-10T00:00:00"/>
    <d v="1899-12-30T11:39:00"/>
    <m/>
    <n v="1823"/>
    <m/>
    <n v="100"/>
    <m/>
    <m/>
    <n v="4"/>
    <m/>
    <s v="Panamá"/>
    <m/>
    <s v="español"/>
    <m/>
    <x v="1"/>
    <s v="Titular"/>
    <s v="Administración"/>
    <m/>
    <m/>
    <m/>
    <m/>
    <m/>
    <m/>
    <s v="Sí"/>
    <m/>
    <m/>
    <m/>
    <m/>
    <m/>
    <m/>
    <m/>
    <m/>
    <m/>
    <s v="Canal de Panamá"/>
    <x v="0"/>
    <n v="1"/>
    <s v="Protagonismo"/>
    <s v="Protagonista"/>
    <n v="1"/>
    <m/>
    <m/>
    <n v="5.0999999999999996"/>
    <n v="5.0999999999999996"/>
    <n v="7.81"/>
    <m/>
    <m/>
    <m/>
    <m/>
    <x v="14"/>
    <s v="/s/mn/b8199fa08d3620796d784a6d54f9adc7"/>
    <m/>
    <m/>
    <s v="No"/>
    <n v="1"/>
    <x v="11"/>
    <n v="10"/>
    <d v="1899-12-30T00:00:00"/>
    <n v="3.9049999999999994"/>
    <s v="1"/>
    <s v="0"/>
    <s v="0"/>
  </r>
  <r>
    <s v="/p/a/112281457"/>
    <m/>
    <s v="http://corerepo.acceso.com/api/v2/temp_file/c9ad9d4ad3760479f8b738005ac462f2/?format=json"/>
    <s v="Un pueblo sin agua potable"/>
    <m/>
    <x v="3"/>
    <x v="15"/>
    <s v="pa"/>
    <m/>
    <m/>
    <m/>
    <x v="64"/>
    <m/>
    <s v="periódico"/>
    <s v="2017-08-10 17:00:00-05:00"/>
    <d v="2017-08-10T00:00:00"/>
    <m/>
    <n v="1480.2"/>
    <n v="5"/>
    <m/>
    <n v="1684"/>
    <m/>
    <n v="4"/>
    <m/>
    <s v="información general"/>
    <s v="Panamá"/>
    <m/>
    <s v="español"/>
    <m/>
    <x v="1"/>
    <m/>
    <m/>
    <m/>
    <m/>
    <m/>
    <m/>
    <m/>
    <m/>
    <m/>
    <m/>
    <m/>
    <m/>
    <s v="Ríos y mares"/>
    <m/>
    <m/>
    <m/>
    <m/>
    <m/>
    <s v="Canal de Panamá"/>
    <x v="2"/>
    <n v="-1"/>
    <s v="Protagonismo"/>
    <s v="Mencion"/>
    <n v="-1"/>
    <m/>
    <n v="0.03"/>
    <n v="54.22"/>
    <n v="-54.22"/>
    <n v="3.75"/>
    <m/>
    <m/>
    <m/>
    <m/>
    <x v="15"/>
    <s v="/s/a/estpn"/>
    <m/>
    <s v="nacional"/>
    <s v="Sí"/>
    <n v="1"/>
    <x v="32"/>
    <n v="10"/>
    <d v="1899-12-30T00:00:00"/>
    <n v="1.875"/>
    <s v="0"/>
    <s v="0"/>
    <s v="1"/>
  </r>
  <r>
    <s v="/p/a/112282494"/>
    <m/>
    <s v="http://corerepo.acceso.com/api/v2/temp_file/a62acac2db40d23c4397feb35933a547/?format=json"/>
    <s v="Pence y Varela se centrarán en la seguridad"/>
    <m/>
    <x v="3"/>
    <x v="20"/>
    <s v="pa"/>
    <m/>
    <m/>
    <s v="Grupo Editorial Metro S.A."/>
    <x v="67"/>
    <m/>
    <s v="periódico"/>
    <s v="2017-08-10 17:00:00-05:00"/>
    <d v="2017-08-10T00:00:00"/>
    <m/>
    <n v="173"/>
    <n v="4"/>
    <m/>
    <n v="264"/>
    <m/>
    <n v="2"/>
    <m/>
    <s v="información general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m/>
    <n v="0.1"/>
    <n v="132"/>
    <n v="132"/>
    <n v="8.1300000000000008"/>
    <m/>
    <m/>
    <m/>
    <m/>
    <x v="20"/>
    <s v="/s/a/melib"/>
    <m/>
    <s v="nacional"/>
    <s v="Sí"/>
    <n v="1"/>
    <x v="1"/>
    <n v="10"/>
    <d v="1899-12-30T00:00:00"/>
    <n v="4.0650000000000004"/>
    <s v="1"/>
    <s v="0"/>
    <s v="0"/>
  </r>
  <r>
    <s v="/p/a/112281473"/>
    <m/>
    <s v="http://corerepo.acceso.com/api/v2/temp_file/2b5d3c35f66a2087562c9e0eb5533d95/?format=json"/>
    <s v="La Vicepresidencia y la Cancillería"/>
    <m/>
    <x v="3"/>
    <x v="15"/>
    <s v="pa"/>
    <m/>
    <m/>
    <m/>
    <x v="68"/>
    <m/>
    <s v="periódico"/>
    <s v="2017-08-10 17:00:00-05:00"/>
    <d v="2017-08-10T00:00:00"/>
    <m/>
    <n v="408.3"/>
    <n v="5"/>
    <m/>
    <n v="490"/>
    <m/>
    <n v="13"/>
    <m/>
    <s v="información general"/>
    <s v="Panamá"/>
    <m/>
    <s v="español"/>
    <m/>
    <x v="1"/>
    <m/>
    <m/>
    <m/>
    <s v="Ampliación Canal"/>
    <m/>
    <m/>
    <m/>
    <m/>
    <m/>
    <m/>
    <m/>
    <m/>
    <m/>
    <m/>
    <m/>
    <m/>
    <m/>
    <m/>
    <s v="Canal de Panamá"/>
    <x v="1"/>
    <n v="1"/>
    <s v="Protagonismo"/>
    <s v="Secundario"/>
    <n v="1"/>
    <m/>
    <n v="0.14000000000000001"/>
    <n v="245"/>
    <n v="245"/>
    <n v="6.88"/>
    <m/>
    <m/>
    <m/>
    <m/>
    <x v="15"/>
    <s v="/s/a/estpn"/>
    <m/>
    <s v="nacional"/>
    <s v="No"/>
    <n v="1"/>
    <x v="7"/>
    <n v="10"/>
    <d v="1899-12-30T00:00:00"/>
    <n v="3.4399999999999995"/>
    <s v="1"/>
    <s v="0"/>
    <s v="0"/>
  </r>
  <r>
    <s v="/tv/a360lat/31975036"/>
    <m/>
    <s v="https://acceso360latam.acceso.com/autoridadcanal/es-PA/?mod=TrackingAVPlayer&amp;task=download&amp;isHighQuality=1&amp;inline=1&amp;newsId=31975036&amp;mediaType=2&amp;origin=news-publication&amp;sigTs=1502456876&amp;sig=1d18a05f8906b4c55b0cc0d2604afed3328c9c7d56fa541fa21704c4792e7d92"/>
    <s v="EL CANAL DE PANAMA CELEBRARA 130 AÑOS DE OPERACIONES CON ACTIVIDADES CULTURALES Y ACADEMICAS."/>
    <m/>
    <x v="1"/>
    <x v="30"/>
    <s v="pa"/>
    <s v="pa"/>
    <m/>
    <m/>
    <x v="1"/>
    <m/>
    <s v="tv"/>
    <s v="2017-08-10 20:31:20-05:00"/>
    <d v="2017-08-10T00:00:00"/>
    <d v="1899-12-30T20:31:20"/>
    <m/>
    <m/>
    <m/>
    <n v="1237.5"/>
    <n v="60"/>
    <m/>
    <m/>
    <m/>
    <s v="Panamá"/>
    <s v="pa"/>
    <m/>
    <m/>
    <x v="1"/>
    <m/>
    <m/>
    <m/>
    <m/>
    <m/>
    <m/>
    <m/>
    <m/>
    <m/>
    <m/>
    <m/>
    <m/>
    <m/>
    <m/>
    <m/>
    <m/>
    <m/>
    <s v="Fiestas y cocteles"/>
    <s v="Canal de Panamá"/>
    <x v="0"/>
    <n v="1"/>
    <s v="Protagonismo"/>
    <s v="Protagonista"/>
    <n v="1"/>
    <n v="60"/>
    <m/>
    <n v="1237.5"/>
    <n v="1237.5"/>
    <n v="10"/>
    <m/>
    <m/>
    <m/>
    <m/>
    <x v="3"/>
    <m/>
    <m/>
    <m/>
    <s v="No"/>
    <n v="1"/>
    <x v="33"/>
    <n v="10"/>
    <d v="1899-12-30T00:01:04"/>
    <n v="5"/>
    <s v="1"/>
    <s v="0"/>
    <s v="0"/>
  </r>
  <r>
    <s v="/p/a/112283000"/>
    <m/>
    <s v="http://corerepo.acceso.com/api/v2/temp_file/1c4cae231e7a66328994d2023332b2e8/?format=json"/>
    <s v="Fairs around the country Ferias en las provincias"/>
    <m/>
    <x v="3"/>
    <x v="51"/>
    <s v="pa"/>
    <m/>
    <m/>
    <s v="FOCUS PUBLICATIONSS.CINT.SA"/>
    <x v="1"/>
    <m/>
    <s v="periódico"/>
    <s v="2017-08-09 17:00:00-05:00"/>
    <d v="2017-08-09T00:00:00"/>
    <m/>
    <n v="487.8"/>
    <n v="4"/>
    <m/>
    <n v="603"/>
    <m/>
    <n v="14"/>
    <m/>
    <s v="turismo y viajes"/>
    <s v="Panamá"/>
    <m/>
    <s v="español"/>
    <m/>
    <x v="1"/>
    <m/>
    <m/>
    <m/>
    <m/>
    <m/>
    <m/>
    <m/>
    <m/>
    <m/>
    <m/>
    <s v="Sitios turísticos"/>
    <m/>
    <m/>
    <m/>
    <m/>
    <m/>
    <m/>
    <m/>
    <s v="Canal de Panamá"/>
    <x v="2"/>
    <n v="0"/>
    <s v="Protagonismo"/>
    <s v="Mencion"/>
    <n v="0"/>
    <m/>
    <n v="0.03"/>
    <n v="18.91"/>
    <n v="18.91"/>
    <n v="5.47"/>
    <m/>
    <m/>
    <m/>
    <m/>
    <x v="42"/>
    <s v="/s/a/tante"/>
    <m/>
    <s v="nacional"/>
    <s v="Sí"/>
    <n v="1"/>
    <x v="24"/>
    <n v="9"/>
    <d v="1899-12-30T00:00:00"/>
    <n v="2.7349999999999994"/>
    <s v="0"/>
    <s v="1"/>
    <s v="0"/>
  </r>
  <r>
    <s v="/p/a/112283025"/>
    <m/>
    <s v="http://corerepo.acceso.com/api/v2/temp_file/9fcc771cce15705716e0655d19419bdb/?format=json"/>
    <s v="Miraflores Visitor Center celebrates the Panama Canal Anniversary"/>
    <m/>
    <x v="3"/>
    <x v="51"/>
    <s v="pa"/>
    <m/>
    <m/>
    <s v="FOCUS PUBLICATIONSS.CINT.SA"/>
    <x v="1"/>
    <m/>
    <s v="periódico"/>
    <s v="2017-08-09 17:00:00-05:00"/>
    <d v="2017-08-09T00:00:00"/>
    <m/>
    <n v="204.4"/>
    <n v="4"/>
    <m/>
    <n v="253"/>
    <m/>
    <n v="4"/>
    <m/>
    <s v="turismo y viajes"/>
    <s v="Panamá"/>
    <m/>
    <s v="español"/>
    <m/>
    <x v="1"/>
    <m/>
    <m/>
    <m/>
    <m/>
    <m/>
    <m/>
    <m/>
    <m/>
    <m/>
    <m/>
    <m/>
    <m/>
    <m/>
    <m/>
    <m/>
    <m/>
    <m/>
    <s v="Cronograma de actividades"/>
    <s v="Canal de Panamá"/>
    <x v="0"/>
    <n v="1"/>
    <s v="Protagonismo"/>
    <s v="Protagonista"/>
    <n v="1"/>
    <m/>
    <n v="0.42"/>
    <n v="253"/>
    <n v="253"/>
    <n v="7.81"/>
    <m/>
    <m/>
    <m/>
    <m/>
    <x v="42"/>
    <s v="/s/a/tante"/>
    <m/>
    <s v="nacional"/>
    <s v="No"/>
    <n v="1"/>
    <x v="3"/>
    <n v="9"/>
    <d v="1899-12-30T00:00:00"/>
    <n v="3.9049999999999994"/>
    <s v="1"/>
    <s v="0"/>
    <s v="0"/>
  </r>
  <r>
    <s v="/p/a/112281642"/>
    <m/>
    <s v="http://corerepo.acceso.com/api/v2/temp_file/dc62e6403cc7f46774c59cec5c4dd3ff/?format=json"/>
    <s v="Teatro La Estación"/>
    <m/>
    <x v="3"/>
    <x v="41"/>
    <s v="pa"/>
    <m/>
    <m/>
    <m/>
    <x v="1"/>
    <m/>
    <s v="periódico"/>
    <s v="2017-08-10 17:00:00-05:00"/>
    <d v="2017-08-10T00:00:00"/>
    <m/>
    <n v="44.3"/>
    <n v="4"/>
    <m/>
    <n v="47"/>
    <m/>
    <n v="28"/>
    <m/>
    <s v="información general"/>
    <s v="Panamá"/>
    <m/>
    <s v="español"/>
    <m/>
    <x v="1"/>
    <m/>
    <m/>
    <m/>
    <m/>
    <m/>
    <m/>
    <m/>
    <m/>
    <m/>
    <m/>
    <m/>
    <m/>
    <m/>
    <m/>
    <m/>
    <m/>
    <m/>
    <s v="Cronograma de actividades"/>
    <s v="Canal de Panamá"/>
    <x v="2"/>
    <n v="0"/>
    <s v="Protagonismo"/>
    <s v="Mencion"/>
    <n v="0"/>
    <m/>
    <n v="0.03"/>
    <n v="24.12"/>
    <n v="24.12"/>
    <n v="5.47"/>
    <m/>
    <m/>
    <m/>
    <m/>
    <x v="33"/>
    <s v="/s/a/midia"/>
    <m/>
    <s v="nacional"/>
    <s v="Sí"/>
    <n v="1"/>
    <x v="3"/>
    <n v="10"/>
    <d v="1899-12-30T00:00:00"/>
    <n v="2.7349999999999994"/>
    <s v="0"/>
    <s v="1"/>
    <s v="0"/>
  </r>
  <r>
    <s v="/i/mn/31488620492"/>
    <s v="http://www.nexpanama.com/node/51850"/>
    <s v="http://www.nexpanama.com/node/51850"/>
    <s v="El Canal celebra 103 años con diversas actividades culturales"/>
    <m/>
    <x v="0"/>
    <x v="37"/>
    <s v="pa"/>
    <m/>
    <m/>
    <m/>
    <x v="1"/>
    <m/>
    <s v="noticia"/>
    <s v="2017-08-11 07:53:00-05:00"/>
    <d v="2017-08-11T00:00:00"/>
    <d v="1899-12-30T07:53:00"/>
    <m/>
    <n v="1131"/>
    <m/>
    <n v="100"/>
    <m/>
    <m/>
    <n v="4"/>
    <m/>
    <s v="Panamá"/>
    <m/>
    <s v="español"/>
    <m/>
    <x v="0"/>
    <m/>
    <m/>
    <m/>
    <m/>
    <m/>
    <m/>
    <m/>
    <m/>
    <s v="Sí"/>
    <m/>
    <m/>
    <m/>
    <m/>
    <m/>
    <m/>
    <m/>
    <m/>
    <s v="Cronograma de actividades"/>
    <s v="Canal de Panamá"/>
    <x v="0"/>
    <n v="1"/>
    <s v="Protagonismo"/>
    <s v="Protagonista"/>
    <n v="1"/>
    <m/>
    <m/>
    <n v="4.3"/>
    <n v="4.3"/>
    <n v="7.81"/>
    <m/>
    <m/>
    <m/>
    <m/>
    <x v="29"/>
    <s v="/s/mn/1445f29a679d027203d3405a6f1d614d"/>
    <m/>
    <m/>
    <s v="No"/>
    <n v="1"/>
    <x v="3"/>
    <n v="11"/>
    <d v="1899-12-30T00:00:00"/>
    <n v="3.9049999999999994"/>
    <s v="1"/>
    <s v="0"/>
    <s v="0"/>
  </r>
  <r>
    <s v="/p/a/112282238"/>
    <m/>
    <s v="http://corerepo.acceso.com/api/v2/temp_file/f951fa674c6a1f5eda6d3c5ddcf54d08/?format=json"/>
    <s v="Seguridad, tema de reunión de Varela y Pence"/>
    <m/>
    <x v="3"/>
    <x v="28"/>
    <s v="pa"/>
    <m/>
    <m/>
    <s v="GRUPO EPASA"/>
    <x v="1"/>
    <m/>
    <s v="periódico"/>
    <s v="2017-08-10 17:00:00-05:00"/>
    <d v="2017-08-10T00:00:00"/>
    <m/>
    <n v="91.4"/>
    <n v="4"/>
    <m/>
    <n v="118"/>
    <m/>
    <n v="6"/>
    <m/>
    <s v="información general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m/>
    <n v="0.06"/>
    <n v="59"/>
    <n v="59"/>
    <n v="8.1300000000000008"/>
    <m/>
    <m/>
    <m/>
    <m/>
    <x v="23"/>
    <s v="/s/a/pacri"/>
    <m/>
    <s v="nacional"/>
    <s v="No"/>
    <n v="1"/>
    <x v="1"/>
    <n v="10"/>
    <d v="1899-12-30T00:00:00"/>
    <n v="4.0650000000000004"/>
    <s v="1"/>
    <s v="0"/>
    <s v="0"/>
  </r>
  <r>
    <s v="/i/mn/31488576658"/>
    <s v="http://www.panamaon.com/noticias/politica/29272-criterios-contrapuestos-sobre-visita-de-mike-pence-a-panama.html"/>
    <s v="http://www.panamaon.com/noticias/politica/29272-criterios-contrapuestos-sobre-visita-de-mike-pence-a-panama.html"/>
    <s v="Criterios contrapuestos sobre visita de Mike Pence a Panamá"/>
    <m/>
    <x v="0"/>
    <x v="1"/>
    <s v="pa"/>
    <m/>
    <m/>
    <m/>
    <x v="1"/>
    <m/>
    <s v="noticia"/>
    <s v="2017-08-11 07:48:00-05:00"/>
    <d v="2017-08-11T00:00:00"/>
    <d v="1899-12-30T07:48:00"/>
    <m/>
    <n v="1844"/>
    <m/>
    <n v="100"/>
    <m/>
    <m/>
    <n v="4"/>
    <m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m/>
    <m/>
    <n v="2.0299999999999998"/>
    <n v="2.0299999999999998"/>
    <n v="6.56"/>
    <m/>
    <m/>
    <m/>
    <m/>
    <x v="1"/>
    <s v="/s/mn/1b1c4cd7841b458e8a8c19eea1c178af"/>
    <m/>
    <m/>
    <s v="No"/>
    <n v="1"/>
    <x v="1"/>
    <n v="11"/>
    <d v="1899-12-30T00:00:00"/>
    <n v="3.2799999999999994"/>
    <s v="1"/>
    <s v="0"/>
    <s v="0"/>
  </r>
  <r>
    <s v="/p/a/112283071"/>
    <m/>
    <s v="http://corerepo.acceso.com/api/v2/temp_file/c85f16123b2c837fd47eb20e387068f3/?format=json"/>
    <s v="PORTADA"/>
    <m/>
    <x v="3"/>
    <x v="51"/>
    <s v="pa"/>
    <m/>
    <m/>
    <s v="FOCUS PUBLICATIONSS.CINT.SA"/>
    <x v="1"/>
    <m/>
    <s v="periódico"/>
    <s v="2017-08-09 17:00:00-05:00"/>
    <d v="2017-08-09T00:00:00"/>
    <m/>
    <n v="827.9"/>
    <n v="4"/>
    <m/>
    <n v="605"/>
    <m/>
    <n v="1"/>
    <m/>
    <s v="turismo y viajes"/>
    <s v="Panamá"/>
    <m/>
    <s v="español"/>
    <m/>
    <x v="1"/>
    <m/>
    <m/>
    <m/>
    <m/>
    <m/>
    <m/>
    <m/>
    <m/>
    <m/>
    <m/>
    <m/>
    <m/>
    <m/>
    <m/>
    <m/>
    <m/>
    <m/>
    <s v="Aniversario del Canal de Panamá"/>
    <s v="Canal de Panamá"/>
    <x v="0"/>
    <n v="1"/>
    <s v="Protagonismo"/>
    <s v="Protagonista"/>
    <n v="1"/>
    <m/>
    <n v="1"/>
    <n v="605"/>
    <n v="605"/>
    <n v="7.81"/>
    <m/>
    <m/>
    <m/>
    <m/>
    <x v="42"/>
    <s v="/s/a/tante"/>
    <m/>
    <s v="nacional"/>
    <s v="Sí"/>
    <n v="1"/>
    <x v="8"/>
    <n v="9"/>
    <d v="1899-12-30T00:00:00"/>
    <n v="3.9049999999999994"/>
    <s v="1"/>
    <s v="0"/>
    <s v="0"/>
  </r>
  <r>
    <s v="/p/a/112281937"/>
    <m/>
    <s v="http://corerepo.acceso.com/api/v2/temp_file/9094e89a1ccd94be18075afb0292300c/?format=json"/>
    <s v="Ï en la era de las 'sindemias'"/>
    <m/>
    <x v="3"/>
    <x v="52"/>
    <s v="pa"/>
    <m/>
    <m/>
    <s v="EDIT. POR LA DEMOCRACIA S.A"/>
    <x v="69"/>
    <m/>
    <s v="periódico"/>
    <s v="2017-08-10 17:00:00-05:00"/>
    <d v="2017-08-10T00:00:00"/>
    <m/>
    <n v="856.6"/>
    <n v="4"/>
    <m/>
    <n v="1124"/>
    <m/>
    <n v="1"/>
    <m/>
    <s v="información general"/>
    <s v="Panamá"/>
    <m/>
    <s v="español"/>
    <m/>
    <x v="1"/>
    <m/>
    <m/>
    <s v="Salud"/>
    <m/>
    <m/>
    <m/>
    <m/>
    <m/>
    <m/>
    <m/>
    <m/>
    <m/>
    <m/>
    <m/>
    <m/>
    <m/>
    <m/>
    <m/>
    <s v="Canal de Panamá"/>
    <x v="2"/>
    <n v="0"/>
    <s v="Protagonismo"/>
    <s v="Mencion"/>
    <n v="0"/>
    <m/>
    <n v="0.03"/>
    <n v="68.59"/>
    <n v="68.59"/>
    <n v="5.94"/>
    <m/>
    <m/>
    <m/>
    <m/>
    <x v="43"/>
    <s v="/s/a/lpviv"/>
    <n v="1"/>
    <s v="nacional"/>
    <s v="Sí"/>
    <n v="1"/>
    <x v="34"/>
    <n v="10"/>
    <d v="1899-12-30T00:00:00"/>
    <n v="2.9700000000000006"/>
    <s v="0"/>
    <s v="1"/>
    <s v="0"/>
  </r>
  <r>
    <s v="/r/a360lat/31979810"/>
    <m/>
    <s v="https://acceso360latam.acceso.com/autoridadcanal/es-PA/?mod=TrackingAVPlayer&amp;task=download&amp;isHighQuality=1&amp;inline=1&amp;newsId=31979810&amp;mediaType=1&amp;origin=news-publication&amp;sigTs=1502469008&amp;sig=8aa0dd28ca7962bdbcdd61a7af9718b4a36b78b8e23e9c2b58bec8463b268a62"/>
    <s v="ENTREVISTA CON LUIS VASQUEZ, ACP. SE HABLA DEL EVENTO NOCHES MAGICAS DEL CANAL DE PANAMA."/>
    <m/>
    <x v="2"/>
    <x v="10"/>
    <s v="pa"/>
    <s v="pa"/>
    <m/>
    <m/>
    <x v="1"/>
    <m/>
    <s v="radio"/>
    <s v="2017-08-11 07:15:40-05:00"/>
    <d v="2017-08-11T00:00:00"/>
    <d v="1899-12-30T07:15:40"/>
    <m/>
    <m/>
    <m/>
    <n v="246.61"/>
    <n v="370"/>
    <m/>
    <m/>
    <m/>
    <s v="Panamá"/>
    <s v="pa"/>
    <m/>
    <m/>
    <x v="1"/>
    <m/>
    <m/>
    <m/>
    <m/>
    <m/>
    <m/>
    <m/>
    <m/>
    <m/>
    <m/>
    <m/>
    <m/>
    <m/>
    <m/>
    <m/>
    <m/>
    <m/>
    <s v="Cronograma de actividades"/>
    <s v="Canal de Panamá"/>
    <x v="2"/>
    <n v="0"/>
    <s v="Protagonismo"/>
    <s v="Mencion"/>
    <n v="0"/>
    <n v="5"/>
    <m/>
    <n v="10"/>
    <n v="3.33"/>
    <n v="5"/>
    <m/>
    <m/>
    <m/>
    <m/>
    <x v="10"/>
    <m/>
    <m/>
    <m/>
    <s v="No"/>
    <n v="1"/>
    <x v="3"/>
    <n v="11"/>
    <d v="1899-12-30T00:06:32"/>
    <n v="2.5"/>
    <s v="0"/>
    <s v="1"/>
    <s v="0"/>
  </r>
  <r>
    <s v="/i/mn/31492546387"/>
    <s v="http://www.critica.com.pa/nacional/canal-de-panama-celebra-103-anos-con-actividades-culturales-485273"/>
    <s v="http://www.critica.com.pa/nacional/canal-de-panama-celebra-103-anos-con-actividades-culturales-485273"/>
    <s v="Canal de Panamá celebra 103 años con actividades culturales"/>
    <m/>
    <x v="0"/>
    <x v="6"/>
    <s v="pa"/>
    <m/>
    <m/>
    <m/>
    <x v="1"/>
    <m/>
    <s v="noticia"/>
    <s v="2017-08-11 16:03:00-05:00"/>
    <d v="2017-08-11T00:00:00"/>
    <d v="1899-12-30T16:03:00"/>
    <m/>
    <n v="22450"/>
    <n v="311"/>
    <n v="154.9"/>
    <m/>
    <m/>
    <n v="5"/>
    <s v="información general"/>
    <s v="Panamá"/>
    <m/>
    <s v="español"/>
    <m/>
    <x v="0"/>
    <s v="Titular"/>
    <m/>
    <m/>
    <m/>
    <m/>
    <m/>
    <m/>
    <m/>
    <s v="Sí"/>
    <m/>
    <m/>
    <m/>
    <m/>
    <m/>
    <m/>
    <m/>
    <m/>
    <s v="Cronograma de actividades"/>
    <s v="Canal de Panamá"/>
    <x v="0"/>
    <n v="1"/>
    <s v="Protagonismo"/>
    <s v="Protagonista"/>
    <n v="1"/>
    <m/>
    <m/>
    <n v="154.9"/>
    <n v="154.9"/>
    <n v="7.81"/>
    <n v="7.81"/>
    <m/>
    <m/>
    <m/>
    <x v="6"/>
    <s v="/s/mn/feb70115bb0e1699a5aed4f0a518f2a0"/>
    <m/>
    <m/>
    <s v="No"/>
    <n v="1"/>
    <x v="3"/>
    <n v="11"/>
    <d v="1899-12-30T00:00:00"/>
    <n v="3.9049999999999994"/>
    <s v="1"/>
    <s v="0"/>
    <s v="0"/>
  </r>
  <r>
    <s v="/i/mn/31491624055"/>
    <s v="http://portadapanama.com/criterios-contrapuestos-sobre-visita-de-pence-a-panama/"/>
    <s v="http://portadapanama.com/criterios-contrapuestos-sobre-visita-de-pence-a-panama/"/>
    <s v="Criterios contrapuestos sobre visita de Pence a Panamá"/>
    <m/>
    <x v="0"/>
    <x v="34"/>
    <s v="pa"/>
    <m/>
    <m/>
    <m/>
    <x v="1"/>
    <m/>
    <s v="noticia"/>
    <s v="2017-08-11 13:53:00-05:00"/>
    <d v="2017-08-11T00:00:00"/>
    <d v="1899-12-30T13:53:00"/>
    <m/>
    <n v="419"/>
    <m/>
    <n v="100"/>
    <m/>
    <m/>
    <n v="4"/>
    <m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1"/>
    <n v="0"/>
    <s v="Protagonismo"/>
    <s v="Secundario"/>
    <n v="0"/>
    <m/>
    <m/>
    <n v="0.42"/>
    <n v="0.42"/>
    <n v="5.78"/>
    <m/>
    <m/>
    <m/>
    <m/>
    <x v="26"/>
    <s v="/s/mn/467da3f5c36302780a64a5c24d71a1a0"/>
    <m/>
    <m/>
    <s v="No"/>
    <n v="1"/>
    <x v="1"/>
    <n v="11"/>
    <d v="1899-12-30T00:00:00"/>
    <n v="2.8900000000000006"/>
    <s v="0"/>
    <s v="1"/>
    <s v="0"/>
  </r>
  <r>
    <s v="/tv/a360lat/31983223"/>
    <m/>
    <s v="https://acceso360latam.acceso.com/autoridadcanal/es-PA/?mod=TrackingAVPlayer&amp;task=download&amp;isHighQuality=1&amp;inline=1&amp;newsId=31983223&amp;mediaType=2&amp;origin=news-publication&amp;sigTs=1502514111&amp;sig=6201190a0b3cf245cbb708c295da08e084dfdb025e8ea0806451cdbc0d1bd702"/>
    <s v="EL CANAL DE PANAMA CELEBRARA SUS 103 AÑOS DE OPERACIONES CON ACTIVIDADES CULTURALES Y ACADEMICAS DIRIGIDAS A LA FAMILIA..."/>
    <m/>
    <x v="1"/>
    <x v="53"/>
    <s v="pa"/>
    <s v="pa"/>
    <m/>
    <m/>
    <x v="1"/>
    <m/>
    <s v="tv"/>
    <s v="2017-08-11 13:21:24-05:00"/>
    <d v="2017-08-11T00:00:00"/>
    <d v="1899-12-30T13:21:24"/>
    <m/>
    <m/>
    <m/>
    <n v="482.63"/>
    <n v="39"/>
    <m/>
    <m/>
    <m/>
    <s v="Panamá"/>
    <s v="pa"/>
    <m/>
    <m/>
    <x v="1"/>
    <m/>
    <m/>
    <m/>
    <m/>
    <m/>
    <m/>
    <m/>
    <m/>
    <m/>
    <m/>
    <m/>
    <m/>
    <m/>
    <m/>
    <m/>
    <m/>
    <m/>
    <s v="Cronograma de actividades"/>
    <s v="Canal de Panamá"/>
    <x v="0"/>
    <n v="1"/>
    <s v="Protagonismo"/>
    <s v="Protagonista"/>
    <n v="1"/>
    <n v="39"/>
    <m/>
    <n v="482.63"/>
    <n v="482.63"/>
    <n v="10"/>
    <m/>
    <m/>
    <m/>
    <m/>
    <x v="3"/>
    <m/>
    <m/>
    <m/>
    <s v="No"/>
    <n v="1"/>
    <x v="3"/>
    <n v="11"/>
    <d v="1899-12-30T00:00:41"/>
    <n v="5"/>
    <s v="1"/>
    <s v="0"/>
    <s v="0"/>
  </r>
  <r>
    <s v="/p/a/112283166"/>
    <m/>
    <s v="http://corerepo.acceso.com/api/v2/temp_file/716b6bb45700fe0a490e22e51abf1a3b/?format=json"/>
    <s v="Canal de Panamá celebra 103 años con eventos culturales y educativas"/>
    <m/>
    <x v="3"/>
    <x v="20"/>
    <s v="pa"/>
    <m/>
    <m/>
    <s v="Grupo Editorial Metro S.A."/>
    <x v="1"/>
    <m/>
    <s v="periódico"/>
    <s v="2017-08-10 17:00:00-05:00"/>
    <d v="2017-08-10T00:00:00"/>
    <m/>
    <n v="50.8"/>
    <n v="4"/>
    <m/>
    <n v="77"/>
    <m/>
    <n v="21"/>
    <m/>
    <s v="información general"/>
    <s v="Panamá"/>
    <m/>
    <s v="español"/>
    <m/>
    <x v="1"/>
    <s v="Titular"/>
    <m/>
    <m/>
    <m/>
    <m/>
    <m/>
    <m/>
    <m/>
    <m/>
    <m/>
    <m/>
    <m/>
    <m/>
    <m/>
    <m/>
    <m/>
    <m/>
    <s v="Cronograma de actividades"/>
    <s v="Canal de Panamá"/>
    <x v="0"/>
    <n v="1"/>
    <s v="Protagonismo"/>
    <s v="Protagonista"/>
    <n v="1"/>
    <m/>
    <n v="0.06"/>
    <n v="77"/>
    <n v="77"/>
    <n v="9.3800000000000008"/>
    <m/>
    <m/>
    <m/>
    <m/>
    <x v="20"/>
    <s v="/s/a/melib"/>
    <m/>
    <s v="nacional"/>
    <s v="Sí"/>
    <n v="1"/>
    <x v="3"/>
    <n v="10"/>
    <d v="1899-12-30T00:00:00"/>
    <n v="4.6900000000000004"/>
    <s v="1"/>
    <s v="0"/>
    <s v="0"/>
  </r>
  <r>
    <s v="/i/mn/31495642747"/>
    <s v="http://www.panamaamerica.com.pa/10-deportivo/consienten-nuestros-campeones-mundiales-1079992"/>
    <s v="http://www.panamaamerica.com.pa/10-deportivo/consienten-nuestros-campeones-mundiales-1079992"/>
    <s v="Consienten a nuestros campeones mundiales"/>
    <m/>
    <x v="0"/>
    <x v="7"/>
    <s v="pa"/>
    <m/>
    <m/>
    <m/>
    <x v="70"/>
    <m/>
    <s v="noticia"/>
    <s v="2017-08-12 01:16:00-05:00"/>
    <d v="2017-08-12T00:00:00"/>
    <d v="1899-12-30T01:16:00"/>
    <m/>
    <n v="24288"/>
    <m/>
    <n v="131.15"/>
    <m/>
    <m/>
    <n v="5"/>
    <m/>
    <s v="Panamá"/>
    <m/>
    <s v="español"/>
    <m/>
    <x v="1"/>
    <m/>
    <m/>
    <m/>
    <m/>
    <m/>
    <s v="Deportes"/>
    <m/>
    <m/>
    <s v="Sí"/>
    <m/>
    <m/>
    <m/>
    <m/>
    <m/>
    <m/>
    <m/>
    <m/>
    <m/>
    <s v="Canal de Panamá"/>
    <x v="2"/>
    <n v="1"/>
    <s v="Protagonismo"/>
    <s v="Mencion"/>
    <n v="1"/>
    <m/>
    <m/>
    <n v="13.12"/>
    <n v="13.12"/>
    <n v="5.94"/>
    <m/>
    <m/>
    <m/>
    <m/>
    <x v="7"/>
    <s v="/s/mn/634b8c83ebd7378813ccb5b55c749dbe"/>
    <m/>
    <m/>
    <s v="No"/>
    <n v="1"/>
    <x v="14"/>
    <n v="12"/>
    <d v="1899-12-30T00:00:00"/>
    <n v="2.9700000000000006"/>
    <s v="1"/>
    <s v="0"/>
    <s v="0"/>
  </r>
  <r>
    <s v="/i/mn/31500450396"/>
    <s v="https://www.tvn-2.com/variedad/de-todo-un-poco/Vuelven-Noches-Magicas-Canal-Panama_0_4824267562.html"/>
    <s v="https://www.tvn-2.com/variedad/de-todo-un-poco/Vuelven-Noches-Magicas-Canal-Panama_0_4824267562.html"/>
    <s v="Vuelven las ‘Noches Mágicas’ en el Canal de Panamá. Fotografía/ ACP"/>
    <m/>
    <x v="0"/>
    <x v="23"/>
    <s v="pa"/>
    <m/>
    <m/>
    <m/>
    <x v="71"/>
    <m/>
    <s v="noticia"/>
    <s v="2017-08-12 14:26:00-05:00"/>
    <d v="2017-08-12T00:00:00"/>
    <d v="1899-12-30T14:26:00"/>
    <m/>
    <n v="49126"/>
    <m/>
    <n v="486.35"/>
    <m/>
    <m/>
    <n v="5"/>
    <s v="información general"/>
    <s v="Panamá"/>
    <m/>
    <s v="español"/>
    <m/>
    <x v="1"/>
    <s v="Titular"/>
    <m/>
    <m/>
    <m/>
    <m/>
    <m/>
    <m/>
    <m/>
    <s v="Sí"/>
    <m/>
    <m/>
    <m/>
    <m/>
    <m/>
    <m/>
    <m/>
    <m/>
    <s v="Cronograma de actividades"/>
    <s v="Canal de Panamá"/>
    <x v="0"/>
    <n v="1"/>
    <s v="Protagonismo"/>
    <s v="Protagonista"/>
    <n v="1"/>
    <m/>
    <m/>
    <n v="486.35"/>
    <n v="486.35"/>
    <n v="7.81"/>
    <m/>
    <m/>
    <m/>
    <m/>
    <x v="17"/>
    <s v="/s/mn/c59739521c44acc485688837df17ffc7"/>
    <m/>
    <m/>
    <s v="No"/>
    <n v="1"/>
    <x v="3"/>
    <n v="12"/>
    <d v="1899-12-30T00:00:00"/>
    <n v="3.9049999999999994"/>
    <s v="1"/>
    <s v="0"/>
    <s v="0"/>
  </r>
  <r>
    <s v="/i/mn/31500625510"/>
    <s v="http://www.panamaon.com/noticias/ocio-y-cultura/29276-canal-de-panama-celebra-103-anos-con-noches-magicas.html"/>
    <s v="http://www.panamaon.com/noticias/ocio-y-cultura/29276-canal-de-panama-celebra-103-anos-con-noches-magicas.html"/>
    <s v="Canal de Panamá celebra 103 años con Noches Mágicas"/>
    <m/>
    <x v="0"/>
    <x v="1"/>
    <s v="pa"/>
    <m/>
    <m/>
    <m/>
    <x v="31"/>
    <m/>
    <s v="noticia"/>
    <s v="2017-08-12 15:00:00-05:00"/>
    <d v="2017-08-12T00:00:00"/>
    <d v="1899-12-30T15:00:00"/>
    <m/>
    <n v="1844"/>
    <m/>
    <n v="100"/>
    <m/>
    <m/>
    <n v="4"/>
    <m/>
    <s v="Panamá"/>
    <m/>
    <s v="español"/>
    <m/>
    <x v="0"/>
    <s v="Titular"/>
    <m/>
    <m/>
    <m/>
    <m/>
    <m/>
    <m/>
    <m/>
    <m/>
    <m/>
    <m/>
    <m/>
    <m/>
    <m/>
    <m/>
    <m/>
    <m/>
    <s v="Cronograma de actividades"/>
    <s v="Canal de Panamá"/>
    <x v="0"/>
    <n v="1"/>
    <s v="Protagonismo"/>
    <s v="Protagonista"/>
    <n v="1"/>
    <m/>
    <m/>
    <n v="4.0599999999999996"/>
    <n v="4.0599999999999996"/>
    <n v="7.81"/>
    <m/>
    <m/>
    <m/>
    <m/>
    <x v="1"/>
    <s v="/s/mn/1b1c4cd7841b458e8a8c19eea1c178af"/>
    <m/>
    <m/>
    <s v="No"/>
    <n v="1"/>
    <x v="3"/>
    <n v="12"/>
    <d v="1899-12-30T00:00:00"/>
    <n v="3.9049999999999994"/>
    <s v="1"/>
    <s v="0"/>
    <s v="0"/>
  </r>
  <r>
    <s v="/p/a/112317459"/>
    <m/>
    <s v="http://corerepo.acceso.com/api/v2/temp_file/e77fb63afcb18497ff3297725fb0502c/?format=json"/>
    <s v="Conexión del Metro con el Canal avanza"/>
    <m/>
    <x v="3"/>
    <x v="16"/>
    <s v="pa"/>
    <m/>
    <m/>
    <m/>
    <x v="72"/>
    <m/>
    <s v="periódico"/>
    <s v="2017-08-12 17:00:00-05:00"/>
    <d v="2017-08-12T00:00:00"/>
    <m/>
    <n v="127.7"/>
    <n v="4"/>
    <m/>
    <n v="173"/>
    <m/>
    <n v="2"/>
    <m/>
    <s v="información general"/>
    <s v="Panamá"/>
    <m/>
    <s v="español"/>
    <m/>
    <x v="1"/>
    <m/>
    <m/>
    <s v="Fallos eléctricos "/>
    <m/>
    <m/>
    <m/>
    <m/>
    <m/>
    <m/>
    <m/>
    <m/>
    <m/>
    <m/>
    <m/>
    <m/>
    <m/>
    <m/>
    <m/>
    <s v="Canal de Panamá"/>
    <x v="1"/>
    <n v="0"/>
    <s v="Protagonismo"/>
    <s v="Secundario"/>
    <n v="0"/>
    <m/>
    <n v="0.09"/>
    <n v="86.5"/>
    <n v="86.5"/>
    <n v="6.25"/>
    <m/>
    <m/>
    <m/>
    <m/>
    <x v="16"/>
    <s v="/s/a/sigpn"/>
    <m/>
    <s v="nacional"/>
    <s v="No"/>
    <n v="1"/>
    <x v="35"/>
    <n v="12"/>
    <d v="1899-12-30T00:00:00"/>
    <n v="3.125"/>
    <s v="0"/>
    <s v="1"/>
    <s v="0"/>
  </r>
  <r>
    <s v="/tv/a360lat/32005229"/>
    <m/>
    <s v="https://acceso360latam.acceso.com/autoridadcanal/es-PA/?mod=TrackingAVPlayer&amp;task=download&amp;isHighQuality=1&amp;inline=1&amp;newsId=32005229&amp;mediaType=2&amp;origin=news-publication&amp;sigTs=1502629265&amp;sig=8fff8e4a940c694a5cd34bc27947bed0458c23b695b4d6971a678abc5c20d0b7"/>
    <s v="EL CANAL DE PANAMA SE PREPARA PARA SU ANIVERSARIO Y LO HACE CON NOCHES MAGICAS."/>
    <m/>
    <x v="1"/>
    <x v="54"/>
    <s v="pa"/>
    <s v="pa"/>
    <m/>
    <m/>
    <x v="1"/>
    <m/>
    <s v="tv"/>
    <s v="2017-08-12 20:02:58-05:00"/>
    <d v="2017-08-12T00:00:00"/>
    <d v="1899-12-30T20:02:58"/>
    <m/>
    <m/>
    <m/>
    <n v="6790.88"/>
    <n v="91"/>
    <m/>
    <m/>
    <m/>
    <s v="Panamá"/>
    <s v="pa"/>
    <m/>
    <m/>
    <x v="1"/>
    <m/>
    <m/>
    <m/>
    <m/>
    <m/>
    <m/>
    <m/>
    <m/>
    <m/>
    <m/>
    <m/>
    <m/>
    <m/>
    <m/>
    <m/>
    <m/>
    <m/>
    <s v="Aniversario del Canal de Panamá"/>
    <s v="Canal de Panamá"/>
    <x v="0"/>
    <n v="1"/>
    <s v="Protagonismo"/>
    <s v="Protagonista"/>
    <n v="1"/>
    <n v="91"/>
    <m/>
    <n v="6790.88"/>
    <n v="6790.88"/>
    <n v="10"/>
    <m/>
    <m/>
    <m/>
    <m/>
    <x v="12"/>
    <m/>
    <m/>
    <m/>
    <s v="No"/>
    <n v="1"/>
    <x v="8"/>
    <n v="12"/>
    <d v="1899-12-30T00:01:36"/>
    <n v="5"/>
    <s v="1"/>
    <s v="0"/>
    <s v="0"/>
  </r>
  <r>
    <s v="/p/a/112318086"/>
    <m/>
    <s v="http://corerepo.acceso.com/api/v2/temp_file/1f257d7c659783185d1b213e93e762c4/?format=json"/>
    <s v="Invitación"/>
    <m/>
    <x v="3"/>
    <x v="41"/>
    <s v="pa"/>
    <m/>
    <m/>
    <m/>
    <x v="1"/>
    <m/>
    <s v="periódico"/>
    <s v="2017-08-12 17:00:00-05:00"/>
    <d v="2017-08-12T00:00:00"/>
    <m/>
    <n v="39.6"/>
    <n v="4"/>
    <m/>
    <n v="42"/>
    <m/>
    <n v="15"/>
    <m/>
    <s v="información general"/>
    <s v="Panamá"/>
    <m/>
    <s v="español"/>
    <m/>
    <x v="0"/>
    <m/>
    <m/>
    <m/>
    <m/>
    <m/>
    <m/>
    <m/>
    <m/>
    <m/>
    <m/>
    <m/>
    <m/>
    <m/>
    <m/>
    <m/>
    <m/>
    <m/>
    <s v="Cronograma de actividades"/>
    <s v="Canal de Panamá"/>
    <x v="0"/>
    <n v="1"/>
    <s v="Protagonismo"/>
    <s v="Protagonista"/>
    <n v="1"/>
    <m/>
    <n v="0.05"/>
    <n v="42"/>
    <n v="42"/>
    <n v="7.81"/>
    <m/>
    <m/>
    <m/>
    <m/>
    <x v="33"/>
    <s v="/s/a/midia"/>
    <m/>
    <s v="nacional"/>
    <s v="No"/>
    <n v="1"/>
    <x v="3"/>
    <n v="12"/>
    <d v="1899-12-30T00:00:00"/>
    <n v="3.9049999999999994"/>
    <s v="1"/>
    <s v="0"/>
    <s v="0"/>
  </r>
  <r>
    <s v="/p/a/112318099"/>
    <m/>
    <s v="http://corerepo.acceso.com/api/v2/temp_file/9a4142fe85734df98054048d06daec8b/?format=json"/>
    <s v="Le apuntan al Canal"/>
    <m/>
    <x v="3"/>
    <x v="41"/>
    <s v="pa"/>
    <m/>
    <m/>
    <m/>
    <x v="73"/>
    <m/>
    <s v="periódico"/>
    <s v="2017-08-12 17:00:00-05:00"/>
    <d v="2017-08-12T00:00:00"/>
    <m/>
    <n v="741.8"/>
    <n v="4"/>
    <m/>
    <n v="770"/>
    <m/>
    <n v="7"/>
    <m/>
    <s v="información general"/>
    <s v="Panamá"/>
    <m/>
    <s v="español"/>
    <m/>
    <x v="1"/>
    <m/>
    <m/>
    <m/>
    <m/>
    <m/>
    <m/>
    <m/>
    <m/>
    <m/>
    <m/>
    <m/>
    <s v="Tránsito de buques por el Canal"/>
    <m/>
    <m/>
    <m/>
    <m/>
    <m/>
    <m/>
    <s v="Canal de Panamá"/>
    <x v="1"/>
    <n v="1"/>
    <s v="Protagonismo"/>
    <s v="Secundario"/>
    <n v="1"/>
    <m/>
    <n v="0.5"/>
    <n v="385"/>
    <n v="385"/>
    <n v="6.56"/>
    <m/>
    <m/>
    <m/>
    <m/>
    <x v="33"/>
    <s v="/s/a/midia"/>
    <m/>
    <s v="nacional"/>
    <s v="Sí"/>
    <n v="1"/>
    <x v="18"/>
    <n v="12"/>
    <d v="1899-12-30T00:00:00"/>
    <n v="3.2799999999999994"/>
    <s v="1"/>
    <s v="0"/>
    <s v="0"/>
  </r>
  <r>
    <s v="/tv/a360lat/32017655"/>
    <m/>
    <s v="https://acceso360latam.acceso.com/autoridadcanal/es-PA/?mod=TrackingAVPlayer&amp;task=download&amp;isHighQuality=1&amp;inline=1&amp;newsId=32017655&amp;mediaType=2&amp;origin=news-publication&amp;sigTs=1502686046&amp;sig=2578b1e98dd721d001b581e47b9e7760704989daf1a6331b0882585db8ac1574"/>
    <s v="MIKE PENCE, VICEPRESIDENTE DE EEUU, HA INICIADO SU GIRA LATINOAMERICANA. EN PANAMA MIKE VISITARA LA EXPANSION DEL CANAL..."/>
    <m/>
    <x v="1"/>
    <x v="54"/>
    <s v="pa"/>
    <s v="pa"/>
    <m/>
    <m/>
    <x v="1"/>
    <m/>
    <s v="tv"/>
    <s v="2017-08-13 19:42:04-05:00"/>
    <d v="2017-08-13T00:00:00"/>
    <d v="1899-12-30T19:42:04"/>
    <m/>
    <m/>
    <m/>
    <n v="3432.75"/>
    <n v="46"/>
    <m/>
    <m/>
    <m/>
    <s v="Panamá"/>
    <s v="pa"/>
    <m/>
    <m/>
    <x v="1"/>
    <m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n v="23"/>
    <m/>
    <n v="1716.38"/>
    <n v="1716.38"/>
    <n v="8"/>
    <m/>
    <m/>
    <m/>
    <m/>
    <x v="12"/>
    <m/>
    <m/>
    <m/>
    <s v="No"/>
    <n v="1"/>
    <x v="1"/>
    <n v="13"/>
    <d v="1899-12-30T00:00:49"/>
    <n v="4"/>
    <s v="1"/>
    <s v="0"/>
    <s v="0"/>
  </r>
  <r>
    <s v="/i/mn/31510338677"/>
    <s v="http://efpanama.com/gabinete-aprueba-nuevos-peajes-en-el-canal/"/>
    <s v="http://efpanama.com/gabinete-aprueba-nuevos-peajes-en-el-canal/"/>
    <s v="Gabinete aprueba nuevos peajes en el Canal"/>
    <m/>
    <x v="0"/>
    <x v="43"/>
    <s v="pa"/>
    <m/>
    <m/>
    <m/>
    <x v="1"/>
    <m/>
    <s v="noticia"/>
    <s v="2017-08-13 21:05:00-05:00"/>
    <d v="2017-08-13T00:00:00"/>
    <d v="1899-12-30T21:05:00"/>
    <m/>
    <n v="84"/>
    <m/>
    <n v="100"/>
    <m/>
    <m/>
    <n v="3"/>
    <m/>
    <s v="Panamá"/>
    <m/>
    <s v="español"/>
    <m/>
    <x v="1"/>
    <m/>
    <s v="Administración"/>
    <m/>
    <m/>
    <m/>
    <m/>
    <m/>
    <m/>
    <s v="Sí"/>
    <m/>
    <m/>
    <m/>
    <m/>
    <m/>
    <m/>
    <m/>
    <m/>
    <m/>
    <s v="Canal de Panamá"/>
    <x v="0"/>
    <n v="1"/>
    <s v="Protagonismo"/>
    <s v="Protagonista"/>
    <n v="1"/>
    <m/>
    <m/>
    <n v="0.17"/>
    <n v="0.17"/>
    <n v="7.81"/>
    <m/>
    <m/>
    <m/>
    <m/>
    <x v="35"/>
    <s v="/s/mn/f7481166171f1b2d36384ca6df8b60b0"/>
    <m/>
    <m/>
    <s v="No"/>
    <n v="1"/>
    <x v="11"/>
    <n v="13"/>
    <d v="1899-12-30T00:00:00"/>
    <n v="3.9049999999999994"/>
    <s v="1"/>
    <s v="0"/>
    <s v="0"/>
  </r>
  <r>
    <s v="/tv/a360lat/32017558"/>
    <m/>
    <s v="https://acceso360latam.acceso.com/autoridadcanal/es-PA/?mod=TrackingAVPlayer&amp;task=download&amp;isHighQuality=1&amp;inline=1&amp;newsId=32017558&amp;mediaType=2&amp;origin=news-publication&amp;sigTs=1502686046&amp;sig=fcd53d2b913ed2d55c6541443dd4d14b99a7296e4ed8d279ab18ca7f885add35"/>
    <s v="EL CENTRO DE VISITANTES DE MIRAFLORES FUE ESCENARIO DE LA NOCHE MAGICA DEL CANAL DE PANAMA."/>
    <m/>
    <x v="1"/>
    <x v="54"/>
    <s v="pa"/>
    <s v="pa"/>
    <m/>
    <m/>
    <x v="1"/>
    <m/>
    <s v="tv"/>
    <s v="2017-08-13 19:15:32-05:00"/>
    <d v="2017-08-13T00:00:00"/>
    <d v="1899-12-30T19:15:32"/>
    <m/>
    <m/>
    <m/>
    <n v="4626.75"/>
    <n v="62"/>
    <m/>
    <m/>
    <m/>
    <s v="Panamá"/>
    <s v="pa"/>
    <m/>
    <m/>
    <x v="1"/>
    <m/>
    <m/>
    <m/>
    <m/>
    <m/>
    <m/>
    <m/>
    <m/>
    <m/>
    <m/>
    <m/>
    <m/>
    <m/>
    <m/>
    <m/>
    <m/>
    <m/>
    <s v="Cumbres, seminarios, foros"/>
    <s v="Canal de Panamá"/>
    <x v="0"/>
    <n v="1"/>
    <s v="Protagonismo"/>
    <s v="Protagonista"/>
    <n v="1"/>
    <n v="62"/>
    <m/>
    <n v="4626.75"/>
    <n v="4626.75"/>
    <n v="10"/>
    <m/>
    <m/>
    <m/>
    <m/>
    <x v="12"/>
    <m/>
    <m/>
    <m/>
    <s v="No"/>
    <n v="1"/>
    <x v="5"/>
    <n v="13"/>
    <d v="1899-12-30T00:01:06"/>
    <n v="5"/>
    <s v="1"/>
    <s v="0"/>
    <s v="0"/>
  </r>
  <r>
    <s v="/p/a/112329106"/>
    <m/>
    <s v="http://corerepo.acceso.com/api/v2/temp_file/dc6762ae50b62c52440406d868beb31d/?format=json"/>
    <s v="ACP evalúa modelos de negocio para desarrollar su Parque Logístico"/>
    <m/>
    <x v="3"/>
    <x v="35"/>
    <s v="pa"/>
    <m/>
    <m/>
    <s v="NUEVA PRENSA FINANCIERA  S.A"/>
    <x v="74"/>
    <m/>
    <s v="periódico"/>
    <s v="2017-08-13 17:00:00-05:00"/>
    <d v="2017-08-13T00:00:00"/>
    <m/>
    <n v="556.4"/>
    <n v="4"/>
    <m/>
    <n v="432"/>
    <m/>
    <n v="11"/>
    <m/>
    <s v="información economómica"/>
    <s v="Panamá"/>
    <m/>
    <s v="español"/>
    <m/>
    <x v="1"/>
    <s v="Titular"/>
    <s v="Proyectos futuros"/>
    <m/>
    <m/>
    <m/>
    <m/>
    <m/>
    <m/>
    <m/>
    <m/>
    <m/>
    <m/>
    <m/>
    <m/>
    <m/>
    <m/>
    <m/>
    <m/>
    <s v="Canal de Panamá"/>
    <x v="0"/>
    <n v="0"/>
    <s v="Protagonismo"/>
    <s v="Protagonista"/>
    <n v="0"/>
    <m/>
    <n v="0.36"/>
    <n v="432"/>
    <n v="432"/>
    <n v="6.41"/>
    <m/>
    <m/>
    <m/>
    <m/>
    <x v="27"/>
    <s v="/s/a/cap"/>
    <m/>
    <s v="nacional"/>
    <s v="No"/>
    <n v="1"/>
    <x v="5"/>
    <n v="13"/>
    <d v="1899-12-30T00:00:00"/>
    <n v="3.2050000000000001"/>
    <s v="0"/>
    <s v="1"/>
    <s v="0"/>
  </r>
  <r>
    <s v="/i/mn/31511986975"/>
    <s v="http://laestrella.com.pa/opinion/columnistas/ciudad-historia/24017518"/>
    <s v="http://laestrella.com.pa/opinion/columnistas/ciudad-historia/24017518"/>
    <s v="La ciudad de hoy y su historia"/>
    <m/>
    <x v="0"/>
    <x v="2"/>
    <s v="pa"/>
    <m/>
    <m/>
    <m/>
    <x v="1"/>
    <m/>
    <s v="noticia"/>
    <s v="2017-08-14 01:51:00-05:00"/>
    <d v="2017-08-14T00:00:00"/>
    <d v="1899-12-30T01:51:00"/>
    <m/>
    <n v="49727"/>
    <m/>
    <n v="462.46"/>
    <m/>
    <m/>
    <n v="5"/>
    <s v="información general"/>
    <s v="Panamá"/>
    <m/>
    <s v="español"/>
    <m/>
    <x v="1"/>
    <m/>
    <m/>
    <m/>
    <m/>
    <m/>
    <m/>
    <m/>
    <m/>
    <m/>
    <s v="Perfiles, Biografías, Entretenimiento"/>
    <m/>
    <m/>
    <m/>
    <m/>
    <m/>
    <m/>
    <m/>
    <m/>
    <s v="Canal de Panamá"/>
    <x v="1"/>
    <n v="0"/>
    <s v="Protagonismo"/>
    <s v="Secundario"/>
    <n v="0"/>
    <m/>
    <m/>
    <n v="231.23"/>
    <n v="231.23"/>
    <n v="5.78"/>
    <m/>
    <m/>
    <m/>
    <m/>
    <x v="2"/>
    <s v="/s/mn/90c1e89e24d01c2a3df8080e7f6bdb35"/>
    <m/>
    <m/>
    <s v="No"/>
    <n v="1"/>
    <x v="2"/>
    <n v="14"/>
    <d v="1899-12-30T00:00:00"/>
    <n v="2.8900000000000006"/>
    <s v="0"/>
    <s v="1"/>
    <s v="0"/>
  </r>
  <r>
    <s v="/p/a/112332556"/>
    <m/>
    <s v="http://corerepo.acceso.com/api/v2/temp_file/8f8b08eae31ae9ca25280fcef697ba54/?format=json"/>
    <s v="Mike Pence llegará el jueves a Panamá"/>
    <m/>
    <x v="3"/>
    <x v="26"/>
    <s v="pa"/>
    <m/>
    <m/>
    <s v="EDIT. POR LA DEMOCRACIA S.A"/>
    <x v="59"/>
    <m/>
    <s v="periódico"/>
    <s v="2017-08-13 17:00:00-05:00"/>
    <d v="2017-08-13T00:00:00"/>
    <m/>
    <n v="211.5"/>
    <n v="5"/>
    <m/>
    <n v="277"/>
    <m/>
    <n v="4"/>
    <m/>
    <s v="información general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m/>
    <n v="0.06"/>
    <n v="138.5"/>
    <n v="138.5"/>
    <n v="7.5"/>
    <m/>
    <m/>
    <m/>
    <m/>
    <x v="22"/>
    <s v="/s/a/lppnn"/>
    <m/>
    <s v="nacional"/>
    <s v="No"/>
    <n v="1"/>
    <x v="1"/>
    <n v="13"/>
    <d v="1899-12-30T00:00:00"/>
    <n v="3.75"/>
    <s v="1"/>
    <s v="0"/>
    <s v="0"/>
  </r>
  <r>
    <s v="/p/a/112332188"/>
    <m/>
    <s v="http://corerepo.acceso.com/api/v2/temp_file/a7dff14366f236eec894b1bc31c72024/?format=json"/>
    <s v="La ciudad de hoy y su historia"/>
    <m/>
    <x v="3"/>
    <x v="15"/>
    <s v="pa"/>
    <m/>
    <m/>
    <m/>
    <x v="1"/>
    <m/>
    <s v="periódico"/>
    <s v="2017-08-13 17:00:00-05:00"/>
    <d v="2017-08-13T00:00:00"/>
    <m/>
    <n v="508.5"/>
    <n v="5"/>
    <m/>
    <n v="599"/>
    <m/>
    <n v="11"/>
    <m/>
    <s v="información general"/>
    <s v="Panamá"/>
    <m/>
    <s v="español"/>
    <m/>
    <x v="1"/>
    <m/>
    <m/>
    <m/>
    <m/>
    <m/>
    <m/>
    <m/>
    <m/>
    <m/>
    <s v="Perfiles, Biografías, Entretenimiento"/>
    <m/>
    <m/>
    <m/>
    <m/>
    <m/>
    <m/>
    <m/>
    <m/>
    <s v="Canal de Panamá"/>
    <x v="1"/>
    <n v="0"/>
    <s v="Protagonismo"/>
    <s v="Secundario"/>
    <n v="0"/>
    <m/>
    <n v="0.17"/>
    <n v="299.5"/>
    <n v="299.5"/>
    <n v="5.94"/>
    <m/>
    <m/>
    <m/>
    <m/>
    <x v="15"/>
    <s v="/s/a/estpn"/>
    <m/>
    <s v="nacional"/>
    <s v="No"/>
    <n v="1"/>
    <x v="31"/>
    <n v="13"/>
    <d v="1899-12-30T00:00:00"/>
    <n v="2.9700000000000006"/>
    <s v="0"/>
    <s v="1"/>
    <s v="0"/>
  </r>
  <r>
    <s v="/p/a/112329083"/>
    <m/>
    <s v="http://corerepo.acceso.com/api/v2/temp_file/187df7baca4b1c3588836d8ae91350e2/?format=json"/>
    <s v="AGENDA CAPITAL"/>
    <m/>
    <x v="3"/>
    <x v="35"/>
    <s v="pa"/>
    <m/>
    <m/>
    <s v="NUEVA PRENSA FINANCIERA  S.A"/>
    <x v="1"/>
    <m/>
    <s v="periódico"/>
    <s v="2017-08-13 17:00:00-05:00"/>
    <d v="2017-08-13T00:00:00"/>
    <m/>
    <n v="447.7"/>
    <n v="4"/>
    <m/>
    <n v="373"/>
    <m/>
    <n v="2"/>
    <m/>
    <s v="información economómica"/>
    <s v="Panamá"/>
    <m/>
    <s v="español"/>
    <m/>
    <x v="1"/>
    <m/>
    <m/>
    <m/>
    <m/>
    <m/>
    <m/>
    <m/>
    <m/>
    <m/>
    <m/>
    <m/>
    <m/>
    <m/>
    <m/>
    <m/>
    <m/>
    <m/>
    <s v="Cronograma de actividades"/>
    <s v="Canal de Panamá"/>
    <x v="1"/>
    <n v="1"/>
    <s v="Protagonismo"/>
    <s v="Secundario"/>
    <n v="1"/>
    <m/>
    <n v="0.16"/>
    <n v="186.5"/>
    <n v="186.5"/>
    <n v="6.56"/>
    <m/>
    <m/>
    <m/>
    <m/>
    <x v="27"/>
    <s v="/s/a/cap"/>
    <m/>
    <s v="nacional"/>
    <s v="No"/>
    <n v="1"/>
    <x v="3"/>
    <n v="13"/>
    <d v="1899-12-30T00:00:00"/>
    <n v="3.2799999999999994"/>
    <s v="1"/>
    <s v="0"/>
    <s v="0"/>
  </r>
  <r>
    <s v="/p/a/112332799"/>
    <m/>
    <s v="http://corerepo.acceso.com/api/v2/temp_file/e9677c049ba2631defad2467daef49b7/?format=json"/>
    <s v="FAD: Que Varela deje de arrodillarse ante Trump"/>
    <m/>
    <x v="3"/>
    <x v="28"/>
    <s v="pa"/>
    <m/>
    <m/>
    <s v="GRUPO EPASA"/>
    <x v="1"/>
    <m/>
    <s v="periódico"/>
    <s v="2017-08-13 17:00:00-05:00"/>
    <d v="2017-08-13T00:00:00"/>
    <m/>
    <n v="166.7"/>
    <n v="4"/>
    <m/>
    <n v="220"/>
    <m/>
    <n v="2"/>
    <m/>
    <s v="información general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2"/>
    <n v="0"/>
    <s v="Protagonismo"/>
    <s v="Mencion"/>
    <n v="0"/>
    <m/>
    <n v="0.03"/>
    <n v="30.03"/>
    <n v="30.03"/>
    <n v="6.25"/>
    <m/>
    <m/>
    <m/>
    <m/>
    <x v="23"/>
    <s v="/s/a/pacri"/>
    <m/>
    <s v="nacional"/>
    <s v="Sí"/>
    <n v="1"/>
    <x v="36"/>
    <n v="13"/>
    <d v="1899-12-30T00:00:00"/>
    <n v="3.125"/>
    <s v="0"/>
    <s v="1"/>
    <s v="0"/>
  </r>
  <r>
    <s v="/p/a/112318822"/>
    <m/>
    <s v="http://corerepo.acceso.com/api/v2/temp_file/089a706c13ab78739e777d60e97d9d1c/?format=json"/>
    <s v="Consienten a nuestros campeones mundiales"/>
    <m/>
    <x v="3"/>
    <x v="7"/>
    <s v="pa"/>
    <m/>
    <m/>
    <s v="GRUPO EPASA"/>
    <x v="70"/>
    <m/>
    <s v="periódico"/>
    <s v="2017-08-11 17:00:00-05:00"/>
    <d v="2017-08-11T00:00:00"/>
    <m/>
    <n v="857.3"/>
    <n v="4"/>
    <m/>
    <n v="1964"/>
    <m/>
    <n v="22"/>
    <m/>
    <s v="información general"/>
    <s v="Panamá"/>
    <m/>
    <s v="español"/>
    <m/>
    <x v="1"/>
    <m/>
    <m/>
    <m/>
    <m/>
    <m/>
    <s v="Deportes"/>
    <m/>
    <m/>
    <s v="Sí"/>
    <m/>
    <m/>
    <m/>
    <m/>
    <m/>
    <m/>
    <m/>
    <m/>
    <m/>
    <s v="Canal de Panamá"/>
    <x v="2"/>
    <n v="1"/>
    <s v="Protagonismo"/>
    <s v="Mencion"/>
    <n v="1"/>
    <m/>
    <n v="0.03"/>
    <n v="61.38"/>
    <n v="61.38"/>
    <n v="6.88"/>
    <m/>
    <m/>
    <m/>
    <m/>
    <x v="7"/>
    <s v="/s/a/panam"/>
    <m/>
    <s v="nacional"/>
    <s v="No"/>
    <n v="1"/>
    <x v="14"/>
    <n v="11"/>
    <d v="1899-12-30T00:00:00"/>
    <n v="3.4399999999999995"/>
    <s v="1"/>
    <s v="0"/>
    <s v="0"/>
  </r>
  <r>
    <s v="/p/a/112332226"/>
    <m/>
    <s v="http://corerepo.acceso.com/api/v2/temp_file/12db9e6e4f548443a470410a45153b48/?format=json"/>
    <s v="Desarrollo inclusivo: Jóvenes Unidos por la Educación"/>
    <m/>
    <x v="3"/>
    <x v="15"/>
    <s v="pa"/>
    <m/>
    <m/>
    <m/>
    <x v="1"/>
    <m/>
    <s v="periódico"/>
    <s v="2017-08-13 17:00:00-05:00"/>
    <d v="2017-08-13T00:00:00"/>
    <m/>
    <n v="406.6"/>
    <n v="5"/>
    <m/>
    <n v="490"/>
    <m/>
    <n v="12"/>
    <m/>
    <s v="información general"/>
    <s v="Panamá"/>
    <m/>
    <s v="español"/>
    <m/>
    <x v="0"/>
    <m/>
    <m/>
    <m/>
    <m/>
    <m/>
    <m/>
    <m/>
    <m/>
    <m/>
    <m/>
    <m/>
    <m/>
    <m/>
    <m/>
    <m/>
    <m/>
    <m/>
    <s v="Aniversario del Canal de Panamá"/>
    <s v="Canal de Panamá"/>
    <x v="0"/>
    <n v="1"/>
    <s v="Protagonismo"/>
    <s v="Protagonista"/>
    <n v="1"/>
    <m/>
    <n v="0.28000000000000003"/>
    <n v="490"/>
    <n v="490"/>
    <n v="8.1300000000000008"/>
    <m/>
    <m/>
    <m/>
    <m/>
    <x v="15"/>
    <s v="/s/a/estpn"/>
    <m/>
    <s v="nacional"/>
    <s v="No"/>
    <n v="1"/>
    <x v="8"/>
    <n v="13"/>
    <d v="1899-12-30T00:00:00"/>
    <n v="4.0650000000000004"/>
    <s v="1"/>
    <s v="0"/>
    <s v="0"/>
  </r>
  <r>
    <s v="/p/a/112329103"/>
    <m/>
    <s v="http://corerepo.acceso.com/api/v2/temp_file/fdc339630e9bedb99633d3dd464e04fc/?format=json"/>
    <s v="PUERTOS | DURANTE EL PRIMER SEMESTRE DEL 2017 EL SISTEMA PORTUARIO PANAMEÑO CRECIÓ 13.2% El Canal gana un nuevo..."/>
    <m/>
    <x v="3"/>
    <x v="35"/>
    <s v="pa"/>
    <m/>
    <m/>
    <s v="NUEVA PRENSA FINANCIERA  S.A"/>
    <x v="1"/>
    <m/>
    <s v="periódico"/>
    <s v="2017-08-13 17:00:00-05:00"/>
    <d v="2017-08-13T00:00:00"/>
    <m/>
    <n v="551.4"/>
    <n v="4"/>
    <m/>
    <n v="465"/>
    <m/>
    <n v="10"/>
    <m/>
    <s v="información economómica"/>
    <s v="Panamá"/>
    <m/>
    <s v="español"/>
    <m/>
    <x v="1"/>
    <m/>
    <m/>
    <m/>
    <m/>
    <m/>
    <m/>
    <m/>
    <m/>
    <m/>
    <m/>
    <m/>
    <s v="Servicios marítimos"/>
    <m/>
    <m/>
    <m/>
    <m/>
    <m/>
    <m/>
    <s v="Canal de Panamá"/>
    <x v="0"/>
    <n v="1"/>
    <s v="Protagonismo"/>
    <s v="Protagonista"/>
    <n v="1"/>
    <m/>
    <n v="0.39"/>
    <n v="465"/>
    <n v="465"/>
    <n v="7.81"/>
    <m/>
    <m/>
    <m/>
    <m/>
    <x v="27"/>
    <s v="/s/a/cap"/>
    <m/>
    <s v="nacional"/>
    <s v="No"/>
    <n v="1"/>
    <x v="20"/>
    <n v="13"/>
    <d v="1899-12-30T00:00:00"/>
    <n v="3.9049999999999994"/>
    <s v="1"/>
    <s v="0"/>
    <s v="0"/>
  </r>
  <r>
    <s v="/p/a/112332350"/>
    <m/>
    <s v="http://corerepo.acceso.com/api/v2/temp_file/0a24488945c222ea68a61d9c4dc73716/?format=json"/>
    <s v="Conexión del Canal con los panameños"/>
    <m/>
    <x v="3"/>
    <x v="41"/>
    <s v="pa"/>
    <m/>
    <m/>
    <m/>
    <x v="1"/>
    <m/>
    <s v="periódico"/>
    <s v="2017-08-13 17:00:00-05:00"/>
    <d v="2017-08-13T00:00:00"/>
    <m/>
    <n v="175.2"/>
    <n v="4"/>
    <m/>
    <n v="188"/>
    <m/>
    <n v="20"/>
    <m/>
    <s v="información general"/>
    <s v="Panamá"/>
    <m/>
    <s v="español"/>
    <m/>
    <x v="1"/>
    <s v="Titular"/>
    <m/>
    <m/>
    <m/>
    <m/>
    <m/>
    <m/>
    <m/>
    <m/>
    <m/>
    <m/>
    <m/>
    <m/>
    <m/>
    <m/>
    <m/>
    <m/>
    <s v="Cronograma de actividades"/>
    <s v="Canal de Panamá"/>
    <x v="0"/>
    <n v="1"/>
    <s v="Protagonismo"/>
    <s v="Protagonista"/>
    <n v="1"/>
    <m/>
    <n v="0.24"/>
    <n v="188"/>
    <n v="188"/>
    <n v="7.81"/>
    <m/>
    <m/>
    <m/>
    <m/>
    <x v="33"/>
    <s v="/s/a/midia"/>
    <m/>
    <s v="nacional"/>
    <s v="No"/>
    <n v="1"/>
    <x v="3"/>
    <n v="13"/>
    <d v="1899-12-30T00:00:00"/>
    <n v="3.9049999999999994"/>
    <s v="1"/>
    <s v="0"/>
    <s v="0"/>
  </r>
  <r>
    <s v="/p/a/112329077"/>
    <m/>
    <s v="http://corerepo.acceso.com/api/v2/temp_file/09d9fabf4d0ff16ec88f1a9deadca9e7/?format=json"/>
    <s v="PORTADA"/>
    <m/>
    <x v="3"/>
    <x v="35"/>
    <s v="pa"/>
    <m/>
    <m/>
    <s v="NUEVA PRENSA FINANCIERA  S.A"/>
    <x v="1"/>
    <m/>
    <s v="periódico"/>
    <s v="2017-08-13 17:00:00-05:00"/>
    <d v="2017-08-13T00:00:00"/>
    <m/>
    <n v="1609.7"/>
    <n v="4"/>
    <m/>
    <n v="1200"/>
    <m/>
    <n v="1"/>
    <m/>
    <s v="información economómica"/>
    <s v="Panamá"/>
    <m/>
    <s v="español"/>
    <m/>
    <x v="1"/>
    <s v="Portada"/>
    <s v="Proyectos futuros"/>
    <m/>
    <m/>
    <m/>
    <m/>
    <m/>
    <m/>
    <m/>
    <m/>
    <m/>
    <m/>
    <m/>
    <m/>
    <m/>
    <m/>
    <m/>
    <m/>
    <s v="Canal de Panamá"/>
    <x v="0"/>
    <n v="0"/>
    <s v="Protagonismo"/>
    <s v="Protagonista"/>
    <n v="0"/>
    <m/>
    <n v="1"/>
    <n v="1200"/>
    <n v="1200"/>
    <n v="6.41"/>
    <m/>
    <m/>
    <m/>
    <m/>
    <x v="27"/>
    <s v="/s/a/cap"/>
    <m/>
    <s v="nacional"/>
    <s v="Sí"/>
    <n v="1"/>
    <x v="37"/>
    <n v="13"/>
    <d v="1899-12-30T00:00:00"/>
    <n v="3.2050000000000001"/>
    <s v="0"/>
    <s v="1"/>
    <s v="0"/>
  </r>
  <r>
    <s v="/p/a/112332575"/>
    <m/>
    <s v="http://corerepo.acceso.com/api/v2/temp_file/8c86845278cbe8165079a2cfcdb61267/?format=json"/>
    <s v="Percepción de Panamá en los mercados"/>
    <m/>
    <x v="3"/>
    <x v="26"/>
    <s v="pa"/>
    <m/>
    <m/>
    <s v="EDIT. POR LA DEMOCRACIA S.A"/>
    <x v="1"/>
    <m/>
    <s v="periódico"/>
    <s v="2017-08-13 17:00:00-05:00"/>
    <d v="2017-08-13T00:00:00"/>
    <m/>
    <n v="262.8"/>
    <n v="5"/>
    <m/>
    <n v="344"/>
    <m/>
    <n v="22"/>
    <m/>
    <s v="información general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2"/>
    <n v="0"/>
    <s v="Protagonismo"/>
    <s v="Mencion"/>
    <n v="0"/>
    <m/>
    <n v="0.03"/>
    <n v="68.650000000000006"/>
    <n v="68.650000000000006"/>
    <n v="5.94"/>
    <m/>
    <m/>
    <m/>
    <m/>
    <x v="22"/>
    <s v="/s/a/lppnn"/>
    <m/>
    <s v="nacional"/>
    <s v="Sí"/>
    <n v="1"/>
    <x v="1"/>
    <n v="13"/>
    <d v="1899-12-30T00:00:00"/>
    <n v="2.9700000000000006"/>
    <s v="0"/>
    <s v="1"/>
    <s v="0"/>
  </r>
  <r>
    <s v="/p/a/112332440"/>
    <m/>
    <s v="http://corerepo.acceso.com/api/v2/temp_file/01782ab1f9d9f528f765a5a4040e984b/?format=json"/>
    <s v="Recreo, sol, brisa y mar"/>
    <m/>
    <x v="3"/>
    <x v="26"/>
    <s v="pa"/>
    <m/>
    <m/>
    <s v="EDIT. POR LA DEMOCRACIA S.A"/>
    <x v="75"/>
    <m/>
    <s v="periódico"/>
    <s v="2017-08-13 17:00:00-05:00"/>
    <d v="2017-08-13T00:00:00"/>
    <m/>
    <n v="1526"/>
    <n v="5"/>
    <m/>
    <n v="1996"/>
    <m/>
    <n v="10"/>
    <m/>
    <s v="información general"/>
    <s v="Panamá"/>
    <m/>
    <s v="español"/>
    <m/>
    <x v="1"/>
    <m/>
    <s v="Obras y arreglos "/>
    <m/>
    <m/>
    <m/>
    <m/>
    <m/>
    <m/>
    <m/>
    <m/>
    <m/>
    <m/>
    <m/>
    <m/>
    <m/>
    <m/>
    <m/>
    <m/>
    <s v="Canal de Panamá"/>
    <x v="0"/>
    <n v="0"/>
    <s v="Protagonismo"/>
    <s v="Protagonista"/>
    <n v="0"/>
    <m/>
    <n v="0.91"/>
    <n v="1996"/>
    <n v="1996"/>
    <n v="6.88"/>
    <m/>
    <m/>
    <m/>
    <m/>
    <x v="22"/>
    <s v="/s/a/lppnn"/>
    <m/>
    <s v="nacional"/>
    <s v="Sí"/>
    <n v="1"/>
    <x v="9"/>
    <n v="13"/>
    <d v="1899-12-30T00:00:00"/>
    <n v="3.4399999999999995"/>
    <s v="0"/>
    <s v="1"/>
    <s v="0"/>
  </r>
  <r>
    <s v="/p/a/112319807"/>
    <m/>
    <s v="http://corerepo.acceso.com/api/v2/temp_file/845e879ed3558f7faa74417dca03a02e/?format=json"/>
    <s v="Canal de Panamá celebra 103 años con eventos culturales y educativas"/>
    <m/>
    <x v="3"/>
    <x v="20"/>
    <s v="pa"/>
    <m/>
    <m/>
    <s v="Grupo Editorial Metro S.A."/>
    <x v="1"/>
    <m/>
    <s v="periódico"/>
    <s v="2017-08-10 17:00:00-05:00"/>
    <d v="2017-08-10T00:00:00"/>
    <m/>
    <n v="50.7"/>
    <n v="4"/>
    <m/>
    <n v="152"/>
    <m/>
    <n v="21"/>
    <m/>
    <s v="información general"/>
    <s v="Panamá"/>
    <m/>
    <s v="español"/>
    <m/>
    <x v="1"/>
    <s v="Titular"/>
    <m/>
    <m/>
    <m/>
    <m/>
    <m/>
    <m/>
    <m/>
    <m/>
    <m/>
    <m/>
    <m/>
    <m/>
    <m/>
    <m/>
    <m/>
    <m/>
    <s v="Cronograma de actividades"/>
    <s v="Canal de Panamá"/>
    <x v="0"/>
    <n v="1"/>
    <s v="Protagonismo"/>
    <s v="Protagonista"/>
    <n v="1"/>
    <m/>
    <n v="0.11"/>
    <n v="152"/>
    <n v="152"/>
    <n v="9.3800000000000008"/>
    <m/>
    <m/>
    <m/>
    <m/>
    <x v="20"/>
    <s v="/s/a/melib"/>
    <m/>
    <s v="nacional"/>
    <s v="Sí"/>
    <n v="1"/>
    <x v="29"/>
    <n v="10"/>
    <d v="1899-12-30T00:00:00"/>
    <n v="4.6900000000000004"/>
    <s v="1"/>
    <s v="0"/>
    <s v="0"/>
  </r>
  <r>
    <s v="/i/mn/31516484247"/>
    <s v="https://www.tvn-2.com/nacionales/Jovenes-compartiran-papel-que-jugaron-Canal-Panama_0_4825767394.html"/>
    <s v="https://www.tvn-2.com/nacionales/Jovenes-compartiran-papel-que-jugaron-Canal-Panama_0_4825767394.html"/>
    <s v="Jóvenes compartirán el papel que jugaron en el Canal de Panamá"/>
    <m/>
    <x v="0"/>
    <x v="23"/>
    <s v="pa"/>
    <m/>
    <m/>
    <m/>
    <x v="1"/>
    <m/>
    <s v="noticia"/>
    <s v="2017-08-14 11:23:00-05:00"/>
    <d v="2017-08-14T00:00:00"/>
    <d v="1899-12-30T11:23:00"/>
    <m/>
    <n v="49126"/>
    <m/>
    <n v="486.35"/>
    <m/>
    <m/>
    <n v="5"/>
    <s v="información general"/>
    <s v="Panamá"/>
    <m/>
    <s v="español"/>
    <m/>
    <x v="1"/>
    <s v="Titular"/>
    <m/>
    <s v="Niños y juventud"/>
    <m/>
    <m/>
    <m/>
    <m/>
    <m/>
    <m/>
    <m/>
    <m/>
    <m/>
    <m/>
    <m/>
    <m/>
    <m/>
    <m/>
    <m/>
    <s v="Canal de Panamá"/>
    <x v="0"/>
    <n v="1"/>
    <s v="Protagonismo"/>
    <s v="Protagonista"/>
    <n v="1"/>
    <m/>
    <m/>
    <n v="486.35"/>
    <n v="486.35"/>
    <n v="7.81"/>
    <m/>
    <m/>
    <m/>
    <m/>
    <x v="17"/>
    <s v="/s/mn/c59739521c44acc485688837df17ffc7"/>
    <m/>
    <m/>
    <s v="No"/>
    <n v="1"/>
    <x v="38"/>
    <n v="14"/>
    <d v="1899-12-30T00:00:00"/>
    <n v="3.9049999999999994"/>
    <s v="1"/>
    <s v="0"/>
    <s v="0"/>
  </r>
  <r>
    <s v="/i/mn/31520640119"/>
    <s v="https://www.tvn-2.com/videos/noticias/Vicepresidente-EEUU-llega-Panama-jueves_2_4825787436.html"/>
    <s v="https://www.tvn-2.com/videos/noticias/Vicepresidente-EEUU-llega-Panama-jueves_2_4825787436.html"/>
    <s v="Vicepresidente de EEUU llega a Panamá este jueves"/>
    <m/>
    <x v="0"/>
    <x v="23"/>
    <s v="pa"/>
    <m/>
    <m/>
    <m/>
    <x v="1"/>
    <m/>
    <s v="noticia"/>
    <s v="2017-08-14 21:37:00-05:00"/>
    <d v="2017-08-14T00:00:00"/>
    <d v="1899-12-30T21:37:00"/>
    <m/>
    <n v="49126"/>
    <m/>
    <n v="486.35"/>
    <m/>
    <m/>
    <n v="5"/>
    <s v="información general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m/>
    <m/>
    <n v="243.17"/>
    <n v="243.17"/>
    <n v="6.56"/>
    <m/>
    <m/>
    <m/>
    <m/>
    <x v="17"/>
    <s v="/s/mn/c59739521c44acc485688837df17ffc7"/>
    <m/>
    <m/>
    <s v="No"/>
    <n v="1"/>
    <x v="29"/>
    <n v="14"/>
    <d v="1899-12-30T00:00:00"/>
    <n v="3.2799999999999994"/>
    <s v="1"/>
    <s v="0"/>
    <s v="0"/>
  </r>
  <r>
    <s v="/tv/a360lat/32032407"/>
    <m/>
    <s v="https://acceso360latam.acceso.com/autoridadcanal/es-PA/?mod=TrackingAVPlayer&amp;task=download&amp;isHighQuality=1&amp;inline=1&amp;newsId=32032407&amp;mediaType=2&amp;origin=news-publication&amp;sigTs=1502772964&amp;sig=1bd4b2096f48a1e2e7e3accc1504275cceab37d6fbfdb5b714441d741a84fedb"/>
    <s v="ENTREVISTA CON ANA CASTILLO Y YURY PITTY, JOVENES UNIDOS POR LA EDUCACION. SE HABLA DEL PROYECTO JOVENES UNIDOS POR LA..."/>
    <m/>
    <x v="1"/>
    <x v="17"/>
    <s v="pa"/>
    <s v="pa"/>
    <m/>
    <m/>
    <x v="1"/>
    <m/>
    <s v="tv"/>
    <s v="2017-08-14 09:43:42-05:00"/>
    <d v="2017-08-14T00:00:00"/>
    <d v="1899-12-30T09:43:42"/>
    <m/>
    <m/>
    <m/>
    <n v="12255.96"/>
    <n v="361"/>
    <m/>
    <m/>
    <m/>
    <s v="Panamá"/>
    <s v="pa"/>
    <m/>
    <m/>
    <x v="1"/>
    <m/>
    <m/>
    <s v="Educación"/>
    <m/>
    <m/>
    <m/>
    <m/>
    <m/>
    <m/>
    <m/>
    <m/>
    <m/>
    <m/>
    <m/>
    <m/>
    <m/>
    <m/>
    <m/>
    <s v="Canal de Panamá"/>
    <x v="2"/>
    <n v="0"/>
    <s v="Protagonismo"/>
    <s v="Mencion"/>
    <n v="0"/>
    <n v="5"/>
    <m/>
    <n v="169.75"/>
    <n v="169.75"/>
    <n v="5"/>
    <m/>
    <m/>
    <m/>
    <m/>
    <x v="17"/>
    <m/>
    <m/>
    <m/>
    <s v="No"/>
    <n v="1"/>
    <x v="26"/>
    <n v="14"/>
    <d v="1899-12-30T00:06:22"/>
    <n v="2.5"/>
    <s v="0"/>
    <s v="1"/>
    <s v="0"/>
  </r>
  <r>
    <s v="/tv/a360lat/32035678"/>
    <m/>
    <s v="https://acceso360latam.acceso.com/autoridadcanal/es-PA/?mod=TrackingAVPlayer&amp;task=download&amp;isHighQuality=1&amp;inline=1&amp;newsId=32035678&amp;mediaType=2&amp;origin=news-publication&amp;sigTs=1502772964&amp;sig=d98db31ceaeab66082d3fd069c7e24a4bd5804941e9e9b068c411b3763c1f6e8"/>
    <s v="EL CANAL DE PANAMA PODRIA SER UNO DE LOS TEMAS A TRATAR ENTRE JUAN CARLOS VARELA, PRESIDENTE DE LA REPUBLICA Y MIKE..."/>
    <m/>
    <x v="1"/>
    <x v="24"/>
    <s v="pa"/>
    <s v="pa"/>
    <m/>
    <m/>
    <x v="76"/>
    <m/>
    <s v="tv"/>
    <s v="2017-08-14 20:13:40-05:00"/>
    <d v="2017-08-14T00:00:00"/>
    <d v="1899-12-30T20:13:40"/>
    <m/>
    <m/>
    <m/>
    <n v="11264.25"/>
    <n v="115"/>
    <m/>
    <m/>
    <m/>
    <s v="Panamá"/>
    <s v="pa"/>
    <m/>
    <m/>
    <x v="1"/>
    <m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n v="57.5"/>
    <m/>
    <n v="5632.13"/>
    <n v="5632.13"/>
    <n v="8"/>
    <m/>
    <m/>
    <m/>
    <m/>
    <x v="17"/>
    <m/>
    <m/>
    <m/>
    <s v="No"/>
    <n v="1"/>
    <x v="1"/>
    <n v="14"/>
    <d v="1899-12-30T00:02:02"/>
    <n v="4"/>
    <s v="1"/>
    <s v="0"/>
    <s v="0"/>
  </r>
  <r>
    <s v="/p/a/112349295"/>
    <m/>
    <s v="http://corerepo.acceso.com/api/v2/temp_file/e688e3ac7dcc74c0b3b9051b9638c18e/?format=json"/>
    <s v="La Estrella de Panamá en la historia"/>
    <m/>
    <x v="3"/>
    <x v="15"/>
    <s v="pa"/>
    <m/>
    <m/>
    <m/>
    <x v="1"/>
    <m/>
    <s v="periódico"/>
    <s v="2017-08-14 17:00:00-05:00"/>
    <d v="2017-08-14T00:00:00"/>
    <m/>
    <n v="177.9"/>
    <n v="5"/>
    <m/>
    <n v="203"/>
    <m/>
    <n v="13"/>
    <m/>
    <s v="información general"/>
    <s v="Panamá"/>
    <m/>
    <s v="español"/>
    <m/>
    <x v="1"/>
    <m/>
    <m/>
    <m/>
    <m/>
    <m/>
    <m/>
    <m/>
    <m/>
    <m/>
    <s v="Historia del Canal"/>
    <m/>
    <m/>
    <m/>
    <m/>
    <m/>
    <m/>
    <m/>
    <m/>
    <s v="Canal de Panamá"/>
    <x v="0"/>
    <n v="1"/>
    <s v="Protagonismo"/>
    <s v="Protagonista"/>
    <n v="1"/>
    <m/>
    <n v="0.12"/>
    <n v="203"/>
    <n v="203"/>
    <n v="8.1300000000000008"/>
    <m/>
    <m/>
    <m/>
    <m/>
    <x v="15"/>
    <s v="/s/a/estpn"/>
    <m/>
    <s v="nacional"/>
    <s v="Sí"/>
    <n v="1"/>
    <x v="25"/>
    <n v="14"/>
    <d v="1899-12-30T00:00:00"/>
    <n v="4.0650000000000004"/>
    <s v="1"/>
    <s v="0"/>
    <s v="0"/>
  </r>
  <r>
    <s v="/i/mn/31522220915"/>
    <s v="http://impresa.prensa.com/economia/mil-transitos-nuevas-esclusas_0_4825767445.html"/>
    <s v="http://impresa.prensa.com/economia/mil-transitos-nuevas-esclusas_0_4825767445.html"/>
    <s v="2 mil tránsitos por las nuevas esclusas"/>
    <m/>
    <x v="0"/>
    <x v="4"/>
    <s v="pa"/>
    <m/>
    <m/>
    <m/>
    <x v="1"/>
    <m/>
    <s v="noticia"/>
    <s v="2017-08-15 01:50:00-05:00"/>
    <d v="2017-08-15T00:00:00"/>
    <d v="1899-12-30T01:50:00"/>
    <m/>
    <n v="32432"/>
    <m/>
    <n v="214.05"/>
    <m/>
    <m/>
    <n v="6"/>
    <m/>
    <s v="Panamá"/>
    <m/>
    <s v="español"/>
    <m/>
    <x v="1"/>
    <s v="Titular"/>
    <m/>
    <m/>
    <m/>
    <m/>
    <m/>
    <m/>
    <m/>
    <m/>
    <m/>
    <m/>
    <m/>
    <m/>
    <m/>
    <m/>
    <m/>
    <m/>
    <s v="Aniversario del Canal de Panamá"/>
    <s v="Canal de Panamá"/>
    <x v="0"/>
    <n v="1"/>
    <s v="Protagonismo"/>
    <s v="Protagonista"/>
    <n v="1"/>
    <m/>
    <m/>
    <n v="214.05"/>
    <n v="214.05"/>
    <n v="7.81"/>
    <m/>
    <m/>
    <m/>
    <m/>
    <x v="4"/>
    <s v="/s/mn/a1d13b173b13f7ca05cc2186b32ab920"/>
    <m/>
    <m/>
    <s v="No"/>
    <n v="1"/>
    <x v="8"/>
    <n v="15"/>
    <d v="1899-12-30T00:00:00"/>
    <n v="3.9049999999999994"/>
    <s v="1"/>
    <s v="0"/>
    <s v="0"/>
  </r>
  <r>
    <s v="/p/a/112350472"/>
    <m/>
    <s v="http://corerepo.acceso.com/api/v2/temp_file/c88f2ae237ad0ccc6d2297edce33d2bf/?format=json"/>
    <s v="redes soci@les"/>
    <m/>
    <x v="3"/>
    <x v="47"/>
    <s v="pa"/>
    <m/>
    <m/>
    <s v="ORLANDO MENDIETA"/>
    <x v="1"/>
    <m/>
    <s v="periódico"/>
    <s v="2017-08-13 17:00:00-05:00"/>
    <d v="2017-08-13T00:00:00"/>
    <m/>
    <n v="131.6"/>
    <n v="4"/>
    <m/>
    <n v="9"/>
    <m/>
    <n v="2"/>
    <m/>
    <s v="información economómica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2"/>
    <n v="0"/>
    <s v="Protagonismo"/>
    <s v="Mencion"/>
    <n v="0"/>
    <m/>
    <n v="0.03"/>
    <n v="1.59"/>
    <n v="1.59"/>
    <n v="5.47"/>
    <m/>
    <m/>
    <m/>
    <m/>
    <x v="38"/>
    <s v="/s/a/elfip"/>
    <m/>
    <s v="nacional"/>
    <s v="Sí"/>
    <n v="1"/>
    <x v="1"/>
    <n v="13"/>
    <d v="1899-12-30T00:00:00"/>
    <n v="2.7349999999999994"/>
    <s v="0"/>
    <s v="1"/>
    <s v="0"/>
  </r>
  <r>
    <s v="/i/mn/31522220928"/>
    <s v="http://impresa.prensa.com/economia/Cartagena-instalara-gruas-portico_0_4825767446.html"/>
    <s v="http://impresa.prensa.com/economia/Cartagena-instalara-gruas-portico_0_4825767446.html"/>
    <s v="Cartagena instalará dos grúas de pórtico"/>
    <m/>
    <x v="0"/>
    <x v="4"/>
    <s v="pa"/>
    <m/>
    <m/>
    <m/>
    <x v="2"/>
    <m/>
    <s v="noticia"/>
    <s v="2017-08-15 01:50:00-05:00"/>
    <d v="2017-08-15T00:00:00"/>
    <d v="1899-12-30T01:50:00"/>
    <m/>
    <n v="32432"/>
    <m/>
    <n v="214.05"/>
    <m/>
    <m/>
    <n v="6"/>
    <m/>
    <s v="Panamá"/>
    <m/>
    <s v="español"/>
    <m/>
    <x v="1"/>
    <m/>
    <m/>
    <m/>
    <m/>
    <m/>
    <m/>
    <m/>
    <m/>
    <m/>
    <m/>
    <m/>
    <s v="Puerto de Corozal"/>
    <m/>
    <m/>
    <m/>
    <m/>
    <m/>
    <m/>
    <s v="Canal de Panamá"/>
    <x v="1"/>
    <n v="0"/>
    <s v="Protagonismo"/>
    <s v="Secundario"/>
    <n v="0"/>
    <m/>
    <m/>
    <n v="107.03"/>
    <n v="107.03"/>
    <n v="5.78"/>
    <m/>
    <m/>
    <m/>
    <m/>
    <x v="4"/>
    <s v="/s/mn/a1d13b173b13f7ca05cc2186b32ab920"/>
    <m/>
    <m/>
    <s v="No"/>
    <n v="1"/>
    <x v="2"/>
    <n v="15"/>
    <d v="1899-12-30T00:00:00"/>
    <n v="2.8900000000000006"/>
    <s v="0"/>
    <s v="1"/>
    <s v="0"/>
  </r>
  <r>
    <s v="/p/a/112349949"/>
    <m/>
    <s v="http://corerepo.acceso.com/api/v2/temp_file/70363829fbc59030cd7b2860a2b043ab/?format=json"/>
    <s v="2 mil tránsitos por las nuevas esclusas"/>
    <m/>
    <x v="3"/>
    <x v="26"/>
    <s v="pa"/>
    <m/>
    <m/>
    <s v="EDIT. POR LA DEMOCRACIA S.A"/>
    <x v="2"/>
    <m/>
    <s v="periódico"/>
    <s v="2017-08-14 17:00:00-05:00"/>
    <d v="2017-08-14T00:00:00"/>
    <m/>
    <n v="375.9"/>
    <n v="5"/>
    <m/>
    <n v="492"/>
    <m/>
    <n v="22"/>
    <m/>
    <s v="información general"/>
    <s v="Panamá"/>
    <m/>
    <s v="español"/>
    <m/>
    <x v="1"/>
    <s v="Titular"/>
    <m/>
    <m/>
    <m/>
    <m/>
    <m/>
    <m/>
    <m/>
    <m/>
    <m/>
    <m/>
    <m/>
    <m/>
    <m/>
    <m/>
    <m/>
    <m/>
    <s v="Aniversario del Canal de Panamá"/>
    <s v="Canal de Panamá"/>
    <x v="0"/>
    <n v="1"/>
    <s v="Protagonismo"/>
    <s v="Protagonista"/>
    <n v="1"/>
    <m/>
    <n v="0.22"/>
    <n v="492"/>
    <n v="492"/>
    <n v="8.75"/>
    <m/>
    <m/>
    <m/>
    <m/>
    <x v="22"/>
    <s v="/s/a/lppnn"/>
    <m/>
    <s v="nacional"/>
    <s v="No"/>
    <n v="1"/>
    <x v="8"/>
    <n v="14"/>
    <d v="1899-12-30T00:00:00"/>
    <n v="4.375"/>
    <s v="1"/>
    <s v="0"/>
    <s v="0"/>
  </r>
  <r>
    <s v="/p/a/112350273"/>
    <m/>
    <s v="http://corerepo.acceso.com/api/v2/temp_file/628fdf01ff8e148ba901975bfe27a468/?format=json"/>
    <s v="Quijano busca silenciar sindicato canalero"/>
    <m/>
    <x v="3"/>
    <x v="28"/>
    <s v="pa"/>
    <m/>
    <m/>
    <s v="GRUPO EPASA"/>
    <x v="1"/>
    <m/>
    <s v="periódico"/>
    <s v="2017-08-14 17:00:00-05:00"/>
    <d v="2017-08-14T00:00:00"/>
    <m/>
    <n v="152.6"/>
    <n v="4"/>
    <m/>
    <n v="210"/>
    <m/>
    <n v="2"/>
    <m/>
    <s v="información general"/>
    <s v="Panamá"/>
    <m/>
    <s v="español"/>
    <m/>
    <x v="0"/>
    <m/>
    <m/>
    <m/>
    <m/>
    <m/>
    <m/>
    <m/>
    <m/>
    <m/>
    <m/>
    <m/>
    <m/>
    <m/>
    <m/>
    <m/>
    <s v="Sindicatos del Canal"/>
    <m/>
    <m/>
    <s v="Canal de Panamá"/>
    <x v="0"/>
    <n v="-1"/>
    <s v="Protagonismo"/>
    <s v="Protagonista"/>
    <n v="-1"/>
    <m/>
    <n v="0.22"/>
    <n v="210"/>
    <n v="-210"/>
    <n v="0.63"/>
    <m/>
    <m/>
    <m/>
    <m/>
    <x v="23"/>
    <s v="/s/a/pacri"/>
    <m/>
    <s v="nacional"/>
    <s v="Sí"/>
    <n v="1"/>
    <x v="6"/>
    <n v="14"/>
    <d v="1899-12-30T00:00:00"/>
    <n v="0.315"/>
    <s v="0"/>
    <s v="0"/>
    <s v="1"/>
  </r>
  <r>
    <s v="/p/a/112349313"/>
    <m/>
    <s v="http://corerepo.acceso.com/api/v2/temp_file/ed01e515e80d27057fa1782fe695b2b0/?format=json"/>
    <s v="Jóvenes debatirán sobre el Canal en sus 103 años"/>
    <m/>
    <x v="3"/>
    <x v="15"/>
    <s v="pa"/>
    <m/>
    <m/>
    <m/>
    <x v="5"/>
    <m/>
    <s v="periódico"/>
    <s v="2017-08-14 17:00:00-05:00"/>
    <d v="2017-08-14T00:00:00"/>
    <m/>
    <n v="223.7"/>
    <n v="5"/>
    <m/>
    <n v="268"/>
    <m/>
    <n v="11"/>
    <m/>
    <s v="información general"/>
    <s v="Panamá"/>
    <m/>
    <s v="español"/>
    <m/>
    <x v="0"/>
    <s v="Titular"/>
    <m/>
    <m/>
    <m/>
    <m/>
    <m/>
    <m/>
    <m/>
    <s v="Sí"/>
    <m/>
    <m/>
    <m/>
    <m/>
    <m/>
    <m/>
    <m/>
    <m/>
    <s v="Cronograma de actividades"/>
    <s v="Canal de Panamá"/>
    <x v="0"/>
    <n v="1"/>
    <s v="Protagonismo"/>
    <s v="Protagonista"/>
    <n v="1"/>
    <m/>
    <n v="0.15"/>
    <n v="268"/>
    <n v="268"/>
    <n v="8.1300000000000008"/>
    <m/>
    <m/>
    <m/>
    <m/>
    <x v="15"/>
    <s v="/s/a/estpn"/>
    <m/>
    <s v="nacional"/>
    <s v="Sí"/>
    <n v="1"/>
    <x v="29"/>
    <n v="14"/>
    <d v="1899-12-30T00:00:00"/>
    <n v="4.0650000000000004"/>
    <s v="1"/>
    <s v="0"/>
    <s v="0"/>
  </r>
  <r>
    <s v="/p/a/112349945"/>
    <m/>
    <s v="http://corerepo.acceso.com/api/v2/temp_file/0d3a1503aece3a2c775b16432b22e138/?format=json"/>
    <s v="Cartagena instalará dos grúas de pórtico"/>
    <m/>
    <x v="3"/>
    <x v="26"/>
    <s v="pa"/>
    <m/>
    <m/>
    <s v="EDIT. POR LA DEMOCRACIA S.A"/>
    <x v="2"/>
    <m/>
    <s v="periódico"/>
    <s v="2017-08-14 17:00:00-05:00"/>
    <d v="2017-08-14T00:00:00"/>
    <m/>
    <n v="185"/>
    <n v="5"/>
    <m/>
    <n v="242"/>
    <m/>
    <n v="22"/>
    <m/>
    <s v="información general"/>
    <s v="Panamá"/>
    <m/>
    <s v="español"/>
    <m/>
    <x v="1"/>
    <m/>
    <m/>
    <m/>
    <s v="Ampliación Canal"/>
    <m/>
    <m/>
    <m/>
    <m/>
    <m/>
    <m/>
    <m/>
    <m/>
    <m/>
    <m/>
    <m/>
    <m/>
    <m/>
    <m/>
    <s v="Canal de Panamá"/>
    <x v="2"/>
    <n v="0"/>
    <s v="Protagonismo"/>
    <s v="Mencion"/>
    <n v="0"/>
    <m/>
    <n v="0.03"/>
    <n v="68.63"/>
    <n v="68.63"/>
    <n v="5.94"/>
    <m/>
    <m/>
    <m/>
    <m/>
    <x v="22"/>
    <s v="/s/a/lppnn"/>
    <m/>
    <s v="nacional"/>
    <s v="Sí"/>
    <n v="1"/>
    <x v="7"/>
    <n v="14"/>
    <d v="1899-12-30T00:00:00"/>
    <n v="2.9700000000000006"/>
    <s v="0"/>
    <s v="1"/>
    <s v="0"/>
  </r>
  <r>
    <s v="/p/a/112350400"/>
    <m/>
    <s v="http://corerepo.acceso.com/api/v2/temp_file/c42df022a23f52b2fdd5dd13faad2f83/?format=json"/>
    <s v="Nuestra historia"/>
    <m/>
    <x v="3"/>
    <x v="20"/>
    <s v="pa"/>
    <m/>
    <m/>
    <s v="Grupo Editorial Metro S.A."/>
    <x v="1"/>
    <m/>
    <s v="periódico"/>
    <s v="2017-08-14 17:00:00-05:00"/>
    <d v="2017-08-14T00:00:00"/>
    <m/>
    <n v="128.80000000000001"/>
    <n v="4"/>
    <m/>
    <n v="196"/>
    <m/>
    <n v="13"/>
    <m/>
    <s v="información general"/>
    <s v="Panamá"/>
    <m/>
    <s v="español"/>
    <m/>
    <x v="1"/>
    <m/>
    <m/>
    <m/>
    <m/>
    <m/>
    <m/>
    <m/>
    <m/>
    <m/>
    <s v="Perfiles, Biografías, Entretenimiento"/>
    <m/>
    <m/>
    <m/>
    <m/>
    <m/>
    <m/>
    <m/>
    <m/>
    <s v="Canal de Panamá"/>
    <x v="1"/>
    <n v="0"/>
    <s v="Protagonismo"/>
    <s v="Secundario"/>
    <n v="0"/>
    <m/>
    <n v="7.0000000000000007E-2"/>
    <n v="98"/>
    <n v="98"/>
    <n v="6.56"/>
    <m/>
    <m/>
    <m/>
    <m/>
    <x v="20"/>
    <s v="/s/a/melib"/>
    <m/>
    <s v="nacional"/>
    <s v="No"/>
    <n v="1"/>
    <x v="39"/>
    <n v="14"/>
    <d v="1899-12-30T00:00:00"/>
    <n v="3.2799999999999994"/>
    <s v="0"/>
    <s v="1"/>
    <s v="0"/>
  </r>
  <r>
    <s v="/i/mn/31523900627"/>
    <s v="https://metrolibre.com/index.php/principales/101128-un-canal-de-panama-moderno-y-robusto-cumple-hoy-103-anos"/>
    <s v="https://metrolibre.com/index.php/principales/101128-un-canal-de-panama-moderno-y-robusto-cumple-hoy-103-anos"/>
    <s v="Un Canal de Panamá moderno y robusto  cumple hoy 103 años"/>
    <m/>
    <x v="0"/>
    <x v="20"/>
    <s v="pa"/>
    <m/>
    <m/>
    <m/>
    <x v="1"/>
    <m/>
    <s v="noticia"/>
    <s v="2017-08-15 05:43:00-05:00"/>
    <d v="2017-08-15T00:00:00"/>
    <d v="1899-12-30T05:43:00"/>
    <m/>
    <n v="3352"/>
    <m/>
    <n v="100"/>
    <m/>
    <m/>
    <n v="4"/>
    <s v="información general"/>
    <s v="Panamá"/>
    <m/>
    <s v="español"/>
    <m/>
    <x v="1"/>
    <s v="Titular"/>
    <m/>
    <m/>
    <m/>
    <m/>
    <m/>
    <m/>
    <m/>
    <m/>
    <m/>
    <m/>
    <m/>
    <m/>
    <m/>
    <m/>
    <m/>
    <m/>
    <s v="Aniversario del Canal de Panamá"/>
    <s v="Canal de Panamá"/>
    <x v="0"/>
    <n v="1"/>
    <s v="Protagonismo"/>
    <s v="Protagonista"/>
    <n v="1"/>
    <m/>
    <m/>
    <n v="9.3800000000000008"/>
    <n v="9.3800000000000008"/>
    <n v="7.81"/>
    <m/>
    <m/>
    <m/>
    <m/>
    <x v="20"/>
    <s v="/s/mn/d9a9959816ba7a1371bafcf01787e93f"/>
    <m/>
    <m/>
    <s v="No"/>
    <n v="1"/>
    <x v="8"/>
    <n v="15"/>
    <d v="1899-12-30T00:00:00"/>
    <n v="3.9049999999999994"/>
    <s v="1"/>
    <s v="0"/>
    <s v="0"/>
  </r>
  <r>
    <s v="/p/a/112349635"/>
    <m/>
    <s v="http://corerepo.acceso.com/api/v2/temp_file/a78913079932aafcea572720cb70d24e/?format=json"/>
    <s v="CENTROAMÉRICA REGISTRA MODERADO CRECIMIENTO"/>
    <m/>
    <x v="3"/>
    <x v="46"/>
    <s v="pa"/>
    <m/>
    <m/>
    <s v="EDIT. POR LA DEMOCRACIA S.A"/>
    <x v="77"/>
    <m/>
    <s v="periódico"/>
    <s v="2017-08-14 17:00:00-05:00"/>
    <d v="2017-08-14T00:00:00"/>
    <m/>
    <n v="230.7"/>
    <n v="5"/>
    <m/>
    <n v="941"/>
    <m/>
    <n v="8"/>
    <m/>
    <s v="información economómica"/>
    <s v="Panamá"/>
    <m/>
    <s v="español"/>
    <m/>
    <x v="1"/>
    <m/>
    <m/>
    <m/>
    <m/>
    <m/>
    <m/>
    <s v="Economía de Panamá"/>
    <m/>
    <m/>
    <m/>
    <m/>
    <m/>
    <m/>
    <m/>
    <m/>
    <m/>
    <m/>
    <m/>
    <s v="Canal de Panamá"/>
    <x v="1"/>
    <n v="1"/>
    <s v="Protagonismo"/>
    <s v="Secundario"/>
    <n v="1"/>
    <m/>
    <n v="0.21"/>
    <n v="470.5"/>
    <n v="470.5"/>
    <n v="7.5"/>
    <m/>
    <m/>
    <m/>
    <m/>
    <x v="37"/>
    <s v="/s/a/lpmar"/>
    <n v="1"/>
    <s v="nacional"/>
    <s v="No"/>
    <n v="1"/>
    <x v="16"/>
    <n v="14"/>
    <d v="1899-12-30T00:00:00"/>
    <n v="3.75"/>
    <s v="1"/>
    <s v="0"/>
    <s v="0"/>
  </r>
  <r>
    <s v="/p/a/112349746"/>
    <m/>
    <s v="http://corerepo.acceso.com/api/v2/temp_file/2cb046075a891a75eb3856f76697728e/?format=json"/>
    <s v="La juventud y el futuro del Canal"/>
    <m/>
    <x v="3"/>
    <x v="26"/>
    <s v="pa"/>
    <m/>
    <m/>
    <s v="EDIT. POR LA DEMOCRACIA S.A"/>
    <x v="78"/>
    <m/>
    <s v="periódico"/>
    <s v="2017-08-14 17:00:00-05:00"/>
    <d v="2017-08-14T00:00:00"/>
    <m/>
    <n v="371"/>
    <n v="5"/>
    <m/>
    <n v="485"/>
    <m/>
    <n v="18"/>
    <m/>
    <s v="información general"/>
    <s v="Panamá"/>
    <m/>
    <s v="español"/>
    <m/>
    <x v="1"/>
    <s v="Titular"/>
    <m/>
    <s v="Niños y juventud"/>
    <m/>
    <m/>
    <m/>
    <m/>
    <m/>
    <m/>
    <m/>
    <m/>
    <m/>
    <m/>
    <m/>
    <m/>
    <m/>
    <m/>
    <m/>
    <s v="Canal de Panamá"/>
    <x v="0"/>
    <n v="1"/>
    <s v="Protagonismo"/>
    <s v="Protagonista"/>
    <n v="1"/>
    <m/>
    <n v="0.22"/>
    <n v="485"/>
    <n v="485"/>
    <n v="8.75"/>
    <m/>
    <m/>
    <m/>
    <m/>
    <x v="22"/>
    <s v="/s/a/lppnn"/>
    <m/>
    <s v="nacional"/>
    <s v="No"/>
    <n v="1"/>
    <x v="29"/>
    <n v="14"/>
    <d v="1899-12-30T00:00:00"/>
    <n v="4.375"/>
    <s v="1"/>
    <s v="0"/>
    <s v="0"/>
  </r>
  <r>
    <s v="/p/a/112350421"/>
    <m/>
    <s v="http://corerepo.acceso.com/api/v2/temp_file/91ee341b167b17721259a780c5c2e450/?format=json"/>
    <s v="PORTADA"/>
    <m/>
    <x v="3"/>
    <x v="20"/>
    <s v="pa"/>
    <m/>
    <m/>
    <s v="Grupo Editorial Metro S.A."/>
    <x v="1"/>
    <m/>
    <s v="periódico"/>
    <s v="2017-08-14 17:00:00-05:00"/>
    <d v="2017-08-14T00:00:00"/>
    <m/>
    <n v="902.2"/>
    <n v="4"/>
    <m/>
    <n v="1360"/>
    <m/>
    <n v="1"/>
    <m/>
    <s v="información general"/>
    <s v="Panamá"/>
    <m/>
    <s v="español"/>
    <m/>
    <x v="1"/>
    <s v="Portada"/>
    <m/>
    <m/>
    <m/>
    <m/>
    <m/>
    <m/>
    <m/>
    <m/>
    <m/>
    <m/>
    <m/>
    <m/>
    <m/>
    <m/>
    <m/>
    <m/>
    <s v="Cronograma de actividades"/>
    <s v="Canal de Panamá"/>
    <x v="1"/>
    <n v="1"/>
    <s v="Protagonismo"/>
    <s v="Secundario"/>
    <n v="1"/>
    <m/>
    <n v="0.5"/>
    <n v="680"/>
    <n v="680"/>
    <n v="8.1300000000000008"/>
    <m/>
    <m/>
    <m/>
    <m/>
    <x v="20"/>
    <s v="/s/a/melib"/>
    <m/>
    <s v="nacional"/>
    <s v="Sí"/>
    <n v="1"/>
    <x v="7"/>
    <n v="14"/>
    <d v="1899-12-30T00:00:00"/>
    <n v="4.0650000000000004"/>
    <s v="1"/>
    <s v="0"/>
    <s v="0"/>
  </r>
  <r>
    <s v="/p/a/112349773"/>
    <m/>
    <s v="http://corerepo.acceso.com/api/v2/temp_file/9c3b4b43613fc79c724506d0ecff577f/?format=json"/>
    <s v="Hoy los panameños celebran por partida doble los 498 años de fundación de Panamá La Vieja y los 103 años de..."/>
    <m/>
    <x v="3"/>
    <x v="41"/>
    <s v="pa"/>
    <m/>
    <m/>
    <m/>
    <x v="79"/>
    <m/>
    <s v="periódico"/>
    <s v="2017-08-14 17:00:00-05:00"/>
    <d v="2017-08-14T00:00:00"/>
    <m/>
    <n v="309.3"/>
    <n v="4"/>
    <m/>
    <n v="326"/>
    <m/>
    <n v="4"/>
    <m/>
    <s v="información general"/>
    <s v="Panamá"/>
    <m/>
    <s v="español"/>
    <m/>
    <x v="0"/>
    <s v="Titular"/>
    <m/>
    <m/>
    <m/>
    <m/>
    <m/>
    <m/>
    <m/>
    <m/>
    <m/>
    <m/>
    <m/>
    <m/>
    <m/>
    <m/>
    <m/>
    <m/>
    <s v="Cronograma de actividades"/>
    <s v="Canal de Panamá"/>
    <x v="1"/>
    <n v="1"/>
    <s v="Protagonismo"/>
    <s v="Secundario"/>
    <n v="1"/>
    <m/>
    <n v="0.21"/>
    <n v="163"/>
    <n v="163"/>
    <n v="6.56"/>
    <m/>
    <m/>
    <m/>
    <m/>
    <x v="33"/>
    <s v="/s/a/midia"/>
    <m/>
    <s v="nacional"/>
    <s v="No"/>
    <n v="1"/>
    <x v="3"/>
    <n v="14"/>
    <d v="1899-12-30T00:00:00"/>
    <n v="3.2799999999999994"/>
    <s v="1"/>
    <s v="0"/>
    <s v="0"/>
  </r>
  <r>
    <s v="/p/a/112350290"/>
    <m/>
    <s v="http://corerepo.acceso.com/api/v2/temp_file/23656c51404fa0fdb2af3eb03e110062/?format=json"/>
    <s v="Déficit del Gobierno llega a $981 millones"/>
    <m/>
    <x v="3"/>
    <x v="28"/>
    <s v="pa"/>
    <m/>
    <m/>
    <s v="GRUPO EPASA"/>
    <x v="1"/>
    <m/>
    <s v="periódico"/>
    <s v="2017-08-14 17:00:00-05:00"/>
    <d v="2017-08-14T00:00:00"/>
    <m/>
    <n v="267.3"/>
    <n v="4"/>
    <m/>
    <n v="346"/>
    <m/>
    <n v="30"/>
    <m/>
    <s v="información general"/>
    <s v="Panamá"/>
    <m/>
    <s v="español"/>
    <m/>
    <x v="1"/>
    <m/>
    <m/>
    <m/>
    <m/>
    <m/>
    <m/>
    <s v="Economía de Panamá"/>
    <m/>
    <m/>
    <m/>
    <m/>
    <m/>
    <m/>
    <m/>
    <m/>
    <m/>
    <m/>
    <m/>
    <s v="Canal de Panamá"/>
    <x v="2"/>
    <n v="0"/>
    <s v="Protagonismo"/>
    <s v="Mencion"/>
    <n v="0"/>
    <m/>
    <n v="0.03"/>
    <n v="30.03"/>
    <n v="30.03"/>
    <n v="6.25"/>
    <m/>
    <m/>
    <m/>
    <m/>
    <x v="23"/>
    <s v="/s/a/pacri"/>
    <m/>
    <s v="nacional"/>
    <s v="No"/>
    <n v="1"/>
    <x v="39"/>
    <n v="14"/>
    <d v="1899-12-30T00:00:00"/>
    <n v="3.125"/>
    <s v="0"/>
    <s v="1"/>
    <s v="0"/>
  </r>
  <r>
    <s v="/p/a/112350414"/>
    <m/>
    <s v="http://corerepo.acceso.com/api/v2/temp_file/c0e4e2bd2c508f1dd3de538830c616df/?format=json"/>
    <s v="Un Canal de Panamá moderno y"/>
    <m/>
    <x v="3"/>
    <x v="20"/>
    <s v="pa"/>
    <m/>
    <m/>
    <s v="Grupo Editorial Metro S.A."/>
    <x v="80"/>
    <m/>
    <s v="periódico"/>
    <s v="2017-08-14 17:00:00-05:00"/>
    <d v="2017-08-14T00:00:00"/>
    <m/>
    <n v="1180.9000000000001"/>
    <n v="4"/>
    <m/>
    <n v="1810"/>
    <m/>
    <n v="10"/>
    <m/>
    <s v="información general"/>
    <s v="Panamá"/>
    <m/>
    <s v="español"/>
    <m/>
    <x v="0"/>
    <s v="Titular"/>
    <m/>
    <m/>
    <m/>
    <m/>
    <m/>
    <m/>
    <m/>
    <m/>
    <m/>
    <m/>
    <m/>
    <m/>
    <m/>
    <m/>
    <m/>
    <m/>
    <s v="Aniversario del Canal de Panamá"/>
    <s v="Canal de Panamá"/>
    <x v="0"/>
    <n v="1"/>
    <s v="Protagonismo"/>
    <s v="Protagonista"/>
    <n v="1"/>
    <m/>
    <n v="1.33"/>
    <n v="1810"/>
    <n v="1810"/>
    <n v="9.3800000000000008"/>
    <m/>
    <m/>
    <m/>
    <m/>
    <x v="20"/>
    <s v="/s/a/melib"/>
    <m/>
    <s v="nacional"/>
    <s v="Sí"/>
    <n v="1"/>
    <x v="8"/>
    <n v="14"/>
    <d v="1899-12-30T00:00:00"/>
    <n v="4.6900000000000004"/>
    <s v="1"/>
    <s v="0"/>
    <s v="0"/>
  </r>
  <r>
    <s v="/p/a/112349915"/>
    <m/>
    <s v="http://corerepo.acceso.com/api/v2/temp_file/cd442cf87842e0c42ad694e7f05ec282/?format=json"/>
    <s v="EL DATO] 2,003"/>
    <m/>
    <x v="3"/>
    <x v="26"/>
    <s v="pa"/>
    <m/>
    <m/>
    <s v="EDIT. POR LA DEMOCRACIA S.A"/>
    <x v="1"/>
    <m/>
    <s v="periódico"/>
    <s v="2017-08-14 17:00:00-05:00"/>
    <d v="2017-08-14T00:00:00"/>
    <m/>
    <n v="13"/>
    <n v="5"/>
    <m/>
    <n v="17"/>
    <m/>
    <n v="2"/>
    <m/>
    <s v="información general"/>
    <s v="Panamá"/>
    <m/>
    <s v="español"/>
    <m/>
    <x v="1"/>
    <m/>
    <m/>
    <m/>
    <s v="Ampliación Canal"/>
    <m/>
    <m/>
    <m/>
    <m/>
    <m/>
    <m/>
    <m/>
    <m/>
    <m/>
    <m/>
    <m/>
    <m/>
    <m/>
    <m/>
    <s v="Canal de Panamá"/>
    <x v="0"/>
    <n v="1"/>
    <s v="Protagonismo"/>
    <s v="Protagonista"/>
    <n v="1"/>
    <m/>
    <n v="0.03"/>
    <n v="68.11"/>
    <n v="68.11"/>
    <n v="8.75"/>
    <m/>
    <m/>
    <m/>
    <m/>
    <x v="22"/>
    <s v="/s/a/lppnn"/>
    <m/>
    <s v="nacional"/>
    <s v="No"/>
    <n v="1"/>
    <x v="7"/>
    <n v="14"/>
    <d v="1899-12-30T00:00:00"/>
    <n v="4.375"/>
    <s v="1"/>
    <s v="0"/>
    <s v="0"/>
  </r>
  <r>
    <s v="/p/a/112350484"/>
    <m/>
    <s v="http://corerepo.acceso.com/api/v2/temp_file/7baeb64360cd5f5103cd54676f1028bb/?format=json"/>
    <s v="Gabinete aprueba nuevos peajes en el Canal"/>
    <m/>
    <x v="3"/>
    <x v="47"/>
    <s v="pa"/>
    <m/>
    <m/>
    <s v="ORLANDO MENDIETA"/>
    <x v="1"/>
    <m/>
    <s v="periódico"/>
    <s v="2017-08-13 17:00:00-05:00"/>
    <d v="2017-08-13T00:00:00"/>
    <m/>
    <n v="325.3"/>
    <n v="4"/>
    <m/>
    <n v="22"/>
    <m/>
    <n v="14"/>
    <m/>
    <s v="información economómica"/>
    <s v="Panamá"/>
    <m/>
    <s v="español"/>
    <m/>
    <x v="1"/>
    <m/>
    <m/>
    <m/>
    <m/>
    <m/>
    <m/>
    <m/>
    <m/>
    <m/>
    <m/>
    <m/>
    <s v="Tránsito de buques por el Canal"/>
    <m/>
    <m/>
    <m/>
    <m/>
    <m/>
    <m/>
    <s v="Canal de Panamá"/>
    <x v="1"/>
    <n v="1"/>
    <s v="Protagonismo"/>
    <s v="Secundario"/>
    <n v="1"/>
    <m/>
    <n v="0.22"/>
    <n v="11"/>
    <n v="11"/>
    <n v="6.56"/>
    <m/>
    <m/>
    <m/>
    <m/>
    <x v="38"/>
    <s v="/s/a/elfip"/>
    <m/>
    <s v="nacional"/>
    <s v="Sí"/>
    <n v="1"/>
    <x v="18"/>
    <n v="13"/>
    <d v="1899-12-30T00:00:00"/>
    <n v="3.2799999999999994"/>
    <s v="1"/>
    <s v="0"/>
    <s v="0"/>
  </r>
  <r>
    <s v="/p/a/112350146"/>
    <m/>
    <s v="http://corerepo.acceso.com/api/v2/temp_file/7f2b66eae27e20d8a9ddc777ec59216b/?format=json"/>
    <s v="Advierten que el Tisa busca vender a Panamá"/>
    <m/>
    <x v="3"/>
    <x v="7"/>
    <s v="pa"/>
    <m/>
    <m/>
    <s v="GRUPO EPASA"/>
    <x v="81"/>
    <m/>
    <s v="periódico"/>
    <s v="2017-08-14 17:00:00-05:00"/>
    <d v="2017-08-14T00:00:00"/>
    <m/>
    <n v="749.6"/>
    <n v="4"/>
    <m/>
    <n v="1524"/>
    <m/>
    <n v="8"/>
    <m/>
    <s v="información general"/>
    <s v="Panamá"/>
    <m/>
    <s v="español"/>
    <m/>
    <x v="1"/>
    <m/>
    <m/>
    <m/>
    <m/>
    <m/>
    <m/>
    <m/>
    <m/>
    <m/>
    <m/>
    <m/>
    <m/>
    <m/>
    <m/>
    <m/>
    <m/>
    <s v="Acuerdos internacionales"/>
    <m/>
    <s v="Canal de Panamá"/>
    <x v="1"/>
    <n v="0"/>
    <s v="Protagonismo"/>
    <s v="Secundario"/>
    <n v="0"/>
    <m/>
    <n v="0.39"/>
    <n v="762"/>
    <n v="762"/>
    <n v="6.25"/>
    <m/>
    <m/>
    <m/>
    <m/>
    <x v="7"/>
    <s v="/s/a/panam"/>
    <m/>
    <s v="nacional"/>
    <s v="No"/>
    <n v="1"/>
    <x v="28"/>
    <n v="14"/>
    <d v="1899-12-30T00:00:00"/>
    <n v="3.125"/>
    <s v="0"/>
    <s v="1"/>
    <s v="0"/>
  </r>
  <r>
    <s v="/p/a/112350429"/>
    <m/>
    <s v="http://corerepo.acceso.com/api/v2/temp_file/e1046e0c9a6c48021dc0025b18f3752d/?format=json"/>
    <s v="Proyectos en planes: Corozal y un cuarto juego de esclusas"/>
    <m/>
    <x v="3"/>
    <x v="20"/>
    <s v="pa"/>
    <m/>
    <m/>
    <s v="Grupo Editorial Metro S.A."/>
    <x v="25"/>
    <m/>
    <s v="periódico"/>
    <s v="2017-08-14 17:00:00-05:00"/>
    <d v="2017-08-14T00:00:00"/>
    <m/>
    <n v="188.4"/>
    <n v="4"/>
    <m/>
    <n v="290"/>
    <m/>
    <n v="11"/>
    <m/>
    <s v="información general"/>
    <s v="Panamá"/>
    <m/>
    <s v="español"/>
    <m/>
    <x v="0"/>
    <s v="Titular"/>
    <s v="Proyectos futuros"/>
    <m/>
    <m/>
    <m/>
    <m/>
    <m/>
    <m/>
    <m/>
    <m/>
    <m/>
    <m/>
    <m/>
    <m/>
    <m/>
    <m/>
    <m/>
    <m/>
    <s v="Canal de Panamá"/>
    <x v="0"/>
    <n v="0"/>
    <s v="Protagonismo"/>
    <s v="Protagonista"/>
    <n v="0"/>
    <m/>
    <n v="0.21"/>
    <n v="290"/>
    <n v="290"/>
    <n v="7.19"/>
    <m/>
    <m/>
    <m/>
    <m/>
    <x v="20"/>
    <s v="/s/a/melib"/>
    <m/>
    <s v="nacional"/>
    <s v="Sí"/>
    <n v="1"/>
    <x v="37"/>
    <n v="14"/>
    <d v="1899-12-30T00:00:00"/>
    <n v="3.5950000000000006"/>
    <s v="0"/>
    <s v="1"/>
    <s v="0"/>
  </r>
  <r>
    <s v="/p/a/112350416"/>
    <m/>
    <s v="http://corerepo.acceso.com/api/v2/temp_file/ae080a29af7be20eb4eae7f10db0a148/?format=json"/>
    <s v="Industria ACP REALIZARÁ HOY C O N V E R S AT O R I O"/>
    <m/>
    <x v="3"/>
    <x v="20"/>
    <s v="pa"/>
    <m/>
    <m/>
    <s v="Grupo Editorial Metro S.A."/>
    <x v="1"/>
    <m/>
    <s v="periódico"/>
    <s v="2017-08-14 17:00:00-05:00"/>
    <d v="2017-08-14T00:00:00"/>
    <m/>
    <n v="38.1"/>
    <n v="4"/>
    <m/>
    <n v="58"/>
    <m/>
    <n v="10"/>
    <m/>
    <s v="información general"/>
    <s v="Panamá"/>
    <m/>
    <s v="español"/>
    <m/>
    <x v="1"/>
    <s v="Titular"/>
    <m/>
    <s v="Educación"/>
    <m/>
    <m/>
    <m/>
    <m/>
    <m/>
    <m/>
    <m/>
    <m/>
    <m/>
    <m/>
    <m/>
    <m/>
    <m/>
    <m/>
    <m/>
    <s v="Canal de Panamá"/>
    <x v="1"/>
    <n v="1"/>
    <s v="Protagonismo"/>
    <s v="Secundario"/>
    <n v="1"/>
    <m/>
    <n v="0.03"/>
    <n v="42.25"/>
    <n v="42.25"/>
    <n v="8.1300000000000008"/>
    <m/>
    <m/>
    <m/>
    <m/>
    <x v="20"/>
    <s v="/s/a/melib"/>
    <m/>
    <s v="nacional"/>
    <s v="No"/>
    <n v="1"/>
    <x v="26"/>
    <n v="14"/>
    <d v="1899-12-30T00:00:00"/>
    <n v="4.0650000000000004"/>
    <s v="1"/>
    <s v="0"/>
    <s v="0"/>
  </r>
  <r>
    <s v="/i/mn/31524757731"/>
    <s v="http://www.critica.com.pa/nacional/conversatorio-con-protagonistas-de-la-historia-canalera-hoy-485709"/>
    <s v="http://www.critica.com.pa/nacional/conversatorio-con-protagonistas-de-la-historia-canalera-hoy-485709"/>
    <s v="Conversatorio con protagonistas de la historia canalera, hoy"/>
    <m/>
    <x v="0"/>
    <x v="6"/>
    <s v="pa"/>
    <m/>
    <m/>
    <m/>
    <x v="1"/>
    <m/>
    <s v="noticia"/>
    <s v="2017-08-15 07:35:00-05:00"/>
    <d v="2017-08-15T00:00:00"/>
    <d v="1899-12-30T07:35:00"/>
    <m/>
    <n v="22450"/>
    <n v="311"/>
    <n v="154.9"/>
    <m/>
    <m/>
    <n v="5"/>
    <s v="información general"/>
    <s v="Panamá"/>
    <m/>
    <s v="español"/>
    <m/>
    <x v="0"/>
    <m/>
    <m/>
    <m/>
    <m/>
    <m/>
    <m/>
    <m/>
    <m/>
    <s v="Sí"/>
    <m/>
    <m/>
    <m/>
    <m/>
    <m/>
    <m/>
    <m/>
    <m/>
    <s v="Cumbres, seminarios, foros"/>
    <s v="Canal de Panamá"/>
    <x v="0"/>
    <n v="1"/>
    <s v="Protagonismo"/>
    <s v="Protagonista"/>
    <n v="1"/>
    <m/>
    <m/>
    <n v="154.9"/>
    <n v="154.9"/>
    <n v="7.81"/>
    <n v="7.81"/>
    <m/>
    <m/>
    <m/>
    <x v="6"/>
    <s v="/s/mn/feb70115bb0e1699a5aed4f0a518f2a0"/>
    <m/>
    <m/>
    <s v="No"/>
    <n v="1"/>
    <x v="5"/>
    <n v="15"/>
    <d v="1899-12-30T00:00:00"/>
    <n v="3.9049999999999994"/>
    <s v="1"/>
    <s v="0"/>
    <s v="0"/>
  </r>
  <r>
    <s v="/r/a360lat/32042562"/>
    <m/>
    <s v="https://acceso360latam.acceso.com/autoridadcanal/es-PA/?mod=TrackingAVPlayer&amp;task=download&amp;isHighQuality=1&amp;inline=1&amp;newsId=32042562&amp;mediaType=1&amp;origin=news-publication&amp;sigTs=1502814635&amp;sig=04579e85ea45119c6d37d4e7902edc8ad8f7251a2578b77ac9bb54869828fc23"/>
    <s v="ENTREVISTA CON JORGE LUIS QUIJANO, ADMINISTRADOR DE LA ACP. HABLA SOBRE LOS 103 AÑOS DE LA INAUGUACION DEL CANAL DE..."/>
    <m/>
    <x v="2"/>
    <x v="8"/>
    <s v="pa"/>
    <s v="pa"/>
    <m/>
    <m/>
    <x v="1"/>
    <m/>
    <s v="radio"/>
    <s v="2017-08-15 08:14:56-05:00"/>
    <d v="2017-08-15T00:00:00"/>
    <d v="1899-12-30T08:14:56"/>
    <m/>
    <m/>
    <m/>
    <n v="1195.6400000000001"/>
    <n v="828"/>
    <m/>
    <m/>
    <m/>
    <s v="Panamá"/>
    <s v="pa"/>
    <m/>
    <m/>
    <x v="0"/>
    <m/>
    <s v="Administración"/>
    <m/>
    <m/>
    <m/>
    <m/>
    <m/>
    <m/>
    <m/>
    <m/>
    <m/>
    <m/>
    <m/>
    <m/>
    <m/>
    <m/>
    <m/>
    <m/>
    <s v="Canal de Panamá"/>
    <x v="0"/>
    <n v="1"/>
    <s v="Protagonismo"/>
    <s v="Protagonista"/>
    <n v="1"/>
    <n v="828"/>
    <m/>
    <n v="1195.6400000000001"/>
    <n v="1195.6400000000001"/>
    <n v="10"/>
    <m/>
    <m/>
    <m/>
    <m/>
    <x v="8"/>
    <m/>
    <m/>
    <m/>
    <s v="No"/>
    <n v="1"/>
    <x v="11"/>
    <n v="15"/>
    <d v="1899-12-30T00:14:37"/>
    <n v="5"/>
    <s v="1"/>
    <s v="0"/>
    <s v="0"/>
  </r>
  <r>
    <s v="/tv/a360lat/32043977"/>
    <m/>
    <s v="https://acceso360latam.acceso.com/bahia/es-PA/?mod=TrackingAVPlayer&amp;task=download&amp;isHighQuality=1&amp;inline=1&amp;newsId=32043977&amp;mediaType=2&amp;origin=news-publication&amp;sigTs=1502858784&amp;sig=096231786aa0d4b919a93db4580474fd424757572d3425be290bd0dbc0130826"/>
    <s v="ENTREVISTA CON JOSE BLANDON, ANALISTA POLITICO. HABLA SOBRE LA SITUACION POLITICA DE VENEZUELA, LA CELEBRACION DE LOS..."/>
    <m/>
    <x v="1"/>
    <x v="21"/>
    <s v="pa"/>
    <s v="pa"/>
    <m/>
    <m/>
    <x v="8"/>
    <m/>
    <s v="tv"/>
    <s v="2017-08-15 07:43:20-05:00"/>
    <d v="2017-08-15T00:00:00"/>
    <d v="1899-12-30T07:43:20"/>
    <m/>
    <m/>
    <m/>
    <n v="6684.38"/>
    <n v="713"/>
    <m/>
    <m/>
    <m/>
    <s v="Panamá"/>
    <s v="pa"/>
    <m/>
    <m/>
    <x v="1"/>
    <m/>
    <s v="Administración"/>
    <m/>
    <m/>
    <m/>
    <m/>
    <m/>
    <m/>
    <m/>
    <m/>
    <m/>
    <m/>
    <m/>
    <m/>
    <m/>
    <m/>
    <m/>
    <m/>
    <s v="Canal de Panamá"/>
    <x v="1"/>
    <n v="1"/>
    <s v="Protagonismo"/>
    <s v="Secundario"/>
    <n v="1"/>
    <n v="356.5"/>
    <m/>
    <n v="3342.19"/>
    <n v="3342.19"/>
    <n v="8"/>
    <m/>
    <m/>
    <m/>
    <m/>
    <x v="3"/>
    <m/>
    <m/>
    <m/>
    <s v="No"/>
    <n v="1"/>
    <x v="11"/>
    <n v="15"/>
    <d v="1899-12-30T00:12:35"/>
    <n v="4"/>
    <s v="1"/>
    <s v="0"/>
    <s v="0"/>
  </r>
  <r>
    <s v="/r/a360lat/32042561"/>
    <m/>
    <s v="https://acceso360latam.acceso.com/autoridadcanal/es-PA/?mod=TrackingAVPlayer&amp;task=download&amp;isHighQuality=1&amp;inline=1&amp;newsId=32042561&amp;mediaType=1&amp;origin=news-publication&amp;sigTs=1502814634&amp;sig=7829ba2658dc768edac8b42f29ccf42085c23243e8caf12b21d8754a3511eefe"/>
    <s v="ENTREVISTA CON JORGE LUIS QUIJANO, ADMINISTRADOR DE LA ACP. HABLA SOBRE LOS 103 AÑOS DE LA INAUGUACION DEL CANAL DE..."/>
    <m/>
    <x v="2"/>
    <x v="8"/>
    <s v="pa"/>
    <s v="pa"/>
    <m/>
    <m/>
    <x v="1"/>
    <m/>
    <s v="radio"/>
    <s v="2017-08-15 08:28:35-05:00"/>
    <d v="2017-08-15T00:00:00"/>
    <d v="1899-12-30T08:28:35"/>
    <m/>
    <m/>
    <m/>
    <n v="942.94"/>
    <n v="653"/>
    <m/>
    <m/>
    <m/>
    <s v="Panamá"/>
    <s v="pa"/>
    <m/>
    <m/>
    <x v="0"/>
    <m/>
    <s v="Administración"/>
    <m/>
    <m/>
    <m/>
    <m/>
    <m/>
    <m/>
    <m/>
    <m/>
    <m/>
    <m/>
    <m/>
    <m/>
    <m/>
    <m/>
    <m/>
    <m/>
    <s v="Canal de Panamá"/>
    <x v="0"/>
    <n v="1"/>
    <s v="Protagonismo"/>
    <s v="Protagonista"/>
    <n v="1"/>
    <n v="653"/>
    <m/>
    <n v="942.94"/>
    <n v="942.94"/>
    <n v="10"/>
    <m/>
    <m/>
    <m/>
    <m/>
    <x v="8"/>
    <m/>
    <m/>
    <m/>
    <s v="No"/>
    <n v="1"/>
    <x v="11"/>
    <n v="15"/>
    <d v="1899-12-30T00:11:31"/>
    <n v="5"/>
    <s v="1"/>
    <s v="0"/>
    <s v="0"/>
  </r>
  <r>
    <s v="/tv/a360lat/32043297"/>
    <m/>
    <s v="https://acceso360latam.acceso.com/autoridadcanal/es-PA/?mod=TrackingAVPlayer&amp;task=download&amp;isHighQuality=1&amp;inline=1&amp;newsId=32043297&amp;mediaType=2&amp;origin=news-publication&amp;sigTs=1502814635&amp;sig=a6cd1df4021284c1389d3288489219ad58647530f0a6d034a8cf887fd766d99a"/>
    <s v="HOY SE CELEBRAN 103 AÑOS DE FUNCIONAMIENTO DEL CANAL DE PANAMA. CONEXION EN DIRECTO DESDE LAS ESCLUSAS DE MIRAFLORES...."/>
    <m/>
    <x v="1"/>
    <x v="12"/>
    <s v="pa"/>
    <s v="pa"/>
    <m/>
    <m/>
    <x v="1"/>
    <m/>
    <s v="tv"/>
    <s v="2017-08-15 09:20:14-05:00"/>
    <d v="2017-08-15T00:00:00"/>
    <d v="1899-12-30T09:20:14"/>
    <m/>
    <m/>
    <m/>
    <n v="7425"/>
    <n v="220"/>
    <m/>
    <m/>
    <m/>
    <s v="Panamá"/>
    <s v="pa"/>
    <m/>
    <m/>
    <x v="1"/>
    <m/>
    <s v="Administración"/>
    <m/>
    <m/>
    <m/>
    <m/>
    <m/>
    <m/>
    <m/>
    <m/>
    <m/>
    <m/>
    <m/>
    <m/>
    <m/>
    <m/>
    <m/>
    <m/>
    <s v="Canal de Panamá"/>
    <x v="0"/>
    <n v="1"/>
    <s v="Protagonismo"/>
    <s v="Protagonista"/>
    <n v="1"/>
    <n v="220"/>
    <m/>
    <n v="7425"/>
    <n v="7425"/>
    <n v="10"/>
    <m/>
    <m/>
    <m/>
    <m/>
    <x v="12"/>
    <m/>
    <m/>
    <m/>
    <s v="No"/>
    <n v="1"/>
    <x v="11"/>
    <n v="15"/>
    <d v="1899-12-30T00:03:53"/>
    <n v="5"/>
    <s v="1"/>
    <s v="0"/>
    <s v="0"/>
  </r>
  <r>
    <s v="/tv/a360lat/32042954"/>
    <m/>
    <s v="https://acceso360latam.acceso.com/autoridadcanal/es-PA/?mod=TrackingAVPlayer&amp;task=download&amp;isHighQuality=1&amp;inline=1&amp;newsId=32042954&amp;mediaType=2&amp;origin=news-publication&amp;sigTs=1502814635&amp;sig=af0edf16ba2ebdb999a6a774dc45828b59c85419316613c753d94ec97cd16c07"/>
    <s v="EL MINISTERIO DE AMBIENTE ANUNCIO QUE DESDE HOY SE HARA UNA TRANSMISION EN VIVO DE UN PICHON DE AGUILA ARPIA UBICADO EN..."/>
    <m/>
    <x v="1"/>
    <x v="17"/>
    <s v="pa"/>
    <s v="pa"/>
    <m/>
    <m/>
    <x v="1"/>
    <m/>
    <s v="tv"/>
    <s v="2017-08-15 07:28:28-05:00"/>
    <d v="2017-08-15T00:00:00"/>
    <d v="1899-12-30T07:28:28"/>
    <m/>
    <m/>
    <m/>
    <n v="5499.9"/>
    <n v="162"/>
    <m/>
    <m/>
    <m/>
    <s v="Panamá"/>
    <s v="pa"/>
    <m/>
    <m/>
    <x v="1"/>
    <m/>
    <m/>
    <m/>
    <m/>
    <m/>
    <m/>
    <m/>
    <m/>
    <m/>
    <m/>
    <m/>
    <m/>
    <s v="Animales"/>
    <m/>
    <m/>
    <m/>
    <m/>
    <m/>
    <s v="Canal de Panamá"/>
    <x v="2"/>
    <n v="0"/>
    <s v="Protagonismo"/>
    <s v="Mencion"/>
    <n v="0"/>
    <n v="5"/>
    <m/>
    <n v="169.75"/>
    <n v="169.75"/>
    <n v="5"/>
    <m/>
    <m/>
    <m/>
    <m/>
    <x v="17"/>
    <m/>
    <m/>
    <m/>
    <s v="No"/>
    <n v="1"/>
    <x v="40"/>
    <n v="15"/>
    <d v="1899-12-30T00:02:52"/>
    <n v="2.5"/>
    <s v="0"/>
    <s v="1"/>
    <s v="0"/>
  </r>
  <r>
    <s v="/tv/a360lat/32043530"/>
    <m/>
    <s v="https://acceso360latam.acceso.com/autoridadcanal/es-PA/?mod=TrackingAVPlayer&amp;task=download&amp;isHighQuality=1&amp;inline=1&amp;newsId=32043530&amp;mediaType=2&amp;origin=news-publication&amp;sigTs=1502814635&amp;sig=1ee2804b17e464ebcddcc7d294b97121c917de7b9164040a9cd5971eb484cdc9"/>
    <s v="EL CANAL DE PANAMA CUMPLE 103 AÑOS DESDE QUE EL 'VAPOR ANCON' HIZO SU RECORRIDO HISTORICO POR LA VIA."/>
    <m/>
    <x v="1"/>
    <x v="17"/>
    <s v="pa"/>
    <s v="pa"/>
    <m/>
    <m/>
    <x v="1"/>
    <m/>
    <s v="tv"/>
    <s v="2017-08-15 09:58:51-05:00"/>
    <d v="2017-08-15T00:00:00"/>
    <d v="1899-12-30T09:58:51"/>
    <m/>
    <m/>
    <m/>
    <n v="4990.67"/>
    <n v="147"/>
    <m/>
    <m/>
    <m/>
    <s v="Panamá"/>
    <s v="pa"/>
    <m/>
    <m/>
    <x v="1"/>
    <m/>
    <s v="Administración"/>
    <m/>
    <m/>
    <m/>
    <m/>
    <m/>
    <m/>
    <m/>
    <m/>
    <m/>
    <m/>
    <m/>
    <m/>
    <m/>
    <m/>
    <m/>
    <m/>
    <s v="Canal de Panamá"/>
    <x v="0"/>
    <n v="1"/>
    <s v="Protagonismo"/>
    <s v="Protagonista"/>
    <n v="1"/>
    <n v="147"/>
    <m/>
    <n v="4990.67"/>
    <n v="4990.67"/>
    <n v="10"/>
    <m/>
    <m/>
    <m/>
    <m/>
    <x v="17"/>
    <m/>
    <m/>
    <m/>
    <s v="No"/>
    <n v="1"/>
    <x v="11"/>
    <n v="15"/>
    <d v="1899-12-30T00:02:36"/>
    <n v="5"/>
    <s v="1"/>
    <s v="0"/>
    <s v="0"/>
  </r>
  <r>
    <s v="/tv/a360lat/32043725"/>
    <m/>
    <s v="https://acceso360latam.acceso.com/autoridadcanal/es-PA/?mod=TrackingAVPlayer&amp;task=download&amp;isHighQuality=1&amp;inline=1&amp;newsId=32043725&amp;mediaType=2&amp;origin=news-publication&amp;sigTs=1502814635&amp;sig=6dfa2565615f2ece53703c74b17a7882c0b68350045d278ded51630c88bb3e2a"/>
    <s v="PARA ESTE JUEVES 17 SE HA CONFIRMADO LA VISITA DEL VICEPRESIDENTE DE EEUU, MIKE PENCE. EL TLC SERA ANALIZADO DURANTE LA..."/>
    <m/>
    <x v="1"/>
    <x v="21"/>
    <s v="pa"/>
    <s v="pa"/>
    <m/>
    <m/>
    <x v="82"/>
    <m/>
    <s v="tv"/>
    <s v="2017-08-15 06:53:01-05:00"/>
    <d v="2017-08-15T00:00:00"/>
    <d v="1899-12-30T06:53:01"/>
    <m/>
    <m/>
    <m/>
    <n v="1134.3800000000001"/>
    <n v="121"/>
    <m/>
    <m/>
    <m/>
    <s v="Panamá"/>
    <s v="pa"/>
    <m/>
    <m/>
    <x v="1"/>
    <m/>
    <m/>
    <m/>
    <m/>
    <m/>
    <m/>
    <m/>
    <m/>
    <m/>
    <m/>
    <m/>
    <m/>
    <m/>
    <m/>
    <m/>
    <m/>
    <s v="Relaciones internacionales"/>
    <m/>
    <s v="Canal de Panamá"/>
    <x v="2"/>
    <n v="1"/>
    <s v="Protagonismo"/>
    <s v="Mencion"/>
    <n v="1"/>
    <n v="5"/>
    <m/>
    <n v="46.88"/>
    <n v="46.88"/>
    <n v="8"/>
    <m/>
    <m/>
    <m/>
    <m/>
    <x v="3"/>
    <m/>
    <m/>
    <m/>
    <s v="No"/>
    <n v="1"/>
    <x v="1"/>
    <n v="15"/>
    <d v="1899-12-30T00:02:08"/>
    <n v="4"/>
    <s v="1"/>
    <s v="0"/>
    <s v="0"/>
  </r>
  <r>
    <s v="/tv/a360lat/32044014"/>
    <m/>
    <s v="https://acceso360latam.acceso.com/bahia/es-PA/?mod=TrackingAVPlayer&amp;task=download&amp;isHighQuality=1&amp;inline=1&amp;newsId=32044014&amp;mediaType=2&amp;origin=news-publication&amp;sigTs=1502858784&amp;sig=a20ac43cef2624d24bc1e145ff6a587f09d05de21c76aebe8eb037dffbb61ac2"/>
    <s v="ENTREVISTA CON JOSE BLANDON, ANALISTA POLITICO. HABLA SOBRE LA SITUACION POLITICA DE VENEZUELA, LA CELEBRACION DE LOS..."/>
    <m/>
    <x v="1"/>
    <x v="21"/>
    <s v="pa"/>
    <s v="pa"/>
    <m/>
    <m/>
    <x v="8"/>
    <m/>
    <s v="tv"/>
    <s v="2017-08-15 08:06:15-05:00"/>
    <d v="2017-08-15T00:00:00"/>
    <d v="1899-12-30T08:06:15"/>
    <m/>
    <m/>
    <m/>
    <n v="4134.38"/>
    <n v="441"/>
    <m/>
    <m/>
    <m/>
    <s v="Panamá"/>
    <s v="pa"/>
    <m/>
    <m/>
    <x v="1"/>
    <m/>
    <s v="Administración"/>
    <m/>
    <m/>
    <m/>
    <m/>
    <m/>
    <m/>
    <m/>
    <m/>
    <m/>
    <m/>
    <m/>
    <m/>
    <m/>
    <m/>
    <m/>
    <m/>
    <s v="Canal de Panamá"/>
    <x v="1"/>
    <n v="1"/>
    <s v="Protagonismo"/>
    <s v="Secundario"/>
    <n v="1"/>
    <n v="220.5"/>
    <m/>
    <n v="2067.19"/>
    <n v="2067.19"/>
    <n v="8"/>
    <m/>
    <m/>
    <m/>
    <m/>
    <x v="3"/>
    <m/>
    <m/>
    <m/>
    <s v="No"/>
    <n v="1"/>
    <x v="11"/>
    <n v="15"/>
    <d v="1899-12-30T00:07:47"/>
    <n v="4"/>
    <s v="1"/>
    <s v="0"/>
    <s v="0"/>
  </r>
  <r>
    <s v="/i/mn/31525959415"/>
    <s v="http://elsiglo.com/panama/canal-panama-cumple-103-anos-operaciones/24017789"/>
    <s v="http://elsiglo.com.pa/panama/canal-panama-cumple-103-anos-operaciones/24017789"/>
    <s v="El Canal de Panamá cumple 103 años de operaciones"/>
    <m/>
    <x v="0"/>
    <x v="0"/>
    <s v="pa"/>
    <m/>
    <m/>
    <m/>
    <x v="1"/>
    <m/>
    <s v="noticia"/>
    <s v="2017-08-15 09:56:00-05:00"/>
    <d v="2017-08-15T00:00:00"/>
    <d v="1899-12-30T09:56:00"/>
    <m/>
    <n v="419"/>
    <m/>
    <n v="100"/>
    <m/>
    <m/>
    <n v="4"/>
    <s v="información general"/>
    <s v="Panamá"/>
    <m/>
    <s v="español"/>
    <m/>
    <x v="0"/>
    <s v="Titular"/>
    <m/>
    <m/>
    <m/>
    <m/>
    <m/>
    <m/>
    <m/>
    <s v="Sí"/>
    <m/>
    <m/>
    <m/>
    <m/>
    <m/>
    <m/>
    <m/>
    <m/>
    <s v="Cumbres, seminarios, foros"/>
    <s v="Canal de Panamá"/>
    <x v="0"/>
    <n v="1"/>
    <s v="Protagonismo"/>
    <s v="Protagonista"/>
    <n v="1"/>
    <m/>
    <m/>
    <n v="0.84"/>
    <n v="0.84"/>
    <n v="7.81"/>
    <m/>
    <m/>
    <m/>
    <m/>
    <x v="0"/>
    <s v="/s/mn/c11e65d811682e26e9281cacf6ba002c"/>
    <m/>
    <m/>
    <s v="No"/>
    <n v="1"/>
    <x v="5"/>
    <n v="15"/>
    <d v="1899-12-30T00:00:00"/>
    <n v="3.9049999999999994"/>
    <s v="1"/>
    <s v="0"/>
    <s v="0"/>
  </r>
  <r>
    <s v="/i/mn/31525903020"/>
    <s v="https://elcapitalfinanciero.com/canal-panama-103-anos-aportes/"/>
    <s v="https://elcapitalfinanciero.com/canal-panama-103-anos-aportes/"/>
    <s v="Canal de Panamá: 103 años de aportes"/>
    <m/>
    <x v="0"/>
    <x v="35"/>
    <s v="pa"/>
    <m/>
    <m/>
    <m/>
    <x v="22"/>
    <m/>
    <s v="noticia"/>
    <s v="2017-08-15 09:49:00-05:00"/>
    <d v="2017-08-15T00:00:00"/>
    <d v="1899-12-30T09:49:00"/>
    <m/>
    <m/>
    <m/>
    <n v="100"/>
    <m/>
    <m/>
    <m/>
    <s v="información general"/>
    <s v="Panamá"/>
    <m/>
    <s v="español"/>
    <m/>
    <x v="0"/>
    <s v="Titular"/>
    <m/>
    <m/>
    <m/>
    <m/>
    <m/>
    <m/>
    <m/>
    <m/>
    <m/>
    <m/>
    <m/>
    <m/>
    <m/>
    <m/>
    <m/>
    <m/>
    <s v="Aniversario del Canal de Panamá"/>
    <s v="Canal de Panamá"/>
    <x v="0"/>
    <n v="1"/>
    <s v="Protagonismo"/>
    <s v="Protagonista"/>
    <n v="1"/>
    <m/>
    <m/>
    <m/>
    <m/>
    <n v="10"/>
    <m/>
    <m/>
    <m/>
    <m/>
    <x v="27"/>
    <s v="/s/mn/4dc6bcf0d189d0c4f977a609413f401c"/>
    <m/>
    <m/>
    <s v="No"/>
    <n v="1"/>
    <x v="8"/>
    <n v="15"/>
    <d v="1899-12-30T00:00:00"/>
    <n v="5"/>
    <s v="1"/>
    <s v="0"/>
    <s v="0"/>
  </r>
  <r>
    <s v="/i/mn/31526062204"/>
    <s v="http://www.telemetro.com/nacionales/Canal-Panama-celebra-anos-operaciones_0_1054094852.html"/>
    <s v="http://www.telemetro.com/nacionales/Canal-Panama-celebra-anos-operaciones_0_1054094852.html"/>
    <s v="Canal de Panamá celebra 103 años de operaciones"/>
    <m/>
    <x v="0"/>
    <x v="22"/>
    <s v="pa"/>
    <m/>
    <m/>
    <m/>
    <x v="1"/>
    <m/>
    <s v="noticia"/>
    <s v="2017-08-15 10:07:00-05:00"/>
    <d v="2017-08-15T00:00:00"/>
    <d v="1899-12-30T10:07:00"/>
    <m/>
    <n v="44394"/>
    <m/>
    <n v="266.36"/>
    <m/>
    <m/>
    <n v="5"/>
    <s v="información general"/>
    <s v="Panamá"/>
    <m/>
    <s v="español"/>
    <m/>
    <x v="1"/>
    <s v="Titular"/>
    <s v="Administración"/>
    <m/>
    <m/>
    <m/>
    <m/>
    <m/>
    <m/>
    <m/>
    <m/>
    <m/>
    <m/>
    <m/>
    <m/>
    <m/>
    <m/>
    <m/>
    <m/>
    <s v="Canal de Panamá"/>
    <x v="0"/>
    <n v="1"/>
    <s v="Protagonismo"/>
    <s v="Protagonista"/>
    <n v="1"/>
    <m/>
    <m/>
    <n v="266.36"/>
    <n v="266.36"/>
    <n v="7.81"/>
    <m/>
    <m/>
    <m/>
    <m/>
    <x v="21"/>
    <s v="/s/mn/ffed1af28c99dfe89b18eb4d6c784da8"/>
    <m/>
    <m/>
    <s v="No"/>
    <n v="1"/>
    <x v="11"/>
    <n v="15"/>
    <d v="1899-12-30T00:00:00"/>
    <n v="3.9049999999999994"/>
    <s v="1"/>
    <s v="0"/>
    <s v="0"/>
  </r>
  <r>
    <s v="/tv/a360lat/32044015"/>
    <m/>
    <s v="https://acceso360latam.acceso.com/bahia/es-PA/?mod=TrackingAVPlayer&amp;task=download&amp;isHighQuality=1&amp;inline=1&amp;newsId=32044015&amp;mediaType=2&amp;origin=news-publication&amp;sigTs=1502858785&amp;sig=9da50536628f7a1720354e539609d4c111ba54591ed771d0e95d66482375faaa"/>
    <s v="ENTREVISTA CON JOSE BLANDON, ANALISTA POLITICO. HABLA SOBRE LA SITUACION POLITICA DE VENEZUELA, LA CELEBRACION DE LOS..."/>
    <m/>
    <x v="1"/>
    <x v="21"/>
    <s v="pa"/>
    <s v="pa"/>
    <m/>
    <m/>
    <x v="8"/>
    <m/>
    <s v="tv"/>
    <s v="2017-08-15 07:55:03-05:00"/>
    <d v="2017-08-15T00:00:00"/>
    <d v="1899-12-30T07:55:03"/>
    <m/>
    <m/>
    <m/>
    <n v="6384.38"/>
    <n v="681"/>
    <m/>
    <m/>
    <m/>
    <s v="Panamá"/>
    <s v="pa"/>
    <m/>
    <m/>
    <x v="1"/>
    <m/>
    <s v="Administración"/>
    <m/>
    <m/>
    <m/>
    <m/>
    <m/>
    <m/>
    <m/>
    <m/>
    <m/>
    <m/>
    <m/>
    <m/>
    <m/>
    <m/>
    <m/>
    <m/>
    <s v="Canal de Panamá"/>
    <x v="1"/>
    <n v="1"/>
    <s v="Protagonismo"/>
    <s v="Secundario"/>
    <n v="1"/>
    <n v="340.5"/>
    <m/>
    <n v="3192.19"/>
    <n v="3192.19"/>
    <n v="8"/>
    <m/>
    <m/>
    <m/>
    <m/>
    <x v="3"/>
    <m/>
    <m/>
    <m/>
    <s v="No"/>
    <n v="1"/>
    <x v="11"/>
    <n v="15"/>
    <d v="1899-12-30T00:12:01"/>
    <n v="4"/>
    <s v="1"/>
    <s v="0"/>
    <s v="0"/>
  </r>
  <r>
    <s v="/i/mn/31526294610"/>
    <s v="http://www.telemetro.com/nacionales/Varela-recibira-Pence-Palacio-Garzas_0_1054094856.html"/>
    <s v="http://www.telemetro.com/nacionales/Varela-recibira-Pence-Palacio-Garzas_0_1054094856.html"/>
    <s v="Varela recibirá a Pence en el Palacio de las Garzas este jueves"/>
    <m/>
    <x v="0"/>
    <x v="22"/>
    <s v="pa"/>
    <m/>
    <m/>
    <m/>
    <x v="1"/>
    <m/>
    <s v="noticia"/>
    <s v="2017-08-15 10:35:00-05:00"/>
    <d v="2017-08-15T00:00:00"/>
    <d v="1899-12-30T10:35:00"/>
    <m/>
    <n v="44394"/>
    <m/>
    <n v="266.36"/>
    <m/>
    <m/>
    <n v="5"/>
    <s v="información general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2"/>
    <n v="0"/>
    <s v="Protagonismo"/>
    <s v="Mencion"/>
    <n v="0"/>
    <m/>
    <m/>
    <n v="26.64"/>
    <n v="26.64"/>
    <n v="5.47"/>
    <m/>
    <m/>
    <m/>
    <m/>
    <x v="21"/>
    <s v="/s/mn/ffed1af28c99dfe89b18eb4d6c784da8"/>
    <m/>
    <m/>
    <s v="No"/>
    <n v="1"/>
    <x v="1"/>
    <n v="15"/>
    <d v="1899-12-30T00:00:00"/>
    <n v="2.7349999999999994"/>
    <s v="0"/>
    <s v="1"/>
    <s v="0"/>
  </r>
  <r>
    <s v="/i/mn/31526323227"/>
    <s v="http://laestrella.com.pa/panama/nacional/travesia-vapor-ancon-canal-panama-hace-103-anos/24017791"/>
    <s v="http://laestrella.com.pa/panama/nacional/travesia-vapor-ancon-canal-panama-hace-103-anos/24017791"/>
    <s v="La travesía del Vapor Ancón por el Canal de Panamá hace 103 años"/>
    <m/>
    <x v="0"/>
    <x v="2"/>
    <s v="pa"/>
    <m/>
    <m/>
    <m/>
    <x v="1"/>
    <m/>
    <s v="noticia"/>
    <s v="2017-08-15 10:39:00-05:00"/>
    <d v="2017-08-15T00:00:00"/>
    <d v="1899-12-30T10:39:00"/>
    <m/>
    <n v="49727"/>
    <m/>
    <n v="462.46"/>
    <m/>
    <m/>
    <n v="5"/>
    <s v="información general"/>
    <s v="Panamá"/>
    <m/>
    <s v="español"/>
    <m/>
    <x v="1"/>
    <s v="Titular"/>
    <s v="Administración"/>
    <m/>
    <m/>
    <m/>
    <m/>
    <m/>
    <m/>
    <m/>
    <m/>
    <m/>
    <m/>
    <m/>
    <m/>
    <m/>
    <m/>
    <m/>
    <m/>
    <s v="Canal de Panamá"/>
    <x v="0"/>
    <n v="1"/>
    <s v="Protagonismo"/>
    <s v="Protagonista"/>
    <n v="1"/>
    <m/>
    <m/>
    <n v="462.46"/>
    <n v="462.46"/>
    <n v="7.81"/>
    <m/>
    <m/>
    <m/>
    <m/>
    <x v="2"/>
    <s v="/s/mn/90c1e89e24d01c2a3df8080e7f6bdb35"/>
    <m/>
    <m/>
    <s v="No"/>
    <n v="1"/>
    <x v="11"/>
    <n v="15"/>
    <d v="1899-12-30T00:00:00"/>
    <n v="3.9049999999999994"/>
    <s v="1"/>
    <s v="0"/>
    <s v="0"/>
  </r>
  <r>
    <s v="/i/mn/31526195524"/>
    <s v="http://www.nexpanama.com/node/51929"/>
    <s v="http://www.nexpanama.com/node/51929"/>
    <s v="Afinan detalles para la llegada de Michael Pence a Panamá"/>
    <m/>
    <x v="0"/>
    <x v="37"/>
    <s v="pa"/>
    <m/>
    <m/>
    <m/>
    <x v="1"/>
    <m/>
    <s v="noticia"/>
    <s v="2017-08-15 10:23:00-05:00"/>
    <d v="2017-08-15T00:00:00"/>
    <d v="1899-12-30T10:23:00"/>
    <m/>
    <n v="1131"/>
    <m/>
    <n v="100"/>
    <m/>
    <m/>
    <n v="4"/>
    <m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m/>
    <m/>
    <n v="2.15"/>
    <n v="2.15"/>
    <n v="6.56"/>
    <m/>
    <m/>
    <m/>
    <m/>
    <x v="29"/>
    <s v="/s/mn/1445f29a679d027203d3405a6f1d614d"/>
    <m/>
    <m/>
    <s v="No"/>
    <n v="1"/>
    <x v="1"/>
    <n v="15"/>
    <d v="1899-12-30T00:00:00"/>
    <n v="3.2799999999999994"/>
    <s v="1"/>
    <s v="0"/>
    <s v="0"/>
  </r>
  <r>
    <s v="/i/mn/31526489301"/>
    <s v="http://elvenezolano.com.pa/presidente-varela-recibira-al-vicepresidente-de-los-estados-unidos/"/>
    <s v="http://elvenezolano.com.pa/presidente-varela-recibira-al-vicepresidente-de-los-estados-unidos/"/>
    <s v="Presidente Varela recibirá al vicepresidente de los Estados Unidos"/>
    <m/>
    <x v="0"/>
    <x v="55"/>
    <s v="pa"/>
    <m/>
    <m/>
    <m/>
    <x v="83"/>
    <m/>
    <s v="noticia"/>
    <s v="2017-08-15 11:00:00-05:00"/>
    <d v="2017-08-15T00:00:00"/>
    <d v="1899-12-30T11:00:00"/>
    <m/>
    <n v="587"/>
    <m/>
    <n v="100"/>
    <m/>
    <m/>
    <n v="4"/>
    <m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2"/>
    <n v="1"/>
    <s v="Protagonismo"/>
    <s v="Mencion"/>
    <n v="1"/>
    <m/>
    <m/>
    <n v="0.12"/>
    <n v="0.12"/>
    <n v="5.94"/>
    <m/>
    <m/>
    <m/>
    <m/>
    <x v="44"/>
    <s v="/s/mn/d1d0a3036c98e98cddcc1f7509ad1536"/>
    <m/>
    <m/>
    <s v="No"/>
    <n v="1"/>
    <x v="1"/>
    <n v="15"/>
    <d v="1899-12-30T00:00:00"/>
    <n v="2.9700000000000006"/>
    <s v="1"/>
    <s v="0"/>
    <s v="0"/>
  </r>
  <r>
    <s v="/i/mn/31526460529"/>
    <s v="http://www.prensa.com/politica/Seguridad-comercio-abordados-encuentro-Varela-Pence_0_4826517306.html"/>
    <s v="http://www.prensa.com/politica/Seguridad-comercio-abordados-encuentro-Varela-Pence_0_4826517306.html"/>
    <s v="Seguridad y comercio, entre los temas que serán abordados en el encuentro Varela-Pence"/>
    <m/>
    <x v="0"/>
    <x v="11"/>
    <s v="pa"/>
    <m/>
    <m/>
    <m/>
    <x v="84"/>
    <m/>
    <s v="noticia"/>
    <s v="2017-08-15 10:56:00-05:00"/>
    <d v="2017-08-15T00:00:00"/>
    <d v="1899-12-30T10:56:00"/>
    <m/>
    <n v="72409"/>
    <m/>
    <n v="606.05999999999995"/>
    <m/>
    <m/>
    <n v="6"/>
    <m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m/>
    <m/>
    <n v="303.02999999999997"/>
    <n v="303.02999999999997"/>
    <n v="6.88"/>
    <m/>
    <m/>
    <m/>
    <m/>
    <x v="11"/>
    <s v="/s/mn/c278fcaee936dcae2361612fec832e84"/>
    <m/>
    <m/>
    <s v="No"/>
    <n v="1"/>
    <x v="1"/>
    <n v="15"/>
    <d v="1899-12-30T00:00:00"/>
    <n v="3.4399999999999995"/>
    <s v="1"/>
    <s v="0"/>
    <s v="0"/>
  </r>
  <r>
    <s v="/tv/a360lat/32045168"/>
    <m/>
    <s v="https://acceso360latam.acceso.com/autoridadcanal/es-PA/?mod=TrackingAVPlayer&amp;task=download&amp;isHighQuality=1&amp;inline=1&amp;newsId=32045168&amp;mediaType=2&amp;origin=news-publication&amp;sigTs=1502814635&amp;sig=2c140542512170258b6c9660918fc4cac0ccb81fe98d6226b9f6e29e48584410"/>
    <s v="ESTE JUEVES DEBE LLEGAR EL VICEPRESIDENTE DE LOS ESTADOS UNIDOS MIKE PENCE A SUELO PANAMEÑO. DECLARACIONES DE JUAN..."/>
    <m/>
    <x v="1"/>
    <x v="30"/>
    <s v="pa"/>
    <s v="pa"/>
    <m/>
    <m/>
    <x v="82"/>
    <m/>
    <s v="tv"/>
    <s v="2017-08-14 19:10:23-05:00"/>
    <d v="2017-08-14T00:00:00"/>
    <d v="1899-12-30T19:10:23"/>
    <m/>
    <m/>
    <m/>
    <n v="5238.75"/>
    <n v="254"/>
    <m/>
    <m/>
    <m/>
    <s v="Panamá"/>
    <s v="pa"/>
    <m/>
    <m/>
    <x v="1"/>
    <m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n v="127"/>
    <m/>
    <n v="2619.38"/>
    <n v="2619.38"/>
    <n v="8"/>
    <m/>
    <m/>
    <m/>
    <m/>
    <x v="3"/>
    <m/>
    <m/>
    <m/>
    <s v="No"/>
    <n v="1"/>
    <x v="1"/>
    <n v="14"/>
    <d v="1899-12-30T00:04:29"/>
    <n v="4"/>
    <s v="1"/>
    <s v="0"/>
    <s v="0"/>
  </r>
  <r>
    <s v="/i/mn/31526723021"/>
    <s v="http://laestrella.com.pa/panama/nacional/varela-recibira-vicepresidente-eeuu-palacio-garzas/24017799"/>
    <s v="http://laestrella.com.pa/panama/nacional/varela-recibira-vicepresidente-eeuu-palacio-garzas/24017799"/>
    <s v="Varela recibirá al vicepresidente de EEUU en el Palacio de Las Garzas"/>
    <m/>
    <x v="0"/>
    <x v="2"/>
    <s v="pa"/>
    <m/>
    <m/>
    <m/>
    <x v="27"/>
    <m/>
    <s v="noticia"/>
    <s v="2017-08-15 11:28:00-05:00"/>
    <d v="2017-08-15T00:00:00"/>
    <d v="1899-12-30T11:28:00"/>
    <m/>
    <n v="49727"/>
    <m/>
    <n v="462.46"/>
    <m/>
    <m/>
    <n v="5"/>
    <s v="información general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2"/>
    <n v="1"/>
    <s v="Protagonismo"/>
    <s v="Mencion"/>
    <n v="1"/>
    <m/>
    <m/>
    <n v="46.25"/>
    <n v="46.25"/>
    <n v="5.94"/>
    <m/>
    <m/>
    <m/>
    <m/>
    <x v="2"/>
    <s v="/s/mn/90c1e89e24d01c2a3df8080e7f6bdb35"/>
    <m/>
    <m/>
    <s v="No"/>
    <n v="1"/>
    <x v="1"/>
    <n v="15"/>
    <d v="1899-12-30T00:00:00"/>
    <n v="2.9700000000000006"/>
    <s v="1"/>
    <s v="0"/>
    <s v="0"/>
  </r>
  <r>
    <s v="/i/mn/31527169217"/>
    <s v="http://laestrella.com.pa/panama/nacional/varela-recibira-vicepresidente-eeuu-palacio-garzas/24017799"/>
    <s v="http://laestrella.com.pa/panama/nacional/varela-recibira-vicepresidente-eeuu-palacio-garzas/24017799"/>
    <s v="hace 1 hora Varela recibirá al vicepresidente de EEUU en el Palacio de Las Garzas"/>
    <m/>
    <x v="0"/>
    <x v="2"/>
    <s v="pa"/>
    <m/>
    <m/>
    <m/>
    <x v="27"/>
    <m/>
    <s v="noticia"/>
    <s v="2017-08-15 12:25:00-05:00"/>
    <d v="2017-08-15T00:00:00"/>
    <d v="1899-12-30T12:25:00"/>
    <m/>
    <n v="49727"/>
    <m/>
    <n v="462.46"/>
    <m/>
    <m/>
    <n v="5"/>
    <s v="información general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2"/>
    <n v="1"/>
    <s v="Protagonismo"/>
    <s v="Mencion"/>
    <n v="1"/>
    <m/>
    <m/>
    <n v="46.25"/>
    <n v="46.25"/>
    <n v="5.94"/>
    <m/>
    <m/>
    <m/>
    <m/>
    <x v="2"/>
    <s v="/s/mn/90c1e89e24d01c2a3df8080e7f6bdb35"/>
    <m/>
    <m/>
    <s v="No"/>
    <n v="1"/>
    <x v="1"/>
    <n v="15"/>
    <d v="1899-12-30T00:00:00"/>
    <n v="2.9700000000000006"/>
    <s v="1"/>
    <s v="0"/>
    <s v="0"/>
  </r>
  <r>
    <s v="/i/mn/31527697421"/>
    <s v="http://impresa.prensa.com/economia/mil-transitos-nuevas-esclusas_0_4825767445.html"/>
    <s v="http://impresa.prensa.com/economia/mil-transitos-nuevas-esclusas_0_4825767445.html"/>
    <s v="El canal ampliado fue inaugurado el 26 de junio de 2016."/>
    <m/>
    <x v="0"/>
    <x v="4"/>
    <s v="pa"/>
    <m/>
    <m/>
    <m/>
    <x v="1"/>
    <m/>
    <s v="noticia"/>
    <s v="2017-08-15 13:33:00-05:00"/>
    <d v="2017-08-15T00:00:00"/>
    <d v="1899-12-30T13:33:00"/>
    <m/>
    <n v="32432"/>
    <m/>
    <n v="214.05"/>
    <m/>
    <m/>
    <n v="6"/>
    <m/>
    <s v="Panamá"/>
    <m/>
    <s v="español"/>
    <m/>
    <x v="1"/>
    <m/>
    <m/>
    <m/>
    <m/>
    <m/>
    <m/>
    <m/>
    <m/>
    <m/>
    <m/>
    <m/>
    <m/>
    <m/>
    <m/>
    <m/>
    <m/>
    <m/>
    <s v="Aniversario del Canal de Panamá"/>
    <s v="Canal de Panamá"/>
    <x v="0"/>
    <n v="1"/>
    <s v="Protagonismo"/>
    <s v="Protagonista"/>
    <n v="1"/>
    <m/>
    <m/>
    <n v="214.05"/>
    <n v="214.05"/>
    <n v="7.81"/>
    <m/>
    <m/>
    <m/>
    <m/>
    <x v="4"/>
    <s v="/s/mn/a1d13b173b13f7ca05cc2186b32ab920"/>
    <m/>
    <m/>
    <s v="No"/>
    <n v="1"/>
    <x v="8"/>
    <n v="15"/>
    <d v="1899-12-30T00:00:00"/>
    <n v="3.9049999999999994"/>
    <s v="1"/>
    <s v="0"/>
    <s v="0"/>
  </r>
  <r>
    <s v="/i/mn/31527824842"/>
    <s v="http://laestrella.com.pa/panama/nacional/travesia-vapor-ancon-canal-panama-hace-103-anos/24017791"/>
    <s v="http://laestrella.com.pa/panama/nacional/travesia-vapor-ancon-canal-panama-hace-103-anos/24017791"/>
    <s v="hace 12 seg La travesía del Vapor Ancón por el Canal de Panamá hace 103 años"/>
    <m/>
    <x v="0"/>
    <x v="2"/>
    <s v="pa"/>
    <m/>
    <m/>
    <m/>
    <x v="27"/>
    <m/>
    <s v="noticia"/>
    <s v="2017-08-15 13:50:00-05:00"/>
    <d v="2017-08-15T00:00:00"/>
    <d v="1899-12-30T13:50:00"/>
    <m/>
    <n v="49727"/>
    <m/>
    <n v="462.46"/>
    <m/>
    <m/>
    <n v="5"/>
    <s v="información general"/>
    <s v="Panamá"/>
    <m/>
    <s v="español"/>
    <m/>
    <x v="1"/>
    <s v="Titular"/>
    <m/>
    <m/>
    <m/>
    <m/>
    <m/>
    <m/>
    <m/>
    <m/>
    <s v="Historia del Canal"/>
    <m/>
    <m/>
    <m/>
    <m/>
    <m/>
    <m/>
    <m/>
    <m/>
    <s v="Canal de Panamá"/>
    <x v="0"/>
    <n v="1"/>
    <s v="Protagonismo"/>
    <s v="Protagonista"/>
    <n v="1"/>
    <m/>
    <m/>
    <n v="462.46"/>
    <n v="462.46"/>
    <n v="7.81"/>
    <m/>
    <m/>
    <m/>
    <m/>
    <x v="2"/>
    <s v="/s/mn/90c1e89e24d01c2a3df8080e7f6bdb35"/>
    <m/>
    <m/>
    <s v="No"/>
    <n v="1"/>
    <x v="25"/>
    <n v="15"/>
    <d v="1899-12-30T00:00:00"/>
    <n v="3.9049999999999994"/>
    <s v="1"/>
    <s v="0"/>
    <s v="0"/>
  </r>
  <r>
    <s v="/r/a360lat/32048478"/>
    <m/>
    <s v="https://acceso360latam.acceso.com/autoridadcanal/es-PA/?mod=TrackingAVPlayer&amp;task=download&amp;isHighQuality=1&amp;inline=1&amp;newsId=32048478&amp;mediaType=1&amp;origin=news-publication&amp;sigTs=1502858807&amp;sig=679d0013577eef2a713592033984e5c6ba2fe73fc6287febfc6aa44560fa9bac"/>
    <s v="CANAL DE PANAMA CELEBRA 103 AÑOS DE OPERACIONES. DECLARACIONES DE DAVID BERNAL, ABOGADO; OSCAR RAMIREZ, ACP; LUIS..."/>
    <m/>
    <x v="2"/>
    <x v="29"/>
    <s v="pa"/>
    <s v="pa"/>
    <m/>
    <m/>
    <x v="1"/>
    <m/>
    <s v="radio"/>
    <s v="2017-08-15 13:13:37-05:00"/>
    <d v="2017-08-15T00:00:00"/>
    <d v="1899-12-30T13:13:37"/>
    <m/>
    <m/>
    <m/>
    <n v="620"/>
    <n v="581"/>
    <m/>
    <m/>
    <m/>
    <s v="Panamá"/>
    <s v="pa"/>
    <m/>
    <m/>
    <x v="0"/>
    <m/>
    <m/>
    <m/>
    <m/>
    <m/>
    <m/>
    <m/>
    <m/>
    <m/>
    <m/>
    <m/>
    <m/>
    <m/>
    <m/>
    <m/>
    <m/>
    <m/>
    <s v="Cumbres, seminarios, foros"/>
    <s v="Canal de Panamá"/>
    <x v="0"/>
    <n v="1"/>
    <s v="Protagonismo"/>
    <s v="Protagonista"/>
    <n v="1"/>
    <n v="581"/>
    <m/>
    <n v="620"/>
    <m/>
    <n v="10"/>
    <m/>
    <m/>
    <m/>
    <m/>
    <x v="9"/>
    <m/>
    <m/>
    <m/>
    <s v="No"/>
    <n v="1"/>
    <x v="5"/>
    <n v="15"/>
    <d v="1899-12-30T00:10:15"/>
    <n v="5"/>
    <s v="1"/>
    <s v="0"/>
    <s v="0"/>
  </r>
  <r>
    <s v="/i/mn/31527824552"/>
    <s v="http://laestrella.com.pa/panama/nacional/varela-recibira-vicepresidente-eeuu-palacio-garzas/24017799"/>
    <s v="http://laestrella.com.pa/panama/nacional/varela-recibira-vicepresidente-eeuu-palacio-garzas/24017799"/>
    <s v="hace 12 seg Varela recibirá al vicepresidente de EEUU en el Palacio de Las Garzas"/>
    <m/>
    <x v="0"/>
    <x v="2"/>
    <s v="pa"/>
    <m/>
    <m/>
    <m/>
    <x v="27"/>
    <m/>
    <s v="noticia"/>
    <s v="2017-08-15 13:50:00-05:00"/>
    <d v="2017-08-15T00:00:00"/>
    <d v="1899-12-30T13:50:00"/>
    <m/>
    <n v="49727"/>
    <m/>
    <n v="462.46"/>
    <m/>
    <m/>
    <n v="5"/>
    <s v="información general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2"/>
    <n v="0"/>
    <s v="Protagonismo"/>
    <s v="Mencion"/>
    <n v="0"/>
    <m/>
    <m/>
    <n v="46.25"/>
    <n v="46.25"/>
    <n v="5.47"/>
    <m/>
    <m/>
    <m/>
    <m/>
    <x v="2"/>
    <s v="/s/mn/90c1e89e24d01c2a3df8080e7f6bdb35"/>
    <m/>
    <m/>
    <s v="No"/>
    <n v="1"/>
    <x v="1"/>
    <n v="15"/>
    <d v="1899-12-30T00:00:00"/>
    <n v="2.7349999999999994"/>
    <s v="0"/>
    <s v="1"/>
    <s v="0"/>
  </r>
  <r>
    <s v="/tv/a360lat/32052590"/>
    <m/>
    <s v="https://acceso360latam.acceso.com/autoridadcanal/es-PA/?mod=TrackingAVPlayer&amp;task=download&amp;isHighQuality=1&amp;inline=1&amp;newsId=32052590&amp;mediaType=2&amp;origin=news-publication&amp;sigTs=1502858808&amp;sig=dd26bc137f110a792fc81aaaa12862a5368b616b516c0ba75035fa1daa7e659c"/>
    <s v="EL GOBIERNO DIO A CONOCER LA AGENDA PARA LA VISITA DE MIKE PENCE, VICEPRESIDENTE DE ESTADOS UNIDOS. DECLARACIONES DE..."/>
    <m/>
    <x v="1"/>
    <x v="24"/>
    <s v="pa"/>
    <s v="pa"/>
    <m/>
    <m/>
    <x v="76"/>
    <m/>
    <s v="tv"/>
    <s v="2017-08-15 19:55:59-05:00"/>
    <d v="2017-08-15T00:00:00"/>
    <d v="1899-12-30T19:55:59"/>
    <m/>
    <m/>
    <m/>
    <n v="11558.1"/>
    <n v="118"/>
    <m/>
    <m/>
    <m/>
    <s v="Panamá"/>
    <s v="pa"/>
    <m/>
    <m/>
    <x v="0"/>
    <m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n v="59"/>
    <m/>
    <n v="5779.05"/>
    <n v="5779.05"/>
    <n v="8"/>
    <m/>
    <m/>
    <m/>
    <m/>
    <x v="17"/>
    <m/>
    <m/>
    <m/>
    <s v="No"/>
    <n v="1"/>
    <x v="1"/>
    <n v="15"/>
    <d v="1899-12-30T00:02:05"/>
    <n v="4"/>
    <s v="1"/>
    <s v="0"/>
    <s v="0"/>
  </r>
  <r>
    <s v="/tv/a360lat/32052198"/>
    <m/>
    <s v="https://acceso360latam.acceso.com/autoridadcanal/es-PA/?mod=TrackingAVPlayer&amp;task=download&amp;isHighQuality=1&amp;inline=1&amp;newsId=32052198&amp;mediaType=2&amp;origin=news-publication&amp;sigTs=1502858808&amp;sig=157f68231860fc29a0f387808cd17af0342af5e96ffd431ec5122443b764c641"/>
    <s v="EL CANAL DE PANAMA TIENE MAS DE 100 AÑOS SIRVIENDO AL MUNDO. DECLARACIONES DE JORGE QUIJANO, ADMINISTRADOR DE LA ACP;..."/>
    <m/>
    <x v="1"/>
    <x v="24"/>
    <s v="pa"/>
    <s v="pa"/>
    <m/>
    <m/>
    <x v="1"/>
    <m/>
    <s v="tv"/>
    <s v="2017-08-15 19:13:13-05:00"/>
    <d v="2017-08-15T00:00:00"/>
    <d v="1899-12-30T19:13:13"/>
    <m/>
    <m/>
    <m/>
    <n v="13125.3"/>
    <n v="134"/>
    <m/>
    <m/>
    <m/>
    <s v="Panamá"/>
    <s v="pa"/>
    <m/>
    <m/>
    <x v="0"/>
    <m/>
    <m/>
    <m/>
    <m/>
    <m/>
    <m/>
    <m/>
    <m/>
    <m/>
    <s v="Historia del Canal"/>
    <m/>
    <m/>
    <m/>
    <m/>
    <m/>
    <m/>
    <m/>
    <m/>
    <s v="Canal de Panamá"/>
    <x v="0"/>
    <n v="1"/>
    <s v="Protagonismo"/>
    <s v="Protagonista"/>
    <n v="1"/>
    <n v="134"/>
    <m/>
    <n v="13125.3"/>
    <n v="13125.3"/>
    <n v="10"/>
    <m/>
    <m/>
    <m/>
    <m/>
    <x v="17"/>
    <m/>
    <m/>
    <m/>
    <s v="No"/>
    <n v="1"/>
    <x v="25"/>
    <n v="15"/>
    <d v="1899-12-30T00:02:22"/>
    <n v="5"/>
    <s v="1"/>
    <s v="0"/>
    <s v="0"/>
  </r>
  <r>
    <s v="/i/mn/31530095132"/>
    <s v="http://www.prensa.com/economia/tonelaje-ingresos-Jorge-Luis-Quijano_0_4826517322.html"/>
    <s v="http://www.prensa.com/economia/tonelaje-ingresos-Jorge-Luis-Quijano_0_4826517322.html"/>
    <s v="'Hemos tenido un aumento del 23% en el tonelaje y de 12% en los ingresos', Jorge Luis Quijano"/>
    <m/>
    <x v="0"/>
    <x v="11"/>
    <s v="pa"/>
    <m/>
    <m/>
    <m/>
    <x v="85"/>
    <m/>
    <s v="noticia"/>
    <s v="2017-08-15 19:29:00-05:00"/>
    <d v="2017-08-15T00:00:00"/>
    <d v="1899-12-30T19:29:00"/>
    <m/>
    <n v="72409"/>
    <m/>
    <n v="606.05999999999995"/>
    <m/>
    <m/>
    <n v="6"/>
    <m/>
    <s v="Panamá"/>
    <m/>
    <s v="español"/>
    <m/>
    <x v="0"/>
    <s v="Titular"/>
    <m/>
    <m/>
    <m/>
    <m/>
    <m/>
    <m/>
    <m/>
    <s v="Sí"/>
    <m/>
    <m/>
    <m/>
    <m/>
    <m/>
    <m/>
    <m/>
    <m/>
    <s v="Cumbres, seminarios, foros"/>
    <s v="Canal de Panamá"/>
    <x v="0"/>
    <n v="1"/>
    <s v="Protagonismo"/>
    <s v="Protagonista"/>
    <n v="1"/>
    <m/>
    <m/>
    <n v="606.05999999999995"/>
    <n v="606.05999999999995"/>
    <n v="8.1300000000000008"/>
    <m/>
    <m/>
    <m/>
    <m/>
    <x v="11"/>
    <s v="/s/mn/c278fcaee936dcae2361612fec832e84"/>
    <m/>
    <m/>
    <s v="No"/>
    <n v="1"/>
    <x v="5"/>
    <n v="15"/>
    <d v="1899-12-30T00:00:00"/>
    <n v="4.0650000000000004"/>
    <s v="1"/>
    <s v="0"/>
    <s v="0"/>
  </r>
  <r>
    <s v="/i/mn/31527007970"/>
    <s v="http://elsiglo.com/panama/pence-reunira-privado-varela-ofrecera-discurso-canal/24017803"/>
    <s v="http://elsiglo.com.pa/panama/pence-reunira-privado-varela-ofrecera-discurso-canal/24017803"/>
    <s v="Pence se reunirá en privado con Varela y ofrecerá discurso en el Canal"/>
    <m/>
    <x v="0"/>
    <x v="0"/>
    <s v="pa"/>
    <m/>
    <m/>
    <m/>
    <x v="1"/>
    <m/>
    <s v="noticia"/>
    <s v="2017-08-15 12:05:00-05:00"/>
    <d v="2017-08-15T00:00:00"/>
    <d v="1899-12-30T12:05:00"/>
    <m/>
    <n v="419"/>
    <m/>
    <n v="100"/>
    <m/>
    <m/>
    <n v="4"/>
    <s v="información general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2"/>
    <n v="1"/>
    <s v="Protagonismo"/>
    <s v="Mencion"/>
    <n v="1"/>
    <m/>
    <m/>
    <n v="0.08"/>
    <n v="0.08"/>
    <n v="5.94"/>
    <m/>
    <m/>
    <m/>
    <m/>
    <x v="0"/>
    <s v="/s/mn/c11e65d811682e26e9281cacf6ba002c"/>
    <m/>
    <m/>
    <s v="No"/>
    <n v="1"/>
    <x v="1"/>
    <n v="15"/>
    <d v="1899-12-30T00:00:00"/>
    <n v="2.9700000000000006"/>
    <s v="1"/>
    <s v="0"/>
    <s v="0"/>
  </r>
  <r>
    <s v="/i/mn/31526946826"/>
    <s v="https://metrolibre.com/index.php/nacionales/101148-mandatario-panameno-recibira-al-vicepresidente-de-ee-uu-mike-pence"/>
    <s v="https://metrolibre.com/index.php/nacionales/101148-mandatario-panameno-recibira-al-vicepresidente-de-ee-uu-mike-pence"/>
    <s v="Mandatario panameño recibirá al vicepresidente de EE.UU. Mike Pence"/>
    <m/>
    <x v="0"/>
    <x v="20"/>
    <s v="pa"/>
    <m/>
    <m/>
    <m/>
    <x v="1"/>
    <m/>
    <s v="noticia"/>
    <s v="2017-08-15 11:58:00-05:00"/>
    <d v="2017-08-15T00:00:00"/>
    <d v="1899-12-30T11:58:00"/>
    <m/>
    <n v="3352"/>
    <m/>
    <n v="100"/>
    <m/>
    <m/>
    <n v="4"/>
    <s v="información general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m/>
    <m/>
    <n v="4.6900000000000004"/>
    <n v="4.6900000000000004"/>
    <n v="6.56"/>
    <m/>
    <m/>
    <m/>
    <m/>
    <x v="20"/>
    <s v="/s/mn/d9a9959816ba7a1371bafcf01787e93f"/>
    <m/>
    <m/>
    <s v="No"/>
    <n v="1"/>
    <x v="1"/>
    <n v="15"/>
    <d v="1899-12-30T00:00:00"/>
    <n v="3.2799999999999994"/>
    <s v="1"/>
    <s v="0"/>
    <s v="0"/>
  </r>
  <r>
    <s v="/i/mn/31526833656"/>
    <s v="http://laestrella.com.pa/panama/nacional/travesia-vapor-ancon-canal-panama-hace-103-anos/24017791"/>
    <s v="http://laestrella.com.pa/panama/nacional/travesia-vapor-ancon-canal-panama-hace-103-anos/24017791"/>
    <s v="hace 1 hora La travesía del Vapor Ancón por el Canal de Panamá hace 103 años"/>
    <m/>
    <x v="0"/>
    <x v="2"/>
    <s v="pa"/>
    <m/>
    <m/>
    <m/>
    <x v="1"/>
    <m/>
    <s v="noticia"/>
    <s v="2017-08-15 11:43:00-05:00"/>
    <d v="2017-08-15T00:00:00"/>
    <d v="1899-12-30T11:43:00"/>
    <m/>
    <n v="49727"/>
    <m/>
    <n v="462.46"/>
    <m/>
    <m/>
    <n v="5"/>
    <s v="información general"/>
    <s v="Panamá"/>
    <m/>
    <s v="español"/>
    <m/>
    <x v="1"/>
    <s v="Titular"/>
    <s v="Administración"/>
    <m/>
    <m/>
    <m/>
    <m/>
    <m/>
    <m/>
    <m/>
    <m/>
    <m/>
    <m/>
    <m/>
    <m/>
    <m/>
    <m/>
    <m/>
    <m/>
    <s v="Canal de Panamá"/>
    <x v="0"/>
    <n v="1"/>
    <s v="Protagonismo"/>
    <s v="Protagonista"/>
    <n v="1"/>
    <m/>
    <m/>
    <n v="462.46"/>
    <n v="462.46"/>
    <n v="7.81"/>
    <m/>
    <m/>
    <m/>
    <m/>
    <x v="2"/>
    <s v="/s/mn/90c1e89e24d01c2a3df8080e7f6bdb35"/>
    <m/>
    <m/>
    <s v="No"/>
    <n v="1"/>
    <x v="11"/>
    <n v="15"/>
    <d v="1899-12-30T00:00:00"/>
    <n v="3.9049999999999994"/>
    <s v="1"/>
    <s v="0"/>
    <s v="0"/>
  </r>
  <r>
    <s v="/r/a360lat/32048158"/>
    <m/>
    <s v="https://acceso360latam.acceso.com/autoridadcanal/es-PA/?mod=TrackingAVPlayer&amp;task=download&amp;isHighQuality=1&amp;inline=1&amp;newsId=32048158&amp;mediaType=1&amp;origin=news-publication&amp;sigTs=1502858807&amp;sig=8f11ec4cc048976a46a816a600715d5b81cf925ef44e8adaa63595cac1ce42c0"/>
    <s v="HOY EL FUNCIONAMIENTO DEL CANAL DE PANAMA CUMPLE 103 AÑOS. DECLARACIONES DE JORGE QUIJANO, ADMINISTRADOR DEL CANAL DE..."/>
    <m/>
    <x v="2"/>
    <x v="31"/>
    <s v="pa"/>
    <s v="pa"/>
    <m/>
    <m/>
    <x v="1"/>
    <m/>
    <s v="radio"/>
    <s v="2017-08-15 12:57:04-05:00"/>
    <d v="2017-08-15T00:00:00"/>
    <d v="1899-12-30T12:57:04"/>
    <m/>
    <m/>
    <m/>
    <n v="249"/>
    <n v="249"/>
    <m/>
    <m/>
    <m/>
    <s v="Panamá"/>
    <s v="pa"/>
    <m/>
    <m/>
    <x v="0"/>
    <m/>
    <s v="Administración"/>
    <m/>
    <m/>
    <m/>
    <m/>
    <m/>
    <m/>
    <m/>
    <m/>
    <m/>
    <m/>
    <m/>
    <m/>
    <m/>
    <m/>
    <m/>
    <m/>
    <s v="Canal de Panamá"/>
    <x v="0"/>
    <n v="1"/>
    <s v="Protagonismo"/>
    <s v="Protagonista"/>
    <n v="1"/>
    <n v="249"/>
    <m/>
    <n v="249"/>
    <n v="249"/>
    <n v="10"/>
    <m/>
    <m/>
    <m/>
    <m/>
    <x v="19"/>
    <m/>
    <m/>
    <m/>
    <s v="No"/>
    <n v="1"/>
    <x v="11"/>
    <n v="15"/>
    <d v="1899-12-30T00:04:24"/>
    <n v="5"/>
    <s v="1"/>
    <s v="0"/>
    <s v="0"/>
  </r>
  <r>
    <s v="/tv/a360lat/32047388"/>
    <m/>
    <s v="https://acceso360latam.acceso.com/autoridadcanal/es-PA/?mod=TrackingAVPlayer&amp;task=download&amp;isHighQuality=1&amp;inline=1&amp;newsId=32047388&amp;mediaType=2&amp;origin=news-publication&amp;sigTs=1502858807&amp;sig=83ce4b6a35b74b14ef526f22e60abc0021d08d49826832bc8c1243bd1b8eba89"/>
    <s v="EL CANAL DE PANAMA CUMPLE 103 AÑOS DE INAUGURADO. DECLARACIONES DE EDUARDO HEVIA, GERENTE ESCLUSAS ACP."/>
    <m/>
    <x v="1"/>
    <x v="25"/>
    <s v="pa"/>
    <s v="pa"/>
    <m/>
    <m/>
    <x v="86"/>
    <m/>
    <s v="tv"/>
    <s v="2017-08-15 13:29:12-05:00"/>
    <d v="2017-08-15T00:00:00"/>
    <d v="1899-12-30T13:29:12"/>
    <m/>
    <m/>
    <m/>
    <n v="8137.5"/>
    <n v="217"/>
    <m/>
    <m/>
    <m/>
    <s v="Panamá"/>
    <s v="pa"/>
    <m/>
    <m/>
    <x v="1"/>
    <m/>
    <s v="Administración"/>
    <m/>
    <m/>
    <m/>
    <m/>
    <m/>
    <m/>
    <m/>
    <m/>
    <m/>
    <m/>
    <m/>
    <m/>
    <m/>
    <m/>
    <m/>
    <m/>
    <s v="Canal de Panamá"/>
    <x v="0"/>
    <n v="1"/>
    <s v="Protagonismo"/>
    <s v="Protagonista"/>
    <n v="1"/>
    <n v="217"/>
    <m/>
    <n v="8137.5"/>
    <n v="8137.5"/>
    <n v="10"/>
    <m/>
    <m/>
    <m/>
    <m/>
    <x v="12"/>
    <m/>
    <m/>
    <m/>
    <s v="No"/>
    <n v="1"/>
    <x v="11"/>
    <n v="15"/>
    <d v="1899-12-30T00:03:50"/>
    <n v="5"/>
    <s v="1"/>
    <s v="0"/>
    <s v="0"/>
  </r>
  <r>
    <s v="/i/mn/31527250406"/>
    <s v="http://laopinionpanama.com/nacional/presidente-varela-recibira-al-vicepresidente-los-estados-unidos/"/>
    <s v="http://laopinionpanama.com/nacional/presidente-varela-recibira-al-vicepresidente-los-estados-unidos/"/>
    <s v="Presidente Varela recibirá al vicepresidente de los Estados Unidos"/>
    <m/>
    <x v="0"/>
    <x v="42"/>
    <s v="pa"/>
    <m/>
    <m/>
    <m/>
    <x v="87"/>
    <m/>
    <s v="noticia"/>
    <s v="2017-08-15 12:36:00-05:00"/>
    <d v="2017-08-15T00:00:00"/>
    <d v="1899-12-30T12:36:00"/>
    <m/>
    <n v="419"/>
    <m/>
    <n v="100"/>
    <m/>
    <m/>
    <n v="4"/>
    <s v="información economómica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2"/>
    <n v="0"/>
    <s v="Protagonismo"/>
    <s v="Mencion"/>
    <n v="0"/>
    <m/>
    <m/>
    <n v="0.08"/>
    <n v="0.08"/>
    <n v="5.47"/>
    <m/>
    <m/>
    <m/>
    <m/>
    <x v="34"/>
    <s v="/s/mn/1ceaf29c555bbf2c362a950cc791dcd4"/>
    <m/>
    <m/>
    <s v="No"/>
    <n v="1"/>
    <x v="1"/>
    <n v="15"/>
    <d v="1899-12-30T00:00:00"/>
    <n v="2.7349999999999994"/>
    <s v="0"/>
    <s v="1"/>
    <s v="0"/>
  </r>
  <r>
    <s v="/i/mn/31527979339"/>
    <s v="https://www.tvn-2.com/nacionales/Vicepresidente-Unidos-llega-jueves-Panama_0_4826517332.html"/>
    <s v="https://www.tvn-2.com/nacionales/Vicepresidente-Unidos-llega-jueves-Panama_0_4826517332.html"/>
    <s v="Vicepresidente de Estados Unidos llega el  jueves a Panamá"/>
    <m/>
    <x v="0"/>
    <x v="23"/>
    <s v="pa"/>
    <m/>
    <m/>
    <m/>
    <x v="1"/>
    <m/>
    <s v="noticia"/>
    <s v="2017-08-15 14:10:00-05:00"/>
    <d v="2017-08-15T00:00:00"/>
    <d v="1899-12-30T14:10:00"/>
    <m/>
    <n v="49126"/>
    <m/>
    <n v="486.35"/>
    <m/>
    <m/>
    <n v="5"/>
    <s v="información general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m/>
    <m/>
    <n v="243.17"/>
    <n v="243.17"/>
    <n v="6.56"/>
    <m/>
    <m/>
    <m/>
    <m/>
    <x v="17"/>
    <s v="/s/mn/c59739521c44acc485688837df17ffc7"/>
    <m/>
    <m/>
    <s v="No"/>
    <n v="1"/>
    <x v="1"/>
    <n v="15"/>
    <d v="1899-12-30T00:00:00"/>
    <n v="3.2799999999999994"/>
    <s v="1"/>
    <s v="0"/>
    <s v="0"/>
  </r>
  <r>
    <s v="/i/mn/31527697412"/>
    <s v="http://impresa.prensa.com/economia/Cartagena-instalara-gruas-portico_0_4825767446.html"/>
    <s v="http://impresa.prensa.com/economia/Cartagena-instalara-gruas-portico_0_4825767446.html"/>
    <s v="Cartagena compite con Panamá en el lado atlántico."/>
    <m/>
    <x v="0"/>
    <x v="4"/>
    <s v="pa"/>
    <m/>
    <m/>
    <m/>
    <x v="2"/>
    <m/>
    <s v="noticia"/>
    <s v="2017-08-15 13:33:00-05:00"/>
    <d v="2017-08-15T00:00:00"/>
    <d v="1899-12-30T13:33:00"/>
    <m/>
    <n v="32432"/>
    <m/>
    <n v="214.05"/>
    <m/>
    <m/>
    <n v="6"/>
    <m/>
    <s v="Panamá"/>
    <m/>
    <s v="español"/>
    <m/>
    <x v="1"/>
    <m/>
    <m/>
    <m/>
    <m/>
    <m/>
    <m/>
    <m/>
    <m/>
    <m/>
    <m/>
    <m/>
    <s v="Puerto de Corozal"/>
    <m/>
    <m/>
    <m/>
    <m/>
    <m/>
    <m/>
    <s v="Canal de Panamá"/>
    <x v="1"/>
    <n v="0"/>
    <s v="Protagonismo"/>
    <s v="Secundario"/>
    <n v="0"/>
    <m/>
    <m/>
    <n v="107.03"/>
    <n v="107.03"/>
    <n v="5.78"/>
    <m/>
    <m/>
    <m/>
    <m/>
    <x v="4"/>
    <s v="/s/mn/a1d13b173b13f7ca05cc2186b32ab920"/>
    <m/>
    <m/>
    <s v="No"/>
    <n v="1"/>
    <x v="2"/>
    <n v="15"/>
    <d v="1899-12-30T00:00:00"/>
    <n v="2.8900000000000006"/>
    <s v="0"/>
    <s v="1"/>
    <s v="0"/>
  </r>
  <r>
    <s v="/tv/a360lat/32047858"/>
    <m/>
    <s v="https://acceso360latam.acceso.com/autoridadcanal/es-PA/?mod=TrackingAVPlayer&amp;task=download&amp;isHighQuality=1&amp;inline=1&amp;newsId=32047858&amp;mediaType=2&amp;origin=news-publication&amp;sigTs=1502858807&amp;sig=c70ffe1ea08fff6cd8d2fadb5d1513c9ecda3aa4477049479a02f2668b921dd9"/>
    <s v="LA VISITA DE MIKE PENCE, VICEPRESIDENTE DE ESTADOS UNIDOS, POR ESO DIPUTADOS PANAMEÑOS PRESENTARON TEMAS QUE SEGUN ELLOS..."/>
    <m/>
    <x v="1"/>
    <x v="53"/>
    <s v="pa"/>
    <s v="pa"/>
    <m/>
    <m/>
    <x v="82"/>
    <m/>
    <s v="tv"/>
    <s v="2017-08-15 13:03:00-05:00"/>
    <d v="2017-08-15T00:00:00"/>
    <d v="1899-12-30T13:03:00"/>
    <m/>
    <m/>
    <m/>
    <n v="1559.25"/>
    <n v="126"/>
    <m/>
    <m/>
    <m/>
    <s v="Panamá"/>
    <s v="pa"/>
    <m/>
    <m/>
    <x v="1"/>
    <m/>
    <m/>
    <m/>
    <m/>
    <m/>
    <m/>
    <m/>
    <m/>
    <m/>
    <m/>
    <m/>
    <m/>
    <m/>
    <m/>
    <m/>
    <m/>
    <s v="Relaciones internacionales"/>
    <m/>
    <s v="Canal de Panamá"/>
    <x v="2"/>
    <n v="1"/>
    <s v="Protagonismo"/>
    <s v="Mencion"/>
    <n v="1"/>
    <n v="5"/>
    <m/>
    <n v="61.88"/>
    <n v="61.88"/>
    <n v="8"/>
    <m/>
    <m/>
    <m/>
    <m/>
    <x v="3"/>
    <m/>
    <m/>
    <m/>
    <s v="No"/>
    <n v="1"/>
    <x v="1"/>
    <n v="15"/>
    <d v="1899-12-30T00:02:13"/>
    <n v="4"/>
    <s v="1"/>
    <s v="0"/>
    <s v="0"/>
  </r>
  <r>
    <s v="/i/mn/31526993572"/>
    <s v="http://www.critica.com.pa/nacional/pence-se-reunira-en-privado-con-varela-485742"/>
    <s v="http://www.critica.com.pa/nacional/pence-se-reunira-en-privado-con-varela-485742"/>
    <s v="Pence se reunirá en privado con Varela"/>
    <m/>
    <x v="0"/>
    <x v="6"/>
    <s v="pa"/>
    <m/>
    <m/>
    <m/>
    <x v="67"/>
    <m/>
    <s v="noticia"/>
    <s v="2017-08-15 12:04:00-05:00"/>
    <d v="2017-08-15T00:00:00"/>
    <d v="1899-12-30T12:04:00"/>
    <m/>
    <n v="22450"/>
    <n v="311"/>
    <n v="154.9"/>
    <m/>
    <m/>
    <n v="5"/>
    <s v="información general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m/>
    <m/>
    <n v="77.45"/>
    <n v="77.45"/>
    <n v="6.56"/>
    <n v="6.56"/>
    <m/>
    <m/>
    <m/>
    <x v="6"/>
    <s v="/s/mn/feb70115bb0e1699a5aed4f0a518f2a0"/>
    <m/>
    <m/>
    <s v="No"/>
    <n v="1"/>
    <x v="1"/>
    <n v="15"/>
    <d v="1899-12-30T00:00:00"/>
    <n v="3.2799999999999994"/>
    <s v="1"/>
    <s v="0"/>
    <s v="0"/>
  </r>
  <r>
    <s v="/tv/a360lat/32047005"/>
    <m/>
    <s v="https://acceso360latam.acceso.com/autoridadcanal/es-PA/?mod=TrackingAVPlayer&amp;task=download&amp;isHighQuality=1&amp;inline=1&amp;newsId=32047005&amp;mediaType=2&amp;origin=news-publication&amp;sigTs=1502858807&amp;sig=98898a52343b950cedce94bcecde6fe44cd134776d7b45744b413d59584c1e53"/>
    <s v="UN CONVERSATORIO SOBRE EL PAPEL DE LA JUVENTID EN EL CANAL DE PANAMA FORMA PARTE DE LAS ACTIVIDADES DE LOS 103 AÑOS DEL..."/>
    <m/>
    <x v="1"/>
    <x v="25"/>
    <s v="pa"/>
    <s v="pa"/>
    <m/>
    <m/>
    <x v="86"/>
    <m/>
    <s v="tv"/>
    <s v="2017-08-15 12:59:19-05:00"/>
    <d v="2017-08-15T00:00:00"/>
    <d v="1899-12-30T12:59:19"/>
    <m/>
    <m/>
    <m/>
    <n v="10612.5"/>
    <n v="283"/>
    <m/>
    <m/>
    <m/>
    <s v="Panamá"/>
    <s v="pa"/>
    <m/>
    <m/>
    <x v="0"/>
    <m/>
    <m/>
    <m/>
    <m/>
    <m/>
    <m/>
    <m/>
    <m/>
    <m/>
    <m/>
    <m/>
    <m/>
    <m/>
    <m/>
    <m/>
    <m/>
    <m/>
    <s v="Cumbres, seminarios, foros"/>
    <s v="Canal de Panamá"/>
    <x v="0"/>
    <n v="1"/>
    <s v="Protagonismo"/>
    <s v="Protagonista"/>
    <n v="1"/>
    <n v="283"/>
    <m/>
    <n v="10612.5"/>
    <n v="10612.5"/>
    <n v="10"/>
    <m/>
    <m/>
    <m/>
    <m/>
    <x v="12"/>
    <m/>
    <m/>
    <m/>
    <s v="No"/>
    <n v="1"/>
    <x v="5"/>
    <n v="15"/>
    <d v="1899-12-30T00:05:00"/>
    <n v="5"/>
    <s v="1"/>
    <s v="0"/>
    <s v="0"/>
  </r>
  <r>
    <s v="/i/mn/31527450145"/>
    <s v="https://elcapitalfinanciero.com/varela-y-pence-hablaran-sobre-intercambio-comercial-e-inversiones-entre-estados-unidos-y-panama/"/>
    <s v="https://elcapitalfinanciero.com/varela-y-pence-hablaran-sobre-intercambio-comercial-e-inversiones-entre-estados-unidos-y-panama/"/>
    <s v="Varela y Pence hablarán sobre intercambio comercial e inversiones entre EU y Panamá"/>
    <m/>
    <x v="0"/>
    <x v="35"/>
    <s v="pa"/>
    <m/>
    <m/>
    <m/>
    <x v="1"/>
    <m/>
    <s v="noticia"/>
    <s v="2017-08-15 13:01:00-05:00"/>
    <d v="2017-08-15T00:00:00"/>
    <d v="1899-12-30T13:01:00"/>
    <m/>
    <m/>
    <m/>
    <n v="100"/>
    <m/>
    <m/>
    <m/>
    <s v="información general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m/>
    <m/>
    <m/>
    <m/>
    <n v="8"/>
    <m/>
    <m/>
    <m/>
    <m/>
    <x v="27"/>
    <s v="/s/mn/4dc6bcf0d189d0c4f977a609413f401c"/>
    <m/>
    <m/>
    <s v="No"/>
    <n v="1"/>
    <x v="1"/>
    <n v="15"/>
    <d v="1899-12-30T00:00:00"/>
    <n v="4"/>
    <s v="1"/>
    <s v="0"/>
    <s v="0"/>
  </r>
  <r>
    <s v="/tv/a360lat/32053140"/>
    <m/>
    <s v="https://acceso360latam.acceso.com/autoridadcanal/es-PA/?mod=TrackingAVPlayer&amp;task=download&amp;isHighQuality=1&amp;inline=1&amp;newsId=32053140&amp;mediaType=2&amp;origin=news-publication&amp;sigTs=1502858808&amp;sig=f67442301c9ff92b53a2ca10cf466219922d6e7c3acfcf0c226cbc8572450d6f"/>
    <s v="LOS JOVENES BUSCARON RESPUESTAS SOBRE EL CANAL DE PANAMA EN EL CONVERSATORIO DE HOY. DECLARACIONES DE DAVID BERNAL,..."/>
    <m/>
    <x v="1"/>
    <x v="24"/>
    <s v="pa"/>
    <s v="pa"/>
    <m/>
    <m/>
    <x v="1"/>
    <m/>
    <s v="tv"/>
    <s v="2017-08-15 20:40:35-05:00"/>
    <d v="2017-08-15T00:00:00"/>
    <d v="1899-12-30T20:40:35"/>
    <m/>
    <m/>
    <m/>
    <n v="13027.35"/>
    <n v="133"/>
    <m/>
    <m/>
    <m/>
    <s v="Panamá"/>
    <s v="pa"/>
    <m/>
    <m/>
    <x v="0"/>
    <m/>
    <m/>
    <s v="Niños y juventud"/>
    <m/>
    <m/>
    <m/>
    <m/>
    <m/>
    <m/>
    <m/>
    <m/>
    <m/>
    <m/>
    <m/>
    <m/>
    <m/>
    <m/>
    <m/>
    <s v="Canal de Panamá"/>
    <x v="1"/>
    <n v="1"/>
    <s v="Protagonismo"/>
    <s v="Secundario"/>
    <n v="1"/>
    <n v="66.5"/>
    <m/>
    <n v="6513.68"/>
    <n v="6513.68"/>
    <n v="8"/>
    <m/>
    <m/>
    <m/>
    <m/>
    <x v="17"/>
    <m/>
    <m/>
    <m/>
    <s v="No"/>
    <n v="1"/>
    <x v="38"/>
    <n v="15"/>
    <d v="1899-12-30T00:02:21"/>
    <n v="4"/>
    <s v="1"/>
    <s v="0"/>
    <s v="0"/>
  </r>
  <r>
    <s v="/tv/a360lat/32052290"/>
    <m/>
    <s v="https://acceso360latam.acceso.com/autoridadcanal/es-PA/?mod=TrackingAVPlayer&amp;task=download&amp;isHighQuality=1&amp;inline=1&amp;newsId=32052290&amp;mediaType=2&amp;origin=news-publication&amp;sigTs=1502858808&amp;sig=24a60aca53fcff98313a111369f7e3163bf4db5c63b05960dc080da1b464b43c"/>
    <s v="EL CANAL DE PANAMA CUMPLE 103 AÑOS DE OPERACIONES. DECLARACIONES DE JORGE QUIJANO, ADMINISTRADOR DEL ACP; EDUARDO..."/>
    <m/>
    <x v="1"/>
    <x v="30"/>
    <s v="pa"/>
    <s v="pa"/>
    <m/>
    <m/>
    <x v="88"/>
    <m/>
    <s v="tv"/>
    <s v="2017-08-15 19:09:54-05:00"/>
    <d v="2017-08-15T00:00:00"/>
    <d v="1899-12-30T19:09:54"/>
    <m/>
    <m/>
    <m/>
    <n v="3650.63"/>
    <n v="177"/>
    <m/>
    <m/>
    <m/>
    <s v="Panamá"/>
    <s v="pa"/>
    <m/>
    <m/>
    <x v="0"/>
    <m/>
    <s v="Administración"/>
    <m/>
    <m/>
    <m/>
    <m/>
    <m/>
    <m/>
    <m/>
    <m/>
    <m/>
    <m/>
    <m/>
    <m/>
    <m/>
    <m/>
    <m/>
    <m/>
    <s v="Canal de Panamá"/>
    <x v="0"/>
    <n v="1"/>
    <s v="Protagonismo"/>
    <s v="Protagonista"/>
    <n v="1"/>
    <n v="177"/>
    <m/>
    <n v="3650.63"/>
    <n v="3650.63"/>
    <n v="10"/>
    <m/>
    <m/>
    <m/>
    <m/>
    <x v="3"/>
    <m/>
    <m/>
    <m/>
    <s v="No"/>
    <n v="1"/>
    <x v="11"/>
    <n v="15"/>
    <d v="1899-12-30T00:03:07"/>
    <n v="5"/>
    <s v="1"/>
    <s v="0"/>
    <s v="0"/>
  </r>
  <r>
    <s v="/i/mn/31528982007"/>
    <s v="http://www.dpanama.news/politica/varela-recibira-al-vicepresidente-de-los-eu/"/>
    <s v="http://www.dpanama.news/politica/varela-recibira-al-vicepresidente-de-los-eu/"/>
    <s v="Varela recibirá al vicepresidente de los EU"/>
    <m/>
    <x v="0"/>
    <x v="38"/>
    <s v="pa"/>
    <m/>
    <m/>
    <m/>
    <x v="29"/>
    <m/>
    <s v="noticia"/>
    <s v="2017-08-15 16:33:00-05:00"/>
    <d v="2017-08-15T00:00:00"/>
    <d v="1899-12-30T16:33:00"/>
    <m/>
    <m/>
    <m/>
    <n v="100"/>
    <m/>
    <m/>
    <m/>
    <m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2"/>
    <n v="0"/>
    <s v="Protagonismo"/>
    <s v="Mencion"/>
    <n v="0"/>
    <m/>
    <m/>
    <m/>
    <m/>
    <n v="5"/>
    <m/>
    <m/>
    <m/>
    <m/>
    <x v="30"/>
    <s v="/s/mn/c96eaf6ad6cdf806ffec617a41aa54ba"/>
    <m/>
    <m/>
    <s v="No"/>
    <n v="1"/>
    <x v="1"/>
    <n v="15"/>
    <d v="1899-12-30T00:00:00"/>
    <n v="2.5"/>
    <s v="0"/>
    <s v="1"/>
    <s v="0"/>
  </r>
  <r>
    <s v="/tv/a360lat/32052142"/>
    <m/>
    <s v="https://acceso360latam.acceso.com/autoridadcanal/es-PA/?mod=TrackingAVPlayer&amp;task=download&amp;isHighQuality=1&amp;inline=1&amp;newsId=32052142&amp;mediaType=2&amp;origin=news-publication&amp;sigTs=1502858808&amp;sig=5d0e6b4d82b4e5dc6df0470ecbab92d8ff1ac13705aba26f0b66bbc94ecd963b"/>
    <s v="UN CONVERSATORIO SOBRE EL PAPEL DE LA JUVENTUD EN LA VIA ACUATICA FORMO PARTE DE LAS ACTIVIDADES QUE HOY SE..."/>
    <m/>
    <x v="1"/>
    <x v="27"/>
    <s v="pa"/>
    <s v="pa"/>
    <m/>
    <m/>
    <x v="86"/>
    <m/>
    <s v="tv"/>
    <s v="2017-08-15 19:21:21-05:00"/>
    <d v="2017-08-15T00:00:00"/>
    <d v="1899-12-30T19:21:21"/>
    <m/>
    <m/>
    <m/>
    <n v="19620"/>
    <n v="218"/>
    <m/>
    <m/>
    <m/>
    <s v="Panamá"/>
    <s v="pa"/>
    <m/>
    <m/>
    <x v="0"/>
    <m/>
    <m/>
    <m/>
    <m/>
    <m/>
    <m/>
    <m/>
    <m/>
    <m/>
    <m/>
    <m/>
    <m/>
    <m/>
    <m/>
    <m/>
    <m/>
    <m/>
    <s v="Cumbres, seminarios, foros"/>
    <s v="Canal de Panamá"/>
    <x v="0"/>
    <n v="1"/>
    <s v="Protagonismo"/>
    <s v="Protagonista"/>
    <n v="1"/>
    <n v="218"/>
    <m/>
    <n v="19620"/>
    <n v="19620"/>
    <n v="10"/>
    <m/>
    <m/>
    <m/>
    <m/>
    <x v="12"/>
    <m/>
    <m/>
    <m/>
    <s v="No"/>
    <n v="1"/>
    <x v="5"/>
    <n v="15"/>
    <d v="1899-12-30T00:03:51"/>
    <n v="5"/>
    <s v="1"/>
    <s v="0"/>
    <s v="0"/>
  </r>
  <r>
    <s v="/i/mn/31530325716"/>
    <s v="http://www.diaadia.com.pa/el-pais/canal-de-panama-cumple-103-anos-de-operaciones-322485"/>
    <s v="http://www.diaadia.com.pa/el-pais/canal-de-panama-cumple-103-anos-de-operaciones-322485"/>
    <s v="Canal de Panamá cumple 103 años de operaciones"/>
    <m/>
    <x v="0"/>
    <x v="56"/>
    <s v="pa"/>
    <m/>
    <m/>
    <m/>
    <x v="51"/>
    <m/>
    <s v="noticia"/>
    <s v="2017-08-15 20:08:00-05:00"/>
    <d v="2017-08-15T00:00:00"/>
    <d v="1899-12-30T20:08:00"/>
    <m/>
    <n v="9866"/>
    <m/>
    <n v="100"/>
    <m/>
    <m/>
    <n v="5"/>
    <s v="información general"/>
    <s v="Panamá"/>
    <m/>
    <s v="español"/>
    <m/>
    <x v="0"/>
    <s v="Titular"/>
    <m/>
    <m/>
    <m/>
    <m/>
    <m/>
    <m/>
    <m/>
    <m/>
    <m/>
    <m/>
    <m/>
    <m/>
    <m/>
    <m/>
    <m/>
    <m/>
    <s v="Cumbres, seminarios, foros"/>
    <s v="Canal de Panamá"/>
    <x v="0"/>
    <n v="1"/>
    <s v="Protagonismo"/>
    <s v="Protagonista"/>
    <n v="1"/>
    <m/>
    <m/>
    <n v="65.11"/>
    <n v="65.11"/>
    <n v="7.81"/>
    <m/>
    <m/>
    <m/>
    <m/>
    <x v="45"/>
    <s v="/s/mn/e78564dce4d132268826c35b08351230"/>
    <m/>
    <m/>
    <s v="No"/>
    <n v="1"/>
    <x v="5"/>
    <n v="15"/>
    <d v="1899-12-30T00:00:00"/>
    <n v="3.9049999999999994"/>
    <s v="1"/>
    <s v="0"/>
    <s v="0"/>
  </r>
  <r>
    <s v="/i/mn/31529288247"/>
    <s v="http://www.critica.com.pa/nacional/varela-recibira-al-vicepresidente-de-eeuu-el-jueves-485795"/>
    <s v="http://www.critica.com.pa/nacional/varela-recibira-al-vicepresidente-de-eeuu-el-jueves-485795"/>
    <s v="Varela recibirá al vicepresidente de EE.UU. el jueves"/>
    <m/>
    <x v="0"/>
    <x v="6"/>
    <s v="pa"/>
    <m/>
    <m/>
    <m/>
    <x v="1"/>
    <m/>
    <s v="noticia"/>
    <s v="2017-08-15 17:20:00-05:00"/>
    <d v="2017-08-15T00:00:00"/>
    <d v="1899-12-30T17:20:00"/>
    <m/>
    <n v="22450"/>
    <n v="311"/>
    <n v="154.9"/>
    <m/>
    <m/>
    <n v="5"/>
    <s v="información general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2"/>
    <n v="0"/>
    <s v="Protagonismo"/>
    <s v="Mencion"/>
    <n v="0"/>
    <m/>
    <m/>
    <n v="15.49"/>
    <n v="15.49"/>
    <n v="5.47"/>
    <n v="5.47"/>
    <m/>
    <m/>
    <m/>
    <x v="6"/>
    <s v="/s/mn/feb70115bb0e1699a5aed4f0a518f2a0"/>
    <m/>
    <m/>
    <s v="No"/>
    <n v="1"/>
    <x v="1"/>
    <n v="15"/>
    <d v="1899-12-30T00:00:00"/>
    <n v="2.7349999999999994"/>
    <s v="0"/>
    <s v="1"/>
    <s v="0"/>
  </r>
  <r>
    <s v="/i/mn/31527136508"/>
    <s v="https://www.tvn-2.com/nacionales/Canal-Panama-cumple-anos-operaciones_0_4826517326.html"/>
    <s v="https://www.tvn-2.com/nacionales/Canal-Panama-cumple-anos-operaciones_0_4826517326.html"/>
    <s v="El Canal de Panamá cumple 103 años de operaciones"/>
    <m/>
    <x v="0"/>
    <x v="23"/>
    <s v="pa"/>
    <m/>
    <m/>
    <m/>
    <x v="1"/>
    <m/>
    <s v="noticia"/>
    <s v="2017-08-15 12:21:00-05:00"/>
    <d v="2017-08-15T00:00:00"/>
    <d v="1899-12-30T12:21:00"/>
    <m/>
    <n v="49126"/>
    <m/>
    <n v="486.35"/>
    <m/>
    <m/>
    <n v="5"/>
    <s v="información general"/>
    <s v="Panamá"/>
    <m/>
    <s v="español"/>
    <m/>
    <x v="0"/>
    <s v="Titular"/>
    <s v="Administración"/>
    <m/>
    <m/>
    <m/>
    <m/>
    <m/>
    <m/>
    <m/>
    <m/>
    <m/>
    <m/>
    <m/>
    <m/>
    <m/>
    <m/>
    <m/>
    <m/>
    <s v="Canal de Panamá"/>
    <x v="0"/>
    <n v="1"/>
    <s v="Protagonismo"/>
    <s v="Protagonista"/>
    <n v="1"/>
    <m/>
    <m/>
    <n v="486.35"/>
    <n v="486.35"/>
    <n v="7.81"/>
    <m/>
    <m/>
    <m/>
    <m/>
    <x v="17"/>
    <s v="/s/mn/c59739521c44acc485688837df17ffc7"/>
    <m/>
    <m/>
    <s v="No"/>
    <n v="1"/>
    <x v="11"/>
    <n v="15"/>
    <d v="1899-12-30T00:00:00"/>
    <n v="3.9049999999999994"/>
    <s v="1"/>
    <s v="0"/>
    <s v="0"/>
  </r>
  <r>
    <s v="/i/mn/31529085188"/>
    <s v="http://www.telemetro.com/internacionales/Embajador-panameno-Pence-Latinoamerica-EEUU_0_1054095227.html"/>
    <s v="http://www.telemetro.com/internacionales/Embajador-panameno-Pence-Latinoamerica-EEUU_0_1054095227.html"/>
    <s v="Embajador panameño: &quot;El viaje de Pence dice que Latinoamérica importa a EEUU&quot;"/>
    <m/>
    <x v="0"/>
    <x v="22"/>
    <s v="pa"/>
    <m/>
    <m/>
    <m/>
    <x v="1"/>
    <m/>
    <s v="noticia"/>
    <s v="2017-08-15 16:50:00-05:00"/>
    <d v="2017-08-15T00:00:00"/>
    <d v="1899-12-30T16:50:00"/>
    <m/>
    <n v="44394"/>
    <m/>
    <n v="266.36"/>
    <m/>
    <m/>
    <n v="5"/>
    <s v="información general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m/>
    <m/>
    <n v="133.18"/>
    <n v="133.18"/>
    <n v="6.56"/>
    <m/>
    <m/>
    <m/>
    <m/>
    <x v="21"/>
    <s v="/s/mn/ffed1af28c99dfe89b18eb4d6c784da8"/>
    <m/>
    <m/>
    <s v="No"/>
    <n v="1"/>
    <x v="1"/>
    <n v="15"/>
    <d v="1899-12-30T00:00:00"/>
    <n v="3.2799999999999994"/>
    <s v="1"/>
    <s v="0"/>
    <s v="0"/>
  </r>
  <r>
    <s v="/r/a360lat/32048211"/>
    <m/>
    <s v="https://acceso360latam.acceso.com/autoridadcanal/es-PA/?mod=TrackingAVPlayer&amp;task=download&amp;isHighQuality=1&amp;inline=1&amp;newsId=32048211&amp;mediaType=1&amp;origin=news-publication&amp;sigTs=1502858807&amp;sig=879b9291c77118d2648dd13f2924d430fc358433d5a66e439a88fcd2baebebc2"/>
    <s v="HOY EL FUNCIONAMIENTO DEL CANAL DE PANAMA CUMPLE 103 AÑOS. DECLARACIONES DE LONDON RANKING, UNION DE PRACTICOS."/>
    <m/>
    <x v="2"/>
    <x v="31"/>
    <s v="pa"/>
    <s v="pa"/>
    <m/>
    <m/>
    <x v="1"/>
    <m/>
    <s v="radio"/>
    <s v="2017-08-15 13:07:50-05:00"/>
    <d v="2017-08-15T00:00:00"/>
    <d v="1899-12-30T13:07:50"/>
    <m/>
    <m/>
    <m/>
    <n v="366"/>
    <n v="366"/>
    <m/>
    <m/>
    <m/>
    <s v="Panamá"/>
    <s v="pa"/>
    <m/>
    <m/>
    <x v="1"/>
    <m/>
    <m/>
    <s v="Niños y juventud"/>
    <m/>
    <m/>
    <m/>
    <m/>
    <m/>
    <m/>
    <m/>
    <m/>
    <m/>
    <m/>
    <m/>
    <m/>
    <m/>
    <m/>
    <m/>
    <s v="Canal de Panamá"/>
    <x v="0"/>
    <n v="1"/>
    <s v="Protagonismo"/>
    <s v="Protagonista"/>
    <n v="1"/>
    <n v="366"/>
    <m/>
    <n v="366"/>
    <n v="366"/>
    <n v="10"/>
    <m/>
    <m/>
    <m/>
    <m/>
    <x v="19"/>
    <m/>
    <m/>
    <m/>
    <s v="No"/>
    <n v="1"/>
    <x v="38"/>
    <n v="15"/>
    <d v="1899-12-30T00:06:28"/>
    <n v="5"/>
    <s v="1"/>
    <s v="0"/>
    <s v="0"/>
  </r>
  <r>
    <s v="/i/mn/31528043245"/>
    <s v="http://www.radiopanama.com.pa/noticias/actualidad/presidente-varela-recibira-al-vicepresidente-de-los-estados-unidos/20170815/nota/3549818.aspx"/>
    <s v="http://www.radiopanama.com.pa/noticias/actualidad/presidente-varela-recibira-al-vicepresidente-de-los-estados-unidos/20170815/nota/3549818.aspx"/>
    <s v="Presidente Varela recibirá al vicepresidente de los Estados Unidos"/>
    <m/>
    <x v="0"/>
    <x v="57"/>
    <s v="pa"/>
    <m/>
    <m/>
    <m/>
    <x v="89"/>
    <m/>
    <s v="noticia"/>
    <s v="2017-08-15 14:19:00-05:00"/>
    <d v="2017-08-15T00:00:00"/>
    <d v="1899-12-30T14:19:00"/>
    <m/>
    <n v="827"/>
    <m/>
    <n v="100"/>
    <m/>
    <m/>
    <n v="4"/>
    <m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2"/>
    <n v="1"/>
    <s v="Protagonismo"/>
    <s v="Mencion"/>
    <n v="1"/>
    <m/>
    <m/>
    <n v="0.17"/>
    <n v="0.17"/>
    <n v="5.94"/>
    <m/>
    <m/>
    <m/>
    <m/>
    <x v="46"/>
    <s v="/s/mn/566c24e9ac376a7514ad6b5518c2eccb"/>
    <m/>
    <m/>
    <s v="No"/>
    <n v="1"/>
    <x v="1"/>
    <n v="15"/>
    <d v="1899-12-30T00:00:00"/>
    <n v="2.9700000000000006"/>
    <s v="1"/>
    <s v="0"/>
    <s v="0"/>
  </r>
  <r>
    <s v="/i/mn/31531145327"/>
    <s v="https://www.tvn-2.com/economia/sector-maritimo/Canal-Panama-celebra-operaciones-futuro_0_4826517399.html"/>
    <s v="https://www.tvn-2.com/economia/sector-maritimo/Canal-Panama-celebra-operaciones-futuro_0_4826517399.html"/>
    <s v="Canal de Panamá celebra 103 años de operaciones apuntando al futuro"/>
    <m/>
    <x v="0"/>
    <x v="23"/>
    <s v="pa"/>
    <m/>
    <m/>
    <m/>
    <x v="11"/>
    <m/>
    <s v="noticia"/>
    <s v="2017-08-15 22:24:00-05:00"/>
    <d v="2017-08-15T00:00:00"/>
    <d v="1899-12-30T22:24:00"/>
    <m/>
    <n v="49126"/>
    <m/>
    <n v="486.35"/>
    <m/>
    <m/>
    <n v="5"/>
    <s v="información general"/>
    <s v="Panamá"/>
    <m/>
    <s v="español"/>
    <m/>
    <x v="0"/>
    <s v="Titular"/>
    <s v="Administración"/>
    <m/>
    <m/>
    <m/>
    <m/>
    <m/>
    <m/>
    <m/>
    <m/>
    <m/>
    <m/>
    <m/>
    <m/>
    <m/>
    <m/>
    <m/>
    <m/>
    <s v="Canal de Panamá"/>
    <x v="0"/>
    <n v="1"/>
    <s v="Protagonismo"/>
    <s v="Protagonista"/>
    <n v="1"/>
    <m/>
    <m/>
    <n v="486.35"/>
    <n v="486.35"/>
    <n v="7.81"/>
    <m/>
    <m/>
    <m/>
    <m/>
    <x v="17"/>
    <s v="/s/mn/c59739521c44acc485688837df17ffc7"/>
    <m/>
    <m/>
    <s v="No"/>
    <n v="1"/>
    <x v="11"/>
    <n v="15"/>
    <d v="1899-12-30T00:00:00"/>
    <n v="3.9049999999999994"/>
    <s v="1"/>
    <s v="0"/>
    <s v="0"/>
  </r>
  <r>
    <s v="/r/a360lat/32045667"/>
    <m/>
    <s v="https://acceso360latam.acceso.com/autoridadcanal/es-PA/?mod=TrackingAVPlayer&amp;task=download&amp;isHighQuality=1&amp;inline=1&amp;newsId=32045667&amp;mediaType=1&amp;origin=news-publication&amp;sigTs=1502858807&amp;sig=7c45b1981ff5d78fc1741f6a7679439c56ca40cb9be6e2cb2587319e1b6b49ce"/>
    <s v="ENTREVISTA CON JORGE LUIS QUIJANO, ADMINISTRADOR DE LA ACP. HABLA SOBRE LOS 103 AÑOS DE OPERACIONES DEL CANAL DE PANAMA."/>
    <m/>
    <x v="2"/>
    <x v="9"/>
    <s v="pa"/>
    <s v="pa"/>
    <m/>
    <m/>
    <x v="1"/>
    <m/>
    <s v="radio"/>
    <s v="2017-08-15 10:26:34-05:00"/>
    <d v="2017-08-15T00:00:00"/>
    <d v="1899-12-30T10:26:34"/>
    <m/>
    <m/>
    <m/>
    <n v="262.36"/>
    <n v="246"/>
    <m/>
    <m/>
    <m/>
    <s v="Panamá"/>
    <s v="pa"/>
    <m/>
    <m/>
    <x v="0"/>
    <m/>
    <s v="Administración"/>
    <m/>
    <m/>
    <m/>
    <m/>
    <m/>
    <m/>
    <m/>
    <m/>
    <m/>
    <m/>
    <m/>
    <m/>
    <m/>
    <m/>
    <m/>
    <m/>
    <s v="Canal de Panamá"/>
    <x v="0"/>
    <n v="1"/>
    <s v="Protagonismo"/>
    <s v="Protagonista"/>
    <n v="1"/>
    <n v="246"/>
    <m/>
    <n v="262.36"/>
    <n v="262.36"/>
    <n v="10"/>
    <m/>
    <m/>
    <m/>
    <m/>
    <x v="9"/>
    <m/>
    <m/>
    <m/>
    <s v="No"/>
    <n v="1"/>
    <x v="11"/>
    <n v="15"/>
    <d v="1899-12-30T00:04:20"/>
    <n v="5"/>
    <s v="1"/>
    <s v="0"/>
    <s v="0"/>
  </r>
  <r>
    <s v="/tv/a360lat/32047671"/>
    <m/>
    <s v="https://acceso360latam.acceso.com/autoridadcanal/es-PA/?mod=TrackingAVPlayer&amp;task=download&amp;isHighQuality=1&amp;inline=1&amp;newsId=32047671&amp;mediaType=2&amp;origin=news-publication&amp;sigTs=1502858807&amp;sig=551d4d2ded37f4b735bb8128b762dcf9182664dc31c073cc81494f2976d996e9"/>
    <s v="103 AÑOS CUMPLE EL CANAL DE PANAMA."/>
    <m/>
    <x v="1"/>
    <x v="31"/>
    <s v="pa"/>
    <s v="pa"/>
    <m/>
    <m/>
    <x v="1"/>
    <m/>
    <s v="tv"/>
    <s v="2017-08-15 13:55:30-05:00"/>
    <d v="2017-08-15T00:00:00"/>
    <d v="1899-12-30T13:55:30"/>
    <m/>
    <m/>
    <m/>
    <n v="2572.5"/>
    <n v="49"/>
    <m/>
    <m/>
    <m/>
    <s v="Panamá"/>
    <s v="pa"/>
    <m/>
    <m/>
    <x v="1"/>
    <m/>
    <s v="Administración"/>
    <m/>
    <m/>
    <m/>
    <m/>
    <m/>
    <m/>
    <m/>
    <m/>
    <m/>
    <m/>
    <m/>
    <m/>
    <m/>
    <m/>
    <m/>
    <m/>
    <s v="Canal de Panamá"/>
    <x v="0"/>
    <n v="1"/>
    <s v="Protagonismo"/>
    <s v="Protagonista"/>
    <n v="1"/>
    <n v="49"/>
    <m/>
    <n v="2572.5"/>
    <n v="2572.5"/>
    <n v="10"/>
    <m/>
    <m/>
    <m/>
    <m/>
    <x v="17"/>
    <m/>
    <m/>
    <m/>
    <s v="No"/>
    <n v="1"/>
    <x v="11"/>
    <n v="15"/>
    <d v="1899-12-30T00:00:52"/>
    <n v="5"/>
    <s v="1"/>
    <s v="0"/>
    <s v="0"/>
  </r>
  <r>
    <s v="/tv/a360lat/32052914"/>
    <m/>
    <s v="https://acceso360latam.acceso.com/autoridadcanal/es-PA/?mod=TrackingAVPlayer&amp;task=download&amp;isHighQuality=1&amp;inline=1&amp;newsId=32052914&amp;mediaType=2&amp;origin=news-publication&amp;sigTs=1502858808&amp;sig=9c9630f43a5ae2625a9b59bd57cdffcfc3fb779f8e8dc54336090501a4df0fd7"/>
    <s v="EN EL MARCO DE LA CELEBRACION DE LOS 130 AÑOS DEL CANAL DE PANAMA LOS JOVENES PARTICIPO EN UN CONVERSATORIO...."/>
    <m/>
    <x v="1"/>
    <x v="30"/>
    <s v="pa"/>
    <s v="pa"/>
    <m/>
    <m/>
    <x v="1"/>
    <m/>
    <s v="tv"/>
    <s v="2017-08-15 19:34:28-05:00"/>
    <d v="2017-08-15T00:00:00"/>
    <d v="1899-12-30T19:34:28"/>
    <m/>
    <m/>
    <m/>
    <n v="3114.38"/>
    <n v="151"/>
    <m/>
    <m/>
    <m/>
    <s v="Panamá"/>
    <s v="pa"/>
    <m/>
    <m/>
    <x v="0"/>
    <s v="Titular"/>
    <m/>
    <m/>
    <m/>
    <m/>
    <m/>
    <m/>
    <m/>
    <m/>
    <m/>
    <m/>
    <m/>
    <m/>
    <m/>
    <m/>
    <m/>
    <m/>
    <s v="Aniversario del Canal de Panamá"/>
    <s v="Canal de Panamá"/>
    <x v="0"/>
    <n v="1"/>
    <s v="Protagonismo"/>
    <s v="Protagonista"/>
    <n v="1"/>
    <n v="151"/>
    <m/>
    <n v="3114.38"/>
    <n v="3114.38"/>
    <n v="10"/>
    <m/>
    <m/>
    <m/>
    <m/>
    <x v="3"/>
    <m/>
    <m/>
    <m/>
    <s v="No"/>
    <n v="1"/>
    <x v="8"/>
    <n v="15"/>
    <d v="1899-12-30T00:02:40"/>
    <n v="5"/>
    <s v="1"/>
    <s v="0"/>
    <s v="0"/>
  </r>
  <r>
    <s v="/p/a/112366549"/>
    <m/>
    <s v="http://corerepo.acceso.com/api/v2/temp_file/1cfa93164fd1eb8b6fc2cb288ec91b08/?format=json"/>
    <s v="Jóvenes y el Canal"/>
    <m/>
    <x v="3"/>
    <x v="41"/>
    <s v="pa"/>
    <m/>
    <m/>
    <m/>
    <x v="58"/>
    <m/>
    <s v="periódico"/>
    <s v="2017-08-15 17:00:00-05:00"/>
    <d v="2017-08-15T00:00:00"/>
    <m/>
    <n v="434.5"/>
    <n v="4"/>
    <m/>
    <n v="458"/>
    <m/>
    <n v="6"/>
    <m/>
    <s v="información general"/>
    <s v="Panamá"/>
    <m/>
    <s v="español"/>
    <m/>
    <x v="0"/>
    <m/>
    <m/>
    <m/>
    <m/>
    <m/>
    <m/>
    <m/>
    <m/>
    <s v="Sí"/>
    <m/>
    <m/>
    <m/>
    <m/>
    <m/>
    <m/>
    <m/>
    <m/>
    <s v="Cumbres, seminarios, foros"/>
    <s v="Canal de Panamá"/>
    <x v="0"/>
    <n v="1"/>
    <s v="Protagonismo"/>
    <s v="Protagonista"/>
    <n v="1"/>
    <m/>
    <n v="0.59"/>
    <n v="458"/>
    <n v="458"/>
    <n v="7.81"/>
    <m/>
    <m/>
    <m/>
    <m/>
    <x v="33"/>
    <s v="/s/a/midia"/>
    <m/>
    <s v="nacional"/>
    <s v="Sí"/>
    <n v="1"/>
    <x v="39"/>
    <n v="15"/>
    <d v="1899-12-30T00:00:00"/>
    <n v="3.9049999999999994"/>
    <s v="1"/>
    <s v="0"/>
    <s v="0"/>
  </r>
  <r>
    <s v="/p/a/112366999"/>
    <m/>
    <s v="http://corerepo.acceso.com/api/v2/temp_file/d2d84d9d80b9e534b21c813ef957637b/?format=json"/>
    <s v="Juan Carlos Varela se reunirá en privado con Pence en el Palacio de las Garzas"/>
    <m/>
    <x v="3"/>
    <x v="20"/>
    <s v="pa"/>
    <m/>
    <m/>
    <s v="Grupo Editorial Metro S.A."/>
    <x v="52"/>
    <m/>
    <s v="periódico"/>
    <s v="2017-08-15 17:00:00-05:00"/>
    <d v="2017-08-15T00:00:00"/>
    <m/>
    <n v="540.9"/>
    <n v="4"/>
    <m/>
    <n v="822"/>
    <m/>
    <n v="6"/>
    <m/>
    <s v="información general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m/>
    <n v="0.3"/>
    <n v="411"/>
    <n v="411"/>
    <n v="8.1300000000000008"/>
    <m/>
    <m/>
    <m/>
    <m/>
    <x v="20"/>
    <s v="/s/a/melib"/>
    <m/>
    <s v="nacional"/>
    <s v="Sí"/>
    <n v="1"/>
    <x v="1"/>
    <n v="15"/>
    <d v="1899-12-30T00:00:00"/>
    <n v="4.0650000000000004"/>
    <s v="1"/>
    <s v="0"/>
    <s v="0"/>
  </r>
  <r>
    <s v="/p/a/112366480"/>
    <m/>
    <s v="http://corerepo.acceso.com/api/v2/temp_file/d308ec3e54ca93cd6b554b9f26697c3a/?format=json"/>
    <s v="Varela recibirá al vicepresidente de los Estados Unidos"/>
    <m/>
    <x v="3"/>
    <x v="15"/>
    <s v="pa"/>
    <m/>
    <m/>
    <m/>
    <x v="90"/>
    <m/>
    <s v="periódico"/>
    <s v="2017-08-15 17:00:00-05:00"/>
    <d v="2017-08-15T00:00:00"/>
    <m/>
    <n v="237.9"/>
    <n v="5"/>
    <m/>
    <n v="285"/>
    <m/>
    <n v="2"/>
    <m/>
    <s v="información general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2"/>
    <n v="1"/>
    <s v="Protagonismo"/>
    <s v="Mencion"/>
    <n v="1"/>
    <m/>
    <n v="0.03"/>
    <n v="54.14"/>
    <n v="54.14"/>
    <n v="6.25"/>
    <m/>
    <m/>
    <m/>
    <m/>
    <x v="15"/>
    <s v="/s/a/estpn"/>
    <m/>
    <s v="nacional"/>
    <s v="Sí"/>
    <n v="1"/>
    <x v="1"/>
    <n v="15"/>
    <d v="1899-12-30T00:00:00"/>
    <n v="3.125"/>
    <s v="1"/>
    <s v="0"/>
    <s v="0"/>
  </r>
  <r>
    <s v="/p/a/112366469"/>
    <m/>
    <s v="http://corerepo.acceso.com/api/v2/temp_file/898ddefb76fa6d4bab6721ea18bc78bd/?format=json"/>
    <s v="El Canal de Panamá se prepara para los pilotos de 2025"/>
    <m/>
    <x v="3"/>
    <x v="15"/>
    <s v="pa"/>
    <m/>
    <m/>
    <m/>
    <x v="5"/>
    <m/>
    <s v="periódico"/>
    <s v="2017-08-15 17:00:00-05:00"/>
    <d v="2017-08-15T00:00:00"/>
    <m/>
    <n v="593.9"/>
    <n v="5"/>
    <m/>
    <n v="713"/>
    <m/>
    <n v="2"/>
    <m/>
    <s v="información general"/>
    <s v="Panamá"/>
    <m/>
    <s v="español"/>
    <m/>
    <x v="1"/>
    <s v="Titular"/>
    <m/>
    <s v="Niños y juventud"/>
    <m/>
    <m/>
    <m/>
    <m/>
    <m/>
    <m/>
    <m/>
    <m/>
    <m/>
    <m/>
    <m/>
    <m/>
    <m/>
    <m/>
    <m/>
    <s v="Canal de Panamá"/>
    <x v="0"/>
    <n v="1"/>
    <s v="Protagonismo"/>
    <s v="Protagonista"/>
    <n v="1"/>
    <m/>
    <n v="0.41"/>
    <n v="713"/>
    <n v="713"/>
    <n v="8.1300000000000008"/>
    <m/>
    <m/>
    <m/>
    <m/>
    <x v="15"/>
    <s v="/s/a/estpn"/>
    <m/>
    <s v="nacional"/>
    <s v="No"/>
    <n v="1"/>
    <x v="38"/>
    <n v="15"/>
    <d v="1899-12-30T00:00:00"/>
    <n v="4.0650000000000004"/>
    <s v="1"/>
    <s v="0"/>
    <s v="0"/>
  </r>
  <r>
    <s v="/p/a/112366482"/>
    <m/>
    <s v="http://corerepo.acceso.com/api/v2/temp_file/a6fdd88e4d015e64da7859d8e5d02b2e/?format=json"/>
    <s v="PORTADA"/>
    <m/>
    <x v="3"/>
    <x v="15"/>
    <s v="pa"/>
    <m/>
    <m/>
    <m/>
    <x v="91"/>
    <m/>
    <s v="periódico"/>
    <s v="2017-08-15 17:00:00-05:00"/>
    <d v="2017-08-15T00:00:00"/>
    <m/>
    <n v="1626.9"/>
    <n v="5"/>
    <m/>
    <n v="1735"/>
    <m/>
    <n v="1"/>
    <m/>
    <s v="información general"/>
    <s v="Panamá"/>
    <m/>
    <s v="español"/>
    <m/>
    <x v="0"/>
    <s v="Portada"/>
    <m/>
    <m/>
    <m/>
    <m/>
    <m/>
    <m/>
    <m/>
    <m/>
    <m/>
    <s v="Excursiones al Canal"/>
    <m/>
    <m/>
    <m/>
    <m/>
    <m/>
    <m/>
    <m/>
    <s v="Canal de Panamá"/>
    <x v="0"/>
    <n v="1"/>
    <s v="Protagonismo"/>
    <s v="Protagonista"/>
    <n v="1"/>
    <m/>
    <n v="1"/>
    <n v="1735"/>
    <n v="1735"/>
    <n v="8.1300000000000008"/>
    <m/>
    <m/>
    <m/>
    <m/>
    <x v="15"/>
    <s v="/s/a/estpn"/>
    <m/>
    <s v="nacional"/>
    <s v="Sí"/>
    <n v="1"/>
    <x v="22"/>
    <n v="15"/>
    <d v="1899-12-30T00:00:00"/>
    <n v="4.0650000000000004"/>
    <s v="1"/>
    <s v="0"/>
    <s v="0"/>
  </r>
  <r>
    <s v="/i/mn/31531810291"/>
    <s v="http://elsiglo.com/panama/tema-central-visita-mike-pence-sera-seguridad/24017906"/>
    <s v="http://elsiglo.com/panama/tema-central-visita-mike-pence-sera-seguridad/24017906"/>
    <s v="El tema central de la visita de Mike Pence será seguridad"/>
    <m/>
    <x v="0"/>
    <x v="0"/>
    <s v="pa"/>
    <m/>
    <m/>
    <m/>
    <x v="92"/>
    <m/>
    <s v="noticia"/>
    <s v="2017-08-16 00:09:00-05:00"/>
    <d v="2017-08-16T00:00:00"/>
    <d v="1899-12-30T00:09:00"/>
    <m/>
    <n v="419"/>
    <m/>
    <n v="100"/>
    <m/>
    <m/>
    <n v="4"/>
    <s v="información general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m/>
    <m/>
    <n v="0.42"/>
    <n v="0.42"/>
    <n v="6.56"/>
    <m/>
    <m/>
    <m/>
    <m/>
    <x v="0"/>
    <s v="/s/mn/c11e65d811682e26e9281cacf6ba002c"/>
    <m/>
    <m/>
    <s v="No"/>
    <n v="1"/>
    <x v="1"/>
    <n v="16"/>
    <d v="1899-12-30T00:00:00"/>
    <n v="3.2799999999999994"/>
    <s v="1"/>
    <s v="0"/>
    <s v="0"/>
  </r>
  <r>
    <s v="/p/a/112366733"/>
    <m/>
    <s v="http://corerepo.acceso.com/api/v2/temp_file/c10c26a0c855ef6d6f714b430bf58b69/?format=json"/>
    <s v="La visita de Pence a Panamá"/>
    <m/>
    <x v="3"/>
    <x v="26"/>
    <s v="pa"/>
    <m/>
    <m/>
    <s v="EDIT. POR LA DEMOCRACIA S.A"/>
    <x v="93"/>
    <m/>
    <s v="periódico"/>
    <s v="2017-08-15 17:00:00-05:00"/>
    <d v="2017-08-15T00:00:00"/>
    <m/>
    <n v="757.4"/>
    <n v="5"/>
    <m/>
    <n v="994"/>
    <m/>
    <n v="15"/>
    <m/>
    <s v="información general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1"/>
    <n v="0"/>
    <s v="Protagonismo"/>
    <s v="Secundario"/>
    <n v="0"/>
    <m/>
    <n v="0.23"/>
    <n v="497"/>
    <n v="497"/>
    <n v="6.25"/>
    <m/>
    <m/>
    <m/>
    <m/>
    <x v="22"/>
    <s v="/s/a/lppnn"/>
    <m/>
    <s v="nacional"/>
    <s v="No"/>
    <n v="1"/>
    <x v="1"/>
    <n v="15"/>
    <d v="1899-12-30T00:00:00"/>
    <n v="3.125"/>
    <s v="0"/>
    <s v="1"/>
    <s v="0"/>
  </r>
  <r>
    <s v="/p/a/112366668"/>
    <m/>
    <s v="http://corerepo.acceso.com/api/v2/temp_file/3d169cc0efcf167be904740b5420f96f/?format=json"/>
    <s v="Varela y Pence hablarán de seguridad"/>
    <m/>
    <x v="3"/>
    <x v="26"/>
    <s v="pa"/>
    <m/>
    <m/>
    <s v="EDIT. POR LA DEMOCRACIA S.A"/>
    <x v="59"/>
    <m/>
    <s v="periódico"/>
    <s v="2017-08-15 17:00:00-05:00"/>
    <d v="2017-08-15T00:00:00"/>
    <m/>
    <n v="331.7"/>
    <n v="5"/>
    <m/>
    <n v="434"/>
    <m/>
    <n v="6"/>
    <m/>
    <s v="información general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m/>
    <n v="0.1"/>
    <n v="217"/>
    <n v="217"/>
    <n v="7.5"/>
    <m/>
    <m/>
    <m/>
    <m/>
    <x v="22"/>
    <s v="/s/a/lppnn"/>
    <m/>
    <s v="nacional"/>
    <s v="Sí"/>
    <n v="1"/>
    <x v="1"/>
    <n v="15"/>
    <d v="1899-12-30T00:00:00"/>
    <n v="3.75"/>
    <s v="1"/>
    <s v="0"/>
    <s v="0"/>
  </r>
  <r>
    <s v="/p/a/112366639"/>
    <m/>
    <s v="http://corerepo.acceso.com/api/v2/temp_file/a327892dc88c3246165292914e6315e5/?format=json"/>
    <s v="La juventud se acerca al Canal de Panamá"/>
    <m/>
    <x v="3"/>
    <x v="26"/>
    <s v="pa"/>
    <m/>
    <m/>
    <s v="EDIT. POR LA DEMOCRACIA S.A"/>
    <x v="94"/>
    <m/>
    <s v="periódico"/>
    <s v="2017-08-15 17:00:00-05:00"/>
    <d v="2017-08-15T00:00:00"/>
    <m/>
    <n v="93.4"/>
    <n v="5"/>
    <m/>
    <n v="123"/>
    <m/>
    <n v="21"/>
    <m/>
    <s v="información general"/>
    <s v="Panamá"/>
    <m/>
    <s v="español"/>
    <m/>
    <x v="0"/>
    <s v="Titular"/>
    <m/>
    <s v="Niños y juventud"/>
    <m/>
    <m/>
    <m/>
    <m/>
    <m/>
    <m/>
    <m/>
    <m/>
    <m/>
    <m/>
    <m/>
    <m/>
    <m/>
    <m/>
    <m/>
    <s v="Canal de Panamá"/>
    <x v="1"/>
    <n v="1"/>
    <s v="Protagonismo"/>
    <s v="Secundario"/>
    <n v="1"/>
    <m/>
    <n v="0.03"/>
    <n v="68.52"/>
    <n v="68.52"/>
    <n v="7.5"/>
    <m/>
    <m/>
    <m/>
    <m/>
    <x v="22"/>
    <s v="/s/a/lppnn"/>
    <m/>
    <s v="nacional"/>
    <s v="No"/>
    <n v="1"/>
    <x v="29"/>
    <n v="15"/>
    <d v="1899-12-30T00:00:00"/>
    <n v="3.75"/>
    <s v="1"/>
    <s v="0"/>
    <s v="0"/>
  </r>
  <r>
    <s v="/p/a/112366326"/>
    <m/>
    <s v="http://corerepo.acceso.com/api/v2/temp_file/2a6783596ac1786da4f4c125555cb1ba/?format=json"/>
    <s v="El tema central de la visita de Mike Pence será seguridad"/>
    <m/>
    <x v="3"/>
    <x v="16"/>
    <s v="pa"/>
    <m/>
    <m/>
    <m/>
    <x v="92"/>
    <m/>
    <s v="periódico"/>
    <s v="2017-08-15 17:00:00-05:00"/>
    <d v="2017-08-15T00:00:00"/>
    <m/>
    <n v="106.1"/>
    <n v="4"/>
    <m/>
    <n v="143"/>
    <m/>
    <n v="8"/>
    <m/>
    <s v="información general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m/>
    <n v="7.0000000000000007E-2"/>
    <n v="71.5"/>
    <n v="71.5"/>
    <n v="7.5"/>
    <m/>
    <m/>
    <m/>
    <m/>
    <x v="16"/>
    <s v="/s/a/sigpn"/>
    <m/>
    <s v="nacional"/>
    <s v="Sí"/>
    <n v="1"/>
    <x v="1"/>
    <n v="15"/>
    <d v="1899-12-30T00:00:00"/>
    <n v="3.75"/>
    <s v="1"/>
    <s v="0"/>
    <s v="0"/>
  </r>
  <r>
    <s v="/i/mn/31531794425"/>
    <s v="http://laestrella.com.pa/panama/nacional/canal-panama-prepara-para-pilotos-2025/24017938"/>
    <s v="http://laestrella.com.pa/panama/nacional/canal-panama-prepara-para-pilotos-2025/24017938"/>
    <s v="El Canal de Panamá se prepara para los pilotos de 2025"/>
    <m/>
    <x v="0"/>
    <x v="2"/>
    <s v="pa"/>
    <m/>
    <m/>
    <m/>
    <x v="1"/>
    <m/>
    <s v="noticia"/>
    <s v="2017-08-16 00:07:00-05:00"/>
    <d v="2017-08-16T00:00:00"/>
    <d v="1899-12-30T00:07:00"/>
    <m/>
    <n v="49727"/>
    <m/>
    <n v="462.46"/>
    <m/>
    <m/>
    <n v="5"/>
    <s v="información general"/>
    <s v="Panamá"/>
    <m/>
    <s v="español"/>
    <m/>
    <x v="1"/>
    <s v="Titular"/>
    <m/>
    <m/>
    <m/>
    <m/>
    <m/>
    <m/>
    <m/>
    <m/>
    <m/>
    <m/>
    <m/>
    <m/>
    <m/>
    <m/>
    <m/>
    <m/>
    <s v="Aniversario del Canal de Panamá"/>
    <s v="Canal de Panamá"/>
    <x v="0"/>
    <n v="1"/>
    <s v="Protagonismo"/>
    <s v="Protagonista"/>
    <n v="1"/>
    <m/>
    <m/>
    <n v="462.46"/>
    <n v="462.46"/>
    <n v="7.81"/>
    <m/>
    <m/>
    <m/>
    <m/>
    <x v="2"/>
    <s v="/s/mn/90c1e89e24d01c2a3df8080e7f6bdb35"/>
    <m/>
    <m/>
    <s v="No"/>
    <n v="1"/>
    <x v="29"/>
    <n v="16"/>
    <d v="1899-12-30T00:00:00"/>
    <n v="3.9049999999999994"/>
    <s v="1"/>
    <s v="0"/>
    <s v="0"/>
  </r>
  <r>
    <s v="/i/mn/31535371545"/>
    <s v="http://www.panamaon.com/noticias/politica/29489-presidente-varela-recibira-al-vicepresidente-de-los-estados-unidos.html"/>
    <s v="http://www.panamaon.com/noticias/politica/29489-presidente-varela-recibira-al-vicepresidente-de-los-estados-unidos.html"/>
    <s v="Presidente Varela recibirá al vicepresidente de los Estados Unidos"/>
    <m/>
    <x v="0"/>
    <x v="1"/>
    <s v="pa"/>
    <m/>
    <m/>
    <m/>
    <x v="1"/>
    <m/>
    <s v="noticia"/>
    <s v="2017-08-16 07:57:00-05:00"/>
    <d v="2017-08-16T00:00:00"/>
    <d v="1899-12-30T07:57:00"/>
    <m/>
    <n v="1844"/>
    <m/>
    <n v="100"/>
    <m/>
    <m/>
    <n v="4"/>
    <m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2"/>
    <n v="0"/>
    <s v="Protagonismo"/>
    <s v="Mencion"/>
    <n v="0"/>
    <m/>
    <m/>
    <n v="0.41"/>
    <n v="0.41"/>
    <n v="5.47"/>
    <m/>
    <m/>
    <m/>
    <m/>
    <x v="1"/>
    <s v="/s/mn/1b1c4cd7841b458e8a8c19eea1c178af"/>
    <m/>
    <m/>
    <s v="No"/>
    <n v="1"/>
    <x v="1"/>
    <n v="16"/>
    <d v="1899-12-30T00:00:00"/>
    <n v="2.7349999999999994"/>
    <s v="0"/>
    <s v="1"/>
    <s v="0"/>
  </r>
  <r>
    <s v="/p/a/112366660"/>
    <m/>
    <s v="http://corerepo.acceso.com/api/v2/temp_file/f2129af8a86df00eb93afb817eb75a7c/?format=json"/>
    <s v="Abogan por un mejor talento"/>
    <m/>
    <x v="3"/>
    <x v="26"/>
    <s v="pa"/>
    <m/>
    <m/>
    <s v="EDIT. POR LA DEMOCRACIA S.A"/>
    <x v="95"/>
    <m/>
    <s v="periódico"/>
    <s v="2017-08-15 17:00:00-05:00"/>
    <d v="2017-08-15T00:00:00"/>
    <m/>
    <n v="249.8"/>
    <n v="5"/>
    <m/>
    <n v="330"/>
    <m/>
    <n v="21"/>
    <m/>
    <s v="información general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2"/>
    <n v="0"/>
    <s v="Protagonismo"/>
    <s v="Mencion"/>
    <n v="0"/>
    <m/>
    <n v="0.03"/>
    <n v="68.66"/>
    <n v="68.66"/>
    <n v="5.94"/>
    <m/>
    <m/>
    <m/>
    <m/>
    <x v="22"/>
    <s v="/s/a/lppnn"/>
    <m/>
    <s v="nacional"/>
    <s v="No"/>
    <n v="1"/>
    <x v="1"/>
    <n v="15"/>
    <d v="1899-12-30T00:00:00"/>
    <n v="2.9700000000000006"/>
    <s v="0"/>
    <s v="1"/>
    <s v="0"/>
  </r>
  <r>
    <s v="/tv/a360lat/32060463"/>
    <m/>
    <s v="https://acceso360latam.acceso.com/bahia/es-PA/?mod=TrackingAVPlayer&amp;task=download&amp;isHighQuality=1&amp;inline=1&amp;newsId=32060463&amp;mediaType=2&amp;origin=news-publication&amp;sigTs=1502946013&amp;sig=b8bdb013a0b6bf53966d980feb9d7a49a4374fb710dd8edb2a5cf73bdc2f6a53"/>
    <s v="ENTREVISTA CON JOSE BLANDON, ANALISTA POLITICO. HABLA SOBRE LA SITUACION DE VENEZUELA Y LA POSIBLE INTERVENCION MILITAR..."/>
    <m/>
    <x v="1"/>
    <x v="21"/>
    <s v="pa"/>
    <s v="pa"/>
    <m/>
    <m/>
    <x v="1"/>
    <m/>
    <s v="tv"/>
    <s v="2017-08-16 07:53:37-05:00"/>
    <d v="2017-08-16T00:00:00"/>
    <d v="1899-12-30T07:53:37"/>
    <m/>
    <m/>
    <m/>
    <n v="7846.88"/>
    <n v="837"/>
    <m/>
    <m/>
    <m/>
    <s v="Panamá"/>
    <s v="pa"/>
    <m/>
    <m/>
    <x v="1"/>
    <m/>
    <m/>
    <m/>
    <m/>
    <m/>
    <m/>
    <s v="Economía de Panamá"/>
    <m/>
    <m/>
    <m/>
    <m/>
    <m/>
    <m/>
    <m/>
    <m/>
    <m/>
    <m/>
    <m/>
    <s v="Canal de Panamá"/>
    <x v="2"/>
    <n v="0"/>
    <s v="Protagonismo"/>
    <s v="Mencion"/>
    <n v="0"/>
    <n v="5"/>
    <m/>
    <n v="46.88"/>
    <n v="46.88"/>
    <n v="5"/>
    <m/>
    <m/>
    <m/>
    <m/>
    <x v="3"/>
    <m/>
    <m/>
    <m/>
    <s v="No"/>
    <n v="1"/>
    <x v="29"/>
    <n v="16"/>
    <d v="1899-12-30T00:14:46"/>
    <n v="2.5"/>
    <s v="0"/>
    <s v="1"/>
    <s v="0"/>
  </r>
  <r>
    <s v="/tv/a360lat/32062270"/>
    <m/>
    <s v="https://acceso360latam.acceso.com/autoridadcanal/es-PA/?mod=TrackingAVPlayer&amp;task=download&amp;isHighQuality=1&amp;inline=1&amp;newsId=32062270&amp;mediaType=2&amp;origin=news-publication&amp;sigTs=1502901012&amp;sig=7b77040555d42618aa7364df7c2313395c0d7e7716fa73a190a8cf2b4b17e6fe"/>
    <s v="EL GOBIERNO NACIONAL HA DADO A CONOCER LA AGENDA POR LA VISITA DEL VICEPRESIDENTE DE EEUU, MIKE PENCE. DECLARACIONES DE..."/>
    <m/>
    <x v="1"/>
    <x v="17"/>
    <s v="pa"/>
    <s v="pa"/>
    <m/>
    <m/>
    <x v="76"/>
    <m/>
    <s v="tv"/>
    <s v="2017-08-16 09:47:14-05:00"/>
    <d v="2017-08-16T00:00:00"/>
    <d v="1899-12-30T09:47:14"/>
    <m/>
    <m/>
    <m/>
    <n v="3768.45"/>
    <n v="111"/>
    <m/>
    <m/>
    <m/>
    <s v="Panamá"/>
    <s v="pa"/>
    <m/>
    <m/>
    <x v="0"/>
    <m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n v="55.5"/>
    <m/>
    <n v="1884.22"/>
    <n v="1884.22"/>
    <n v="8"/>
    <m/>
    <m/>
    <m/>
    <m/>
    <x v="17"/>
    <m/>
    <m/>
    <m/>
    <s v="No"/>
    <n v="1"/>
    <x v="1"/>
    <n v="16"/>
    <d v="1899-12-30T00:01:58"/>
    <n v="4"/>
    <s v="1"/>
    <s v="0"/>
    <s v="0"/>
  </r>
  <r>
    <s v="/tv/a360lat/32061415"/>
    <m/>
    <s v="https://acceso360latam.acceso.com/bahia/es-PA/?mod=TrackingAVPlayer&amp;task=download&amp;isHighQuality=1&amp;inline=1&amp;newsId=32061415&amp;mediaType=2&amp;origin=news-publication&amp;sigTs=1502946014&amp;sig=57d72aafed5b864018e8a2a23abc072044f3d575adb4ec077d12afdbac63f038"/>
    <s v="ENTREVISTA CON FRANK DE LIMA, EXMINISTRO DEL MEF. HABLA SOBRE LA LENTITUD DEL DESARROLLO DEL CUARTO PUENTE SOBRE EL..."/>
    <m/>
    <x v="1"/>
    <x v="12"/>
    <s v="pa"/>
    <s v="pa"/>
    <m/>
    <m/>
    <x v="32"/>
    <m/>
    <s v="tv"/>
    <s v="2017-08-16 09:55:24-05:00"/>
    <d v="2017-08-16T00:00:00"/>
    <d v="1899-12-30T09:55:24"/>
    <m/>
    <m/>
    <m/>
    <n v="20317.5"/>
    <n v="602"/>
    <m/>
    <m/>
    <m/>
    <s v="Panamá"/>
    <s v="pa"/>
    <m/>
    <m/>
    <x v="1"/>
    <m/>
    <m/>
    <m/>
    <m/>
    <m/>
    <m/>
    <m/>
    <m/>
    <m/>
    <m/>
    <m/>
    <m/>
    <m/>
    <s v="Cuarto puente sobre el Canal"/>
    <m/>
    <m/>
    <m/>
    <m/>
    <s v="Canal de Panamá"/>
    <x v="2"/>
    <n v="0"/>
    <s v="Protagonismo"/>
    <s v="Mencion"/>
    <n v="0"/>
    <n v="5"/>
    <m/>
    <n v="168.75"/>
    <n v="168.75"/>
    <n v="5"/>
    <m/>
    <m/>
    <m/>
    <m/>
    <x v="12"/>
    <m/>
    <m/>
    <m/>
    <s v="No"/>
    <n v="1"/>
    <x v="12"/>
    <n v="16"/>
    <d v="1899-12-30T00:10:37"/>
    <n v="2.5"/>
    <s v="0"/>
    <s v="1"/>
    <s v="0"/>
  </r>
  <r>
    <s v="/tv/a360lat/32062323"/>
    <m/>
    <s v="https://acceso360latam.acceso.com/autoridadcanal/es-PA/?mod=TrackingAVPlayer&amp;task=download&amp;isHighQuality=1&amp;inline=1&amp;newsId=32062323&amp;mediaType=2&amp;origin=news-publication&amp;sigTs=1502901012&amp;sig=546f4d0b81e87fee2c7c1dd94841f51ddc465f6e5f4b73b3cd0e800ea67e85d7"/>
    <s v="EN EL PROGRAMA 'DEBATE ABIERTO' CON GUILLERMO ANTONIO ADAMES, PRESENTADOR Y ATENOGENES RODRIGUEZ, PERIODISTA. INVITADOS:..."/>
    <m/>
    <x v="1"/>
    <x v="58"/>
    <s v="pa"/>
    <s v="pa"/>
    <m/>
    <m/>
    <x v="6"/>
    <m/>
    <s v="tv"/>
    <s v="2017-08-15 23:55:03-05:00"/>
    <d v="2017-08-15T00:00:00"/>
    <d v="1899-12-30T23:55:03"/>
    <m/>
    <m/>
    <m/>
    <n v="16284.95"/>
    <n v="663"/>
    <m/>
    <m/>
    <m/>
    <s v="Panamá"/>
    <s v="pa"/>
    <m/>
    <m/>
    <x v="1"/>
    <m/>
    <s v="Administración"/>
    <m/>
    <m/>
    <m/>
    <m/>
    <m/>
    <m/>
    <m/>
    <m/>
    <m/>
    <m/>
    <m/>
    <m/>
    <m/>
    <m/>
    <m/>
    <m/>
    <s v="Canal de Panamá"/>
    <x v="0"/>
    <n v="1"/>
    <s v="Protagonismo"/>
    <s v="Protagonista"/>
    <n v="1"/>
    <n v="663"/>
    <m/>
    <n v="16284.95"/>
    <n v="16284.95"/>
    <n v="10"/>
    <m/>
    <m/>
    <m/>
    <m/>
    <x v="28"/>
    <m/>
    <m/>
    <m/>
    <s v="No"/>
    <n v="1"/>
    <x v="11"/>
    <n v="15"/>
    <d v="1899-12-30T00:11:42"/>
    <n v="5"/>
    <s v="1"/>
    <s v="0"/>
    <s v="0"/>
  </r>
  <r>
    <s v="/tv/a360lat/32062322"/>
    <m/>
    <s v="https://acceso360latam.acceso.com/autoridadcanal/es-PA/?mod=TrackingAVPlayer&amp;task=download&amp;isHighQuality=1&amp;inline=1&amp;newsId=32062322&amp;mediaType=2&amp;origin=news-publication&amp;sigTs=1502901012&amp;sig=0bf57b0dd8bbd640b5bcc1866918f3e16f25814f7f615bd1956752f88f39a806"/>
    <s v="EN EL PROGRAMA 'DEBATE ABIERTO' CON GUILLERMO ANTONIO ADAMES, PRESENTADOR Y ATENOGENES RODRIGUEZ, PERIODISTA. INVITADOS:..."/>
    <m/>
    <x v="1"/>
    <x v="58"/>
    <s v="pa"/>
    <s v="pa"/>
    <m/>
    <m/>
    <x v="6"/>
    <m/>
    <s v="tv"/>
    <s v="2017-08-16 00:05:56-05:00"/>
    <d v="2017-08-16T00:00:00"/>
    <d v="1899-12-30T00:05:56"/>
    <m/>
    <m/>
    <m/>
    <n v="4396.6899999999996"/>
    <n v="179"/>
    <m/>
    <m/>
    <m/>
    <s v="Panamá"/>
    <s v="pa"/>
    <m/>
    <m/>
    <x v="1"/>
    <m/>
    <s v="Administración"/>
    <m/>
    <m/>
    <m/>
    <m/>
    <m/>
    <m/>
    <m/>
    <m/>
    <m/>
    <m/>
    <m/>
    <m/>
    <m/>
    <m/>
    <m/>
    <m/>
    <s v="Canal de Panamá"/>
    <x v="0"/>
    <n v="1"/>
    <s v="Protagonismo"/>
    <s v="Protagonista"/>
    <n v="1"/>
    <n v="179"/>
    <m/>
    <n v="4396.6899999999996"/>
    <n v="4396.6899999999996"/>
    <n v="10"/>
    <m/>
    <m/>
    <m/>
    <m/>
    <x v="28"/>
    <m/>
    <m/>
    <m/>
    <s v="No"/>
    <n v="1"/>
    <x v="29"/>
    <n v="16"/>
    <d v="1899-12-30T00:03:10"/>
    <n v="5"/>
    <s v="1"/>
    <s v="0"/>
    <s v="0"/>
  </r>
  <r>
    <s v="/tv/a360lat/32062396"/>
    <m/>
    <s v="https://acceso360latam.acceso.com/autoridadcanal/es-PA/?mod=TrackingAVPlayer&amp;task=download&amp;isHighQuality=1&amp;inline=1&amp;newsId=32062396&amp;mediaType=2&amp;origin=news-publication&amp;sigTs=1502901012&amp;sig=71ce99cca98ca57a92bfde809031379f824385e661015ec285c2360c7924df67"/>
    <s v="EN EL PROGRAMA 'DEBATE ABIERTO' CON GUILLERMO ANTONIO ADAMES, PRESENTADOR Y ATENOGENES RODRIGUEZ, PERIODISTA. INVITADOS:..."/>
    <m/>
    <x v="1"/>
    <x v="58"/>
    <s v="pa"/>
    <s v="pa"/>
    <m/>
    <m/>
    <x v="6"/>
    <m/>
    <s v="tv"/>
    <s v="2017-08-16 00:12:36-05:00"/>
    <d v="2017-08-16T00:00:00"/>
    <d v="1899-12-30T00:12:36"/>
    <m/>
    <m/>
    <m/>
    <n v="13140.94"/>
    <n v="535"/>
    <m/>
    <m/>
    <m/>
    <s v="Panamá"/>
    <s v="pa"/>
    <m/>
    <m/>
    <x v="1"/>
    <m/>
    <s v="Administración"/>
    <m/>
    <m/>
    <m/>
    <m/>
    <m/>
    <m/>
    <m/>
    <m/>
    <m/>
    <m/>
    <m/>
    <m/>
    <m/>
    <m/>
    <m/>
    <m/>
    <s v="Canal de Panamá"/>
    <x v="0"/>
    <n v="1"/>
    <s v="Protagonismo"/>
    <s v="Protagonista"/>
    <n v="1"/>
    <n v="535"/>
    <m/>
    <n v="13140.94"/>
    <n v="13140.94"/>
    <n v="10"/>
    <m/>
    <m/>
    <m/>
    <m/>
    <x v="28"/>
    <m/>
    <m/>
    <m/>
    <s v="No"/>
    <n v="1"/>
    <x v="11"/>
    <n v="16"/>
    <d v="1899-12-30T00:09:26"/>
    <n v="5"/>
    <s v="1"/>
    <s v="0"/>
    <s v="0"/>
  </r>
  <r>
    <s v="/p/a/112367506"/>
    <m/>
    <s v="http://corerepo.acceso.com/api/v2/temp_file/1709472d701be740d52fce2f0f4e5812/?format=json"/>
    <s v="Pence se reunirá en privado con Varela"/>
    <m/>
    <x v="3"/>
    <x v="28"/>
    <s v="pa"/>
    <m/>
    <m/>
    <s v="GRUPO EPASA"/>
    <x v="1"/>
    <m/>
    <s v="periódico"/>
    <s v="2017-08-15 17:00:00-05:00"/>
    <d v="2017-08-15T00:00:00"/>
    <m/>
    <n v="120.8"/>
    <n v="4"/>
    <m/>
    <n v="243"/>
    <m/>
    <n v="4"/>
    <m/>
    <s v="información general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2"/>
    <n v="0"/>
    <s v="Protagonismo"/>
    <s v="Mencion"/>
    <n v="0"/>
    <m/>
    <n v="0.03"/>
    <n v="30.04"/>
    <n v="30.04"/>
    <n v="6.25"/>
    <m/>
    <m/>
    <m/>
    <m/>
    <x v="23"/>
    <s v="/s/a/pacri"/>
    <m/>
    <s v="nacional"/>
    <s v="Sí"/>
    <n v="1"/>
    <x v="1"/>
    <n v="15"/>
    <d v="1899-12-30T00:00:00"/>
    <n v="3.125"/>
    <s v="0"/>
    <s v="1"/>
    <s v="0"/>
  </r>
  <r>
    <s v="/i/mn/31536052367"/>
    <s v="http://www.critica.com.pa/nacional/fuertes-medidas-de-seguridad-por-visita-de-pence-panama-485859"/>
    <s v="http://www.critica.com.pa/nacional/fuertes-medidas-de-seguridad-por-visita-de-pence-panama-485859"/>
    <s v="Fuertes medidas de seguridad por visita de Pence a Panamá"/>
    <m/>
    <x v="0"/>
    <x v="6"/>
    <s v="pa"/>
    <m/>
    <m/>
    <m/>
    <x v="1"/>
    <m/>
    <s v="noticia"/>
    <s v="2017-08-16 09:12:00-05:00"/>
    <d v="2017-08-16T00:00:00"/>
    <d v="1899-12-30T09:12:00"/>
    <m/>
    <n v="22450"/>
    <n v="311"/>
    <n v="154.9"/>
    <m/>
    <m/>
    <n v="5"/>
    <s v="información general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m/>
    <m/>
    <n v="77.45"/>
    <n v="77.45"/>
    <n v="6.56"/>
    <n v="6.56"/>
    <m/>
    <m/>
    <m/>
    <x v="6"/>
    <s v="/s/mn/feb70115bb0e1699a5aed4f0a518f2a0"/>
    <m/>
    <m/>
    <s v="No"/>
    <n v="1"/>
    <x v="1"/>
    <n v="16"/>
    <d v="1899-12-30T00:00:00"/>
    <n v="3.2799999999999994"/>
    <s v="1"/>
    <s v="0"/>
    <s v="0"/>
  </r>
  <r>
    <s v="/i/mn/31536497467"/>
    <s v="https://metrolibre.com/index.php/nacionales/101203-panama-bajo-fuertes-medidas-de-seguridad-por-visita-de-vicepresidente-de-ee-uu"/>
    <s v="https://metrolibre.com/index.php/nacionales/101203-panama-bajo-fuertes-medidas-de-seguridad-por-visita-de-vicepresidente-de-ee-uu"/>
    <s v="Panamá bajo fuertes medidas de seguridad por visita de vicepresidente de EE.UU."/>
    <m/>
    <x v="0"/>
    <x v="20"/>
    <s v="pa"/>
    <m/>
    <m/>
    <m/>
    <x v="1"/>
    <m/>
    <s v="noticia"/>
    <s v="2017-08-16 10:02:00-05:00"/>
    <d v="2017-08-16T00:00:00"/>
    <d v="1899-12-30T10:02:00"/>
    <m/>
    <n v="3352"/>
    <m/>
    <n v="100"/>
    <m/>
    <m/>
    <n v="4"/>
    <s v="información general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m/>
    <m/>
    <n v="4.6900000000000004"/>
    <n v="4.6900000000000004"/>
    <n v="6.56"/>
    <m/>
    <m/>
    <m/>
    <m/>
    <x v="20"/>
    <s v="/s/mn/d9a9959816ba7a1371bafcf01787e93f"/>
    <m/>
    <m/>
    <s v="No"/>
    <n v="1"/>
    <x v="1"/>
    <n v="16"/>
    <d v="1899-12-30T00:00:00"/>
    <n v="3.2799999999999994"/>
    <s v="1"/>
    <s v="0"/>
    <s v="0"/>
  </r>
  <r>
    <s v="/i/mn/31535950436"/>
    <s v="http://canal.sertv.gob.pa/noticias-nacional-fm/item/43804-presidente-varela-espera-visita-del-vicepresidente-de-los-estados-unidos"/>
    <s v="http://canal.sertv.gob.pa/noticias-nacional-fm/item/43804-presidente-varela-espera-visita-del-vicepresidente-de-los-estados-unidos"/>
    <s v="Presidente Varela espera visita del vicepresidente de los Estados Unidos"/>
    <m/>
    <x v="0"/>
    <x v="14"/>
    <s v="pa"/>
    <m/>
    <m/>
    <m/>
    <x v="1"/>
    <m/>
    <s v="noticia"/>
    <s v="2017-08-16 09:01:00-05:00"/>
    <d v="2017-08-16T00:00:00"/>
    <d v="1899-12-30T09:01:00"/>
    <m/>
    <n v="1823"/>
    <m/>
    <n v="100"/>
    <m/>
    <m/>
    <n v="4"/>
    <m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2"/>
    <n v="0"/>
    <s v="Protagonismo"/>
    <s v="Mencion"/>
    <n v="0"/>
    <m/>
    <m/>
    <n v="0.51"/>
    <n v="0.51"/>
    <n v="5.47"/>
    <m/>
    <m/>
    <m/>
    <m/>
    <x v="14"/>
    <s v="/s/mn/b8199fa08d3620796d784a6d54f9adc7"/>
    <m/>
    <m/>
    <s v="No"/>
    <n v="1"/>
    <x v="1"/>
    <n v="16"/>
    <d v="1899-12-30T00:00:00"/>
    <n v="2.7349999999999994"/>
    <s v="0"/>
    <s v="1"/>
    <s v="0"/>
  </r>
  <r>
    <s v="/i/mn/31536733401"/>
    <s v="http://elsiglo.com/panama/panama-bajo-fuertes-medidas-seguridad-visita-vicepresidente-eeuu/24017977"/>
    <s v="http://elsiglo.com/panama/panama-bajo-fuertes-medidas-seguridad-visita-vicepresidente-eeuu/24017977"/>
    <s v="Panamá bajo fuertes medidas de seguridad por visita de vicepresidente de EEUU"/>
    <m/>
    <x v="0"/>
    <x v="0"/>
    <s v="pa"/>
    <m/>
    <m/>
    <m/>
    <x v="1"/>
    <m/>
    <s v="noticia"/>
    <s v="2017-08-16 10:29:00-05:00"/>
    <d v="2017-08-16T00:00:00"/>
    <d v="1899-12-30T10:29:00"/>
    <m/>
    <n v="419"/>
    <m/>
    <n v="100"/>
    <m/>
    <m/>
    <n v="4"/>
    <s v="información general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m/>
    <m/>
    <n v="0.42"/>
    <n v="0.42"/>
    <n v="6.56"/>
    <m/>
    <m/>
    <m/>
    <m/>
    <x v="0"/>
    <s v="/s/mn/c11e65d811682e26e9281cacf6ba002c"/>
    <m/>
    <m/>
    <s v="No"/>
    <n v="1"/>
    <x v="1"/>
    <n v="16"/>
    <d v="1899-12-30T00:00:00"/>
    <n v="3.2799999999999994"/>
    <s v="1"/>
    <s v="0"/>
    <s v="0"/>
  </r>
  <r>
    <s v="/p/a/112367505"/>
    <m/>
    <s v="http://corerepo.acceso.com/api/v2/temp_file/c7ee030218fc4b00d5b1cf7677268aa8/?format=json"/>
    <s v="El FAD protestará contra visita de Pence"/>
    <m/>
    <x v="3"/>
    <x v="28"/>
    <s v="pa"/>
    <m/>
    <m/>
    <s v="GRUPO EPASA"/>
    <x v="1"/>
    <m/>
    <s v="periódico"/>
    <s v="2017-08-15 17:00:00-05:00"/>
    <d v="2017-08-15T00:00:00"/>
    <m/>
    <n v="239.8"/>
    <n v="4"/>
    <m/>
    <n v="483"/>
    <m/>
    <n v="4"/>
    <m/>
    <s v="información general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2"/>
    <n v="-1"/>
    <s v="Protagonismo"/>
    <s v="Mencion"/>
    <n v="-1"/>
    <m/>
    <n v="0.03"/>
    <n v="30.07"/>
    <n v="-30.07"/>
    <n v="2.5"/>
    <m/>
    <m/>
    <m/>
    <m/>
    <x v="23"/>
    <s v="/s/a/pacri"/>
    <m/>
    <s v="nacional"/>
    <s v="Sí"/>
    <n v="1"/>
    <x v="1"/>
    <n v="15"/>
    <d v="1899-12-30T00:00:00"/>
    <n v="1.25"/>
    <s v="0"/>
    <s v="0"/>
    <s v="1"/>
  </r>
  <r>
    <s v="/p/a/112367464"/>
    <m/>
    <s v="http://corerepo.acceso.com/api/v2/temp_file/cae7a9f08b9f29221b3ea9efe785622e/?format=json"/>
    <s v="Sindicato denuncia represalias de Quijano"/>
    <m/>
    <x v="3"/>
    <x v="7"/>
    <s v="pa"/>
    <m/>
    <m/>
    <s v="GRUPO EPASA"/>
    <x v="96"/>
    <m/>
    <s v="periódico"/>
    <s v="2017-08-15 17:00:00-05:00"/>
    <d v="2017-08-15T00:00:00"/>
    <m/>
    <n v="275.7"/>
    <n v="4"/>
    <m/>
    <n v="905"/>
    <m/>
    <n v="10"/>
    <m/>
    <s v="información general"/>
    <s v="Panamá"/>
    <m/>
    <s v="español"/>
    <m/>
    <x v="0"/>
    <m/>
    <m/>
    <m/>
    <m/>
    <m/>
    <m/>
    <m/>
    <m/>
    <s v="Sí"/>
    <m/>
    <m/>
    <m/>
    <m/>
    <m/>
    <m/>
    <s v="Sindicatos del Canal"/>
    <m/>
    <m/>
    <s v="Canal de Panamá"/>
    <x v="0"/>
    <n v="-1"/>
    <s v="Protagonismo"/>
    <s v="Protagonista"/>
    <n v="-1"/>
    <m/>
    <n v="0.46"/>
    <n v="905"/>
    <n v="-905"/>
    <n v="1.25"/>
    <m/>
    <m/>
    <m/>
    <m/>
    <x v="7"/>
    <s v="/s/a/panam"/>
    <m/>
    <s v="nacional"/>
    <s v="Sí"/>
    <n v="1"/>
    <x v="29"/>
    <n v="15"/>
    <d v="1899-12-30T00:00:00"/>
    <n v="0.625"/>
    <s v="0"/>
    <s v="0"/>
    <s v="1"/>
  </r>
  <r>
    <s v="/p/a/112367723"/>
    <m/>
    <s v="http://corerepo.acceso.com/api/v2/temp_file/af743d9eae6c427c1ebd6d34fc1718fc/?format=json"/>
    <s v="Ciberdelito: nueva tendencia criminal"/>
    <m/>
    <x v="3"/>
    <x v="33"/>
    <s v="pa"/>
    <m/>
    <m/>
    <m/>
    <x v="19"/>
    <m/>
    <s v="revista"/>
    <s v="2017-08-15 17:00:00-05:00"/>
    <d v="2017-08-15T00:00:00"/>
    <m/>
    <n v="188.2"/>
    <n v="4"/>
    <m/>
    <n v="12"/>
    <m/>
    <n v="16"/>
    <m/>
    <s v="enseñanza y educación"/>
    <s v="Panamá"/>
    <m/>
    <s v="español"/>
    <m/>
    <x v="1"/>
    <m/>
    <m/>
    <m/>
    <m/>
    <m/>
    <m/>
    <s v="Economía de Panamá"/>
    <m/>
    <m/>
    <m/>
    <m/>
    <m/>
    <m/>
    <m/>
    <m/>
    <m/>
    <m/>
    <m/>
    <s v="Canal de Panamá"/>
    <x v="1"/>
    <n v="1"/>
    <s v="Protagonismo"/>
    <s v="Secundario"/>
    <n v="1"/>
    <m/>
    <n v="0.12"/>
    <n v="6"/>
    <n v="6"/>
    <n v="6.56"/>
    <m/>
    <m/>
    <m/>
    <m/>
    <x v="25"/>
    <s v="/s/a/selau"/>
    <m/>
    <s v="nacional"/>
    <s v="Sí"/>
    <n v="1"/>
    <x v="29"/>
    <n v="15"/>
    <d v="1899-12-30T00:00:00"/>
    <n v="3.2799999999999994"/>
    <s v="1"/>
    <s v="0"/>
    <s v="0"/>
  </r>
  <r>
    <s v="/tv/a360lat/32062471"/>
    <m/>
    <s v="https://acceso360latam.acceso.com/autoridadcanal/es-PA/?mod=TrackingAVPlayer&amp;task=download&amp;isHighQuality=1&amp;inline=1&amp;newsId=32062471&amp;mediaType=2&amp;origin=news-publication&amp;sigTs=1502901013&amp;sig=76f84344a699247477f79474ba0505a5a05954d8e6c61e45bb2b7d288951c3ae"/>
    <s v="EN EL PROGRAMA 'DEBATE ABIERTO' CON GUILLERMO ANTONIO ADAMES, PRESENTADOR Y ATENOGENES RODRIGUEZ, PERIODISTA. INVITADOS:..."/>
    <m/>
    <x v="1"/>
    <x v="58"/>
    <s v="pa"/>
    <s v="pa"/>
    <m/>
    <m/>
    <x v="6"/>
    <m/>
    <s v="tv"/>
    <s v="2017-08-16 00:39:13-05:00"/>
    <d v="2017-08-16T00:00:00"/>
    <d v="1899-12-30T00:39:13"/>
    <m/>
    <m/>
    <m/>
    <n v="15597.19"/>
    <n v="635"/>
    <m/>
    <m/>
    <m/>
    <s v="Panamá"/>
    <s v="pa"/>
    <m/>
    <m/>
    <x v="1"/>
    <m/>
    <s v="Administración"/>
    <m/>
    <m/>
    <m/>
    <m/>
    <m/>
    <m/>
    <m/>
    <m/>
    <m/>
    <m/>
    <m/>
    <m/>
    <m/>
    <m/>
    <m/>
    <m/>
    <s v="Canal de Panamá"/>
    <x v="0"/>
    <n v="1"/>
    <s v="Protagonismo"/>
    <s v="Protagonista"/>
    <n v="1"/>
    <n v="635"/>
    <m/>
    <n v="15597.19"/>
    <n v="15597.19"/>
    <n v="10"/>
    <m/>
    <m/>
    <m/>
    <m/>
    <x v="28"/>
    <m/>
    <m/>
    <m/>
    <s v="No"/>
    <n v="1"/>
    <x v="11"/>
    <n v="16"/>
    <d v="1899-12-30T00:11:12"/>
    <n v="5"/>
    <s v="1"/>
    <s v="0"/>
    <s v="0"/>
  </r>
  <r>
    <s v="/r/a360lat/32062677"/>
    <m/>
    <s v="https://acceso360latam.acceso.com/autoridadcanal/es-PA/?mod=TrackingAVPlayer&amp;task=download&amp;isHighQuality=1&amp;inline=1&amp;newsId=32062677&amp;mediaType=1&amp;origin=news-publication&amp;sigTs=1502901013&amp;sig=f26fa404f8bf94e861ed226b48479eb56b7e40817185e317361dda19b68f81d6"/>
    <s v="EN EL MARCO DEL ANIVERSARIO 103 DE OPERACION DEL CANAL DE PANAMA SE LLEVO A CABO UN CONVERSATORIO CON JOVENES UNIDOS POR..."/>
    <m/>
    <x v="2"/>
    <x v="10"/>
    <s v="pa"/>
    <s v="pa"/>
    <m/>
    <m/>
    <x v="1"/>
    <m/>
    <s v="radio"/>
    <s v="2017-08-16 06:03:10-05:00"/>
    <d v="2017-08-16T00:00:00"/>
    <d v="1899-12-30T06:03:10"/>
    <m/>
    <m/>
    <m/>
    <n v="141.30000000000001"/>
    <n v="212"/>
    <m/>
    <m/>
    <m/>
    <s v="Panamá"/>
    <s v="pa"/>
    <m/>
    <m/>
    <x v="0"/>
    <m/>
    <m/>
    <m/>
    <m/>
    <m/>
    <m/>
    <m/>
    <m/>
    <m/>
    <m/>
    <m/>
    <m/>
    <m/>
    <m/>
    <m/>
    <m/>
    <m/>
    <s v="Aniversario del Canal de Panamá"/>
    <s v="Canal de Panamá"/>
    <x v="0"/>
    <n v="1"/>
    <s v="Protagonismo"/>
    <s v="Protagonista"/>
    <n v="1"/>
    <n v="212"/>
    <m/>
    <n v="141.30000000000001"/>
    <n v="141.30000000000001"/>
    <n v="10"/>
    <m/>
    <m/>
    <m/>
    <m/>
    <x v="10"/>
    <m/>
    <m/>
    <m/>
    <s v="No"/>
    <n v="1"/>
    <x v="8"/>
    <n v="16"/>
    <d v="1899-12-30T00:03:44"/>
    <n v="5"/>
    <s v="1"/>
    <s v="0"/>
    <s v="0"/>
  </r>
  <r>
    <s v="/tv/a360lat/32062472"/>
    <m/>
    <s v="https://acceso360latam.acceso.com/autoridadcanal/es-PA/?mod=TrackingAVPlayer&amp;task=download&amp;isHighQuality=1&amp;inline=1&amp;newsId=32062472&amp;mediaType=2&amp;origin=news-publication&amp;sigTs=1502901013&amp;sig=94f2fadbc1f75cc715e73cdee3d186f04c039dad0619afccc98309b70ca4d11b"/>
    <s v="EN EL PROGRAMA 'DEBATE ABIERTO' CON GUILLERMO ANTONIO ADAMES, PRESENTADOR Y ATENOGENES RODRIGUEZ, PERIODISTA. INVITADOS:..."/>
    <m/>
    <x v="1"/>
    <x v="58"/>
    <s v="pa"/>
    <s v="pa"/>
    <m/>
    <m/>
    <x v="6"/>
    <m/>
    <s v="tv"/>
    <s v="2017-08-16 00:25:52-05:00"/>
    <d v="2017-08-16T00:00:00"/>
    <d v="1899-12-30T00:25:52"/>
    <m/>
    <m/>
    <m/>
    <n v="14712.94"/>
    <n v="599"/>
    <m/>
    <m/>
    <m/>
    <s v="Panamá"/>
    <s v="pa"/>
    <m/>
    <m/>
    <x v="1"/>
    <m/>
    <s v="Administración"/>
    <m/>
    <m/>
    <m/>
    <m/>
    <m/>
    <m/>
    <m/>
    <m/>
    <m/>
    <m/>
    <m/>
    <m/>
    <m/>
    <m/>
    <m/>
    <m/>
    <s v="Canal de Panamá"/>
    <x v="0"/>
    <n v="1"/>
    <s v="Protagonismo"/>
    <s v="Protagonista"/>
    <n v="1"/>
    <n v="599"/>
    <m/>
    <n v="14712.94"/>
    <n v="14712.94"/>
    <n v="10"/>
    <m/>
    <m/>
    <m/>
    <m/>
    <x v="28"/>
    <m/>
    <m/>
    <m/>
    <s v="No"/>
    <n v="1"/>
    <x v="29"/>
    <n v="16"/>
    <d v="1899-12-30T00:10:34"/>
    <n v="5"/>
    <s v="1"/>
    <s v="0"/>
    <s v="0"/>
  </r>
  <r>
    <s v="/i/mn/31536909871"/>
    <s v="http://www.telemetro.com/nacionales/Panama-fuertes-seguridad-vicepresidente-EEUU_0_1054394867.html"/>
    <s v="http://www.telemetro.com/nacionales/Panama-fuertes-seguridad-vicepresidente-EEUU_0_1054394867.html"/>
    <s v="Panamá bajo fuertes medidas de seguridad por visita de vicepresidente de EEUU"/>
    <m/>
    <x v="0"/>
    <x v="22"/>
    <s v="pa"/>
    <m/>
    <m/>
    <m/>
    <x v="1"/>
    <m/>
    <s v="noticia"/>
    <s v="2017-08-16 10:50:00-05:00"/>
    <d v="2017-08-16T00:00:00"/>
    <d v="1899-12-30T10:50:00"/>
    <m/>
    <n v="44394"/>
    <m/>
    <n v="266.36"/>
    <m/>
    <m/>
    <n v="5"/>
    <s v="información general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m/>
    <m/>
    <n v="133.18"/>
    <n v="133.18"/>
    <n v="6.56"/>
    <m/>
    <m/>
    <m/>
    <m/>
    <x v="21"/>
    <s v="/s/mn/ffed1af28c99dfe89b18eb4d6c784da8"/>
    <m/>
    <m/>
    <s v="No"/>
    <n v="1"/>
    <x v="1"/>
    <n v="16"/>
    <d v="1899-12-30T00:00:00"/>
    <n v="3.2799999999999994"/>
    <s v="1"/>
    <s v="0"/>
    <s v="0"/>
  </r>
  <r>
    <s v="/i/mn/31536899459"/>
    <s v="http://www.telemetro.com/nacionales/Panama-fuertes-seguridad-vicepresidente-EEUU_0_1054394867.html"/>
    <s v="http://www.telemetro.com/nacionales/Panama-fuertes-seguridad-vicepresidente-EEUU_0_1054394867.html"/>
    <s v="Panamá bajo fuertes medidas de seguridad por visita de vicepresidente de EEUU. Foto/EFE"/>
    <m/>
    <x v="0"/>
    <x v="22"/>
    <s v="pa"/>
    <m/>
    <m/>
    <m/>
    <x v="1"/>
    <m/>
    <s v="noticia"/>
    <s v="2017-08-16 10:49:00-05:00"/>
    <d v="2017-08-16T00:00:00"/>
    <d v="1899-12-30T10:49:00"/>
    <m/>
    <n v="44394"/>
    <m/>
    <n v="266.36"/>
    <m/>
    <m/>
    <n v="5"/>
    <s v="información general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m/>
    <m/>
    <n v="133.18"/>
    <n v="133.18"/>
    <n v="6.56"/>
    <m/>
    <m/>
    <m/>
    <m/>
    <x v="21"/>
    <s v="/s/mn/ffed1af28c99dfe89b18eb4d6c784da8"/>
    <m/>
    <m/>
    <s v="No"/>
    <n v="1"/>
    <x v="1"/>
    <n v="16"/>
    <d v="1899-12-30T00:00:00"/>
    <n v="3.2799999999999994"/>
    <s v="1"/>
    <s v="0"/>
    <s v="0"/>
  </r>
  <r>
    <s v="/i/mn/31538031258"/>
    <s v="http://elsiglo.com/panama/continuan-protestas-visita-mike-pence-panama/24017989"/>
    <s v="http://elsiglo.com/panama/continuan-protestas-visita-mike-pence-panama/24017989"/>
    <s v="Suntracs protesta por visita de Mike Pence a Panamá"/>
    <m/>
    <x v="0"/>
    <x v="0"/>
    <s v="pa"/>
    <m/>
    <m/>
    <m/>
    <x v="97"/>
    <m/>
    <s v="noticia"/>
    <s v="2017-08-16 13:04:00-05:00"/>
    <d v="2017-08-16T00:00:00"/>
    <d v="1899-12-30T13:04:00"/>
    <m/>
    <n v="419"/>
    <m/>
    <n v="100"/>
    <m/>
    <m/>
    <n v="4"/>
    <s v="información general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2"/>
    <n v="0"/>
    <s v="Protagonismo"/>
    <s v="Mencion"/>
    <n v="0"/>
    <m/>
    <m/>
    <n v="0.08"/>
    <n v="0.08"/>
    <n v="5.47"/>
    <m/>
    <m/>
    <m/>
    <m/>
    <x v="0"/>
    <s v="/s/mn/c11e65d811682e26e9281cacf6ba002c"/>
    <m/>
    <m/>
    <s v="No"/>
    <n v="1"/>
    <x v="29"/>
    <n v="16"/>
    <d v="1899-12-30T00:00:00"/>
    <n v="2.7349999999999994"/>
    <s v="0"/>
    <s v="1"/>
    <s v="0"/>
  </r>
  <r>
    <s v="/tv/a360lat/32066265"/>
    <m/>
    <s v="https://acceso360latam.acceso.com/autoridadcanal/es-PA/?mod=TrackingAVPlayer&amp;task=download&amp;isHighQuality=1&amp;inline=1&amp;newsId=32066265&amp;mediaType=2&amp;origin=news-publication&amp;sigTs=1502946034&amp;sig=f600b5fe2215bca4ce603aedd5719ad683b44a57e1bd17db03d90f19563e3c22"/>
    <s v="EL CANAL DE PANAMA CUMPLE 103 AÑOS DE FUNCIONAMIENTO. DECLARACIONES DE JORGE QUIJANO, ADMINISTRADOR DE LA ACP."/>
    <m/>
    <x v="1"/>
    <x v="53"/>
    <s v="pa"/>
    <s v="pa"/>
    <m/>
    <m/>
    <x v="88"/>
    <m/>
    <s v="tv"/>
    <s v="2017-08-16 13:15:41-05:00"/>
    <d v="2017-08-16T00:00:00"/>
    <d v="1899-12-30T13:15:41"/>
    <m/>
    <m/>
    <m/>
    <n v="2202.75"/>
    <n v="178"/>
    <m/>
    <m/>
    <m/>
    <s v="Panamá"/>
    <s v="pa"/>
    <m/>
    <m/>
    <x v="0"/>
    <m/>
    <s v="Administración"/>
    <m/>
    <m/>
    <m/>
    <m/>
    <m/>
    <m/>
    <m/>
    <m/>
    <m/>
    <m/>
    <m/>
    <m/>
    <m/>
    <m/>
    <m/>
    <m/>
    <s v="Canal de Panamá"/>
    <x v="0"/>
    <n v="1"/>
    <s v="Protagonismo"/>
    <s v="Protagonista"/>
    <n v="1"/>
    <n v="178"/>
    <m/>
    <n v="2202.75"/>
    <n v="2202.75"/>
    <n v="10"/>
    <m/>
    <m/>
    <m/>
    <m/>
    <x v="3"/>
    <m/>
    <m/>
    <m/>
    <s v="No"/>
    <n v="1"/>
    <x v="11"/>
    <n v="16"/>
    <d v="1899-12-30T00:03:08"/>
    <n v="5"/>
    <s v="1"/>
    <s v="0"/>
    <s v="0"/>
  </r>
  <r>
    <s v="/i/mn/31540005493"/>
    <s v="http://www.cfcomunicaciones.com/421321059/5060954/posting/m%C3%A1s-de-200-ni%C3%B1os-celebraron-junto-a-pr%C3%A1cticos-del-canal-de-panam%C3%A1"/>
    <s v="http://www.cfcomunicaciones.com/421321059/5060954/posting/m%C3%A1s-de-200-ni%C3%B1os-celebraron-junto-a-pr%C3%A1cticos-del-canal-de-panam%C3%A1"/>
    <s v="Más de 200 niños celebraron junto a Prácticos del Canal de Panamá"/>
    <m/>
    <x v="0"/>
    <x v="59"/>
    <s v="pa"/>
    <m/>
    <m/>
    <m/>
    <x v="1"/>
    <m/>
    <s v="noticia"/>
    <s v="2017-08-16 17:20:00-05:00"/>
    <d v="2017-08-16T00:00:00"/>
    <d v="1899-12-30T17:20:00"/>
    <m/>
    <n v="84"/>
    <m/>
    <n v="100"/>
    <m/>
    <m/>
    <n v="3"/>
    <m/>
    <s v="Panamá"/>
    <m/>
    <s v="español"/>
    <m/>
    <x v="1"/>
    <s v="Titular"/>
    <m/>
    <s v="Niños y juventud"/>
    <m/>
    <m/>
    <m/>
    <m/>
    <m/>
    <m/>
    <m/>
    <m/>
    <m/>
    <m/>
    <m/>
    <m/>
    <m/>
    <m/>
    <m/>
    <s v="Canal de Panamá"/>
    <x v="0"/>
    <n v="1"/>
    <s v="Protagonismo"/>
    <s v="Protagonista"/>
    <n v="1"/>
    <m/>
    <m/>
    <n v="0.67"/>
    <n v="0.67"/>
    <n v="7.81"/>
    <m/>
    <m/>
    <m/>
    <m/>
    <x v="47"/>
    <s v="/s/mn/0655a781322a31e0a8cf11ad9d86441a"/>
    <m/>
    <m/>
    <s v="No"/>
    <n v="1"/>
    <x v="38"/>
    <n v="16"/>
    <d v="1899-12-30T00:00:00"/>
    <n v="3.9049999999999994"/>
    <s v="1"/>
    <s v="0"/>
    <s v="0"/>
  </r>
  <r>
    <s v="/i/mn/31538428924"/>
    <s v="http://www.enterate507.net/presidente-varela-recibira-al-vicepresidente-de-los-estados-unidos/"/>
    <s v="http://www.enterate507.net/presidente-varela-recibira-al-vicepresidente-de-los-estados-unidos/"/>
    <s v="Presidente Varela recibirá al vicepresidente de los Estados Unidos"/>
    <m/>
    <x v="0"/>
    <x v="60"/>
    <s v="pa"/>
    <m/>
    <m/>
    <m/>
    <x v="98"/>
    <m/>
    <s v="noticia"/>
    <s v="2017-08-16 13:56:00-05:00"/>
    <d v="2017-08-16T00:00:00"/>
    <d v="1899-12-30T13:56:00"/>
    <m/>
    <n v="105"/>
    <m/>
    <n v="100"/>
    <m/>
    <m/>
    <n v="3"/>
    <m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2"/>
    <n v="1"/>
    <s v="Protagonismo"/>
    <s v="Mencion"/>
    <n v="1"/>
    <m/>
    <m/>
    <n v="0.02"/>
    <n v="0.02"/>
    <n v="5.94"/>
    <m/>
    <m/>
    <m/>
    <m/>
    <x v="48"/>
    <s v="/s/mn/e3b753a7d80725256e8731278da64f50"/>
    <m/>
    <m/>
    <s v="No"/>
    <n v="1"/>
    <x v="1"/>
    <n v="16"/>
    <d v="1899-12-30T00:00:00"/>
    <n v="2.9700000000000006"/>
    <s v="1"/>
    <s v="0"/>
    <s v="0"/>
  </r>
  <r>
    <s v="/i/mn/31537818003"/>
    <s v="http://laestrella.com.pa/panama/nacional/panama-implementa-fuertes-medidas-seguridad-visita-mike-pence/24017991"/>
    <s v="http://laestrella.com.pa/panama/nacional/panama-implementa-fuertes-medidas-seguridad-visita-mike-pence/24017991"/>
    <s v="Panamá implementa fuertes medidas de seguridad por visita de Mike Pence"/>
    <m/>
    <x v="0"/>
    <x v="2"/>
    <s v="pa"/>
    <m/>
    <m/>
    <m/>
    <x v="1"/>
    <m/>
    <s v="noticia"/>
    <s v="2017-08-16 12:37:00-05:00"/>
    <d v="2017-08-16T00:00:00"/>
    <d v="1899-12-30T12:37:00"/>
    <m/>
    <n v="49727"/>
    <m/>
    <n v="462.46"/>
    <m/>
    <m/>
    <n v="5"/>
    <s v="información general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m/>
    <m/>
    <n v="231.23"/>
    <n v="231.23"/>
    <n v="6.56"/>
    <m/>
    <m/>
    <m/>
    <m/>
    <x v="2"/>
    <s v="/s/mn/90c1e89e24d01c2a3df8080e7f6bdb35"/>
    <m/>
    <m/>
    <s v="No"/>
    <n v="1"/>
    <x v="1"/>
    <n v="16"/>
    <d v="1899-12-30T00:00:00"/>
    <n v="3.2799999999999994"/>
    <s v="1"/>
    <s v="0"/>
    <s v="0"/>
  </r>
  <r>
    <s v="/i/mn/31537854035"/>
    <s v="http://portadapanama.com/pence-se-reunira-en-privado-con-varela-y-ofrecera-discurso-en-canal-de-panama/"/>
    <s v="http://portadapanama.com/pence-se-reunira-en-privado-con-varela-y-ofrecera-discurso-en-canal-de-panama/"/>
    <s v="Pence se reunirá en privado con Varela y ofrecerá discurso en Canal de Panamá"/>
    <m/>
    <x v="0"/>
    <x v="34"/>
    <s v="pa"/>
    <m/>
    <m/>
    <m/>
    <x v="1"/>
    <m/>
    <s v="noticia"/>
    <s v="2017-08-16 12:42:00-05:00"/>
    <d v="2017-08-16T00:00:00"/>
    <d v="1899-12-30T12:42:00"/>
    <m/>
    <n v="419"/>
    <m/>
    <n v="100"/>
    <m/>
    <m/>
    <n v="4"/>
    <m/>
    <s v="Panamá"/>
    <m/>
    <s v="español"/>
    <m/>
    <x v="1"/>
    <s v="Titular"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m/>
    <m/>
    <n v="0.42"/>
    <n v="0.42"/>
    <n v="6.56"/>
    <m/>
    <m/>
    <m/>
    <m/>
    <x v="26"/>
    <s v="/s/mn/467da3f5c36302780a64a5c24d71a1a0"/>
    <m/>
    <m/>
    <s v="No"/>
    <n v="1"/>
    <x v="1"/>
    <n v="16"/>
    <d v="1899-12-30T00:00:00"/>
    <n v="3.2799999999999994"/>
    <s v="1"/>
    <s v="0"/>
    <s v="0"/>
  </r>
  <r>
    <s v="/i/mn/31539879278"/>
    <s v="http://laestrella.com.pa/panama/nacional/canal-panama-prepara-para-pilotos-2025/24017938"/>
    <s v="http://laestrella.com.pa/panama/nacional/canal-panama-prepara-para-pilotos-2025/24017938"/>
    <s v="Prácticos del Canal de Panamá se preparan para su relevo del 2025"/>
    <m/>
    <x v="0"/>
    <x v="2"/>
    <s v="pa"/>
    <m/>
    <m/>
    <m/>
    <x v="1"/>
    <m/>
    <s v="noticia"/>
    <s v="2017-08-16 17:02:00-05:00"/>
    <d v="2017-08-16T00:00:00"/>
    <d v="1899-12-30T17:02:00"/>
    <m/>
    <n v="49727"/>
    <m/>
    <n v="462.46"/>
    <m/>
    <m/>
    <n v="5"/>
    <s v="información general"/>
    <s v="Panamá"/>
    <m/>
    <s v="español"/>
    <m/>
    <x v="1"/>
    <s v="Titular"/>
    <m/>
    <m/>
    <m/>
    <m/>
    <m/>
    <m/>
    <m/>
    <m/>
    <m/>
    <m/>
    <m/>
    <m/>
    <m/>
    <m/>
    <m/>
    <m/>
    <s v="Aniversario del Canal de Panamá"/>
    <s v="Canal de Panamá"/>
    <x v="0"/>
    <n v="1"/>
    <s v="Protagonismo"/>
    <s v="Protagonista"/>
    <n v="1"/>
    <m/>
    <m/>
    <n v="462.46"/>
    <n v="462.46"/>
    <n v="7.81"/>
    <m/>
    <m/>
    <m/>
    <m/>
    <x v="2"/>
    <s v="/s/mn/90c1e89e24d01c2a3df8080e7f6bdb35"/>
    <m/>
    <m/>
    <s v="No"/>
    <n v="1"/>
    <x v="8"/>
    <n v="16"/>
    <d v="1899-12-30T00:00:00"/>
    <n v="3.9049999999999994"/>
    <s v="1"/>
    <s v="0"/>
    <s v="0"/>
  </r>
  <r>
    <s v="/tv/a360lat/32070347"/>
    <m/>
    <s v="https://acceso360latam.acceso.com/autoridadcanal/es-PA/?mod=TrackingAVPlayer&amp;task=download&amp;isHighQuality=1&amp;inline=1&amp;newsId=32070347&amp;mediaType=2&amp;origin=news-publication&amp;sigTs=1502946035&amp;sig=d68a093786241369ce203fb3b18969d50dbdbb2b55c84c2c387b32d3a9559c68"/>
    <s v="MIKE PENCE, VICEPRESIDENTE DE ESTADOS UNIDOS, SE REUNIRA CON JUAN CARLOS VARELA, PRESIDENTE DE LA REPUBLICA, PARA..."/>
    <m/>
    <x v="1"/>
    <x v="24"/>
    <s v="pa"/>
    <s v="pa"/>
    <m/>
    <m/>
    <x v="99"/>
    <m/>
    <s v="tv"/>
    <s v="2017-08-16 19:54:18-05:00"/>
    <d v="2017-08-16T00:00:00"/>
    <d v="1899-12-30T19:54:18"/>
    <m/>
    <m/>
    <m/>
    <n v="11851.95"/>
    <n v="121"/>
    <m/>
    <m/>
    <m/>
    <s v="Panamá"/>
    <s v="pa"/>
    <m/>
    <m/>
    <x v="1"/>
    <m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n v="60.5"/>
    <m/>
    <n v="5925.98"/>
    <n v="5925.98"/>
    <n v="8"/>
    <m/>
    <m/>
    <m/>
    <m/>
    <x v="17"/>
    <m/>
    <m/>
    <m/>
    <s v="No"/>
    <n v="1"/>
    <x v="1"/>
    <n v="16"/>
    <d v="1899-12-30T00:02:08"/>
    <n v="4"/>
    <s v="1"/>
    <s v="0"/>
    <s v="0"/>
  </r>
  <r>
    <s v="/r/a360lat/32063379"/>
    <m/>
    <s v="https://acceso360latam.acceso.com/autoridadcanal/es-PA/?mod=TrackingAVPlayer&amp;task=download&amp;isHighQuality=1&amp;inline=1&amp;newsId=32063379&amp;mediaType=1&amp;origin=news-publication&amp;sigTs=1502946034&amp;sig=2460628f6fabebefdcef339878e9de8d41c9614373b070a80d831403147bda52"/>
    <s v="LA ACP CELEBRO EL ANIVERSARIO DEL CANAL DE PANAMA, RESALTANDO EL PAPEL DE LOS JOVENES EN LA VIA INTEROCEANICA...."/>
    <m/>
    <x v="2"/>
    <x v="9"/>
    <s v="pa"/>
    <s v="pa"/>
    <m/>
    <m/>
    <x v="1"/>
    <m/>
    <s v="radio"/>
    <s v="2017-08-16 07:16:19-05:00"/>
    <d v="2017-08-16T00:00:00"/>
    <d v="1899-12-30T07:16:19"/>
    <m/>
    <m/>
    <m/>
    <n v="262.36"/>
    <n v="246"/>
    <m/>
    <m/>
    <m/>
    <s v="Panamá"/>
    <s v="pa"/>
    <m/>
    <m/>
    <x v="0"/>
    <m/>
    <m/>
    <m/>
    <m/>
    <m/>
    <m/>
    <m/>
    <m/>
    <m/>
    <m/>
    <m/>
    <m/>
    <m/>
    <m/>
    <m/>
    <m/>
    <m/>
    <s v="Aniversario del Canal de Panamá"/>
    <s v="Canal de Panamá"/>
    <x v="0"/>
    <n v="1"/>
    <s v="Protagonismo"/>
    <s v="Protagonista"/>
    <n v="1"/>
    <n v="246"/>
    <m/>
    <n v="262.36"/>
    <n v="262.36"/>
    <n v="10"/>
    <m/>
    <m/>
    <m/>
    <m/>
    <x v="9"/>
    <m/>
    <m/>
    <m/>
    <s v="No"/>
    <n v="1"/>
    <x v="8"/>
    <n v="16"/>
    <d v="1899-12-30T00:04:20"/>
    <n v="5"/>
    <s v="1"/>
    <s v="0"/>
    <s v="0"/>
  </r>
  <r>
    <s v="/i/mn/31541168016"/>
    <s v="http://www.dpanama.news/politica/vicepresidente-de-eeuu-sostendra-encuentro-con-presidente-varela/"/>
    <s v="http://www.dpanama.news/politica/vicepresidente-de-eeuu-sostendra-encuentro-con-presidente-varela/"/>
    <s v="Vicepresidente de EEUU sostendrá encuentro con presidente Varela"/>
    <m/>
    <x v="0"/>
    <x v="38"/>
    <s v="pa"/>
    <m/>
    <m/>
    <m/>
    <x v="29"/>
    <m/>
    <s v="noticia"/>
    <s v="2017-08-16 20:16:00-05:00"/>
    <d v="2017-08-16T00:00:00"/>
    <d v="1899-12-30T20:16:00"/>
    <m/>
    <m/>
    <m/>
    <n v="100"/>
    <m/>
    <m/>
    <m/>
    <m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m/>
    <m/>
    <m/>
    <m/>
    <n v="8"/>
    <m/>
    <m/>
    <m/>
    <m/>
    <x v="30"/>
    <s v="/s/mn/c96eaf6ad6cdf806ffec617a41aa54ba"/>
    <m/>
    <m/>
    <s v="No"/>
    <n v="1"/>
    <x v="1"/>
    <n v="16"/>
    <d v="1899-12-30T00:00:00"/>
    <n v="4"/>
    <s v="1"/>
    <s v="0"/>
    <s v="0"/>
  </r>
  <r>
    <s v="/r/a360lat/32064228"/>
    <m/>
    <s v="https://acceso360latam.acceso.com/autoridadcanal/es-PA/?mod=TrackingAVPlayer&amp;task=download&amp;isHighQuality=1&amp;inline=1&amp;newsId=32064228&amp;mediaType=1&amp;origin=news-publication&amp;sigTs=1502946034&amp;sig=33ff18925a8bec794568c0d8c09dc8e9ac1bc70da115a67a9ddf538e0999a42e"/>
    <s v="ENTREVISTA CON JOSE LUIS FABREGA, MIEMBRO DEL PRD. HABLA SOBRE LA CREACION DEL DISTRITO DE PANAMA NORTE Y LOS FONDOS DE..."/>
    <m/>
    <x v="2"/>
    <x v="9"/>
    <s v="pa"/>
    <s v="pa"/>
    <m/>
    <m/>
    <x v="1"/>
    <m/>
    <s v="radio"/>
    <s v="2017-08-16 08:30:59-05:00"/>
    <d v="2017-08-16T00:00:00"/>
    <d v="1899-12-30T08:30:59"/>
    <m/>
    <m/>
    <m/>
    <n v="906.53"/>
    <n v="850"/>
    <m/>
    <m/>
    <m/>
    <s v="Panamá"/>
    <s v="pa"/>
    <m/>
    <m/>
    <x v="1"/>
    <m/>
    <m/>
    <m/>
    <m/>
    <m/>
    <m/>
    <m/>
    <m/>
    <m/>
    <m/>
    <m/>
    <m/>
    <m/>
    <m/>
    <s v="Gobierno"/>
    <m/>
    <m/>
    <m/>
    <s v="Canal de Panamá"/>
    <x v="2"/>
    <n v="0"/>
    <s v="Protagonismo"/>
    <s v="Mencion"/>
    <n v="0"/>
    <n v="5"/>
    <m/>
    <n v="10"/>
    <n v="5.33"/>
    <n v="5"/>
    <m/>
    <m/>
    <m/>
    <m/>
    <x v="9"/>
    <m/>
    <m/>
    <m/>
    <s v="No"/>
    <n v="1"/>
    <x v="21"/>
    <n v="16"/>
    <d v="1899-12-30T00:15:00"/>
    <n v="2.5"/>
    <s v="0"/>
    <s v="1"/>
    <s v="0"/>
  </r>
  <r>
    <s v="/i/mn/31537423487"/>
    <s v="https://www.tvn-2.com/nacionales/Panama-fuertes-medidas-seguridad-Pence-vicepresidente-Estados-Unidos_0_4827267245.html"/>
    <s v="https://www.tvn-2.com/nacionales/Panama-fuertes-medidas-seguridad-Pence-vicepresidente-Estados-Unidos_0_4827267245.html"/>
    <s v="Panamá bajo fuertes medidas de seguridad por visita de Pence"/>
    <m/>
    <x v="0"/>
    <x v="23"/>
    <s v="pa"/>
    <m/>
    <m/>
    <m/>
    <x v="1"/>
    <m/>
    <s v="noticia"/>
    <s v="2017-08-16 11:49:00-05:00"/>
    <d v="2017-08-16T00:00:00"/>
    <d v="1899-12-30T11:49:00"/>
    <m/>
    <n v="49126"/>
    <m/>
    <n v="486.35"/>
    <m/>
    <m/>
    <n v="5"/>
    <s v="información general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m/>
    <m/>
    <n v="243.17"/>
    <n v="243.17"/>
    <n v="6.56"/>
    <m/>
    <m/>
    <m/>
    <m/>
    <x v="17"/>
    <s v="/s/mn/c59739521c44acc485688837df17ffc7"/>
    <m/>
    <m/>
    <s v="No"/>
    <n v="1"/>
    <x v="1"/>
    <n v="16"/>
    <d v="1899-12-30T00:00:00"/>
    <n v="3.2799999999999994"/>
    <s v="1"/>
    <s v="0"/>
    <s v="0"/>
  </r>
  <r>
    <s v="/i/mn/31539440746"/>
    <s v="https://metrolibre.com/index.php/principales/101155-embajador-panameno-el-viaje-de-pence-dice-que-latinomerica-importa-a-eeuu"/>
    <s v="https://metrolibre.com/index.php/principales/101155-embajador-panameno-el-viaje-de-pence-dice-que-latinomerica-importa-a-eeuu"/>
    <s v="Embajador panameño: &quot;El viaje de Pence dice que Latinomérica importa a EEUU&quot;"/>
    <m/>
    <x v="0"/>
    <x v="20"/>
    <s v="pa"/>
    <m/>
    <m/>
    <m/>
    <x v="1"/>
    <m/>
    <s v="noticia"/>
    <s v="2017-08-16 16:02:00-05:00"/>
    <d v="2017-08-16T00:00:00"/>
    <d v="1899-12-30T16:02:00"/>
    <m/>
    <n v="3352"/>
    <m/>
    <n v="100"/>
    <m/>
    <m/>
    <n v="4"/>
    <s v="información general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m/>
    <m/>
    <n v="4.6900000000000004"/>
    <n v="4.6900000000000004"/>
    <n v="6.56"/>
    <m/>
    <m/>
    <m/>
    <m/>
    <x v="20"/>
    <s v="/s/mn/d9a9959816ba7a1371bafcf01787e93f"/>
    <m/>
    <m/>
    <s v="No"/>
    <n v="1"/>
    <x v="1"/>
    <n v="16"/>
    <d v="1899-12-30T00:00:00"/>
    <n v="3.2799999999999994"/>
    <s v="1"/>
    <s v="0"/>
    <s v="0"/>
  </r>
  <r>
    <s v="/i/mn/31537828319"/>
    <s v="http://elsiglo.com/panama/continuan-protestas-visita-mike-pence-panama/24017989"/>
    <s v="http://elsiglo.com/panama/continuan-protestas-visita-mike-pence-panama/24017989"/>
    <s v="Continúan protestas por visita de Mike Pence a Panamá"/>
    <m/>
    <x v="0"/>
    <x v="0"/>
    <s v="pa"/>
    <m/>
    <m/>
    <m/>
    <x v="97"/>
    <m/>
    <s v="noticia"/>
    <s v="2017-08-16 12:39:00-05:00"/>
    <d v="2017-08-16T00:00:00"/>
    <d v="1899-12-30T12:39:00"/>
    <m/>
    <n v="419"/>
    <m/>
    <n v="100"/>
    <m/>
    <m/>
    <n v="4"/>
    <s v="información general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2"/>
    <n v="0"/>
    <s v="Protagonismo"/>
    <s v="Mencion"/>
    <n v="0"/>
    <m/>
    <m/>
    <n v="0.08"/>
    <n v="0.08"/>
    <n v="5.47"/>
    <m/>
    <m/>
    <m/>
    <m/>
    <x v="0"/>
    <s v="/s/mn/c11e65d811682e26e9281cacf6ba002c"/>
    <m/>
    <m/>
    <s v="No"/>
    <n v="1"/>
    <x v="39"/>
    <n v="16"/>
    <d v="1899-12-30T00:00:00"/>
    <n v="2.7349999999999994"/>
    <s v="0"/>
    <s v="1"/>
    <s v="0"/>
  </r>
  <r>
    <s v="/tv/a360lat/32071563"/>
    <m/>
    <s v="https://acceso360latam.acceso.com/autoridadcanal/es-PA/?mod=TrackingAVPlayer&amp;task=download&amp;isHighQuality=1&amp;inline=1&amp;newsId=32071563&amp;mediaType=2&amp;origin=news-publication&amp;sigTs=1502946035&amp;sig=fda1ab6588882344708630c22c5dc8e7d6f7716b6b824ec6a6f17da4999ae515"/>
    <s v="NIÑOS CONOCEN EL CANAL DE PANAMA."/>
    <m/>
    <x v="1"/>
    <x v="24"/>
    <s v="pa"/>
    <s v="pa"/>
    <m/>
    <m/>
    <x v="1"/>
    <m/>
    <s v="tv"/>
    <s v="2017-08-16 20:58:22-05:00"/>
    <d v="2017-08-16T00:00:00"/>
    <d v="1899-12-30T20:58:22"/>
    <m/>
    <m/>
    <m/>
    <n v="9599.1"/>
    <n v="120"/>
    <m/>
    <m/>
    <m/>
    <s v="Panamá"/>
    <s v="pa"/>
    <m/>
    <m/>
    <x v="1"/>
    <m/>
    <m/>
    <s v="Niños y juventud"/>
    <m/>
    <m/>
    <m/>
    <m/>
    <m/>
    <m/>
    <m/>
    <m/>
    <m/>
    <m/>
    <m/>
    <m/>
    <m/>
    <m/>
    <m/>
    <s v="Canal de Panamá"/>
    <x v="0"/>
    <n v="1"/>
    <s v="Protagonismo"/>
    <s v="Protagonista"/>
    <n v="1"/>
    <n v="120"/>
    <m/>
    <n v="9599.1"/>
    <n v="9599.1"/>
    <n v="10"/>
    <m/>
    <m/>
    <m/>
    <m/>
    <x v="17"/>
    <m/>
    <m/>
    <m/>
    <s v="No"/>
    <n v="1"/>
    <x v="38"/>
    <n v="16"/>
    <d v="1899-12-30T00:02:07"/>
    <n v="5"/>
    <s v="1"/>
    <s v="0"/>
    <s v="0"/>
  </r>
  <r>
    <s v="/tv/a360lat/32069831"/>
    <m/>
    <s v="https://acceso360latam.acceso.com/autoridadcanal/es-PA/?mod=TrackingAVPlayer&amp;task=download&amp;isHighQuality=1&amp;inline=1&amp;newsId=32069831&amp;mediaType=2&amp;origin=news-publication&amp;sigTs=1502946034&amp;sig=d2387c0ada6845b95948b26b0d1b70116770267d244d280cff6b8ad06bb333d0"/>
    <s v="LA GIRA DE MIKE PENCE, VICEPRESIDENTE DE ESTADOS UNIDOS, TERMINA MAÑANA EN PANAMA, HAY CAMBIOS EN SU AGENDA...."/>
    <m/>
    <x v="1"/>
    <x v="24"/>
    <s v="pa"/>
    <s v="pa"/>
    <m/>
    <m/>
    <x v="100"/>
    <m/>
    <s v="tv"/>
    <s v="2017-08-16 19:13:04-05:00"/>
    <d v="2017-08-16T00:00:00"/>
    <d v="1899-12-30T19:13:04"/>
    <m/>
    <m/>
    <m/>
    <n v="13027.35"/>
    <n v="133"/>
    <m/>
    <m/>
    <m/>
    <s v="Panamá"/>
    <s v="pa"/>
    <m/>
    <m/>
    <x v="1"/>
    <m/>
    <m/>
    <m/>
    <m/>
    <m/>
    <m/>
    <m/>
    <m/>
    <m/>
    <m/>
    <m/>
    <m/>
    <m/>
    <m/>
    <m/>
    <m/>
    <s v="Relaciones internacionales"/>
    <m/>
    <s v="Canal de Panamá"/>
    <x v="2"/>
    <n v="1"/>
    <s v="Protagonismo"/>
    <s v="Mencion"/>
    <n v="1"/>
    <n v="5"/>
    <m/>
    <n v="489.75"/>
    <n v="489.75"/>
    <n v="8"/>
    <m/>
    <m/>
    <m/>
    <m/>
    <x v="17"/>
    <m/>
    <m/>
    <m/>
    <s v="No"/>
    <n v="1"/>
    <x v="1"/>
    <n v="16"/>
    <d v="1899-12-30T00:02:21"/>
    <n v="4"/>
    <s v="1"/>
    <s v="0"/>
    <s v="0"/>
  </r>
  <r>
    <s v="/i/mn/31541070881"/>
    <s v="http://elsiglo.com.pa/panama/continuan-protestas-visita-mike-pence-panama/24017989"/>
    <s v="http://elsiglo.com.pa/panama/continuan-protestas-visita-mike-pence-panama/24017989"/>
    <s v="Suntracs protesta por visita de Mike Pence a Panamá"/>
    <m/>
    <x v="0"/>
    <x v="0"/>
    <s v="pa"/>
    <m/>
    <m/>
    <m/>
    <x v="97"/>
    <m/>
    <s v="noticia"/>
    <s v="2017-08-16 20:01:00-05:00"/>
    <d v="2017-08-16T00:00:00"/>
    <d v="1899-12-30T20:01:00"/>
    <m/>
    <n v="419"/>
    <m/>
    <n v="100"/>
    <m/>
    <m/>
    <n v="4"/>
    <s v="información general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2"/>
    <n v="0"/>
    <s v="Protagonismo"/>
    <s v="Mencion"/>
    <n v="0"/>
    <m/>
    <m/>
    <n v="0.08"/>
    <n v="0.08"/>
    <n v="5.47"/>
    <m/>
    <m/>
    <m/>
    <m/>
    <x v="0"/>
    <s v="/s/mn/c11e65d811682e26e9281cacf6ba002c"/>
    <m/>
    <m/>
    <s v="No"/>
    <n v="1"/>
    <x v="29"/>
    <n v="16"/>
    <d v="1899-12-30T00:00:00"/>
    <n v="2.7349999999999994"/>
    <s v="0"/>
    <s v="1"/>
    <s v="0"/>
  </r>
  <r>
    <s v="/p/a/112384828"/>
    <m/>
    <s v="http://corerepo.acceso.com/api/v2/temp_file/92c491b923b5ad04b25a875867663a39/?format=json"/>
    <s v="Réquiem por Panamá"/>
    <m/>
    <x v="3"/>
    <x v="16"/>
    <s v="pa"/>
    <m/>
    <m/>
    <m/>
    <x v="101"/>
    <m/>
    <s v="periódico"/>
    <s v="2017-08-16 17:00:00-05:00"/>
    <d v="2017-08-16T00:00:00"/>
    <m/>
    <n v="204.9"/>
    <n v="4"/>
    <m/>
    <n v="277"/>
    <m/>
    <n v="10"/>
    <m/>
    <s v="información general"/>
    <s v="Panamá"/>
    <m/>
    <s v="español"/>
    <m/>
    <x v="1"/>
    <m/>
    <m/>
    <m/>
    <m/>
    <m/>
    <m/>
    <m/>
    <m/>
    <m/>
    <m/>
    <m/>
    <m/>
    <m/>
    <m/>
    <s v="Gobierno"/>
    <m/>
    <m/>
    <m/>
    <s v="Canal de Panamá"/>
    <x v="2"/>
    <n v="0"/>
    <s v="Protagonismo"/>
    <s v="Mencion"/>
    <n v="0"/>
    <m/>
    <n v="0.03"/>
    <n v="30.89"/>
    <n v="30.89"/>
    <n v="5.94"/>
    <m/>
    <m/>
    <m/>
    <m/>
    <x v="16"/>
    <s v="/s/a/sigpn"/>
    <m/>
    <s v="nacional"/>
    <s v="Sí"/>
    <n v="1"/>
    <x v="29"/>
    <n v="16"/>
    <d v="1899-12-30T00:00:00"/>
    <n v="2.9700000000000006"/>
    <s v="0"/>
    <s v="1"/>
    <s v="0"/>
  </r>
  <r>
    <s v="/p/a/112385377"/>
    <m/>
    <s v="http://corerepo.acceso.com/api/v2/temp_file/2d21b7c3525a44d7a23cef61f79d108b/?format=json"/>
    <s v="El Chichemito"/>
    <m/>
    <x v="3"/>
    <x v="28"/>
    <s v="pa"/>
    <m/>
    <m/>
    <s v="GRUPO EPASA"/>
    <x v="102"/>
    <m/>
    <s v="periódico"/>
    <s v="2017-08-16 17:00:00-05:00"/>
    <d v="2017-08-16T00:00:00"/>
    <m/>
    <n v="210.6"/>
    <n v="4"/>
    <m/>
    <n v="276"/>
    <m/>
    <n v="18"/>
    <m/>
    <s v="información general"/>
    <s v="Panamá"/>
    <m/>
    <s v="español"/>
    <m/>
    <x v="1"/>
    <m/>
    <s v="Funcionarios de la ACP"/>
    <m/>
    <m/>
    <m/>
    <m/>
    <m/>
    <m/>
    <m/>
    <m/>
    <m/>
    <m/>
    <m/>
    <m/>
    <m/>
    <m/>
    <m/>
    <m/>
    <s v="Canal de Panamá"/>
    <x v="2"/>
    <n v="0"/>
    <s v="Protagonismo"/>
    <s v="Mencion"/>
    <n v="0"/>
    <m/>
    <n v="0.03"/>
    <n v="30.04"/>
    <n v="30.04"/>
    <n v="6.25"/>
    <m/>
    <m/>
    <m/>
    <m/>
    <x v="23"/>
    <s v="/s/a/pacri"/>
    <m/>
    <s v="nacional"/>
    <s v="No"/>
    <n v="1"/>
    <x v="41"/>
    <n v="16"/>
    <d v="1899-12-30T00:00:00"/>
    <n v="3.125"/>
    <s v="0"/>
    <s v="1"/>
    <s v="0"/>
  </r>
  <r>
    <s v="/i/mn/31545319744"/>
    <s v="https://metrolibre.com/index.php/principales/101250-vicepresidente-de-los-estados-unidos-llega-tras-enviar-mensaje-de-ee-uu-a-los-aliados"/>
    <s v="https://metrolibre.com/index.php/principales/101250-vicepresidente-de-los-estados-unidos-llega-tras-enviar-mensaje-de-ee-uu-a-los-aliados"/>
    <s v="Vicepresidente de los Estados Unidos llega  tras enviar mensaje de EE.UU. a los aliados"/>
    <m/>
    <x v="0"/>
    <x v="20"/>
    <s v="pa"/>
    <m/>
    <m/>
    <m/>
    <x v="1"/>
    <m/>
    <s v="noticia"/>
    <s v="2017-08-17 05:57:00-05:00"/>
    <d v="2017-08-17T00:00:00"/>
    <d v="1899-12-30T05:57:00"/>
    <m/>
    <n v="3352"/>
    <m/>
    <n v="100"/>
    <m/>
    <m/>
    <n v="4"/>
    <s v="información general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m/>
    <m/>
    <n v="4.6900000000000004"/>
    <n v="4.6900000000000004"/>
    <n v="6.56"/>
    <m/>
    <m/>
    <m/>
    <m/>
    <x v="20"/>
    <s v="/s/mn/d9a9959816ba7a1371bafcf01787e93f"/>
    <m/>
    <m/>
    <s v="No"/>
    <n v="1"/>
    <x v="1"/>
    <n v="17"/>
    <d v="1899-12-30T00:00:00"/>
    <n v="3.2799999999999994"/>
    <s v="1"/>
    <s v="0"/>
    <s v="0"/>
  </r>
  <r>
    <s v="/i/mn/31542835846"/>
    <s v="http://www.critica.com.pa/nacional/llega-el-vice-de-trump-486014"/>
    <s v="http://www.critica.com.pa/nacional/llega-el-vice-de-trump-486014"/>
    <s v="Llega el vice de Trump"/>
    <m/>
    <x v="0"/>
    <x v="6"/>
    <s v="pa"/>
    <m/>
    <m/>
    <m/>
    <x v="1"/>
    <m/>
    <s v="noticia"/>
    <s v="2017-08-17 00:38:00-05:00"/>
    <d v="2017-08-17T00:00:00"/>
    <d v="1899-12-30T00:38:00"/>
    <m/>
    <n v="22450"/>
    <n v="311"/>
    <n v="154.9"/>
    <m/>
    <m/>
    <n v="5"/>
    <s v="información general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2"/>
    <n v="0"/>
    <s v="Protagonismo"/>
    <s v="Mencion"/>
    <n v="0"/>
    <m/>
    <m/>
    <n v="15.49"/>
    <n v="15.49"/>
    <n v="5.47"/>
    <n v="5.47"/>
    <m/>
    <m/>
    <m/>
    <x v="6"/>
    <s v="/s/mn/feb70115bb0e1699a5aed4f0a518f2a0"/>
    <m/>
    <m/>
    <s v="No"/>
    <n v="1"/>
    <x v="29"/>
    <n v="17"/>
    <d v="1899-12-30T00:00:00"/>
    <n v="2.7349999999999994"/>
    <s v="0"/>
    <s v="1"/>
    <s v="0"/>
  </r>
  <r>
    <s v="/p/a/112385322"/>
    <m/>
    <s v="http://corerepo.acceso.com/api/v2/temp_file/57e7f2832a00c2419f2c194c1eb6bf84/?format=json"/>
    <s v="Llega el vice de Trump"/>
    <m/>
    <x v="3"/>
    <x v="28"/>
    <s v="pa"/>
    <m/>
    <m/>
    <s v="GRUPO EPASA"/>
    <x v="1"/>
    <m/>
    <s v="periódico"/>
    <s v="2017-08-16 17:00:00-05:00"/>
    <d v="2017-08-16T00:00:00"/>
    <m/>
    <n v="153"/>
    <n v="4"/>
    <m/>
    <n v="198"/>
    <m/>
    <n v="2"/>
    <m/>
    <s v="información general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2"/>
    <n v="0"/>
    <s v="Protagonismo"/>
    <s v="Mencion"/>
    <n v="0"/>
    <m/>
    <n v="0.03"/>
    <n v="30.14"/>
    <n v="30.14"/>
    <n v="6.25"/>
    <m/>
    <m/>
    <m/>
    <m/>
    <x v="23"/>
    <s v="/s/a/pacri"/>
    <m/>
    <s v="nacional"/>
    <s v="Sí"/>
    <n v="1"/>
    <x v="29"/>
    <n v="16"/>
    <d v="1899-12-30T00:00:00"/>
    <n v="3.125"/>
    <s v="0"/>
    <s v="1"/>
    <s v="0"/>
  </r>
  <r>
    <s v="/p/a/112385457"/>
    <m/>
    <s v="http://corerepo.acceso.com/api/v2/temp_file/aa63143f9f7ff98cc386c00bb5364449/?format=json"/>
    <s v="Vicepresidente de los Estados Unidos llega tras enviar mensaje de EE.UU. a los aliados"/>
    <m/>
    <x v="3"/>
    <x v="20"/>
    <s v="pa"/>
    <m/>
    <m/>
    <s v="Grupo Editorial Metro S.A."/>
    <x v="103"/>
    <m/>
    <s v="periódico"/>
    <s v="2017-08-16 17:00:00-05:00"/>
    <d v="2017-08-16T00:00:00"/>
    <m/>
    <n v="534.6"/>
    <n v="4"/>
    <m/>
    <n v="812"/>
    <m/>
    <n v="4"/>
    <m/>
    <s v="información general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m/>
    <n v="0.3"/>
    <n v="406"/>
    <n v="406"/>
    <n v="8.1300000000000008"/>
    <m/>
    <m/>
    <m/>
    <m/>
    <x v="20"/>
    <s v="/s/a/melib"/>
    <m/>
    <s v="nacional"/>
    <s v="Sí"/>
    <n v="1"/>
    <x v="29"/>
    <n v="16"/>
    <d v="1899-12-30T00:00:00"/>
    <n v="4.0650000000000004"/>
    <s v="1"/>
    <s v="0"/>
    <s v="0"/>
  </r>
  <r>
    <s v="/p/a/112384861"/>
    <m/>
    <s v="http://corerepo.acceso.com/api/v2/temp_file/dd9e92654677c2443d3d60a96b7cb03c/?format=json"/>
    <s v="Seguridad por visita de Pence"/>
    <m/>
    <x v="3"/>
    <x v="16"/>
    <s v="pa"/>
    <m/>
    <m/>
    <m/>
    <x v="67"/>
    <m/>
    <s v="periódico"/>
    <s v="2017-08-16 17:00:00-05:00"/>
    <d v="2017-08-16T00:00:00"/>
    <m/>
    <n v="93.9"/>
    <n v="4"/>
    <m/>
    <n v="128"/>
    <m/>
    <n v="3"/>
    <m/>
    <s v="información general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2"/>
    <n v="0"/>
    <s v="Protagonismo"/>
    <s v="Mencion"/>
    <n v="0"/>
    <m/>
    <n v="0.03"/>
    <n v="30.91"/>
    <n v="30.91"/>
    <n v="5.94"/>
    <m/>
    <m/>
    <m/>
    <m/>
    <x v="16"/>
    <s v="/s/a/sigpn"/>
    <m/>
    <s v="nacional"/>
    <s v="No"/>
    <n v="1"/>
    <x v="1"/>
    <n v="16"/>
    <d v="1899-12-30T00:00:00"/>
    <n v="2.9700000000000006"/>
    <s v="0"/>
    <s v="1"/>
    <s v="0"/>
  </r>
  <r>
    <s v="/i/mn/31545875896"/>
    <s v="http://laestrella.com.pa/panama/nacional/pence-arribara-panama-para-reunirse-varela-saint-malo/24018009"/>
    <s v="http://laestrella.com.pa/panama/nacional/pence-arribara-panama-para-reunirse-varela-saint-malo/24018009"/>
    <s v="Pence arribará a Panamá para reunirse con Varela y Saint Malo"/>
    <m/>
    <x v="0"/>
    <x v="2"/>
    <s v="pa"/>
    <m/>
    <m/>
    <m/>
    <x v="104"/>
    <m/>
    <s v="noticia"/>
    <s v="2017-08-17 07:02:00-05:00"/>
    <d v="2017-08-17T00:00:00"/>
    <d v="1899-12-30T07:02:00"/>
    <m/>
    <n v="49727"/>
    <m/>
    <n v="462.46"/>
    <m/>
    <m/>
    <n v="5"/>
    <s v="información general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2"/>
    <n v="1"/>
    <s v="Protagonismo"/>
    <s v="Mencion"/>
    <n v="1"/>
    <m/>
    <m/>
    <n v="46.25"/>
    <n v="46.25"/>
    <n v="5.94"/>
    <m/>
    <m/>
    <m/>
    <m/>
    <x v="2"/>
    <s v="/s/mn/90c1e89e24d01c2a3df8080e7f6bdb35"/>
    <m/>
    <m/>
    <s v="No"/>
    <n v="1"/>
    <x v="1"/>
    <n v="17"/>
    <d v="1899-12-30T00:00:00"/>
    <n v="2.9700000000000006"/>
    <s v="1"/>
    <s v="0"/>
    <s v="0"/>
  </r>
  <r>
    <s v="/p/a/112385116"/>
    <m/>
    <s v="http://corerepo.acceso.com/api/v2/temp_file/686a5a1fe232fc4ff043fa66618076b6/?format=json"/>
    <s v="Las horas de Pence en Panamá"/>
    <m/>
    <x v="3"/>
    <x v="26"/>
    <s v="pa"/>
    <m/>
    <m/>
    <s v="EDIT. POR LA DEMOCRACIA S.A"/>
    <x v="59"/>
    <m/>
    <s v="periódico"/>
    <s v="2017-08-16 17:00:00-05:00"/>
    <d v="2017-08-16T00:00:00"/>
    <m/>
    <n v="646.1"/>
    <n v="5"/>
    <m/>
    <n v="846"/>
    <m/>
    <n v="4"/>
    <m/>
    <s v="información general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m/>
    <n v="0.19"/>
    <n v="423"/>
    <n v="423"/>
    <n v="7.5"/>
    <m/>
    <m/>
    <m/>
    <m/>
    <x v="22"/>
    <s v="/s/a/lppnn"/>
    <m/>
    <s v="nacional"/>
    <s v="No"/>
    <n v="1"/>
    <x v="1"/>
    <n v="16"/>
    <d v="1899-12-30T00:00:00"/>
    <n v="3.75"/>
    <s v="1"/>
    <s v="0"/>
    <s v="0"/>
  </r>
  <r>
    <s v="/p/a/112384872"/>
    <m/>
    <s v="http://corerepo.acceso.com/api/v2/temp_file/1b0141276463ff8aa78a2031cded1bfe/?format=json"/>
    <s v="Varela y vicepresidente gringo se reúnen hoy"/>
    <m/>
    <x v="3"/>
    <x v="41"/>
    <s v="pa"/>
    <m/>
    <m/>
    <m/>
    <x v="58"/>
    <m/>
    <s v="periódico"/>
    <s v="2017-08-16 17:00:00-05:00"/>
    <d v="2017-08-16T00:00:00"/>
    <m/>
    <n v="114.2"/>
    <n v="4"/>
    <m/>
    <n v="119"/>
    <m/>
    <n v="2"/>
    <m/>
    <s v="información general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m/>
    <n v="0.08"/>
    <n v="59.5"/>
    <n v="59.5"/>
    <n v="6.56"/>
    <m/>
    <m/>
    <m/>
    <m/>
    <x v="33"/>
    <s v="/s/a/midia"/>
    <m/>
    <s v="nacional"/>
    <s v="No"/>
    <n v="1"/>
    <x v="29"/>
    <n v="16"/>
    <d v="1899-12-30T00:00:00"/>
    <n v="3.2799999999999994"/>
    <s v="1"/>
    <s v="0"/>
    <s v="0"/>
  </r>
  <r>
    <s v="/p/a/112384778"/>
    <m/>
    <s v="http://corerepo.acceso.com/api/v2/temp_file/f70558ec51d81470575b462a2ddbe92f/?format=json"/>
    <s v="Alianza empresarial de Chile y Panamá"/>
    <m/>
    <x v="3"/>
    <x v="49"/>
    <s v="pa"/>
    <m/>
    <m/>
    <m/>
    <x v="1"/>
    <m/>
    <s v="periódico"/>
    <s v="2017-08-16 17:00:00-05:00"/>
    <d v="2017-08-16T00:00:00"/>
    <m/>
    <n v="933.9"/>
    <n v="4"/>
    <m/>
    <n v="1062"/>
    <m/>
    <n v="12"/>
    <m/>
    <s v="deportes"/>
    <s v="Panamá"/>
    <m/>
    <s v="español"/>
    <m/>
    <x v="1"/>
    <m/>
    <m/>
    <m/>
    <s v="Ampliación Canal"/>
    <m/>
    <m/>
    <m/>
    <m/>
    <m/>
    <m/>
    <m/>
    <m/>
    <m/>
    <m/>
    <m/>
    <m/>
    <m/>
    <m/>
    <s v="Canal de Panamá"/>
    <x v="2"/>
    <n v="0"/>
    <s v="Protagonismo"/>
    <s v="Mencion"/>
    <n v="0"/>
    <m/>
    <n v="0.03"/>
    <n v="54.19"/>
    <n v="54.19"/>
    <n v="5.63"/>
    <m/>
    <m/>
    <m/>
    <m/>
    <x v="40"/>
    <s v="/s/a/estps"/>
    <n v="1"/>
    <s v="nacional"/>
    <s v="Sí"/>
    <n v="1"/>
    <x v="7"/>
    <n v="16"/>
    <d v="1899-12-30T00:00:00"/>
    <n v="2.8149999999999995"/>
    <s v="0"/>
    <s v="1"/>
    <s v="0"/>
  </r>
  <r>
    <s v="/i/mn/31546606249"/>
    <s v="http://www.critica.com.pa/nacional/agenda-pence-varela-en-marco-de-visita-oficial-486021"/>
    <s v="http://www.critica.com.pa/nacional/agenda-pence-varela-en-marco-de-visita-oficial-486021"/>
    <s v="Agenda Pence-Varela en marco de visita oficial"/>
    <m/>
    <x v="0"/>
    <x v="6"/>
    <s v="pa"/>
    <m/>
    <m/>
    <m/>
    <x v="1"/>
    <m/>
    <s v="noticia"/>
    <s v="2017-08-17 08:22:00-05:00"/>
    <d v="2017-08-17T00:00:00"/>
    <d v="1899-12-30T08:22:00"/>
    <m/>
    <n v="22450"/>
    <n v="311"/>
    <n v="154.9"/>
    <m/>
    <m/>
    <n v="5"/>
    <s v="información general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2"/>
    <n v="0"/>
    <s v="Protagonismo"/>
    <s v="Mencion"/>
    <n v="0"/>
    <m/>
    <m/>
    <n v="15.49"/>
    <n v="15.49"/>
    <n v="5.47"/>
    <n v="5.47"/>
    <m/>
    <m/>
    <m/>
    <x v="6"/>
    <s v="/s/mn/feb70115bb0e1699a5aed4f0a518f2a0"/>
    <m/>
    <m/>
    <s v="No"/>
    <n v="1"/>
    <x v="1"/>
    <n v="17"/>
    <d v="1899-12-30T00:00:00"/>
    <n v="2.7349999999999994"/>
    <s v="0"/>
    <s v="1"/>
    <s v="0"/>
  </r>
  <r>
    <s v="/tv/a360lat/32079859"/>
    <m/>
    <s v="https://acceso360latam.acceso.com/autoridadcanal/es-PA/?mod=TrackingAVPlayer&amp;task=download&amp;isHighQuality=1&amp;inline=1&amp;newsId=32079859&amp;mediaType=2&amp;origin=news-publication&amp;sigTs=1502987407&amp;sig=9434aaa84f49b29a7a949f9b10b2a92cc55dd1559c1b6d4d726db69657399f41"/>
    <s v="EL VICEPRESIDENTE DE EEUU, MIKE PENCE, TIENE UNA EXTENSA EXPERIENCIA EN LA POLITICA Y SE REUNIRA CON EL PRESIDENTE DE LA..."/>
    <m/>
    <x v="1"/>
    <x v="17"/>
    <s v="pa"/>
    <s v="pa"/>
    <m/>
    <m/>
    <x v="99"/>
    <m/>
    <s v="tv"/>
    <s v="2017-08-17 07:47:53-05:00"/>
    <d v="2017-08-17T00:00:00"/>
    <d v="1899-12-30T07:47:53"/>
    <m/>
    <m/>
    <m/>
    <n v="3904.26"/>
    <n v="115"/>
    <m/>
    <m/>
    <m/>
    <s v="Panamá"/>
    <s v="pa"/>
    <m/>
    <m/>
    <x v="1"/>
    <m/>
    <m/>
    <m/>
    <m/>
    <m/>
    <m/>
    <m/>
    <m/>
    <m/>
    <m/>
    <m/>
    <m/>
    <m/>
    <m/>
    <m/>
    <m/>
    <s v="Relaciones internacionales"/>
    <m/>
    <s v="Canal de Panamá"/>
    <x v="2"/>
    <n v="0"/>
    <s v="Protagonismo"/>
    <s v="Mencion"/>
    <n v="0"/>
    <n v="5"/>
    <m/>
    <n v="169.75"/>
    <n v="169.75"/>
    <n v="5"/>
    <m/>
    <m/>
    <m/>
    <m/>
    <x v="17"/>
    <m/>
    <m/>
    <m/>
    <s v="No"/>
    <n v="1"/>
    <x v="1"/>
    <n v="17"/>
    <d v="1899-12-30T00:02:02"/>
    <n v="2.5"/>
    <s v="0"/>
    <s v="1"/>
    <s v="0"/>
  </r>
  <r>
    <s v="/i/mn/31547338367"/>
    <s v="http://www.anpanama.com/7515-Canal-de-Panama-cumplio-103-anos-con-aumentos-en-los-ingresos-.note.aspx"/>
    <s v="http://www.anpanama.com/7515-Canal-de-Panama-cumplio-103-anos-con-aumentos-en-los-ingresos-.note.aspx"/>
    <s v="Canal de PanamÃ¡ cumpliÃ³ 103 aÃ±os con aumentos en los ingresos"/>
    <m/>
    <x v="0"/>
    <x v="48"/>
    <s v="pa"/>
    <m/>
    <m/>
    <m/>
    <x v="105"/>
    <m/>
    <s v="noticia"/>
    <s v="2017-08-17 09:40:00-05:00"/>
    <d v="2017-08-17T00:00:00"/>
    <d v="1899-12-30T09:40:00"/>
    <m/>
    <n v="1236"/>
    <m/>
    <n v="100"/>
    <m/>
    <m/>
    <n v="4"/>
    <m/>
    <s v="Panamá"/>
    <m/>
    <s v="español"/>
    <m/>
    <x v="1"/>
    <s v="Titular"/>
    <m/>
    <m/>
    <m/>
    <m/>
    <m/>
    <s v="Economía de Panamá"/>
    <m/>
    <s v="Sí"/>
    <m/>
    <m/>
    <m/>
    <m/>
    <m/>
    <m/>
    <m/>
    <m/>
    <m/>
    <s v="Canal de Panamá"/>
    <x v="0"/>
    <n v="1"/>
    <s v="Protagonismo"/>
    <s v="Protagonista"/>
    <n v="1"/>
    <m/>
    <m/>
    <n v="4.45"/>
    <n v="4.45"/>
    <n v="7.81"/>
    <m/>
    <m/>
    <m/>
    <m/>
    <x v="39"/>
    <s v="/s/mn/97cfeee59b5fb097351268e7fdd9f0b2"/>
    <m/>
    <m/>
    <s v="No"/>
    <n v="1"/>
    <x v="16"/>
    <n v="17"/>
    <d v="1899-12-30T00:00:00"/>
    <n v="3.9049999999999994"/>
    <s v="1"/>
    <s v="0"/>
    <s v="0"/>
  </r>
  <r>
    <s v="/tv/a360lat/32079744"/>
    <m/>
    <s v="https://acceso360latam.acceso.com/autoridadcanal/es-PA/?mod=TrackingAVPlayer&amp;task=download&amp;isHighQuality=1&amp;inline=1&amp;newsId=32079744&amp;mediaType=2&amp;origin=news-publication&amp;sigTs=1502987407&amp;sig=8935d43a4a77c774b35693bd8e0fcda76ac72757b30c2787f11c6759f60534fb"/>
    <s v="HOY SE ESPERA LA VISITA DEL VICEPRESIDENTE DE EEUU, MIKE PENCE, PARA REUNIRSE CON EL PRESIDENTE DE LA REPUBLICA, JUAN..."/>
    <m/>
    <x v="1"/>
    <x v="17"/>
    <s v="pa"/>
    <s v="pa"/>
    <m/>
    <m/>
    <x v="100"/>
    <m/>
    <s v="tv"/>
    <s v="2017-08-17 07:11:48-05:00"/>
    <d v="2017-08-17T00:00:00"/>
    <d v="1899-12-30T07:11:48"/>
    <m/>
    <m/>
    <m/>
    <n v="8181.96"/>
    <n v="241"/>
    <m/>
    <m/>
    <m/>
    <s v="Panamá"/>
    <s v="pa"/>
    <m/>
    <m/>
    <x v="1"/>
    <m/>
    <m/>
    <m/>
    <m/>
    <m/>
    <m/>
    <m/>
    <m/>
    <m/>
    <m/>
    <m/>
    <m/>
    <m/>
    <m/>
    <m/>
    <m/>
    <s v="Relaciones internacionales"/>
    <m/>
    <s v="Canal de Panamá"/>
    <x v="2"/>
    <n v="1"/>
    <s v="Protagonismo"/>
    <s v="Mencion"/>
    <n v="1"/>
    <n v="5"/>
    <m/>
    <n v="169.75"/>
    <n v="169.75"/>
    <n v="8"/>
    <m/>
    <m/>
    <m/>
    <m/>
    <x v="17"/>
    <m/>
    <m/>
    <m/>
    <s v="No"/>
    <n v="1"/>
    <x v="29"/>
    <n v="17"/>
    <d v="1899-12-30T00:04:15"/>
    <n v="4"/>
    <s v="1"/>
    <s v="0"/>
    <s v="0"/>
  </r>
  <r>
    <s v="/r/a360lat/32078486"/>
    <m/>
    <s v="https://acceso360latam.acceso.com/autoridadcanal/es-PA/?mod=TrackingAVPlayer&amp;task=download&amp;isHighQuality=1&amp;inline=1&amp;newsId=32078486&amp;mediaType=1&amp;origin=news-publication&amp;sigTs=1502987406&amp;sig=a31054e9597a0f2b292b27d307dc228abbd447b1a730cb784a037f09d35aad17"/>
    <s v="SIN CONSENSO CONTINUAN LOS PRACTICOS DEL CANAL DE PANAMA Y LA ADMINISTRACION TRAS LA GENERACION DE UN DOCUMENTO...."/>
    <m/>
    <x v="2"/>
    <x v="19"/>
    <s v="pa"/>
    <s v="pa"/>
    <m/>
    <m/>
    <x v="1"/>
    <m/>
    <s v="radio"/>
    <s v="2017-08-17 05:47:16-05:00"/>
    <d v="2017-08-17T00:00:00"/>
    <d v="1899-12-30T05:47:16"/>
    <m/>
    <m/>
    <m/>
    <n v="249.15"/>
    <n v="151"/>
    <m/>
    <m/>
    <m/>
    <s v="Panamá"/>
    <s v="pa"/>
    <m/>
    <m/>
    <x v="1"/>
    <m/>
    <m/>
    <m/>
    <m/>
    <m/>
    <m/>
    <m/>
    <m/>
    <m/>
    <m/>
    <m/>
    <m/>
    <m/>
    <m/>
    <m/>
    <s v="Negociaciones"/>
    <m/>
    <m/>
    <s v="Canal de Panamá"/>
    <x v="0"/>
    <n v="-1"/>
    <s v="Protagonismo"/>
    <s v="Protagonista"/>
    <n v="-1"/>
    <n v="151"/>
    <m/>
    <n v="249.15"/>
    <n v="-249.15"/>
    <n v="2"/>
    <m/>
    <m/>
    <m/>
    <m/>
    <x v="19"/>
    <m/>
    <m/>
    <m/>
    <s v="No"/>
    <n v="1"/>
    <x v="42"/>
    <n v="17"/>
    <d v="1899-12-30T00:02:40"/>
    <n v="1"/>
    <s v="0"/>
    <s v="0"/>
    <s v="1"/>
  </r>
  <r>
    <s v="/i/mn/31548867386"/>
    <s v="https://www.tvn-2.com/nacionales/Vicepresidente-EEUU-camino-Panama-oficial-Mike-Pence_0_4828017181.html"/>
    <s v="https://www.tvn-2.com/nacionales/Vicepresidente-EEUU-camino-Panama-oficial-Mike-Pence_0_4828017181.html"/>
    <s v="Mike Pence en camino a Panamá para visita oficial"/>
    <m/>
    <x v="0"/>
    <x v="23"/>
    <s v="pa"/>
    <m/>
    <m/>
    <m/>
    <x v="106"/>
    <m/>
    <s v="noticia"/>
    <s v="2017-08-17 12:36:00-05:00"/>
    <d v="2017-08-17T00:00:00"/>
    <d v="1899-12-30T12:36:00"/>
    <m/>
    <n v="49126"/>
    <m/>
    <n v="486.35"/>
    <m/>
    <m/>
    <n v="5"/>
    <s v="información general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m/>
    <m/>
    <n v="243.17"/>
    <n v="243.17"/>
    <n v="6.56"/>
    <m/>
    <m/>
    <m/>
    <m/>
    <x v="17"/>
    <s v="/s/mn/c59739521c44acc485688837df17ffc7"/>
    <m/>
    <m/>
    <s v="No"/>
    <n v="1"/>
    <x v="29"/>
    <n v="17"/>
    <d v="1899-12-30T00:00:00"/>
    <n v="3.2799999999999994"/>
    <s v="1"/>
    <s v="0"/>
    <s v="0"/>
  </r>
  <r>
    <s v="/i/mn/31549848645"/>
    <s v="https://www.tvn-2.com/nacionales/Pence-llega-Pana_0_4828017211.html"/>
    <s v="https://www.tvn-2.com/nacionales/Pence-llega-Pana_0_4828017211.html"/>
    <s v="Vicepresidente Mike Pence llega a Panamá"/>
    <m/>
    <x v="0"/>
    <x v="23"/>
    <s v="pa"/>
    <m/>
    <m/>
    <m/>
    <x v="1"/>
    <m/>
    <s v="noticia"/>
    <s v="2017-08-17 14:36:00-05:00"/>
    <d v="2017-08-17T00:00:00"/>
    <d v="1899-12-30T14:36:00"/>
    <m/>
    <n v="49126"/>
    <m/>
    <n v="486.35"/>
    <m/>
    <m/>
    <n v="5"/>
    <s v="información general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m/>
    <m/>
    <n v="243.17"/>
    <n v="243.17"/>
    <n v="6.56"/>
    <m/>
    <m/>
    <m/>
    <m/>
    <x v="17"/>
    <s v="/s/mn/c59739521c44acc485688837df17ffc7"/>
    <m/>
    <m/>
    <s v="No"/>
    <n v="1"/>
    <x v="1"/>
    <n v="17"/>
    <d v="1899-12-30T00:00:00"/>
    <n v="3.2799999999999994"/>
    <s v="1"/>
    <s v="0"/>
    <s v="0"/>
  </r>
  <r>
    <s v="/tv/a360lat/32081945"/>
    <m/>
    <s v="https://acceso360latam.acceso.com/autoridadcanal/es-PA/?mod=TrackingAVPlayer&amp;task=download&amp;isHighQuality=1&amp;inline=1&amp;newsId=32081945&amp;mediaType=2&amp;origin=news-publication&amp;sigTs=1503031612&amp;sig=658dbd5596edde13ee6b1afa5ec4da102511980c806a4a0e5b8bd69ddfaa56d0"/>
    <s v="ENTREVISTA CON PAUL WALLACE, PRESIDENTE EJECUTIVO DE PANAMA PORTS. SE HABLA DE LOS INGRESOS PORTUARIOS, LA INFORMACION..."/>
    <m/>
    <x v="1"/>
    <x v="61"/>
    <s v="pa"/>
    <s v="pa"/>
    <m/>
    <m/>
    <x v="1"/>
    <m/>
    <s v="tv"/>
    <s v="2017-08-16 22:25:10-05:00"/>
    <d v="2017-08-16T00:00:00"/>
    <d v="1899-12-30T22:25:10"/>
    <m/>
    <m/>
    <m/>
    <n v="3719"/>
    <n v="601"/>
    <m/>
    <m/>
    <m/>
    <s v="Panamá"/>
    <s v="pa"/>
    <m/>
    <m/>
    <x v="1"/>
    <m/>
    <m/>
    <m/>
    <m/>
    <m/>
    <m/>
    <m/>
    <m/>
    <m/>
    <m/>
    <m/>
    <s v="Puerto de Corozal"/>
    <m/>
    <m/>
    <m/>
    <m/>
    <m/>
    <m/>
    <s v="Canal de Panamá"/>
    <x v="1"/>
    <n v="-1"/>
    <s v="Protagonismo"/>
    <s v="Secundario"/>
    <n v="-1"/>
    <n v="300.5"/>
    <m/>
    <m/>
    <m/>
    <n v="3"/>
    <m/>
    <m/>
    <m/>
    <m/>
    <x v="49"/>
    <m/>
    <m/>
    <m/>
    <s v="No"/>
    <n v="1"/>
    <x v="29"/>
    <n v="16"/>
    <d v="1899-12-30T00:10:36"/>
    <n v="1.5"/>
    <s v="0"/>
    <s v="0"/>
    <s v="1"/>
  </r>
  <r>
    <s v="/i/mn/31549471902"/>
    <s v="http://laestrella.com.pa/panama/nacional/mike-pence-llega-panama-para-encuentro-varela/24018188"/>
    <s v="http://laestrella.com.pa/panama/nacional/mike-pence-llega-panama-para-encuentro-varela/24018188"/>
    <s v="Mike Pence se dirige al Canal de Panamá"/>
    <m/>
    <x v="0"/>
    <x v="2"/>
    <s v="pa"/>
    <m/>
    <m/>
    <m/>
    <x v="104"/>
    <m/>
    <s v="noticia"/>
    <s v="2017-08-17 13:47:00-05:00"/>
    <d v="2017-08-17T00:00:00"/>
    <d v="1899-12-30T13:47:00"/>
    <m/>
    <n v="49727"/>
    <m/>
    <n v="462.46"/>
    <m/>
    <m/>
    <n v="5"/>
    <s v="información general"/>
    <s v="Panamá"/>
    <m/>
    <s v="español"/>
    <m/>
    <x v="1"/>
    <s v="Titular"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m/>
    <m/>
    <n v="231.23"/>
    <n v="231.23"/>
    <n v="6.56"/>
    <m/>
    <m/>
    <m/>
    <m/>
    <x v="2"/>
    <s v="/s/mn/90c1e89e24d01c2a3df8080e7f6bdb35"/>
    <m/>
    <m/>
    <s v="No"/>
    <n v="1"/>
    <x v="1"/>
    <n v="17"/>
    <d v="1899-12-30T00:00:00"/>
    <n v="3.2799999999999994"/>
    <s v="1"/>
    <s v="0"/>
    <s v="0"/>
  </r>
  <r>
    <s v="/i/mn/31549183781"/>
    <s v="http://elsiglo.com/panama/agenda-mike-pence-varela-panama/24018186"/>
    <s v="http://elsiglo.com/panama/agenda-mike-pence-varela-panama/24018186"/>
    <s v="Agenda de Mike Pence y Varela en Panamá"/>
    <m/>
    <x v="0"/>
    <x v="0"/>
    <s v="pa"/>
    <m/>
    <m/>
    <m/>
    <x v="92"/>
    <m/>
    <s v="noticia"/>
    <s v="2017-08-17 13:12:00-05:00"/>
    <d v="2017-08-17T00:00:00"/>
    <d v="1899-12-30T13:12:00"/>
    <m/>
    <n v="419"/>
    <m/>
    <n v="100"/>
    <m/>
    <m/>
    <n v="4"/>
    <s v="información general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m/>
    <m/>
    <n v="0.42"/>
    <n v="0.42"/>
    <n v="6.56"/>
    <m/>
    <m/>
    <m/>
    <m/>
    <x v="0"/>
    <s v="/s/mn/c11e65d811682e26e9281cacf6ba002c"/>
    <m/>
    <m/>
    <s v="No"/>
    <n v="1"/>
    <x v="29"/>
    <n v="17"/>
    <d v="1899-12-30T00:00:00"/>
    <n v="3.2799999999999994"/>
    <s v="1"/>
    <s v="0"/>
    <s v="0"/>
  </r>
  <r>
    <s v="/r/a360lat/32084853"/>
    <m/>
    <s v="https://acceso360latam.acceso.com/autoridadcanal/es-PA/?mod=TrackingAVPlayer&amp;task=download&amp;isHighQuality=1&amp;inline=1&amp;newsId=32084853&amp;mediaType=1&amp;origin=news-publication&amp;sigTs=1503031613&amp;sig=f219430b67fbbf3275a70b89afddc421896d03f3b3b79c35db1cbc5c9b6bfde7"/>
    <s v="SE REFUERZAN LAS MEDIDAS DE SEGURIDAD PARA LA LLEGADA DE MIKE PENCE, VICEPRESIDENTE DE ESTADOS UNIDOS, A PANAMA EN VISTA..."/>
    <m/>
    <x v="2"/>
    <x v="31"/>
    <s v="pa"/>
    <s v="pa"/>
    <m/>
    <m/>
    <x v="107"/>
    <m/>
    <s v="radio"/>
    <s v="2017-08-17 12:54:49-05:00"/>
    <d v="2017-08-17T00:00:00"/>
    <d v="1899-12-30T12:54:49"/>
    <m/>
    <m/>
    <m/>
    <n v="371"/>
    <n v="371"/>
    <m/>
    <m/>
    <m/>
    <s v="Panamá"/>
    <s v="pa"/>
    <m/>
    <m/>
    <x v="1"/>
    <m/>
    <m/>
    <m/>
    <m/>
    <m/>
    <m/>
    <m/>
    <m/>
    <m/>
    <m/>
    <m/>
    <m/>
    <m/>
    <m/>
    <m/>
    <m/>
    <s v="Relaciones internacionales"/>
    <m/>
    <s v="Canal de Panamá"/>
    <x v="2"/>
    <n v="1"/>
    <s v="Protagonismo"/>
    <s v="Mencion"/>
    <n v="1"/>
    <n v="5"/>
    <m/>
    <n v="10"/>
    <n v="5"/>
    <n v="8"/>
    <m/>
    <m/>
    <m/>
    <m/>
    <x v="19"/>
    <m/>
    <m/>
    <m/>
    <s v="No"/>
    <n v="1"/>
    <x v="1"/>
    <n v="17"/>
    <d v="1899-12-30T00:06:33"/>
    <n v="4"/>
    <s v="1"/>
    <s v="0"/>
    <s v="0"/>
  </r>
  <r>
    <s v="/i/mn/31550658746"/>
    <s v="http://laestrella.com.pa/panama/nacional/mike-pence-condena-atentado-barcelona/24018200"/>
    <s v="http://laestrella.com.pa/panama/nacional/mike-pence-condena-atentado-barcelona/24018200"/>
    <s v="Pence condena atentado de Barcelona"/>
    <m/>
    <x v="0"/>
    <x v="2"/>
    <s v="pa"/>
    <m/>
    <m/>
    <m/>
    <x v="1"/>
    <m/>
    <s v="noticia"/>
    <s v="2017-08-17 16:22:00-05:00"/>
    <d v="2017-08-17T00:00:00"/>
    <d v="1899-12-30T16:22:00"/>
    <m/>
    <n v="49727"/>
    <m/>
    <n v="462.46"/>
    <m/>
    <m/>
    <n v="5"/>
    <s v="información general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m/>
    <m/>
    <n v="231.23"/>
    <n v="231.23"/>
    <n v="6.56"/>
    <m/>
    <m/>
    <m/>
    <m/>
    <x v="2"/>
    <s v="/s/mn/90c1e89e24d01c2a3df8080e7f6bdb35"/>
    <m/>
    <m/>
    <s v="No"/>
    <n v="1"/>
    <x v="1"/>
    <n v="17"/>
    <d v="1899-12-30T00:00:00"/>
    <n v="3.2799999999999994"/>
    <s v="1"/>
    <s v="0"/>
    <s v="0"/>
  </r>
  <r>
    <s v="/i/mn/31550301156"/>
    <s v="http://www.telemetro.com/nacionales/Vicepresidente-bienvenida-estadounidense-Mike-Pence_3_1054724543.html"/>
    <s v="http://www.telemetro.com/nacionales/Vicepresidente-bienvenida-estadounidense-Mike-Pence_3_1054724543.html"/>
    <s v="Vicepresidente panameña da la bienvenida a su homólogo estadounidense Mike Pence"/>
    <m/>
    <x v="0"/>
    <x v="22"/>
    <s v="pa"/>
    <m/>
    <m/>
    <m/>
    <x v="1"/>
    <m/>
    <s v="noticia"/>
    <s v="2017-08-17 15:35:00-05:00"/>
    <d v="2017-08-17T00:00:00"/>
    <d v="1899-12-30T15:35:00"/>
    <m/>
    <n v="44394"/>
    <m/>
    <n v="266.36"/>
    <m/>
    <m/>
    <n v="5"/>
    <s v="información general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m/>
    <m/>
    <n v="133.18"/>
    <n v="133.18"/>
    <n v="6.56"/>
    <m/>
    <m/>
    <m/>
    <m/>
    <x v="21"/>
    <s v="/s/mn/ffed1af28c99dfe89b18eb4d6c784da8"/>
    <m/>
    <m/>
    <s v="No"/>
    <n v="1"/>
    <x v="1"/>
    <n v="17"/>
    <d v="1899-12-30T00:00:00"/>
    <n v="3.2799999999999994"/>
    <s v="1"/>
    <s v="0"/>
    <s v="0"/>
  </r>
  <r>
    <s v="/i/mn/31549960437"/>
    <s v="http://www.telemetro.com/nacionales/Vicepresidente-EEUU-Mike-Pence-Cocoli_0_1054695264.html"/>
    <s v="http://www.telemetro.com/nacionales/Vicepresidente-EEUU-Mike-Pence-Cocoli_0_1054695264.html"/>
    <s v="Vicepresidente de EEUU, Mike Pence visita las esclusas de Cocolí"/>
    <m/>
    <x v="0"/>
    <x v="22"/>
    <s v="pa"/>
    <m/>
    <m/>
    <m/>
    <x v="108"/>
    <m/>
    <s v="noticia"/>
    <s v="2017-08-17 14:51:00-05:00"/>
    <d v="2017-08-17T00:00:00"/>
    <d v="1899-12-30T14:51:00"/>
    <m/>
    <n v="44394"/>
    <m/>
    <n v="266.36"/>
    <m/>
    <m/>
    <n v="5"/>
    <s v="información general"/>
    <s v="Panamá"/>
    <m/>
    <s v="español"/>
    <m/>
    <x v="0"/>
    <s v="Titular"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m/>
    <m/>
    <n v="133.18"/>
    <n v="133.18"/>
    <n v="6.56"/>
    <m/>
    <m/>
    <m/>
    <m/>
    <x v="21"/>
    <s v="/s/mn/ffed1af28c99dfe89b18eb4d6c784da8"/>
    <m/>
    <m/>
    <s v="No"/>
    <n v="1"/>
    <x v="1"/>
    <n v="17"/>
    <d v="1899-12-30T00:00:00"/>
    <n v="3.2799999999999994"/>
    <s v="1"/>
    <s v="0"/>
    <s v="0"/>
  </r>
  <r>
    <s v="/tv/a360lat/32090699"/>
    <m/>
    <s v="https://acceso360latam.acceso.com/autoridadcanal/es-PA/?mod=TrackingAVPlayer&amp;task=download&amp;isHighQuality=1&amp;inline=1&amp;newsId=32090699&amp;mediaType=2&amp;origin=news-publication&amp;sigTs=1503031614&amp;sig=e9096b9e0f02332481d44b206cd0378ddd52fe6b7507c6b0dad545e62875769c"/>
    <s v="LLEGA AL AEROPUERTO DE TOCUMEN MIKE PENCE, VICEPRESIDENTE DE ESTADOS UNIDOS, QUIEN ESTUVO REUNIDO CON JUAN CARLOS..."/>
    <m/>
    <x v="1"/>
    <x v="27"/>
    <s v="pa"/>
    <s v="pa"/>
    <m/>
    <m/>
    <x v="1"/>
    <m/>
    <s v="tv"/>
    <s v="2017-08-17 19:28:22-05:00"/>
    <d v="2017-08-17T00:00:00"/>
    <d v="1899-12-30T19:28:22"/>
    <m/>
    <m/>
    <m/>
    <n v="58770"/>
    <n v="653"/>
    <m/>
    <m/>
    <m/>
    <s v="Panamá"/>
    <s v="pa"/>
    <m/>
    <m/>
    <x v="1"/>
    <m/>
    <m/>
    <m/>
    <m/>
    <m/>
    <m/>
    <m/>
    <m/>
    <m/>
    <m/>
    <m/>
    <m/>
    <m/>
    <m/>
    <m/>
    <m/>
    <s v="Relaciones internacionales"/>
    <m/>
    <s v="Canal de Panamá"/>
    <x v="2"/>
    <n v="0"/>
    <s v="Protagonismo"/>
    <s v="Mencion"/>
    <n v="0"/>
    <n v="5"/>
    <m/>
    <n v="450"/>
    <n v="450"/>
    <n v="5"/>
    <m/>
    <m/>
    <m/>
    <m/>
    <x v="12"/>
    <m/>
    <m/>
    <m/>
    <s v="No"/>
    <n v="1"/>
    <x v="29"/>
    <n v="17"/>
    <d v="1899-12-30T00:11:31"/>
    <n v="2.5"/>
    <s v="0"/>
    <s v="1"/>
    <s v="0"/>
  </r>
  <r>
    <s v="/i/mn/31550492476"/>
    <s v="http://laestrella.com.pa/panama/politica/eeuu-tiene-muchas-opciones-para-venezuela-pero-necesita-apoyo-pence/24018198"/>
    <s v="http://laestrella.com.pa/panama/politica/eeuu-tiene-muchas-opciones-para-venezuela-pero-necesita-apoyo-pence/24018198"/>
    <s v="hace 29 seg 'EEUU tiene muchas opciones para Venezuela, ... pero necesita apoyo',  Pence"/>
    <m/>
    <x v="0"/>
    <x v="2"/>
    <s v="pa"/>
    <m/>
    <m/>
    <m/>
    <x v="1"/>
    <m/>
    <s v="noticia"/>
    <s v="2017-08-17 16:01:00-05:00"/>
    <d v="2017-08-17T00:00:00"/>
    <d v="1899-12-30T16:01:00"/>
    <m/>
    <n v="49727"/>
    <m/>
    <n v="462.46"/>
    <m/>
    <m/>
    <n v="5"/>
    <s v="información general"/>
    <s v="Panamá"/>
    <m/>
    <s v="español"/>
    <m/>
    <x v="1"/>
    <m/>
    <m/>
    <m/>
    <m/>
    <m/>
    <m/>
    <m/>
    <m/>
    <s v="Sí"/>
    <m/>
    <m/>
    <m/>
    <m/>
    <m/>
    <m/>
    <m/>
    <s v="Relaciones internacionales"/>
    <m/>
    <s v="Canal de Panamá"/>
    <x v="1"/>
    <n v="1"/>
    <s v="Protagonismo"/>
    <s v="Secundario"/>
    <n v="1"/>
    <m/>
    <m/>
    <n v="231.23"/>
    <n v="231.23"/>
    <n v="6.56"/>
    <m/>
    <m/>
    <m/>
    <m/>
    <x v="2"/>
    <s v="/s/mn/90c1e89e24d01c2a3df8080e7f6bdb35"/>
    <m/>
    <m/>
    <s v="No"/>
    <n v="1"/>
    <x v="1"/>
    <n v="17"/>
    <d v="1899-12-30T00:00:00"/>
    <n v="3.2799999999999994"/>
    <s v="1"/>
    <s v="0"/>
    <s v="0"/>
  </r>
  <r>
    <s v="/i/mn/31551258465"/>
    <s v="https://elcapitalfinanciero.com/nuestra-prosperidad-esta-entrelazada-dice-mike-pence-en-panama/"/>
    <s v="https://elcapitalfinanciero.com/nuestra-prosperidad-esta-entrelazada-dice-mike-pence-en-panama/"/>
    <s v="“Nuestra prosperidad está entrelazada”, dice Mike Pence en Panamá"/>
    <m/>
    <x v="0"/>
    <x v="35"/>
    <s v="pa"/>
    <m/>
    <m/>
    <m/>
    <x v="109"/>
    <m/>
    <s v="noticia"/>
    <s v="2017-08-17 17:49:00-05:00"/>
    <d v="2017-08-17T00:00:00"/>
    <d v="1899-12-30T17:49:00"/>
    <m/>
    <m/>
    <m/>
    <n v="100"/>
    <m/>
    <m/>
    <m/>
    <s v="información general"/>
    <s v="Panamá"/>
    <m/>
    <s v="español"/>
    <m/>
    <x v="0"/>
    <m/>
    <m/>
    <m/>
    <m/>
    <m/>
    <m/>
    <m/>
    <m/>
    <s v="Sí"/>
    <m/>
    <m/>
    <m/>
    <m/>
    <m/>
    <m/>
    <m/>
    <s v="Relaciones internacionales"/>
    <m/>
    <s v="Canal de Panamá"/>
    <x v="1"/>
    <n v="1"/>
    <s v="Protagonismo"/>
    <s v="Secundario"/>
    <n v="1"/>
    <m/>
    <m/>
    <m/>
    <m/>
    <n v="8"/>
    <m/>
    <m/>
    <m/>
    <m/>
    <x v="27"/>
    <s v="/s/mn/4dc6bcf0d189d0c4f977a609413f401c"/>
    <m/>
    <m/>
    <s v="No"/>
    <n v="1"/>
    <x v="2"/>
    <n v="17"/>
    <d v="1899-12-30T00:00:00"/>
    <n v="4"/>
    <s v="1"/>
    <s v="0"/>
    <s v="0"/>
  </r>
  <r>
    <s v="/i/mn/31551756369"/>
    <s v="http://www.telemetro.com/nacionales/Presidente-Varela-Vicepresidente-EEUU-bilateral_0_1054695397.html"/>
    <s v="http://www.telemetro.com/nacionales/Presidente-Varela-Vicepresidente-EEUU-bilateral_0_1054695397.html"/>
    <s v="Panamá y EEUU fortalecen alianzas en seguridad, migración y lucha contra las drogas"/>
    <m/>
    <x v="0"/>
    <x v="22"/>
    <s v="pa"/>
    <m/>
    <m/>
    <m/>
    <x v="110"/>
    <m/>
    <s v="noticia"/>
    <s v="2017-08-17 19:03:00-05:00"/>
    <d v="2017-08-17T00:00:00"/>
    <d v="1899-12-30T19:03:00"/>
    <m/>
    <n v="44394"/>
    <m/>
    <n v="266.36"/>
    <m/>
    <m/>
    <n v="5"/>
    <s v="información general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m/>
    <m/>
    <n v="133.18"/>
    <n v="133.18"/>
    <n v="6.56"/>
    <m/>
    <m/>
    <m/>
    <m/>
    <x v="21"/>
    <s v="/s/mn/ffed1af28c99dfe89b18eb4d6c784da8"/>
    <m/>
    <m/>
    <s v="No"/>
    <n v="1"/>
    <x v="1"/>
    <n v="17"/>
    <d v="1899-12-30T00:00:00"/>
    <n v="3.2799999999999994"/>
    <s v="1"/>
    <s v="0"/>
    <s v="0"/>
  </r>
  <r>
    <s v="/i/mn/31550869790"/>
    <s v="https://metrolibre.com/index.php/economia/101291-canciller-alaba-profunda-panama-ee-uu-durante-visita-de-pence-al-canal"/>
    <s v="https://metrolibre.com/index.php/economia/101291-canciller-alaba-profunda-panama-ee-uu-durante-visita-de-pence-al-canal"/>
    <s v="Canciller alaba profunda amistad Panamá-EE.UU. durante visita de Pence al Canal"/>
    <m/>
    <x v="0"/>
    <x v="20"/>
    <s v="pa"/>
    <m/>
    <m/>
    <m/>
    <x v="51"/>
    <m/>
    <s v="noticia"/>
    <s v="2017-08-17 16:54:00-05:00"/>
    <d v="2017-08-17T00:00:00"/>
    <d v="1899-12-30T16:54:00"/>
    <m/>
    <n v="3352"/>
    <m/>
    <n v="100"/>
    <m/>
    <m/>
    <n v="4"/>
    <s v="información general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m/>
    <m/>
    <n v="4.6900000000000004"/>
    <n v="4.6900000000000004"/>
    <n v="6.56"/>
    <m/>
    <m/>
    <m/>
    <m/>
    <x v="20"/>
    <s v="/s/mn/d9a9959816ba7a1371bafcf01787e93f"/>
    <m/>
    <m/>
    <s v="No"/>
    <n v="1"/>
    <x v="1"/>
    <n v="17"/>
    <d v="1899-12-30T00:00:00"/>
    <n v="3.2799999999999994"/>
    <s v="1"/>
    <s v="0"/>
    <s v="0"/>
  </r>
  <r>
    <s v="/tv/a360lat/32081816"/>
    <m/>
    <s v="https://acceso360latam.acceso.com/autoridadcanal/es-PA/?mod=TrackingAVPlayer&amp;task=download&amp;isHighQuality=1&amp;inline=1&amp;newsId=32081816&amp;mediaType=2&amp;origin=news-publication&amp;sigTs=1503031612&amp;sig=f3f205361d1a9999e3cb6cef0258da0df2ba5cf718e0a30e47dc8c5008b7b541"/>
    <s v="ENTREVISTA CON PAUL WALLACE, PRESIDENTE EJECUTIVO DE PANAMA PORTS. SE HABLA DEL MOVIMIENTO PORTUARIO EN PANAMA, EL..."/>
    <m/>
    <x v="1"/>
    <x v="61"/>
    <s v="pa"/>
    <s v="pa"/>
    <m/>
    <m/>
    <x v="1"/>
    <m/>
    <s v="tv"/>
    <s v="2017-08-16 21:59:04-05:00"/>
    <d v="2017-08-16T00:00:00"/>
    <d v="1899-12-30T21:59:04"/>
    <m/>
    <m/>
    <m/>
    <n v="3713"/>
    <n v="600"/>
    <m/>
    <m/>
    <m/>
    <s v="Panamá"/>
    <s v="pa"/>
    <m/>
    <m/>
    <x v="1"/>
    <m/>
    <m/>
    <m/>
    <m/>
    <m/>
    <m/>
    <s v="Economía de Panamá"/>
    <m/>
    <m/>
    <m/>
    <m/>
    <m/>
    <m/>
    <m/>
    <m/>
    <m/>
    <m/>
    <m/>
    <s v="Canal de Panamá"/>
    <x v="1"/>
    <n v="0"/>
    <s v="Protagonismo"/>
    <s v="Secundario"/>
    <n v="0"/>
    <n v="300"/>
    <m/>
    <m/>
    <m/>
    <n v="5"/>
    <m/>
    <m/>
    <m/>
    <m/>
    <x v="49"/>
    <m/>
    <m/>
    <m/>
    <s v="No"/>
    <n v="1"/>
    <x v="16"/>
    <n v="16"/>
    <d v="1899-12-30T00:10:35"/>
    <n v="2.5"/>
    <s v="0"/>
    <s v="1"/>
    <s v="0"/>
  </r>
  <r>
    <s v="/i/mn/31549411007"/>
    <s v="http://laestrella.com.pa/panama/nacional/mike-pence-llega-panama-para-encuentro-varela/24018188"/>
    <s v="http://laestrella.com.pa/panama/nacional/mike-pence-llega-panama-para-encuentro-varela/24018188"/>
    <s v="hace 24 seg Mike Pence se dirige al Canal de Panamá"/>
    <m/>
    <x v="0"/>
    <x v="2"/>
    <s v="pa"/>
    <m/>
    <m/>
    <m/>
    <x v="104"/>
    <m/>
    <s v="noticia"/>
    <s v="2017-08-17 13:39:00-05:00"/>
    <d v="2017-08-17T00:00:00"/>
    <d v="1899-12-30T13:39:00"/>
    <m/>
    <n v="49727"/>
    <m/>
    <n v="462.46"/>
    <m/>
    <m/>
    <n v="5"/>
    <s v="información general"/>
    <s v="Panamá"/>
    <m/>
    <s v="español"/>
    <m/>
    <x v="1"/>
    <s v="Titular"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m/>
    <m/>
    <n v="231.23"/>
    <n v="231.23"/>
    <n v="6.56"/>
    <m/>
    <m/>
    <m/>
    <m/>
    <x v="2"/>
    <s v="/s/mn/90c1e89e24d01c2a3df8080e7f6bdb35"/>
    <m/>
    <m/>
    <s v="No"/>
    <n v="1"/>
    <x v="1"/>
    <n v="17"/>
    <d v="1899-12-30T00:00:00"/>
    <n v="3.2799999999999994"/>
    <s v="1"/>
    <s v="0"/>
    <s v="0"/>
  </r>
  <r>
    <s v="/i/mn/31551894155"/>
    <s v="https://elcapitalfinanciero.com/varela-pide-a-pence-que-mas-empresas-de-estados-unidos-inviertan-en-panama/"/>
    <s v="https://elcapitalfinanciero.com/varela-pide-a-pence-que-mas-empresas-de-estados-unidos-inviertan-en-panama/"/>
    <s v="Varela pide a Pence que más empresas de Estados Unidos inviertan en Panamá"/>
    <m/>
    <x v="0"/>
    <x v="35"/>
    <s v="pa"/>
    <m/>
    <m/>
    <m/>
    <x v="109"/>
    <m/>
    <s v="noticia"/>
    <s v="2017-08-17 19:25:00-05:00"/>
    <d v="2017-08-17T00:00:00"/>
    <d v="1899-12-30T19:25:00"/>
    <m/>
    <m/>
    <m/>
    <n v="100"/>
    <m/>
    <m/>
    <m/>
    <s v="información general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m/>
    <m/>
    <m/>
    <m/>
    <n v="8"/>
    <m/>
    <m/>
    <m/>
    <m/>
    <x v="27"/>
    <s v="/s/mn/4dc6bcf0d189d0c4f977a609413f401c"/>
    <m/>
    <m/>
    <s v="No"/>
    <n v="1"/>
    <x v="39"/>
    <n v="17"/>
    <d v="1899-12-30T00:00:00"/>
    <n v="4"/>
    <s v="1"/>
    <s v="0"/>
    <s v="0"/>
  </r>
  <r>
    <s v="/tv/a360lat/32082057"/>
    <m/>
    <s v="https://acceso360latam.acceso.com/autoridadcanal/es-PA/?mod=TrackingAVPlayer&amp;task=download&amp;isHighQuality=1&amp;inline=1&amp;newsId=32082057&amp;mediaType=2&amp;origin=news-publication&amp;sigTs=1503031612&amp;sig=ee44e0f7b0dad915cd2b9b42b84e37a5db95104314806fcc22a7832eda954cb3"/>
    <s v="ENTREVISTA CON PAUL WALLACE, PRESIDENTE EJECUTIVO DE PANAMA PORTS. SE HABLA DE LA ENTREGA DE LAS PROPUESTAS DE NEGOCIOS..."/>
    <m/>
    <x v="1"/>
    <x v="61"/>
    <s v="pa"/>
    <s v="pa"/>
    <m/>
    <m/>
    <x v="1"/>
    <m/>
    <s v="tv"/>
    <s v="2017-08-16 22:50:59-05:00"/>
    <d v="2017-08-16T00:00:00"/>
    <d v="1899-12-30T22:50:59"/>
    <m/>
    <m/>
    <m/>
    <n v="2723"/>
    <n v="440"/>
    <m/>
    <m/>
    <m/>
    <s v="Panamá"/>
    <s v="pa"/>
    <m/>
    <m/>
    <x v="1"/>
    <m/>
    <m/>
    <m/>
    <m/>
    <m/>
    <m/>
    <m/>
    <m/>
    <m/>
    <m/>
    <m/>
    <s v="Puerto de Corozal"/>
    <m/>
    <m/>
    <m/>
    <m/>
    <m/>
    <m/>
    <s v="Canal de Panamá"/>
    <x v="1"/>
    <n v="-1"/>
    <s v="Protagonismo"/>
    <s v="Secundario"/>
    <n v="-1"/>
    <n v="220"/>
    <m/>
    <m/>
    <m/>
    <n v="3"/>
    <m/>
    <m/>
    <m/>
    <m/>
    <x v="49"/>
    <m/>
    <m/>
    <m/>
    <s v="No"/>
    <n v="1"/>
    <x v="2"/>
    <n v="16"/>
    <d v="1899-12-30T00:07:46"/>
    <n v="1.5"/>
    <s v="0"/>
    <s v="0"/>
    <s v="1"/>
  </r>
  <r>
    <s v="/i/mn/31549287784"/>
    <s v="http://www.telemetro.com/nacionales/Vicepresidente-EEUU-Panama-reunirse-Varela_0_1054695047.html"/>
    <s v="http://www.telemetro.com/nacionales/Vicepresidente-EEUU-Panama-reunirse-Varela_0_1054695047.html"/>
    <s v="El  &quot;Air Force Two&quot;, su avión oficial aterrizó pasadas las 12.47 m.d. en el Aeropuerto Internacional de Tocumen. Foto/TR"/>
    <m/>
    <x v="0"/>
    <x v="22"/>
    <s v="pa"/>
    <m/>
    <m/>
    <m/>
    <x v="1"/>
    <m/>
    <s v="noticia"/>
    <s v="2017-08-17 13:24:00-05:00"/>
    <d v="2017-08-17T00:00:00"/>
    <d v="1899-12-30T13:24:00"/>
    <m/>
    <n v="44394"/>
    <m/>
    <n v="266.36"/>
    <m/>
    <m/>
    <n v="5"/>
    <s v="información general"/>
    <s v="Panamá"/>
    <m/>
    <s v="español"/>
    <m/>
    <x v="0"/>
    <m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m/>
    <m/>
    <n v="133.18"/>
    <n v="133.18"/>
    <n v="6.56"/>
    <m/>
    <m/>
    <m/>
    <m/>
    <x v="21"/>
    <s v="/s/mn/ffed1af28c99dfe89b18eb4d6c784da8"/>
    <m/>
    <m/>
    <s v="No"/>
    <n v="1"/>
    <x v="1"/>
    <n v="17"/>
    <d v="1899-12-30T00:00:00"/>
    <n v="3.2799999999999994"/>
    <s v="1"/>
    <s v="0"/>
    <s v="0"/>
  </r>
  <r>
    <s v="/i/mn/31549792179"/>
    <s v="http://www.critica.com.pa/nacional/hincapie-recibio-al-vicepresidente-de-eeuu-michael-pence-486057"/>
    <s v="http://www.critica.com.pa/nacional/hincapie-recibio-al-vicepresidente-de-eeuu-michael-pence-486057"/>
    <s v="Hincapié recibió al vicepresidente de EE.UU. Michael Pence"/>
    <m/>
    <x v="0"/>
    <x v="6"/>
    <s v="pa"/>
    <m/>
    <m/>
    <m/>
    <x v="1"/>
    <m/>
    <s v="noticia"/>
    <s v="2017-08-17 14:29:00-05:00"/>
    <d v="2017-08-17T00:00:00"/>
    <d v="1899-12-30T14:29:00"/>
    <m/>
    <n v="22450"/>
    <n v="311"/>
    <n v="154.9"/>
    <m/>
    <m/>
    <n v="5"/>
    <s v="información general"/>
    <s v="Panamá"/>
    <m/>
    <s v="español"/>
    <m/>
    <x v="0"/>
    <m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m/>
    <m/>
    <n v="77.45"/>
    <n v="77.45"/>
    <n v="6.56"/>
    <n v="6.56"/>
    <m/>
    <m/>
    <m/>
    <x v="6"/>
    <s v="/s/mn/feb70115bb0e1699a5aed4f0a518f2a0"/>
    <m/>
    <m/>
    <s v="No"/>
    <n v="1"/>
    <x v="1"/>
    <n v="17"/>
    <d v="1899-12-30T00:00:00"/>
    <n v="3.2799999999999994"/>
    <s v="1"/>
    <s v="0"/>
    <s v="0"/>
  </r>
  <r>
    <s v="/r/a360lat/32084874"/>
    <m/>
    <s v="https://acceso360latam.acceso.com/autoridadcanal/es-PA/?mod=TrackingAVPlayer&amp;task=download&amp;isHighQuality=1&amp;inline=1&amp;newsId=32084874&amp;mediaType=1&amp;origin=news-publication&amp;sigTs=1503031613&amp;sig=99c0961d61cd933f1cf56e56fdc036dc7bcb8db75ff1ae06f375d8fa765b45aa"/>
    <s v="LLEGA MIKE PENCE, VICEPRESIDENTE DE ESTADOS UNIDOS, A PANAMA EN VISTA OFICIAL A JUAN CARLOS VARELA, PRESIDENTE DE LA..."/>
    <m/>
    <x v="2"/>
    <x v="31"/>
    <s v="pa"/>
    <s v="pa"/>
    <m/>
    <m/>
    <x v="111"/>
    <m/>
    <s v="radio"/>
    <s v="2017-08-17 13:09:50-05:00"/>
    <d v="2017-08-17T00:00:00"/>
    <d v="1899-12-30T13:09:50"/>
    <m/>
    <m/>
    <m/>
    <n v="518"/>
    <n v="518"/>
    <m/>
    <m/>
    <m/>
    <s v="Panamá"/>
    <s v="pa"/>
    <m/>
    <m/>
    <x v="1"/>
    <m/>
    <m/>
    <m/>
    <m/>
    <m/>
    <m/>
    <m/>
    <m/>
    <m/>
    <m/>
    <m/>
    <m/>
    <m/>
    <m/>
    <m/>
    <m/>
    <s v="Relaciones internacionales"/>
    <m/>
    <s v="Canal de Panamá"/>
    <x v="2"/>
    <n v="1"/>
    <s v="Protagonismo"/>
    <s v="Mencion"/>
    <n v="1"/>
    <n v="5"/>
    <m/>
    <n v="10"/>
    <n v="5"/>
    <n v="8"/>
    <m/>
    <m/>
    <m/>
    <m/>
    <x v="19"/>
    <m/>
    <m/>
    <m/>
    <s v="No"/>
    <n v="1"/>
    <x v="1"/>
    <n v="17"/>
    <d v="1899-12-30T00:09:08"/>
    <n v="4"/>
    <s v="1"/>
    <s v="0"/>
    <s v="0"/>
  </r>
  <r>
    <s v="/i/mn/31551830201"/>
    <s v="http://elsiglo.com/panama/pence-aplaude-canal-panama-generar-inversion-hemisferio/24018221"/>
    <s v="http://elsiglo.com.pa/panama/pence-aplaude-canal-panama-generar-inversion-hemisferio/24018221"/>
    <s v="Pence aplaude al canal de Panamá por generar más inversión en el hemisferio"/>
    <m/>
    <x v="0"/>
    <x v="0"/>
    <s v="pa"/>
    <m/>
    <m/>
    <m/>
    <x v="67"/>
    <m/>
    <s v="noticia"/>
    <s v="2017-08-17 19:14:00-05:00"/>
    <d v="2017-08-17T00:00:00"/>
    <d v="1899-12-30T19:14:00"/>
    <m/>
    <n v="419"/>
    <m/>
    <n v="100"/>
    <m/>
    <m/>
    <n v="4"/>
    <s v="información general"/>
    <s v="Panamá"/>
    <m/>
    <s v="español"/>
    <m/>
    <x v="1"/>
    <s v="Titular"/>
    <m/>
    <m/>
    <m/>
    <m/>
    <m/>
    <m/>
    <m/>
    <s v="Sí"/>
    <m/>
    <m/>
    <m/>
    <m/>
    <m/>
    <m/>
    <m/>
    <s v="Relaciones internacionales"/>
    <m/>
    <s v="Canal de Panamá"/>
    <x v="1"/>
    <n v="1"/>
    <s v="Protagonismo"/>
    <s v="Secundario"/>
    <n v="1"/>
    <m/>
    <m/>
    <n v="0.42"/>
    <n v="0.42"/>
    <n v="6.56"/>
    <m/>
    <m/>
    <m/>
    <m/>
    <x v="0"/>
    <s v="/s/mn/c11e65d811682e26e9281cacf6ba002c"/>
    <m/>
    <m/>
    <s v="No"/>
    <n v="1"/>
    <x v="1"/>
    <n v="17"/>
    <d v="1899-12-30T00:00:00"/>
    <n v="3.2799999999999994"/>
    <s v="1"/>
    <s v="0"/>
    <s v="0"/>
  </r>
  <r>
    <s v="/i/mn/31549088366"/>
    <s v="http://www.telemetro.com/nacionales/Vicepresidente-EEUU-Panama-reunirse-Varela_0_1054695047.html"/>
    <s v="http://www.telemetro.com/nacionales/Vicepresidente-EEUU-Panama-reunirse-Varela_0_1054695047.html"/>
    <s v="Vicepresidente de EEUU llega a Panamá para reunirse con Varela"/>
    <m/>
    <x v="0"/>
    <x v="22"/>
    <s v="pa"/>
    <m/>
    <m/>
    <m/>
    <x v="56"/>
    <m/>
    <s v="noticia"/>
    <s v="2017-08-17 13:02:00-05:00"/>
    <d v="2017-08-17T00:00:00"/>
    <d v="1899-12-30T13:02:00"/>
    <m/>
    <n v="44394"/>
    <m/>
    <n v="266.36"/>
    <m/>
    <m/>
    <n v="5"/>
    <s v="información general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m/>
    <m/>
    <n v="133.18"/>
    <n v="133.18"/>
    <n v="6.56"/>
    <m/>
    <m/>
    <m/>
    <m/>
    <x v="21"/>
    <s v="/s/mn/ffed1af28c99dfe89b18eb4d6c784da8"/>
    <m/>
    <m/>
    <s v="No"/>
    <n v="1"/>
    <x v="1"/>
    <n v="17"/>
    <d v="1899-12-30T00:00:00"/>
    <n v="3.2799999999999994"/>
    <s v="1"/>
    <s v="0"/>
    <s v="0"/>
  </r>
  <r>
    <s v="/r/a360lat/32084960"/>
    <m/>
    <s v="https://acceso360latam.acceso.com/autoridadcanal/es-PA/?mod=TrackingAVPlayer&amp;task=download&amp;isHighQuality=1&amp;inline=1&amp;newsId=32084960&amp;mediaType=1&amp;origin=news-publication&amp;sigTs=1503031613&amp;sig=eb65e284c3cfa62df08dafe40479a067bfea47c0ad54f890bbe81dae4d32f43b"/>
    <s v="LLEGA MIKE PENCE, VICEPRESIDENTE DE ESTADOS UNIDOS, A PANAMA EN VISTA OFICIAL A JUAN CARLOS VARELA, PRESIDENTE DE LA..."/>
    <m/>
    <x v="2"/>
    <x v="31"/>
    <s v="pa"/>
    <s v="pa"/>
    <m/>
    <m/>
    <x v="111"/>
    <m/>
    <s v="radio"/>
    <s v="2017-08-17 13:47:43-05:00"/>
    <d v="2017-08-17T00:00:00"/>
    <d v="1899-12-30T13:47:43"/>
    <m/>
    <m/>
    <m/>
    <n v="737"/>
    <n v="816"/>
    <m/>
    <m/>
    <m/>
    <s v="Panamá"/>
    <s v="pa"/>
    <m/>
    <m/>
    <x v="1"/>
    <m/>
    <m/>
    <m/>
    <m/>
    <m/>
    <m/>
    <m/>
    <m/>
    <m/>
    <m/>
    <m/>
    <m/>
    <m/>
    <m/>
    <m/>
    <m/>
    <s v="Relaciones internacionales"/>
    <m/>
    <s v="Canal de Panamá"/>
    <x v="2"/>
    <n v="0"/>
    <s v="Protagonismo"/>
    <s v="Mencion"/>
    <n v="0"/>
    <n v="5"/>
    <m/>
    <n v="10"/>
    <n v="4.5199999999999996"/>
    <n v="5"/>
    <m/>
    <m/>
    <m/>
    <m/>
    <x v="19"/>
    <m/>
    <m/>
    <m/>
    <s v="No"/>
    <n v="1"/>
    <x v="1"/>
    <n v="17"/>
    <d v="1899-12-30T00:14:24"/>
    <n v="2.5"/>
    <s v="0"/>
    <s v="1"/>
    <s v="0"/>
  </r>
  <r>
    <s v="/i/mn/31550030433"/>
    <s v="http://www.telemetro.com/nacionales/Vicepresidente-EEUU-Mike-Pence-Cocoli_0_1054695264.html"/>
    <s v="http://www.telemetro.com/nacionales/Vicepresidente-EEUU-Mike-Pence-Cocoli_0_1054695264.html"/>
    <s v="Vicepresidente de EEUU, Mike Pence visita las esclusas de Cocolí. Foto/TR"/>
    <m/>
    <x v="0"/>
    <x v="22"/>
    <s v="pa"/>
    <m/>
    <m/>
    <m/>
    <x v="108"/>
    <m/>
    <s v="noticia"/>
    <s v="2017-08-17 15:00:00-05:00"/>
    <d v="2017-08-17T00:00:00"/>
    <d v="1899-12-30T15:00:00"/>
    <m/>
    <n v="44394"/>
    <m/>
    <n v="266.36"/>
    <m/>
    <m/>
    <n v="5"/>
    <s v="información general"/>
    <s v="Panamá"/>
    <m/>
    <s v="español"/>
    <m/>
    <x v="0"/>
    <s v="Titular"/>
    <m/>
    <m/>
    <m/>
    <m/>
    <m/>
    <m/>
    <m/>
    <s v="Sí"/>
    <m/>
    <m/>
    <m/>
    <m/>
    <m/>
    <m/>
    <m/>
    <s v="Relaciones internacionales"/>
    <m/>
    <s v="Canal de Panamá"/>
    <x v="1"/>
    <n v="1"/>
    <s v="Protagonismo"/>
    <s v="Secundario"/>
    <n v="1"/>
    <m/>
    <m/>
    <n v="133.18"/>
    <n v="133.18"/>
    <n v="6.56"/>
    <m/>
    <m/>
    <m/>
    <m/>
    <x v="21"/>
    <s v="/s/mn/ffed1af28c99dfe89b18eb4d6c784da8"/>
    <m/>
    <m/>
    <s v="No"/>
    <n v="1"/>
    <x v="29"/>
    <n v="17"/>
    <d v="1899-12-30T00:00:00"/>
    <n v="3.2799999999999994"/>
    <s v="1"/>
    <s v="0"/>
    <s v="0"/>
  </r>
  <r>
    <s v="/i/mn/31550281624"/>
    <s v="http://laestrella.com.pa/panama/nacional/mike-pence-llega-panama-para-encuentro-varela/24018188"/>
    <s v="http://laestrella.com.pa/panama/nacional/mike-pence-llega-panama-para-encuentro-varela/24018188"/>
    <s v="hace 32 seg Mike Pence se dirige al Canal de Panamá"/>
    <m/>
    <x v="0"/>
    <x v="2"/>
    <s v="pa"/>
    <m/>
    <m/>
    <m/>
    <x v="104"/>
    <m/>
    <s v="noticia"/>
    <s v="2017-08-17 15:32:00-05:00"/>
    <d v="2017-08-17T00:00:00"/>
    <d v="1899-12-30T15:32:00"/>
    <m/>
    <n v="49727"/>
    <m/>
    <n v="462.46"/>
    <m/>
    <m/>
    <n v="5"/>
    <s v="información general"/>
    <s v="Panamá"/>
    <m/>
    <s v="español"/>
    <m/>
    <x v="1"/>
    <s v="Titular"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m/>
    <m/>
    <n v="231.23"/>
    <n v="231.23"/>
    <n v="6.56"/>
    <m/>
    <m/>
    <m/>
    <m/>
    <x v="2"/>
    <s v="/s/mn/90c1e89e24d01c2a3df8080e7f6bdb35"/>
    <m/>
    <m/>
    <s v="No"/>
    <n v="1"/>
    <x v="1"/>
    <n v="17"/>
    <d v="1899-12-30T00:00:00"/>
    <n v="3.2799999999999994"/>
    <s v="1"/>
    <s v="0"/>
    <s v="0"/>
  </r>
  <r>
    <s v="/i/mn/31550492462"/>
    <s v="http://laestrella.com.pa/panama/nacional/mike-pence-condena-atentado-barcelona/24018200"/>
    <s v="http://laestrella.com.pa/panama/nacional/mike-pence-condena-atentado-barcelona/24018200"/>
    <s v="Make Pence condena atentado de Barcelona"/>
    <m/>
    <x v="0"/>
    <x v="2"/>
    <s v="pa"/>
    <m/>
    <m/>
    <m/>
    <x v="104"/>
    <m/>
    <s v="noticia"/>
    <s v="2017-08-17 16:01:00-05:00"/>
    <d v="2017-08-17T00:00:00"/>
    <d v="1899-12-30T16:01:00"/>
    <m/>
    <n v="49727"/>
    <m/>
    <n v="462.46"/>
    <m/>
    <m/>
    <n v="5"/>
    <s v="información general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m/>
    <m/>
    <n v="231.23"/>
    <n v="231.23"/>
    <n v="6.56"/>
    <m/>
    <m/>
    <m/>
    <m/>
    <x v="2"/>
    <s v="/s/mn/90c1e89e24d01c2a3df8080e7f6bdb35"/>
    <m/>
    <m/>
    <s v="No"/>
    <n v="1"/>
    <x v="39"/>
    <n v="17"/>
    <d v="1899-12-30T00:00:00"/>
    <n v="3.2799999999999994"/>
    <s v="1"/>
    <s v="0"/>
    <s v="0"/>
  </r>
  <r>
    <s v="/i/mn/31550502804"/>
    <s v="http://www.telemetro.com/nacionales/Vicepresidente-EEUU-Mike-Pence-Cocoli_0_1054695264.html"/>
    <s v="http://www.telemetro.com/nacionales/Vicepresidente-EEUU-Mike-Pence-Cocoli_0_1054695264.html"/>
    <s v="Pence elogia administración del Canal y dice que EEUU seguirá imponiendo sanciones a Venezuela"/>
    <m/>
    <x v="0"/>
    <x v="22"/>
    <s v="pa"/>
    <m/>
    <m/>
    <m/>
    <x v="108"/>
    <m/>
    <s v="noticia"/>
    <s v="2017-08-17 16:02:00-05:00"/>
    <d v="2017-08-17T00:00:00"/>
    <d v="1899-12-30T16:02:00"/>
    <m/>
    <n v="44394"/>
    <m/>
    <n v="266.36"/>
    <m/>
    <m/>
    <n v="5"/>
    <s v="información general"/>
    <s v="Panamá"/>
    <m/>
    <s v="español"/>
    <m/>
    <x v="0"/>
    <m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m/>
    <m/>
    <n v="133.18"/>
    <n v="133.18"/>
    <n v="6.56"/>
    <m/>
    <m/>
    <m/>
    <m/>
    <x v="21"/>
    <s v="/s/mn/ffed1af28c99dfe89b18eb4d6c784da8"/>
    <m/>
    <m/>
    <s v="No"/>
    <n v="1"/>
    <x v="1"/>
    <n v="17"/>
    <d v="1899-12-30T00:00:00"/>
    <n v="3.2799999999999994"/>
    <s v="1"/>
    <s v="0"/>
    <s v="0"/>
  </r>
  <r>
    <s v="/r/a360lat/32085360"/>
    <m/>
    <s v="https://acceso360latam.acceso.com/autoridadcanal/es-PA/?mod=TrackingAVPlayer&amp;task=download&amp;isHighQuality=1&amp;inline=1&amp;newsId=32085360&amp;mediaType=1&amp;origin=news-publication&amp;sigTs=1503031613&amp;sig=d785b638a4fa453b4dadaed67a1769c2fd777d9b89b80b4d30822e34dc5ac988"/>
    <s v="LLEGA MIKE PENCE, VICEPRESIDENTE DE ESTADOS UNIDOS, A PANAMA EN VISTA OFICIAL A JUAN CARLOS VARELA, PRESIDENTE DE LA..."/>
    <m/>
    <x v="2"/>
    <x v="31"/>
    <s v="pa"/>
    <s v="pa"/>
    <m/>
    <m/>
    <x v="1"/>
    <m/>
    <s v="radio"/>
    <s v="2017-08-17 14:14:41-05:00"/>
    <d v="2017-08-17T00:00:00"/>
    <d v="1899-12-30T14:14:41"/>
    <m/>
    <m/>
    <m/>
    <n v="10"/>
    <n v="312"/>
    <m/>
    <m/>
    <m/>
    <s v="Panamá"/>
    <s v="pa"/>
    <m/>
    <m/>
    <x v="1"/>
    <m/>
    <m/>
    <m/>
    <m/>
    <m/>
    <m/>
    <m/>
    <m/>
    <m/>
    <m/>
    <m/>
    <m/>
    <m/>
    <m/>
    <m/>
    <m/>
    <s v="Relaciones internacionales"/>
    <m/>
    <s v="Canal de Panamá"/>
    <x v="2"/>
    <n v="1"/>
    <s v="Protagonismo"/>
    <s v="Mencion"/>
    <n v="1"/>
    <n v="5"/>
    <m/>
    <n v="10"/>
    <m/>
    <n v="8"/>
    <m/>
    <m/>
    <m/>
    <m/>
    <x v="19"/>
    <m/>
    <m/>
    <m/>
    <s v="No"/>
    <n v="1"/>
    <x v="1"/>
    <n v="17"/>
    <d v="1899-12-30T00:05:30"/>
    <n v="4"/>
    <s v="1"/>
    <s v="0"/>
    <s v="0"/>
  </r>
  <r>
    <s v="/i/mn/31550508889"/>
    <s v="https://metrolibre.com/index.php/principales/101286-pence-ee-uu-esta-listo-para-ayudar-a-espana-a-hallar-y-castigar-terroristas"/>
    <s v="https://metrolibre.com/index.php/principales/101286-pence-ee-uu-esta-listo-para-ayudar-a-espana-a-hallar-y-castigar-terroristas"/>
    <s v="Pence: &quot;EE.UU. está listo para ayudar&quot; a España a hallar y castigar terroristas"/>
    <m/>
    <x v="0"/>
    <x v="20"/>
    <s v="pa"/>
    <m/>
    <m/>
    <m/>
    <x v="1"/>
    <m/>
    <s v="noticia"/>
    <s v="2017-08-17 16:03:00-05:00"/>
    <d v="2017-08-17T00:00:00"/>
    <d v="1899-12-30T16:03:00"/>
    <m/>
    <n v="3352"/>
    <m/>
    <n v="100"/>
    <m/>
    <m/>
    <n v="4"/>
    <s v="información general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m/>
    <m/>
    <n v="4.6900000000000004"/>
    <n v="4.6900000000000004"/>
    <n v="6.56"/>
    <m/>
    <m/>
    <m/>
    <m/>
    <x v="20"/>
    <s v="/s/mn/d9a9959816ba7a1371bafcf01787e93f"/>
    <m/>
    <m/>
    <s v="No"/>
    <n v="1"/>
    <x v="1"/>
    <n v="17"/>
    <d v="1899-12-30T00:00:00"/>
    <n v="3.2799999999999994"/>
    <s v="1"/>
    <s v="0"/>
    <s v="0"/>
  </r>
  <r>
    <s v="/i/mn/31549812738"/>
    <s v="http://www.prensa.com/politica/Vicepresidente-estadounidense-Mike-Pence-Cocoli_0_4828017177.html"/>
    <s v="http://www.prensa.com/politica/Vicepresidente-estadounidense-Mike-Pence-Cocoli_0_4828017177.html"/>
    <s v="Vicepresidente estadounidense Mike Pence visita las esclusas de Cocolí"/>
    <m/>
    <x v="0"/>
    <x v="11"/>
    <s v="pa"/>
    <m/>
    <m/>
    <m/>
    <x v="94"/>
    <m/>
    <s v="noticia"/>
    <s v="2017-08-17 14:31:00-05:00"/>
    <d v="2017-08-17T00:00:00"/>
    <d v="1899-12-30T14:31:00"/>
    <m/>
    <n v="72409"/>
    <m/>
    <n v="606.05999999999995"/>
    <m/>
    <m/>
    <n v="6"/>
    <m/>
    <s v="Panamá"/>
    <m/>
    <s v="español"/>
    <m/>
    <x v="0"/>
    <s v="Titular"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m/>
    <m/>
    <n v="303.02999999999997"/>
    <n v="303.02999999999997"/>
    <n v="6.88"/>
    <m/>
    <m/>
    <m/>
    <m/>
    <x v="11"/>
    <s v="/s/mn/c278fcaee936dcae2361612fec832e84"/>
    <m/>
    <m/>
    <s v="No"/>
    <n v="1"/>
    <x v="2"/>
    <n v="17"/>
    <d v="1899-12-30T00:00:00"/>
    <n v="3.4399999999999995"/>
    <s v="1"/>
    <s v="0"/>
    <s v="0"/>
  </r>
  <r>
    <s v="/tv/a360lat/32090631"/>
    <m/>
    <s v="https://acceso360latam.acceso.com/autoridadcanal/es-PA/?mod=TrackingAVPlayer&amp;task=download&amp;isHighQuality=1&amp;inline=1&amp;newsId=32090631&amp;mediaType=2&amp;origin=news-publication&amp;sigTs=1503031614&amp;sig=c29d2b84192b340c9b00a6816041a429ef833d0aa154586ed1817001c4639c7a"/>
    <s v="CONFERENCIA DE PRENSA SOBRE LA REUNION DE MIKE PENCE, VICEPRESIDENTE DE ESTADOS UNIDOS Y JUAN CARLOS VARELA, PRESIDENTE..."/>
    <m/>
    <x v="1"/>
    <x v="30"/>
    <s v="pa"/>
    <s v="pa"/>
    <m/>
    <m/>
    <x v="112"/>
    <m/>
    <s v="tv"/>
    <s v="2017-08-17 18:58:58-05:00"/>
    <d v="2017-08-17T00:00:00"/>
    <d v="1899-12-30T18:58:58"/>
    <m/>
    <m/>
    <m/>
    <n v="9838.1299999999992"/>
    <n v="477"/>
    <m/>
    <m/>
    <m/>
    <s v="Panamá"/>
    <s v="pa"/>
    <m/>
    <m/>
    <x v="1"/>
    <m/>
    <m/>
    <m/>
    <m/>
    <m/>
    <m/>
    <m/>
    <m/>
    <m/>
    <m/>
    <m/>
    <m/>
    <m/>
    <m/>
    <m/>
    <m/>
    <s v="Relaciones internacionales"/>
    <m/>
    <s v="Canal de Panamá"/>
    <x v="2"/>
    <n v="1"/>
    <s v="Protagonismo"/>
    <s v="Mencion"/>
    <n v="1"/>
    <n v="5"/>
    <m/>
    <n v="103.13"/>
    <n v="103.13"/>
    <n v="8"/>
    <m/>
    <m/>
    <m/>
    <m/>
    <x v="3"/>
    <m/>
    <m/>
    <m/>
    <s v="No"/>
    <n v="1"/>
    <x v="29"/>
    <n v="17"/>
    <d v="1899-12-30T00:08:25"/>
    <n v="4"/>
    <s v="1"/>
    <s v="0"/>
    <s v="0"/>
  </r>
  <r>
    <s v="/i/mn/31551153269"/>
    <s v="http://www.telemetro.com/nacionales/Canciller-profunda-Panama-EEUU-Pence-Canal_0_1054695469.html"/>
    <s v="http://www.telemetro.com/nacionales/Canciller-profunda-Panama-EEUU-Pence-Canal_0_1054695469.html"/>
    <s v="Canciller alaba profunda amistad Panamá-EEUU durante visita de Pence al Canal"/>
    <m/>
    <x v="0"/>
    <x v="22"/>
    <s v="pa"/>
    <m/>
    <m/>
    <m/>
    <x v="1"/>
    <m/>
    <s v="noticia"/>
    <s v="2017-08-17 17:33:00-05:00"/>
    <d v="2017-08-17T00:00:00"/>
    <d v="1899-12-30T17:33:00"/>
    <m/>
    <n v="44394"/>
    <m/>
    <n v="266.36"/>
    <m/>
    <m/>
    <n v="5"/>
    <s v="información general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m/>
    <m/>
    <n v="133.18"/>
    <n v="133.18"/>
    <n v="6.56"/>
    <m/>
    <m/>
    <m/>
    <m/>
    <x v="21"/>
    <s v="/s/mn/ffed1af28c99dfe89b18eb4d6c784da8"/>
    <m/>
    <m/>
    <s v="No"/>
    <n v="1"/>
    <x v="1"/>
    <n v="17"/>
    <d v="1899-12-30T00:00:00"/>
    <n v="3.2799999999999994"/>
    <s v="1"/>
    <s v="0"/>
    <s v="0"/>
  </r>
  <r>
    <s v="/i/mn/31551061182"/>
    <s v="http://laestrella.com.pa/panama/nacional/mike-pence-condena-atentado-barcelona/24018200"/>
    <s v="http://laestrella.com.pa/panama/nacional/mike-pence-condena-atentado-barcelona/24018200"/>
    <s v="hace 1 hora Pence condena atentado de Barcelona"/>
    <m/>
    <x v="0"/>
    <x v="2"/>
    <s v="pa"/>
    <m/>
    <m/>
    <m/>
    <x v="104"/>
    <m/>
    <s v="noticia"/>
    <s v="2017-08-17 17:19:00-05:00"/>
    <d v="2017-08-17T00:00:00"/>
    <d v="1899-12-30T17:19:00"/>
    <m/>
    <n v="49727"/>
    <m/>
    <n v="462.46"/>
    <m/>
    <m/>
    <n v="5"/>
    <s v="información general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2"/>
    <n v="0"/>
    <s v="Protagonismo"/>
    <s v="Mencion"/>
    <n v="0"/>
    <m/>
    <m/>
    <n v="46.25"/>
    <n v="46.25"/>
    <n v="5.47"/>
    <m/>
    <m/>
    <m/>
    <m/>
    <x v="2"/>
    <s v="/s/mn/90c1e89e24d01c2a3df8080e7f6bdb35"/>
    <m/>
    <m/>
    <s v="No"/>
    <n v="1"/>
    <x v="1"/>
    <n v="17"/>
    <d v="1899-12-30T00:00:00"/>
    <n v="2.7349999999999994"/>
    <s v="0"/>
    <s v="1"/>
    <s v="0"/>
  </r>
  <r>
    <s v="/i/mn/31551735948"/>
    <s v="https://metrolibre.com/index.php/economia/101297-pence-aplaude-al-canal-de-panama-por-generar-mas-inversion-en-el-hemisferio"/>
    <s v="https://metrolibre.com/index.php/economia/101297-pence-aplaude-al-canal-de-panama-por-generar-mas-inversion-en-el-hemisferio"/>
    <s v="Pence aplaude al Canal de Panamá por generar más inversión en el hemisferio"/>
    <m/>
    <x v="0"/>
    <x v="20"/>
    <s v="pa"/>
    <m/>
    <m/>
    <m/>
    <x v="51"/>
    <m/>
    <s v="noticia"/>
    <s v="2017-08-17 19:00:00-05:00"/>
    <d v="2017-08-17T00:00:00"/>
    <d v="1899-12-30T19:00:00"/>
    <m/>
    <n v="1720"/>
    <m/>
    <n v="100"/>
    <m/>
    <m/>
    <n v="4"/>
    <s v="información general"/>
    <s v="Panamá"/>
    <m/>
    <s v="español"/>
    <m/>
    <x v="1"/>
    <s v="Titular"/>
    <m/>
    <m/>
    <m/>
    <m/>
    <m/>
    <m/>
    <m/>
    <s v="Sí"/>
    <m/>
    <m/>
    <m/>
    <m/>
    <m/>
    <m/>
    <m/>
    <s v="Relaciones internacionales"/>
    <m/>
    <s v="Canal de Panamá"/>
    <x v="1"/>
    <n v="1"/>
    <s v="Protagonismo"/>
    <s v="Secundario"/>
    <n v="1"/>
    <m/>
    <m/>
    <n v="2.58"/>
    <n v="2.58"/>
    <n v="6.56"/>
    <m/>
    <m/>
    <m/>
    <m/>
    <x v="20"/>
    <s v="/s/mn/d9a9959816ba7a1371bafcf01787e93f"/>
    <m/>
    <m/>
    <s v="No"/>
    <n v="1"/>
    <x v="1"/>
    <n v="17"/>
    <d v="1899-12-30T00:00:00"/>
    <n v="3.2799999999999994"/>
    <s v="1"/>
    <s v="0"/>
    <s v="0"/>
  </r>
  <r>
    <s v="/i/mn/31549650221"/>
    <s v="http://canal.sertv.gob.pa/noticias-nacional-fm/item/43848-vicecanciller-hincapie-recibe-a-vicepresidente-de-los-estados-unidos"/>
    <s v="http://canal.sertv.gob.pa/noticias-nacional-fm/item/43848-vicecanciller-hincapie-recibe-a-vicepresidente-de-los-estados-unidos"/>
    <s v="Vicecanciller Hincapié recibe a Vicepresidente de los Estados Unidos"/>
    <m/>
    <x v="0"/>
    <x v="14"/>
    <s v="pa"/>
    <m/>
    <m/>
    <m/>
    <x v="1"/>
    <m/>
    <s v="noticia"/>
    <s v="2017-08-17 14:09:00-05:00"/>
    <d v="2017-08-17T00:00:00"/>
    <d v="1899-12-30T14:09:00"/>
    <m/>
    <n v="1823"/>
    <m/>
    <n v="100"/>
    <m/>
    <m/>
    <n v="4"/>
    <m/>
    <s v="Panamá"/>
    <m/>
    <s v="español"/>
    <m/>
    <x v="0"/>
    <m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m/>
    <m/>
    <n v="2.5499999999999998"/>
    <n v="2.5499999999999998"/>
    <n v="6.56"/>
    <m/>
    <m/>
    <m/>
    <m/>
    <x v="14"/>
    <s v="/s/mn/b8199fa08d3620796d784a6d54f9adc7"/>
    <m/>
    <m/>
    <s v="No"/>
    <n v="1"/>
    <x v="1"/>
    <n v="17"/>
    <d v="1899-12-30T00:00:00"/>
    <n v="3.2799999999999994"/>
    <s v="1"/>
    <s v="0"/>
    <s v="0"/>
  </r>
  <r>
    <s v="/tv/a360lat/32090632"/>
    <m/>
    <s v="https://acceso360latam.acceso.com/autoridadcanal/es-PA/?mod=TrackingAVPlayer&amp;task=download&amp;isHighQuality=1&amp;inline=1&amp;newsId=32090632&amp;mediaType=2&amp;origin=news-publication&amp;sigTs=1503031614&amp;sig=8f497b06a288e9c29f02b5bf6e952f388e9f5e878a0658a1ea5e8ead21d5a220"/>
    <s v="CONFERENCIA DE PRENSA SOBRE LA REUNION DE MIKE PENCE, VICEPRESIDENTE DE ESTADOS UNIDOS Y JUAN CARLOS VARELA, PRESIDENTE..."/>
    <m/>
    <x v="1"/>
    <x v="30"/>
    <s v="pa"/>
    <s v="pa"/>
    <m/>
    <m/>
    <x v="112"/>
    <m/>
    <s v="tv"/>
    <s v="2017-08-17 18:51:57-05:00"/>
    <d v="2017-08-17T00:00:00"/>
    <d v="1899-12-30T18:51:57"/>
    <m/>
    <m/>
    <m/>
    <n v="8889.3799999999992"/>
    <n v="431"/>
    <m/>
    <m/>
    <m/>
    <s v="Panamá"/>
    <s v="pa"/>
    <m/>
    <m/>
    <x v="1"/>
    <m/>
    <m/>
    <m/>
    <m/>
    <m/>
    <m/>
    <m/>
    <m/>
    <m/>
    <m/>
    <m/>
    <m/>
    <m/>
    <m/>
    <m/>
    <m/>
    <s v="Relaciones internacionales"/>
    <m/>
    <s v="Canal de Panamá"/>
    <x v="2"/>
    <n v="1"/>
    <s v="Protagonismo"/>
    <s v="Mencion"/>
    <n v="1"/>
    <n v="5"/>
    <m/>
    <n v="103.13"/>
    <n v="103.13"/>
    <n v="8"/>
    <m/>
    <m/>
    <m/>
    <m/>
    <x v="3"/>
    <m/>
    <m/>
    <m/>
    <s v="No"/>
    <n v="1"/>
    <x v="1"/>
    <n v="17"/>
    <d v="1899-12-30T00:07:36"/>
    <n v="4"/>
    <s v="1"/>
    <s v="0"/>
    <s v="0"/>
  </r>
  <r>
    <s v="/i/mn/31550770360"/>
    <s v="http://www.telemetro.com/nacionales/Vicepresidente-estadounidense-visito-esclusas-Cocoli_3_1054724544.html"/>
    <s v="http://www.telemetro.com/nacionales/Vicepresidente-estadounidense-visito-esclusas-Cocoli_3_1054724544.html"/>
    <s v="Vicepresidente estadounidense visitó las esclusas de Cocolí"/>
    <m/>
    <x v="0"/>
    <x v="22"/>
    <s v="pa"/>
    <m/>
    <m/>
    <m/>
    <x v="113"/>
    <m/>
    <s v="noticia"/>
    <s v="2017-08-17 16:38:00-05:00"/>
    <d v="2017-08-17T00:00:00"/>
    <d v="1899-12-30T16:38:00"/>
    <m/>
    <n v="44394"/>
    <m/>
    <n v="266.36"/>
    <m/>
    <m/>
    <n v="5"/>
    <s v="información general"/>
    <s v="Panamá"/>
    <m/>
    <s v="español"/>
    <m/>
    <x v="0"/>
    <s v="Titular"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m/>
    <m/>
    <n v="133.18"/>
    <n v="133.18"/>
    <n v="6.56"/>
    <m/>
    <m/>
    <m/>
    <m/>
    <x v="21"/>
    <s v="/s/mn/ffed1af28c99dfe89b18eb4d6c784da8"/>
    <m/>
    <m/>
    <s v="No"/>
    <n v="1"/>
    <x v="1"/>
    <n v="17"/>
    <d v="1899-12-30T00:00:00"/>
    <n v="3.2799999999999994"/>
    <s v="1"/>
    <s v="0"/>
    <s v="0"/>
  </r>
  <r>
    <s v="/i/mn/31550603580"/>
    <s v="http://laestrella.com.pa/panama/nacional/mike-pence-condena-atentado-barcelona/24018200"/>
    <s v="http://laestrella.com.pa/panama/nacional/mike-pence-condena-atentado-barcelona/24018200"/>
    <s v="hace 56 seg Pence condena atentado de Barcelona"/>
    <m/>
    <x v="0"/>
    <x v="2"/>
    <s v="pa"/>
    <m/>
    <m/>
    <m/>
    <x v="1"/>
    <m/>
    <s v="noticia"/>
    <s v="2017-08-17 16:15:00-05:00"/>
    <d v="2017-08-17T00:00:00"/>
    <d v="1899-12-30T16:15:00"/>
    <m/>
    <n v="49727"/>
    <m/>
    <n v="462.46"/>
    <m/>
    <m/>
    <n v="5"/>
    <s v="información general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m/>
    <m/>
    <n v="231.23"/>
    <n v="231.23"/>
    <n v="6.56"/>
    <m/>
    <m/>
    <m/>
    <m/>
    <x v="2"/>
    <s v="/s/mn/90c1e89e24d01c2a3df8080e7f6bdb35"/>
    <m/>
    <m/>
    <s v="No"/>
    <n v="1"/>
    <x v="1"/>
    <n v="17"/>
    <d v="1899-12-30T00:00:00"/>
    <n v="3.2799999999999994"/>
    <s v="1"/>
    <s v="0"/>
    <s v="0"/>
  </r>
  <r>
    <s v="/i/mn/31552728090"/>
    <s v="http://www.diaadia.com.pa/mundo/pence-aplaude-al-canal-de-panama-por-generar-mas-inversion-322646"/>
    <s v="http://www.diaadia.com.pa/mundo/pence-aplaude-al-canal-de-panama-por-generar-mas-inversion-322646"/>
    <s v="Pence aplaude al Canal de Panamá por generar más inversión"/>
    <m/>
    <x v="0"/>
    <x v="56"/>
    <s v="pa"/>
    <m/>
    <m/>
    <m/>
    <x v="67"/>
    <m/>
    <s v="noticia"/>
    <s v="2017-08-17 21:45:00-05:00"/>
    <d v="2017-08-17T00:00:00"/>
    <d v="1899-12-30T21:45:00"/>
    <m/>
    <n v="8825"/>
    <m/>
    <n v="100"/>
    <m/>
    <m/>
    <n v="5"/>
    <s v="información general"/>
    <s v="Panamá"/>
    <m/>
    <s v="español"/>
    <m/>
    <x v="1"/>
    <s v="Titular"/>
    <m/>
    <m/>
    <m/>
    <m/>
    <m/>
    <m/>
    <m/>
    <s v="Sí"/>
    <m/>
    <m/>
    <m/>
    <m/>
    <m/>
    <m/>
    <m/>
    <s v="Relaciones internacionales"/>
    <m/>
    <s v="Canal de Panamá"/>
    <x v="1"/>
    <n v="1"/>
    <s v="Protagonismo"/>
    <s v="Secundario"/>
    <n v="1"/>
    <m/>
    <m/>
    <n v="22.5"/>
    <n v="22.5"/>
    <n v="6.56"/>
    <m/>
    <m/>
    <m/>
    <m/>
    <x v="45"/>
    <s v="/s/mn/e78564dce4d132268826c35b08351230"/>
    <m/>
    <m/>
    <s v="No"/>
    <n v="1"/>
    <x v="39"/>
    <n v="17"/>
    <d v="1899-12-30T00:00:00"/>
    <n v="3.2799999999999994"/>
    <s v="1"/>
    <s v="0"/>
    <s v="0"/>
  </r>
  <r>
    <s v="/tv/a360lat/32090875"/>
    <m/>
    <s v="https://acceso360latam.acceso.com/autoridadcanal/es-PA/?mod=TrackingAVPlayer&amp;task=download&amp;isHighQuality=1&amp;inline=1&amp;newsId=32090875&amp;mediaType=2&amp;origin=news-publication&amp;sigTs=1503031614&amp;sig=a5249ff0d00f3d47154130dcd8aba75e897a7673d82c46998cea536d40be76cc"/>
    <s v="LLEGA AL AEROPUERTO DE TOCUMEN MIKE PENCE, VICEPRESIDENTE DE ESTADOS UNIDOS, QUIEN ESTUVO REUNIDO CON JUAN CARLOS..."/>
    <m/>
    <x v="1"/>
    <x v="27"/>
    <s v="pa"/>
    <s v="pa"/>
    <m/>
    <m/>
    <x v="1"/>
    <m/>
    <s v="tv"/>
    <s v="2017-08-17 19:39:05-05:00"/>
    <d v="2017-08-17T00:00:00"/>
    <d v="1899-12-30T19:39:05"/>
    <m/>
    <m/>
    <m/>
    <n v="32850"/>
    <n v="365"/>
    <m/>
    <m/>
    <m/>
    <s v="Panamá"/>
    <s v="pa"/>
    <m/>
    <m/>
    <x v="1"/>
    <m/>
    <m/>
    <m/>
    <m/>
    <m/>
    <m/>
    <m/>
    <m/>
    <m/>
    <m/>
    <m/>
    <m/>
    <m/>
    <m/>
    <m/>
    <m/>
    <s v="Relaciones internacionales"/>
    <m/>
    <s v="Canal de Panamá"/>
    <x v="2"/>
    <n v="1"/>
    <s v="Protagonismo"/>
    <s v="Mencion"/>
    <n v="1"/>
    <n v="5"/>
    <m/>
    <n v="450"/>
    <n v="450"/>
    <n v="8"/>
    <m/>
    <m/>
    <m/>
    <m/>
    <x v="12"/>
    <m/>
    <m/>
    <m/>
    <s v="No"/>
    <n v="1"/>
    <x v="1"/>
    <n v="17"/>
    <d v="1899-12-30T00:06:26"/>
    <n v="4"/>
    <s v="1"/>
    <s v="0"/>
    <s v="0"/>
  </r>
  <r>
    <s v="/i/mn/31550481991"/>
    <s v="http://www.telemetro.com/nacionales/Vicepresidente-EEUU-Mike-Pence-Cocoli_0_1054695264.html"/>
    <s v="http://www.telemetro.com/nacionales/Vicepresidente-EEUU-Mike-Pence-Cocoli_0_1054695264.html"/>
    <s v="Pence elogia administración del Canal y dice que Venezuela vive un régimen brutal"/>
    <m/>
    <x v="0"/>
    <x v="22"/>
    <s v="pa"/>
    <m/>
    <m/>
    <m/>
    <x v="108"/>
    <m/>
    <s v="noticia"/>
    <s v="2017-08-17 16:00:00-05:00"/>
    <d v="2017-08-17T00:00:00"/>
    <d v="1899-12-30T16:00:00"/>
    <m/>
    <n v="44394"/>
    <m/>
    <n v="266.36"/>
    <m/>
    <m/>
    <n v="5"/>
    <s v="información general"/>
    <s v="Panamá"/>
    <m/>
    <s v="español"/>
    <m/>
    <x v="0"/>
    <m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m/>
    <m/>
    <n v="133.18"/>
    <n v="133.18"/>
    <n v="6.56"/>
    <m/>
    <m/>
    <m/>
    <m/>
    <x v="21"/>
    <s v="/s/mn/ffed1af28c99dfe89b18eb4d6c784da8"/>
    <m/>
    <m/>
    <s v="No"/>
    <n v="1"/>
    <x v="6"/>
    <n v="17"/>
    <d v="1899-12-30T00:00:00"/>
    <n v="3.2799999999999994"/>
    <s v="1"/>
    <s v="0"/>
    <s v="0"/>
  </r>
  <r>
    <s v="/tv/a360lat/32090721"/>
    <m/>
    <s v="https://acceso360latam.acceso.com/autoridadcanal/es-PA/?mod=TrackingAVPlayer&amp;task=download&amp;isHighQuality=1&amp;inline=1&amp;newsId=32090721&amp;mediaType=2&amp;origin=news-publication&amp;sigTs=1503031614&amp;sig=cf028e3ed652bba31bdb9cf205e4440ac45261e7ee904deeb979e56d8fd48a39"/>
    <s v="AL AEROPUERTO DE TOCUMEN YA LLEGO LA CARAVANA DE MIKE PENCE, VICEPRESIDENTE DE ESTADOS UNIDOS. MENCION: CANAL DE PANAMA;..."/>
    <m/>
    <x v="1"/>
    <x v="24"/>
    <s v="pa"/>
    <s v="pa"/>
    <m/>
    <m/>
    <x v="1"/>
    <m/>
    <s v="tv"/>
    <s v="2017-08-17 19:19:07-05:00"/>
    <d v="2017-08-17T00:00:00"/>
    <d v="1899-12-30T19:19:07"/>
    <m/>
    <m/>
    <m/>
    <n v="58867.95"/>
    <n v="601"/>
    <m/>
    <m/>
    <m/>
    <s v="Panamá"/>
    <s v="pa"/>
    <m/>
    <m/>
    <x v="1"/>
    <m/>
    <m/>
    <m/>
    <m/>
    <m/>
    <m/>
    <m/>
    <m/>
    <m/>
    <m/>
    <m/>
    <m/>
    <m/>
    <m/>
    <m/>
    <m/>
    <s v="Relaciones internacionales"/>
    <m/>
    <s v="Canal de Panamá"/>
    <x v="2"/>
    <n v="0"/>
    <s v="Protagonismo"/>
    <s v="Mencion"/>
    <n v="0"/>
    <n v="5"/>
    <m/>
    <n v="489.75"/>
    <n v="489.75"/>
    <n v="5"/>
    <m/>
    <m/>
    <m/>
    <m/>
    <x v="17"/>
    <m/>
    <m/>
    <m/>
    <s v="No"/>
    <n v="1"/>
    <x v="1"/>
    <n v="17"/>
    <d v="1899-12-30T00:10:36"/>
    <n v="2.5"/>
    <s v="0"/>
    <s v="1"/>
    <s v="0"/>
  </r>
  <r>
    <s v="/tv/a360lat/32090688"/>
    <m/>
    <s v="https://acceso360latam.acceso.com/autoridadcanal/es-PA/?mod=TrackingAVPlayer&amp;task=download&amp;isHighQuality=1&amp;inline=1&amp;newsId=32090688&amp;mediaType=2&amp;origin=news-publication&amp;sigTs=1503031614&amp;sig=79b217a96679db4e26a18c0a93ba550bb641faf54dd3f0bfedb309d88733b4ff"/>
    <s v="LLEGA AL AEROPUERTO DE TOCUMEN MIKE PENCE, VICEPRESIDENTE DE ESTADOS UNIDOS, QUIEN ESTUVO REUNIDO CON JUAN CARLOS..."/>
    <m/>
    <x v="1"/>
    <x v="27"/>
    <s v="pa"/>
    <s v="pa"/>
    <m/>
    <m/>
    <x v="1"/>
    <m/>
    <s v="tv"/>
    <s v="2017-08-17 19:16:41-05:00"/>
    <d v="2017-08-17T00:00:00"/>
    <d v="1899-12-30T19:16:41"/>
    <m/>
    <m/>
    <m/>
    <n v="63990"/>
    <n v="711"/>
    <m/>
    <m/>
    <m/>
    <s v="Panamá"/>
    <s v="pa"/>
    <m/>
    <m/>
    <x v="1"/>
    <m/>
    <m/>
    <m/>
    <m/>
    <m/>
    <m/>
    <m/>
    <m/>
    <m/>
    <m/>
    <m/>
    <m/>
    <m/>
    <m/>
    <m/>
    <m/>
    <s v="Relaciones internacionales"/>
    <m/>
    <s v="Canal de Panamá"/>
    <x v="2"/>
    <n v="1"/>
    <s v="Protagonismo"/>
    <s v="Mencion"/>
    <n v="1"/>
    <n v="5"/>
    <m/>
    <n v="450"/>
    <n v="450"/>
    <n v="8"/>
    <m/>
    <m/>
    <m/>
    <m/>
    <x v="12"/>
    <m/>
    <m/>
    <m/>
    <s v="No"/>
    <n v="1"/>
    <x v="1"/>
    <n v="17"/>
    <d v="1899-12-30T00:12:33"/>
    <n v="4"/>
    <s v="1"/>
    <s v="0"/>
    <s v="0"/>
  </r>
  <r>
    <s v="/tv/a360lat/32084324"/>
    <m/>
    <s v="https://acceso360latam.acceso.com/autoridadcanal/es-PA/?mod=TrackingAVPlayer&amp;task=download&amp;isHighQuality=1&amp;inline=1&amp;newsId=32084324&amp;mediaType=2&amp;origin=news-publication&amp;sigTs=1503031612&amp;sig=85d53c38149c3b61925eb26b14a2c11aa260f117269187726f8f1175efc28b39"/>
    <s v="ENTREVISTA CON ELOY ALFARO, EXEMBAJADOR DE PANAMA EN ESTADOS UNIDOS. SE HABLA DE LAS ESPECTATIVAS EN PANAMA POR LA..."/>
    <m/>
    <x v="1"/>
    <x v="53"/>
    <s v="pa"/>
    <s v="pa"/>
    <m/>
    <m/>
    <x v="1"/>
    <m/>
    <s v="tv"/>
    <s v="2017-08-17 12:54:54-05:00"/>
    <d v="2017-08-17T00:00:00"/>
    <d v="1899-12-30T12:54:54"/>
    <m/>
    <m/>
    <m/>
    <n v="8613"/>
    <n v="696"/>
    <m/>
    <m/>
    <m/>
    <s v="Panamá"/>
    <s v="pa"/>
    <m/>
    <m/>
    <x v="1"/>
    <m/>
    <m/>
    <m/>
    <m/>
    <m/>
    <m/>
    <m/>
    <m/>
    <m/>
    <m/>
    <m/>
    <m/>
    <m/>
    <m/>
    <m/>
    <m/>
    <s v="Relaciones internacionales"/>
    <m/>
    <s v="Canal de Panamá"/>
    <x v="2"/>
    <n v="0"/>
    <s v="Protagonismo"/>
    <s v="Mencion"/>
    <n v="0"/>
    <n v="5"/>
    <m/>
    <n v="61.88"/>
    <n v="61.88"/>
    <n v="5"/>
    <m/>
    <m/>
    <m/>
    <m/>
    <x v="3"/>
    <m/>
    <m/>
    <m/>
    <s v="No"/>
    <n v="1"/>
    <x v="1"/>
    <n v="17"/>
    <d v="1899-12-30T00:12:17"/>
    <n v="2.5"/>
    <s v="0"/>
    <s v="1"/>
    <s v="0"/>
  </r>
  <r>
    <s v="/i/mn/31549404546"/>
    <s v="http://elsiglo.com/panama/agenda-mike-pence-varela-panama/24018186"/>
    <s v="http://elsiglo.com/panama/agenda-mike-pence-varela-panama/24018186"/>
    <s v="Mike Pence en suelo panameño"/>
    <m/>
    <x v="0"/>
    <x v="0"/>
    <s v="pa"/>
    <m/>
    <m/>
    <m/>
    <x v="92"/>
    <m/>
    <s v="noticia"/>
    <s v="2017-08-17 13:38:00-05:00"/>
    <d v="2017-08-17T00:00:00"/>
    <d v="1899-12-30T13:38:00"/>
    <m/>
    <n v="419"/>
    <m/>
    <n v="100"/>
    <m/>
    <m/>
    <n v="4"/>
    <s v="información general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m/>
    <m/>
    <n v="0.42"/>
    <n v="0.42"/>
    <n v="6.56"/>
    <m/>
    <m/>
    <m/>
    <m/>
    <x v="0"/>
    <s v="/s/mn/c11e65d811682e26e9281cacf6ba002c"/>
    <m/>
    <m/>
    <s v="No"/>
    <n v="1"/>
    <x v="1"/>
    <n v="17"/>
    <d v="1899-12-30T00:00:00"/>
    <n v="3.2799999999999994"/>
    <s v="1"/>
    <s v="0"/>
    <s v="0"/>
  </r>
  <r>
    <s v="/i/mn/31551702473"/>
    <s v="http://www.telemetro.com/nacionales/Presidente-Varela-Vicepresidente-EEUU-bilateral_0_1054695397.html"/>
    <s v="http://www.telemetro.com/nacionales/Presidente-Varela-Vicepresidente-EEUU-bilateral_0_1054695397.html"/>
    <s v="Pence destaca a Panamá como un “aliado muy valioso” y fortalecen alianzas"/>
    <m/>
    <x v="0"/>
    <x v="22"/>
    <s v="pa"/>
    <m/>
    <m/>
    <m/>
    <x v="110"/>
    <m/>
    <s v="noticia"/>
    <s v="2017-08-17 18:57:00-05:00"/>
    <d v="2017-08-17T00:00:00"/>
    <d v="1899-12-30T18:57:00"/>
    <m/>
    <n v="44394"/>
    <m/>
    <n v="266.36"/>
    <m/>
    <m/>
    <n v="5"/>
    <s v="información general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m/>
    <m/>
    <n v="133.18"/>
    <n v="133.18"/>
    <n v="6.56"/>
    <m/>
    <m/>
    <m/>
    <m/>
    <x v="21"/>
    <s v="/s/mn/ffed1af28c99dfe89b18eb4d6c784da8"/>
    <m/>
    <m/>
    <s v="No"/>
    <n v="1"/>
    <x v="1"/>
    <n v="17"/>
    <d v="1899-12-30T00:00:00"/>
    <n v="3.2799999999999994"/>
    <s v="1"/>
    <s v="0"/>
    <s v="0"/>
  </r>
  <r>
    <s v="/i/mn/31550334634"/>
    <s v="http://laestrella.com.pa/panama/politica/eeuu-tiene-muchas-opciones-para-venezuela-pero-necesita-apoyo-pence/24018198"/>
    <s v="http://laestrella.com.pa/panama/politica/eeuu-tiene-muchas-opciones-para-venezuela-pero-necesita-apoyo-pence/24018198"/>
    <s v="'EEUU tiene muchas opciones para Venezuela, ... pero necesita apoyo',  Pence"/>
    <m/>
    <x v="0"/>
    <x v="2"/>
    <s v="pa"/>
    <m/>
    <m/>
    <m/>
    <x v="1"/>
    <m/>
    <s v="noticia"/>
    <s v="2017-08-17 15:39:00-05:00"/>
    <d v="2017-08-17T00:00:00"/>
    <d v="1899-12-30T15:39:00"/>
    <m/>
    <n v="49727"/>
    <m/>
    <n v="462.46"/>
    <m/>
    <m/>
    <n v="5"/>
    <s v="información general"/>
    <s v="Panamá"/>
    <m/>
    <s v="español"/>
    <m/>
    <x v="1"/>
    <m/>
    <m/>
    <m/>
    <m/>
    <m/>
    <m/>
    <m/>
    <m/>
    <s v="Sí"/>
    <m/>
    <m/>
    <m/>
    <m/>
    <m/>
    <m/>
    <m/>
    <s v="Relaciones internacionales"/>
    <m/>
    <s v="Canal de Panamá"/>
    <x v="1"/>
    <n v="1"/>
    <s v="Protagonismo"/>
    <s v="Secundario"/>
    <n v="1"/>
    <m/>
    <m/>
    <n v="231.23"/>
    <n v="231.23"/>
    <n v="6.56"/>
    <m/>
    <m/>
    <m/>
    <m/>
    <x v="2"/>
    <s v="/s/mn/90c1e89e24d01c2a3df8080e7f6bdb35"/>
    <m/>
    <m/>
    <s v="No"/>
    <n v="1"/>
    <x v="1"/>
    <n v="17"/>
    <d v="1899-12-30T00:00:00"/>
    <n v="3.2799999999999994"/>
    <s v="1"/>
    <s v="0"/>
    <s v="0"/>
  </r>
  <r>
    <s v="/tv/a360lat/32085607"/>
    <m/>
    <s v="https://acceso360latam.acceso.com/autoridadcanal/es-PA/?mod=TrackingAVPlayer&amp;task=download&amp;isHighQuality=1&amp;inline=1&amp;newsId=32085607&amp;mediaType=2&amp;origin=news-publication&amp;sigTs=1503031613&amp;sig=9719ab9ce75c816e5349ac037098a44e729cdcc8ce93e1926e29da2dc179099d"/>
    <s v="SECCION DE OPINION. SE HABLA SOBRE LA VISITA DEL VICEPRESIDENTE DE EEUU, MIKE PENCE. MENCION: ACP; ISABEL SAINT MALO,..."/>
    <m/>
    <x v="1"/>
    <x v="12"/>
    <s v="pa"/>
    <s v="pa"/>
    <m/>
    <m/>
    <x v="32"/>
    <m/>
    <s v="tv"/>
    <s v="2017-08-17 07:40:35-05:00"/>
    <d v="2017-08-17T00:00:00"/>
    <d v="1899-12-30T07:40:35"/>
    <m/>
    <m/>
    <m/>
    <n v="3825"/>
    <n v="102"/>
    <m/>
    <m/>
    <m/>
    <s v="Panamá"/>
    <s v="pa"/>
    <m/>
    <m/>
    <x v="1"/>
    <m/>
    <m/>
    <m/>
    <m/>
    <m/>
    <m/>
    <m/>
    <m/>
    <m/>
    <m/>
    <m/>
    <m/>
    <m/>
    <m/>
    <m/>
    <m/>
    <s v="Relaciones internacionales"/>
    <m/>
    <s v="Canal de Panamá"/>
    <x v="2"/>
    <n v="0"/>
    <s v="Protagonismo"/>
    <s v="Mencion"/>
    <n v="0"/>
    <n v="5"/>
    <m/>
    <n v="187.5"/>
    <n v="187.5"/>
    <n v="5"/>
    <m/>
    <m/>
    <m/>
    <m/>
    <x v="12"/>
    <m/>
    <m/>
    <m/>
    <s v="No"/>
    <n v="1"/>
    <x v="1"/>
    <n v="17"/>
    <d v="1899-12-30T00:01:48"/>
    <n v="2.5"/>
    <s v="0"/>
    <s v="1"/>
    <s v="0"/>
  </r>
  <r>
    <s v="/i/mn/31552038044"/>
    <s v="http://www.telemetro.com/nacionales/Visita-vicepresidente-Mike-Pence-Panama_13_1054824508.html"/>
    <s v="http://www.telemetro.com/nacionales/Visita-vicepresidente-Mike-Pence-Panama_13_1054824508.html"/>
    <s v="Visita del vicepresidente de EEUU Mike Pence a Panamá"/>
    <m/>
    <x v="0"/>
    <x v="22"/>
    <s v="pa"/>
    <m/>
    <m/>
    <m/>
    <x v="1"/>
    <m/>
    <s v="noticia"/>
    <s v="2017-08-17 19:48:00-05:00"/>
    <d v="2017-08-17T00:00:00"/>
    <d v="1899-12-30T19:48:00"/>
    <m/>
    <n v="44394"/>
    <m/>
    <n v="266.36"/>
    <m/>
    <m/>
    <n v="5"/>
    <s v="información general"/>
    <s v="Panamá"/>
    <m/>
    <s v="español"/>
    <m/>
    <x v="0"/>
    <m/>
    <m/>
    <m/>
    <m/>
    <m/>
    <m/>
    <m/>
    <m/>
    <s v="Sí"/>
    <m/>
    <m/>
    <m/>
    <m/>
    <m/>
    <m/>
    <m/>
    <s v="Relaciones internacionales"/>
    <m/>
    <s v="Canal de Panamá"/>
    <x v="1"/>
    <n v="1"/>
    <s v="Protagonismo"/>
    <s v="Secundario"/>
    <n v="1"/>
    <m/>
    <m/>
    <n v="133.18"/>
    <n v="133.18"/>
    <n v="6.56"/>
    <m/>
    <m/>
    <m/>
    <m/>
    <x v="21"/>
    <s v="/s/mn/ffed1af28c99dfe89b18eb4d6c784da8"/>
    <m/>
    <m/>
    <s v="No"/>
    <n v="1"/>
    <x v="1"/>
    <n v="17"/>
    <d v="1899-12-30T00:00:00"/>
    <n v="3.2799999999999994"/>
    <s v="1"/>
    <s v="0"/>
    <s v="0"/>
  </r>
  <r>
    <s v="/i/mn/31551620251"/>
    <s v="http://www.telemetro.com/nacionales/Presidente-Varela-Vicepresidente-EEUU-bilateral_0_1054695397.html"/>
    <s v="http://www.telemetro.com/nacionales/Presidente-Varela-Vicepresidente-EEUU-bilateral_0_1054695397.html"/>
    <s v="El presidente de la República Juan Carlos Varela y el vicepresidente de Estados Unidos, Mike Pence. Foto/TR"/>
    <m/>
    <x v="0"/>
    <x v="22"/>
    <s v="pa"/>
    <m/>
    <m/>
    <m/>
    <x v="110"/>
    <m/>
    <s v="noticia"/>
    <s v="2017-08-17 18:44:00-05:00"/>
    <d v="2017-08-17T00:00:00"/>
    <d v="1899-12-30T18:44:00"/>
    <m/>
    <n v="44394"/>
    <m/>
    <n v="266.36"/>
    <m/>
    <m/>
    <n v="5"/>
    <s v="información general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m/>
    <m/>
    <n v="133.18"/>
    <n v="133.18"/>
    <n v="6.56"/>
    <m/>
    <m/>
    <m/>
    <m/>
    <x v="21"/>
    <s v="/s/mn/ffed1af28c99dfe89b18eb4d6c784da8"/>
    <m/>
    <m/>
    <s v="No"/>
    <n v="1"/>
    <x v="1"/>
    <n v="17"/>
    <d v="1899-12-30T00:00:00"/>
    <n v="3.2799999999999994"/>
    <s v="1"/>
    <s v="0"/>
    <s v="0"/>
  </r>
  <r>
    <s v="/tv/a360lat/32084582"/>
    <m/>
    <s v="https://acceso360latam.acceso.com/autoridadcanal/es-PA/?mod=TrackingAVPlayer&amp;task=download&amp;isHighQuality=1&amp;inline=1&amp;newsId=32084582&amp;mediaType=2&amp;origin=news-publication&amp;sigTs=1503031612&amp;sig=d69a6e0315b4eb89d59ef22aea5c40ddbb4b51ec475e6a5ea005db20a1d5d9b8"/>
    <s v="LLEGA MIKE PENCE, VICEPRESIDENTE DE ESTADOS UNIDOS, A PANAMA DONDE SOSTENDRA UNA REUNION CON JUAN CARLOS VARELA,..."/>
    <m/>
    <x v="1"/>
    <x v="53"/>
    <s v="pa"/>
    <s v="pa"/>
    <m/>
    <m/>
    <x v="1"/>
    <m/>
    <s v="tv"/>
    <s v="2017-08-17 14:18:24-05:00"/>
    <d v="2017-08-17T00:00:00"/>
    <d v="1899-12-30T14:18:24"/>
    <m/>
    <m/>
    <m/>
    <n v="62"/>
    <n v="190"/>
    <m/>
    <m/>
    <m/>
    <s v="Panamá"/>
    <s v="pa"/>
    <m/>
    <m/>
    <x v="1"/>
    <m/>
    <m/>
    <m/>
    <m/>
    <m/>
    <m/>
    <m/>
    <m/>
    <m/>
    <m/>
    <m/>
    <m/>
    <m/>
    <m/>
    <m/>
    <m/>
    <s v="Relaciones internacionales"/>
    <m/>
    <s v="Canal de Panamá"/>
    <x v="2"/>
    <n v="0"/>
    <s v="Protagonismo"/>
    <s v="Mencion"/>
    <n v="0"/>
    <n v="5"/>
    <m/>
    <m/>
    <m/>
    <n v="5"/>
    <m/>
    <m/>
    <m/>
    <m/>
    <x v="3"/>
    <m/>
    <m/>
    <m/>
    <s v="No"/>
    <n v="1"/>
    <x v="1"/>
    <n v="17"/>
    <d v="1899-12-30T00:03:21"/>
    <n v="2.5"/>
    <s v="0"/>
    <s v="1"/>
    <s v="0"/>
  </r>
  <r>
    <s v="/i/mn/31549116730"/>
    <s v="http://www.telemetro.com/nacionales/Vicepresidente-EEUU-Panama-reunirse-Varela_0_1054695047.html"/>
    <s v="http://www.telemetro.com/nacionales/Vicepresidente-EEUU-Panama-reunirse-Varela_0_1054695047.html"/>
    <s v="Pence llega a Panamá; se reunirá con el presidente Varela. Foto/AFP"/>
    <m/>
    <x v="0"/>
    <x v="22"/>
    <s v="pa"/>
    <m/>
    <m/>
    <m/>
    <x v="56"/>
    <m/>
    <s v="noticia"/>
    <s v="2017-08-17 13:05:00-05:00"/>
    <d v="2017-08-17T00:00:00"/>
    <d v="1899-12-30T13:05:00"/>
    <m/>
    <n v="44394"/>
    <m/>
    <n v="266.36"/>
    <m/>
    <m/>
    <n v="5"/>
    <s v="información general"/>
    <s v="Panamá"/>
    <m/>
    <s v="español"/>
    <m/>
    <x v="0"/>
    <m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m/>
    <m/>
    <n v="133.18"/>
    <n v="133.18"/>
    <n v="6.56"/>
    <m/>
    <m/>
    <m/>
    <m/>
    <x v="21"/>
    <s v="/s/mn/ffed1af28c99dfe89b18eb4d6c784da8"/>
    <m/>
    <m/>
    <s v="No"/>
    <n v="1"/>
    <x v="1"/>
    <n v="17"/>
    <d v="1899-12-30T00:00:00"/>
    <n v="3.2799999999999994"/>
    <s v="1"/>
    <s v="0"/>
    <s v="0"/>
  </r>
  <r>
    <s v="/i/mn/31551113636"/>
    <s v="http://elvenezolano.com.pa/mike-pence-en-cocoli-tenemos-que-hacer-mas-por-venezuela/"/>
    <s v="http://elvenezolano.com.pa/mike-pence-en-cocoli-tenemos-que-hacer-mas-por-venezuela/"/>
    <s v="Mike Pence en Cocolí: Tenemos que hacer más por Venezuela"/>
    <m/>
    <x v="0"/>
    <x v="55"/>
    <s v="pa"/>
    <m/>
    <m/>
    <m/>
    <x v="114"/>
    <m/>
    <s v="noticia"/>
    <s v="2017-08-17 17:27:00-05:00"/>
    <d v="2017-08-17T00:00:00"/>
    <d v="1899-12-30T17:27:00"/>
    <m/>
    <n v="587"/>
    <m/>
    <n v="100"/>
    <m/>
    <m/>
    <n v="4"/>
    <m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m/>
    <m/>
    <n v="0.59"/>
    <n v="0.59"/>
    <n v="6.56"/>
    <m/>
    <m/>
    <m/>
    <m/>
    <x v="44"/>
    <s v="/s/mn/d1d0a3036c98e98cddcc1f7509ad1536"/>
    <m/>
    <m/>
    <s v="No"/>
    <n v="1"/>
    <x v="1"/>
    <n v="17"/>
    <d v="1899-12-30T00:00:00"/>
    <n v="3.2799999999999994"/>
    <s v="1"/>
    <s v="0"/>
    <s v="0"/>
  </r>
  <r>
    <s v="/i/mn/31550391340"/>
    <s v="http://www.telemetro.com/nacionales/Vicepresidente-EEUU-Mike-Pence-Cocoli_0_1054695264.html"/>
    <s v="http://www.telemetro.com/nacionales/Vicepresidente-EEUU-Mike-Pence-Cocoli_0_1054695264.html"/>
    <s v="Pence elogia administración del Canal en manos panameñas y pide unión por Venezuela"/>
    <m/>
    <x v="0"/>
    <x v="22"/>
    <s v="pa"/>
    <m/>
    <m/>
    <m/>
    <x v="108"/>
    <m/>
    <s v="noticia"/>
    <s v="2017-08-17 15:47:00-05:00"/>
    <d v="2017-08-17T00:00:00"/>
    <d v="1899-12-30T15:47:00"/>
    <m/>
    <n v="44394"/>
    <m/>
    <n v="266.36"/>
    <m/>
    <m/>
    <n v="5"/>
    <s v="información general"/>
    <s v="Panamá"/>
    <m/>
    <s v="español"/>
    <m/>
    <x v="0"/>
    <m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m/>
    <m/>
    <n v="133.18"/>
    <n v="133.18"/>
    <n v="6.56"/>
    <m/>
    <m/>
    <m/>
    <m/>
    <x v="21"/>
    <s v="/s/mn/ffed1af28c99dfe89b18eb4d6c784da8"/>
    <m/>
    <m/>
    <s v="No"/>
    <n v="1"/>
    <x v="6"/>
    <n v="17"/>
    <d v="1899-12-30T00:00:00"/>
    <n v="3.2799999999999994"/>
    <s v="1"/>
    <s v="0"/>
    <s v="0"/>
  </r>
  <r>
    <s v="/tv/a360lat/32091069"/>
    <m/>
    <s v="https://acceso360latam.acceso.com/autoridadcanal/es-PA/?mod=TrackingAVPlayer&amp;task=download&amp;isHighQuality=1&amp;inline=1&amp;newsId=32091069&amp;mediaType=2&amp;origin=news-publication&amp;sigTs=1503031614&amp;sig=a7489209ccdcb0e797e6a948e15a4c9a5582067b60c493d3f20ec6b4b197ef3a"/>
    <s v="RESUMEN DE LA VISITA DE MIKE PENCE, VICEPRESIDENTE DE ESTADOS UNIDOS A EL CANAL DE PANAMA. DECLARACIONES DE MIKE PENCE,..."/>
    <m/>
    <x v="1"/>
    <x v="30"/>
    <s v="pa"/>
    <s v="pa"/>
    <m/>
    <m/>
    <x v="1"/>
    <m/>
    <s v="tv"/>
    <s v="2017-08-17 19:22:07-05:00"/>
    <d v="2017-08-17T00:00:00"/>
    <d v="1899-12-30T19:22:07"/>
    <m/>
    <m/>
    <m/>
    <n v="5383.13"/>
    <n v="261"/>
    <m/>
    <m/>
    <m/>
    <s v="Panamá"/>
    <s v="pa"/>
    <m/>
    <m/>
    <x v="1"/>
    <m/>
    <m/>
    <m/>
    <m/>
    <m/>
    <m/>
    <m/>
    <m/>
    <m/>
    <m/>
    <m/>
    <m/>
    <m/>
    <m/>
    <m/>
    <m/>
    <s v="Relaciones internacionales"/>
    <m/>
    <s v="Canal de Panamá"/>
    <x v="2"/>
    <n v="0"/>
    <s v="Protagonismo"/>
    <s v="Mencion"/>
    <n v="0"/>
    <n v="5"/>
    <m/>
    <n v="103.13"/>
    <n v="103.13"/>
    <n v="5"/>
    <m/>
    <m/>
    <m/>
    <m/>
    <x v="3"/>
    <m/>
    <m/>
    <m/>
    <s v="No"/>
    <n v="1"/>
    <x v="1"/>
    <n v="17"/>
    <d v="1899-12-30T00:04:36"/>
    <n v="2.5"/>
    <s v="0"/>
    <s v="1"/>
    <s v="0"/>
  </r>
  <r>
    <s v="/tv/a360lat/32090816"/>
    <m/>
    <s v="https://acceso360latam.acceso.com/autoridadcanal/es-PA/?mod=TrackingAVPlayer&amp;task=download&amp;isHighQuality=1&amp;inline=1&amp;newsId=32090816&amp;mediaType=2&amp;origin=news-publication&amp;sigTs=1503031614&amp;sig=1039d5fc37cbcaa1fe092395f55bd58fa4378374add24a1b89e176627ec88d3d"/>
    <s v="ENTREVISTA CON JOHN FEELEY, EMBAJADOR DE ESTADOS UNIDOS EN PANAMA. SE HABLA DE LA REUNION DE HOY CON JUAN CARLOS VARELA,..."/>
    <m/>
    <x v="1"/>
    <x v="24"/>
    <s v="pa"/>
    <s v="pa"/>
    <m/>
    <m/>
    <x v="1"/>
    <m/>
    <s v="tv"/>
    <s v="2017-08-17 19:49:53-05:00"/>
    <d v="2017-08-17T00:00:00"/>
    <d v="1899-12-30T19:49:53"/>
    <m/>
    <m/>
    <m/>
    <n v="30854.25"/>
    <n v="315"/>
    <m/>
    <m/>
    <m/>
    <s v="Panamá"/>
    <s v="pa"/>
    <m/>
    <m/>
    <x v="1"/>
    <m/>
    <m/>
    <m/>
    <m/>
    <m/>
    <m/>
    <m/>
    <m/>
    <m/>
    <m/>
    <m/>
    <m/>
    <m/>
    <m/>
    <m/>
    <m/>
    <s v="Relaciones internacionales"/>
    <m/>
    <s v="Canal de Panamá"/>
    <x v="2"/>
    <n v="0"/>
    <s v="Protagonismo"/>
    <s v="Mencion"/>
    <n v="0"/>
    <n v="5"/>
    <m/>
    <n v="489.75"/>
    <n v="489.75"/>
    <n v="5"/>
    <m/>
    <m/>
    <m/>
    <m/>
    <x v="17"/>
    <m/>
    <m/>
    <m/>
    <s v="No"/>
    <n v="1"/>
    <x v="1"/>
    <n v="17"/>
    <d v="1899-12-30T00:05:34"/>
    <n v="2.5"/>
    <s v="0"/>
    <s v="1"/>
    <s v="0"/>
  </r>
  <r>
    <s v="/r/a360lat/32085335"/>
    <m/>
    <s v="https://acceso360latam.acceso.com/autoridadcanal/es-PA/?mod=TrackingAVPlayer&amp;task=download&amp;isHighQuality=1&amp;inline=1&amp;newsId=32085335&amp;mediaType=1&amp;origin=news-publication&amp;sigTs=1503031613&amp;sig=1fb9d65d9d811e7f38f47abe5ec3c09ee894a11f66b5181a50614d3818119af6"/>
    <s v="LLEGA MIKE PENCE, VICEPRESIDENTE DE ESTADOS UNIDOS, A PANAMA EN VISTA OFICIAL A JUAN CARLOS VARELA, PRESIDENTE DE LA..."/>
    <m/>
    <x v="2"/>
    <x v="31"/>
    <s v="pa"/>
    <s v="pa"/>
    <m/>
    <m/>
    <x v="111"/>
    <m/>
    <s v="radio"/>
    <s v="2017-08-17 14:01:06-05:00"/>
    <d v="2017-08-17T00:00:00"/>
    <d v="1899-12-30T14:01:06"/>
    <m/>
    <m/>
    <m/>
    <n v="10"/>
    <n v="825"/>
    <m/>
    <m/>
    <m/>
    <s v="Panamá"/>
    <s v="pa"/>
    <m/>
    <m/>
    <x v="1"/>
    <m/>
    <m/>
    <m/>
    <m/>
    <m/>
    <m/>
    <m/>
    <m/>
    <m/>
    <m/>
    <m/>
    <m/>
    <m/>
    <m/>
    <m/>
    <m/>
    <s v="Relaciones internacionales"/>
    <m/>
    <s v="Canal de Panamá"/>
    <x v="2"/>
    <n v="1"/>
    <s v="Protagonismo"/>
    <s v="Mencion"/>
    <n v="1"/>
    <n v="5"/>
    <m/>
    <n v="10"/>
    <m/>
    <n v="8"/>
    <m/>
    <m/>
    <m/>
    <m/>
    <x v="19"/>
    <m/>
    <m/>
    <m/>
    <s v="No"/>
    <n v="1"/>
    <x v="1"/>
    <n v="17"/>
    <d v="1899-12-30T00:14:34"/>
    <n v="4"/>
    <s v="1"/>
    <s v="0"/>
    <s v="0"/>
  </r>
  <r>
    <s v="/tv/a360lat/32090549"/>
    <m/>
    <s v="https://acceso360latam.acceso.com/autoridadcanal/es-PA/?mod=TrackingAVPlayer&amp;task=download&amp;isHighQuality=1&amp;inline=1&amp;newsId=32090549&amp;mediaType=2&amp;origin=news-publication&amp;sigTs=1503031614&amp;sig=df85578d4a6e409361c88761e0701ef74100686b5ef60ce256c573385b19a736"/>
    <s v="CONFERENCIA DE PRENSA SOBRE LA REUNION DE MIKE PENCE, VICEPRESIDENTE DE ESTADOS UNIDOS Y JUAN CARLOS VARELA, PRESIDENTE..."/>
    <m/>
    <x v="1"/>
    <x v="30"/>
    <s v="pa"/>
    <s v="pa"/>
    <m/>
    <m/>
    <x v="1"/>
    <m/>
    <s v="tv"/>
    <s v="2017-08-17 18:39:34-05:00"/>
    <d v="2017-08-17T00:00:00"/>
    <d v="1899-12-30T18:39:34"/>
    <m/>
    <m/>
    <m/>
    <n v="15675"/>
    <n v="760"/>
    <m/>
    <m/>
    <m/>
    <s v="Panamá"/>
    <s v="pa"/>
    <m/>
    <m/>
    <x v="1"/>
    <m/>
    <m/>
    <m/>
    <m/>
    <m/>
    <m/>
    <m/>
    <m/>
    <m/>
    <m/>
    <m/>
    <m/>
    <m/>
    <m/>
    <m/>
    <m/>
    <s v="Relaciones internacionales"/>
    <m/>
    <s v="Canal de Panamá"/>
    <x v="2"/>
    <n v="1"/>
    <s v="Protagonismo"/>
    <s v="Mencion"/>
    <n v="1"/>
    <n v="5"/>
    <m/>
    <n v="103.13"/>
    <n v="103.13"/>
    <n v="8"/>
    <m/>
    <m/>
    <m/>
    <m/>
    <x v="3"/>
    <m/>
    <m/>
    <m/>
    <s v="No"/>
    <n v="1"/>
    <x v="1"/>
    <n v="17"/>
    <d v="1899-12-30T00:13:25"/>
    <n v="4"/>
    <s v="1"/>
    <s v="0"/>
    <s v="0"/>
  </r>
  <r>
    <s v="/i/mn/31550848718"/>
    <s v="http://laestrella.com.pa/panama/nacional/mike-pence-llega-panama-para-encuentro-varela/24018188"/>
    <s v="http://laestrella.com.pa/panama/nacional/mike-pence-llega-panama-para-encuentro-varela/24018188"/>
    <s v="Pence visita el Canal de Panamá"/>
    <m/>
    <x v="0"/>
    <x v="2"/>
    <s v="pa"/>
    <m/>
    <m/>
    <m/>
    <x v="1"/>
    <m/>
    <s v="noticia"/>
    <s v="2017-08-17 16:50:00-05:00"/>
    <d v="2017-08-17T00:00:00"/>
    <d v="1899-12-30T16:50:00"/>
    <m/>
    <n v="49727"/>
    <m/>
    <n v="462.46"/>
    <m/>
    <m/>
    <n v="5"/>
    <s v="información general"/>
    <s v="Panamá"/>
    <m/>
    <s v="español"/>
    <m/>
    <x v="1"/>
    <s v="Titular"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m/>
    <m/>
    <n v="231.23"/>
    <n v="231.23"/>
    <n v="6.56"/>
    <m/>
    <m/>
    <m/>
    <m/>
    <x v="2"/>
    <s v="/s/mn/90c1e89e24d01c2a3df8080e7f6bdb35"/>
    <m/>
    <m/>
    <s v="No"/>
    <n v="1"/>
    <x v="1"/>
    <n v="17"/>
    <d v="1899-12-30T00:00:00"/>
    <n v="3.2799999999999994"/>
    <s v="1"/>
    <s v="0"/>
    <s v="0"/>
  </r>
  <r>
    <s v="/tv/a360lat/32090756"/>
    <m/>
    <s v="https://acceso360latam.acceso.com/autoridadcanal/es-PA/?mod=TrackingAVPlayer&amp;task=download&amp;isHighQuality=1&amp;inline=1&amp;newsId=32090756&amp;mediaType=2&amp;origin=news-publication&amp;sigTs=1503031614&amp;sig=c321419e4499af9cb7683ef7ec5249a2db0384efe69b4daf89a82ded1abf9ecd"/>
    <s v="AL AEROPUERTO DE TOCUMEN YA LLEGO LA CARAVANA DE MIKE PENCE, VICEPRESIDENTE DE ESTADOS UNIDOS. MENCION: CANAL DE PANAMA;..."/>
    <m/>
    <x v="1"/>
    <x v="24"/>
    <s v="pa"/>
    <s v="pa"/>
    <m/>
    <m/>
    <x v="1"/>
    <m/>
    <s v="tv"/>
    <s v="2017-08-17 19:28:58-05:00"/>
    <d v="2017-08-17T00:00:00"/>
    <d v="1899-12-30T19:28:58"/>
    <m/>
    <m/>
    <m/>
    <n v="75127.649999999994"/>
    <n v="767"/>
    <m/>
    <m/>
    <m/>
    <s v="Panamá"/>
    <s v="pa"/>
    <m/>
    <m/>
    <x v="1"/>
    <m/>
    <m/>
    <m/>
    <m/>
    <m/>
    <m/>
    <m/>
    <m/>
    <m/>
    <m/>
    <m/>
    <m/>
    <m/>
    <m/>
    <m/>
    <m/>
    <s v="Relaciones internacionales"/>
    <m/>
    <s v="Canal de Panamá"/>
    <x v="2"/>
    <n v="1"/>
    <s v="Protagonismo"/>
    <s v="Mencion"/>
    <n v="1"/>
    <n v="5"/>
    <m/>
    <n v="489.75"/>
    <n v="489.75"/>
    <n v="8"/>
    <m/>
    <m/>
    <m/>
    <m/>
    <x v="17"/>
    <m/>
    <m/>
    <m/>
    <s v="No"/>
    <n v="1"/>
    <x v="1"/>
    <n v="17"/>
    <d v="1899-12-30T00:13:32"/>
    <n v="4"/>
    <s v="1"/>
    <s v="0"/>
    <s v="0"/>
  </r>
  <r>
    <s v="/i/mn/31551968169"/>
    <s v="http://laexitosapanama.com/2017/mike-pence-visita-panama/"/>
    <s v="http://laexitosapanama.com/2017/mike-pence-visita-panama/"/>
    <s v="Mike Pence visita Panamá"/>
    <m/>
    <x v="0"/>
    <x v="62"/>
    <s v="pa"/>
    <m/>
    <m/>
    <m/>
    <x v="1"/>
    <m/>
    <s v="noticia"/>
    <s v="2017-08-17 19:37:00-05:00"/>
    <d v="2017-08-17T00:00:00"/>
    <d v="1899-12-30T19:37:00"/>
    <m/>
    <n v="42"/>
    <m/>
    <n v="100"/>
    <m/>
    <m/>
    <n v="3"/>
    <m/>
    <s v="Panamá"/>
    <m/>
    <s v="español"/>
    <m/>
    <x v="1"/>
    <m/>
    <m/>
    <m/>
    <m/>
    <m/>
    <m/>
    <m/>
    <m/>
    <s v="Sí"/>
    <m/>
    <m/>
    <m/>
    <m/>
    <m/>
    <m/>
    <m/>
    <s v="Relaciones internacionales"/>
    <m/>
    <s v="Canal de Panamá"/>
    <x v="1"/>
    <n v="1"/>
    <s v="Protagonismo"/>
    <s v="Secundario"/>
    <n v="1"/>
    <m/>
    <m/>
    <n v="0.08"/>
    <n v="0.08"/>
    <n v="6.56"/>
    <m/>
    <m/>
    <m/>
    <m/>
    <x v="50"/>
    <s v="/s/mn/49805ecdec6520d4de81e934906f5014"/>
    <m/>
    <m/>
    <s v="No"/>
    <n v="1"/>
    <x v="1"/>
    <n v="17"/>
    <d v="1899-12-30T00:00:00"/>
    <n v="3.2799999999999994"/>
    <s v="1"/>
    <s v="0"/>
    <s v="0"/>
  </r>
  <r>
    <s v="/i/mn/31555106480"/>
    <s v="http://www.panamaon.com/noticias/internacional/29607-vicepresidente-de-eeuu-destaca-interes-en-una-mejor-relacion-con-america-latina.html"/>
    <s v="http://www.panamaon.com/noticias/internacional/29607-vicepresidente-de-eeuu-destaca-interes-en-una-mejor-relacion-con-america-latina.html"/>
    <s v="Vicepresidente de EEUU destaca interés en una mejor relación con América Latina"/>
    <m/>
    <x v="0"/>
    <x v="1"/>
    <s v="pa"/>
    <m/>
    <m/>
    <m/>
    <x v="1"/>
    <m/>
    <s v="noticia"/>
    <s v="2017-08-18 03:34:00-05:00"/>
    <d v="2017-08-18T00:00:00"/>
    <d v="1899-12-30T03:34:00"/>
    <m/>
    <n v="1592"/>
    <m/>
    <n v="100"/>
    <m/>
    <m/>
    <n v="4"/>
    <m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m/>
    <m/>
    <n v="1.75"/>
    <n v="1.75"/>
    <n v="6.56"/>
    <m/>
    <m/>
    <m/>
    <m/>
    <x v="1"/>
    <s v="/s/mn/1b1c4cd7841b458e8a8c19eea1c178af"/>
    <m/>
    <m/>
    <s v="No"/>
    <n v="1"/>
    <x v="1"/>
    <n v="18"/>
    <d v="1899-12-30T00:00:00"/>
    <n v="3.2799999999999994"/>
    <s v="1"/>
    <s v="0"/>
    <s v="0"/>
  </r>
  <r>
    <s v="/i/mn/31553705645"/>
    <s v="http://www.prensa.com/opinion/Buques-tripulados-listos_0_4828017236.html"/>
    <s v="http://www.prensa.com/opinion/Buques-tripulados-listos_0_4828017236.html"/>
    <s v="Buques no tripulados, ¿estamos listos?"/>
    <m/>
    <x v="0"/>
    <x v="11"/>
    <s v="pa"/>
    <m/>
    <m/>
    <m/>
    <x v="1"/>
    <m/>
    <s v="noticia"/>
    <s v="2017-08-18 00:14:00-05:00"/>
    <d v="2017-08-18T00:00:00"/>
    <d v="1899-12-30T00:14:00"/>
    <m/>
    <n v="72409"/>
    <m/>
    <n v="606.05999999999995"/>
    <m/>
    <m/>
    <n v="6"/>
    <m/>
    <s v="Panamá"/>
    <m/>
    <s v="español"/>
    <m/>
    <x v="1"/>
    <m/>
    <m/>
    <m/>
    <m/>
    <m/>
    <m/>
    <m/>
    <m/>
    <m/>
    <m/>
    <m/>
    <s v="Tránsito de buques por el Canal"/>
    <m/>
    <m/>
    <m/>
    <m/>
    <m/>
    <m/>
    <s v="Canal de Panamá"/>
    <x v="1"/>
    <n v="0"/>
    <s v="Protagonismo"/>
    <s v="Secundario"/>
    <n v="0"/>
    <m/>
    <m/>
    <n v="303.02999999999997"/>
    <n v="303.02999999999997"/>
    <n v="5.94"/>
    <m/>
    <m/>
    <m/>
    <m/>
    <x v="11"/>
    <s v="/s/mn/c278fcaee936dcae2361612fec832e84"/>
    <m/>
    <m/>
    <s v="No"/>
    <n v="1"/>
    <x v="18"/>
    <n v="18"/>
    <d v="1899-12-30T00:00:00"/>
    <n v="2.9700000000000006"/>
    <s v="0"/>
    <s v="1"/>
    <s v="0"/>
  </r>
  <r>
    <s v="/i/mn/31554796396"/>
    <s v="http://impresa.prensa.com/economia/Moodys-Panama_0_4828017249.html"/>
    <s v="http://impresa.prensa.com/economia/Moodys-Panama_0_4828017249.html"/>
    <s v="Moody’s, en Panamá"/>
    <m/>
    <x v="0"/>
    <x v="4"/>
    <s v="pa"/>
    <m/>
    <m/>
    <m/>
    <x v="1"/>
    <m/>
    <s v="noticia"/>
    <s v="2017-08-18 02:55:00-05:00"/>
    <d v="2017-08-18T00:00:00"/>
    <d v="1899-12-30T02:55:00"/>
    <m/>
    <n v="32432"/>
    <m/>
    <n v="214.05"/>
    <m/>
    <m/>
    <n v="6"/>
    <m/>
    <s v="Panamá"/>
    <m/>
    <s v="español"/>
    <m/>
    <x v="1"/>
    <m/>
    <m/>
    <m/>
    <m/>
    <m/>
    <m/>
    <s v="Economía del Canal"/>
    <m/>
    <m/>
    <m/>
    <m/>
    <m/>
    <m/>
    <m/>
    <m/>
    <m/>
    <m/>
    <m/>
    <s v="Canal de Panamá"/>
    <x v="2"/>
    <n v="0"/>
    <s v="Protagonismo"/>
    <s v="Mencion"/>
    <n v="0"/>
    <m/>
    <m/>
    <n v="21.41"/>
    <n v="21.41"/>
    <n v="5.47"/>
    <m/>
    <m/>
    <m/>
    <m/>
    <x v="4"/>
    <s v="/s/mn/a1d13b173b13f7ca05cc2186b32ab920"/>
    <m/>
    <m/>
    <s v="No"/>
    <n v="1"/>
    <x v="10"/>
    <n v="18"/>
    <d v="1899-12-30T00:00:00"/>
    <n v="2.7349999999999994"/>
    <s v="0"/>
    <s v="1"/>
    <s v="0"/>
  </r>
  <r>
    <s v="/p/a/112403472"/>
    <m/>
    <s v="http://corerepo.acceso.com/api/v2/temp_file/ef45e91be31e9f6e8d2530fde18f8827/?format=json"/>
    <s v="Gatera llena en el Premio Autoridad Del Canal De Panamá"/>
    <m/>
    <x v="3"/>
    <x v="16"/>
    <s v="pa"/>
    <m/>
    <m/>
    <m/>
    <x v="115"/>
    <m/>
    <s v="periódico"/>
    <s v="2017-08-17 17:00:00-05:00"/>
    <d v="2017-08-17T00:00:00"/>
    <m/>
    <n v="93.7"/>
    <n v="4"/>
    <m/>
    <n v="135"/>
    <m/>
    <n v="36"/>
    <m/>
    <s v="información general"/>
    <s v="Panamá"/>
    <m/>
    <s v="español"/>
    <m/>
    <x v="1"/>
    <s v="Titular"/>
    <m/>
    <m/>
    <m/>
    <m/>
    <m/>
    <m/>
    <m/>
    <m/>
    <m/>
    <m/>
    <m/>
    <m/>
    <m/>
    <m/>
    <m/>
    <m/>
    <s v="Fiestas y cocteles"/>
    <s v="Canal de Panamá"/>
    <x v="1"/>
    <n v="0"/>
    <s v="Protagonismo"/>
    <s v="Secundario"/>
    <n v="0"/>
    <m/>
    <n v="7.0000000000000007E-2"/>
    <n v="67.5"/>
    <n v="67.5"/>
    <n v="6.25"/>
    <m/>
    <m/>
    <m/>
    <m/>
    <x v="16"/>
    <s v="/s/a/sigpn"/>
    <m/>
    <s v="nacional"/>
    <s v="Sí"/>
    <n v="1"/>
    <x v="33"/>
    <n v="17"/>
    <d v="1899-12-30T00:00:00"/>
    <n v="3.125"/>
    <s v="0"/>
    <s v="1"/>
    <s v="0"/>
  </r>
  <r>
    <s v="/p/a/112403547"/>
    <m/>
    <s v="http://corerepo.acceso.com/api/v2/temp_file/68d9d4b1456d31b8c507715aeef910c1/?format=json"/>
    <s v="PORTADA"/>
    <m/>
    <x v="3"/>
    <x v="15"/>
    <s v="pa"/>
    <m/>
    <m/>
    <m/>
    <x v="1"/>
    <m/>
    <s v="periódico"/>
    <s v="2017-08-17 17:00:00-05:00"/>
    <d v="2017-08-17T00:00:00"/>
    <m/>
    <n v="1626.9"/>
    <n v="5"/>
    <m/>
    <n v="1735"/>
    <m/>
    <n v="1"/>
    <m/>
    <s v="información general"/>
    <s v="Panamá"/>
    <m/>
    <s v="español"/>
    <m/>
    <x v="1"/>
    <s v="Portada"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m/>
    <n v="0.5"/>
    <n v="867.5"/>
    <n v="867.5"/>
    <n v="6.88"/>
    <m/>
    <m/>
    <m/>
    <m/>
    <x v="15"/>
    <s v="/s/a/estpn"/>
    <m/>
    <s v="nacional"/>
    <s v="Sí"/>
    <n v="1"/>
    <x v="1"/>
    <n v="17"/>
    <d v="1899-12-30T00:00:00"/>
    <n v="3.4399999999999995"/>
    <s v="1"/>
    <s v="0"/>
    <s v="0"/>
  </r>
  <r>
    <s v="/p/a/112404234"/>
    <m/>
    <s v="http://corerepo.acceso.com/api/v2/temp_file/8c5c0746b61cda51df802bbc8c469410/?format=json"/>
    <s v="En los niños está 'El futuro de la paz'"/>
    <m/>
    <x v="3"/>
    <x v="28"/>
    <s v="pa"/>
    <m/>
    <m/>
    <s v="GRUPO EPASA"/>
    <x v="116"/>
    <m/>
    <s v="periódico"/>
    <s v="2017-08-17 17:00:00-05:00"/>
    <d v="2017-08-17T00:00:00"/>
    <m/>
    <n v="214.2"/>
    <n v="4"/>
    <m/>
    <n v="279"/>
    <m/>
    <n v="32"/>
    <m/>
    <s v="información general"/>
    <s v="Panamá"/>
    <m/>
    <s v="español"/>
    <m/>
    <x v="1"/>
    <m/>
    <m/>
    <m/>
    <m/>
    <m/>
    <m/>
    <m/>
    <m/>
    <m/>
    <m/>
    <m/>
    <m/>
    <m/>
    <m/>
    <m/>
    <m/>
    <m/>
    <s v="Cronograma de actividades"/>
    <s v="Canal de Panamá"/>
    <x v="2"/>
    <n v="0"/>
    <s v="Protagonismo"/>
    <s v="Mencion"/>
    <n v="0"/>
    <m/>
    <n v="0.03"/>
    <n v="30.1"/>
    <n v="30.1"/>
    <n v="6.25"/>
    <m/>
    <m/>
    <m/>
    <m/>
    <x v="23"/>
    <s v="/s/a/pacri"/>
    <m/>
    <s v="nacional"/>
    <s v="No"/>
    <n v="1"/>
    <x v="3"/>
    <n v="17"/>
    <d v="1899-12-30T00:00:00"/>
    <n v="3.125"/>
    <s v="0"/>
    <s v="1"/>
    <s v="0"/>
  </r>
  <r>
    <s v="/p/a/112404169"/>
    <m/>
    <s v="http://corerepo.acceso.com/api/v2/temp_file/1aca09d129f026ffc1bff2aa09787efc/?format=json"/>
    <s v="¡La hora del selfie!"/>
    <m/>
    <x v="3"/>
    <x v="28"/>
    <s v="pa"/>
    <m/>
    <m/>
    <s v="GRUPO EPASA"/>
    <x v="1"/>
    <m/>
    <s v="periódico"/>
    <s v="2017-08-17 17:00:00-05:00"/>
    <d v="2017-08-17T00:00:00"/>
    <m/>
    <n v="686.8"/>
    <n v="4"/>
    <m/>
    <n v="962"/>
    <m/>
    <n v="2"/>
    <m/>
    <s v="información general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m/>
    <n v="0.5"/>
    <n v="481"/>
    <n v="481"/>
    <n v="8.1300000000000008"/>
    <m/>
    <m/>
    <m/>
    <m/>
    <x v="23"/>
    <s v="/s/a/pacri"/>
    <m/>
    <s v="nacional"/>
    <s v="No"/>
    <n v="1"/>
    <x v="1"/>
    <n v="17"/>
    <d v="1899-12-30T00:00:00"/>
    <n v="4.0650000000000004"/>
    <s v="1"/>
    <s v="0"/>
    <s v="0"/>
  </r>
  <r>
    <s v="/p/a/112403478"/>
    <m/>
    <s v="http://corerepo.acceso.com/api/v2/temp_file/119a0a3aeb6a55cff5e546c7353c9554/?format=json"/>
    <s v="Panamá tomara medidas en situación de Venezuela"/>
    <m/>
    <x v="3"/>
    <x v="16"/>
    <s v="pa"/>
    <m/>
    <m/>
    <m/>
    <x v="117"/>
    <m/>
    <s v="periódico"/>
    <s v="2017-08-17 17:00:00-05:00"/>
    <d v="2017-08-17T00:00:00"/>
    <m/>
    <n v="683.4"/>
    <n v="4"/>
    <m/>
    <n v="922"/>
    <m/>
    <n v="6"/>
    <m/>
    <s v="información general"/>
    <s v="Panamá"/>
    <m/>
    <s v="español"/>
    <m/>
    <x v="1"/>
    <m/>
    <m/>
    <m/>
    <m/>
    <m/>
    <m/>
    <m/>
    <m/>
    <s v="Sí"/>
    <m/>
    <m/>
    <m/>
    <m/>
    <m/>
    <m/>
    <m/>
    <s v="Relaciones internacionales"/>
    <m/>
    <s v="Canal de Panamá"/>
    <x v="1"/>
    <n v="1"/>
    <s v="Protagonismo"/>
    <s v="Secundario"/>
    <n v="1"/>
    <m/>
    <n v="0.47"/>
    <n v="461"/>
    <n v="461"/>
    <n v="7.5"/>
    <m/>
    <m/>
    <m/>
    <m/>
    <x v="16"/>
    <s v="/s/a/sigpn"/>
    <m/>
    <s v="nacional"/>
    <s v="Sí"/>
    <n v="1"/>
    <x v="1"/>
    <n v="17"/>
    <d v="1899-12-30T00:00:00"/>
    <n v="3.75"/>
    <s v="1"/>
    <s v="0"/>
    <s v="0"/>
  </r>
  <r>
    <s v="/p/a/112403673"/>
    <m/>
    <s v="http://corerepo.acceso.com/api/v2/temp_file/fdced08a4305b9da667f2543d002930a/?format=json"/>
    <s v="autoridadTÍASamá"/>
    <m/>
    <x v="3"/>
    <x v="39"/>
    <s v="pa"/>
    <m/>
    <m/>
    <s v="EDIT. POR LA DEMOCRACIA S.A"/>
    <x v="1"/>
    <m/>
    <s v="periódico"/>
    <s v="2017-08-17 17:00:00-05:00"/>
    <d v="2017-08-17T00:00:00"/>
    <m/>
    <n v="617.9"/>
    <n v="5"/>
    <m/>
    <n v="2195"/>
    <m/>
    <n v="78"/>
    <m/>
    <s v="femeninas"/>
    <s v="Panamá"/>
    <m/>
    <s v="español"/>
    <m/>
    <x v="1"/>
    <m/>
    <m/>
    <m/>
    <m/>
    <m/>
    <m/>
    <m/>
    <m/>
    <m/>
    <m/>
    <m/>
    <m/>
    <m/>
    <m/>
    <s v="Proyectos y leyes"/>
    <m/>
    <m/>
    <m/>
    <s v="Canal de Panamá"/>
    <x v="1"/>
    <n v="0"/>
    <s v="Protagonismo"/>
    <s v="Secundario"/>
    <n v="0"/>
    <m/>
    <n v="0.5"/>
    <n v="1097.5"/>
    <n v="1097.5"/>
    <n v="6.25"/>
    <m/>
    <m/>
    <m/>
    <m/>
    <x v="31"/>
    <s v="/s/a/lpela"/>
    <n v="1"/>
    <s v="nacional"/>
    <s v="Sí"/>
    <n v="1"/>
    <x v="43"/>
    <n v="17"/>
    <d v="1899-12-30T00:00:00"/>
    <n v="3.125"/>
    <s v="0"/>
    <s v="1"/>
    <s v="0"/>
  </r>
  <r>
    <s v="/p/a/112403825"/>
    <m/>
    <s v="http://corerepo.acceso.com/api/v2/temp_file/7c9113e1f561603b143ea1913bed4f71/?format=json"/>
    <s v="Mike Pence, los selfis y un sueño"/>
    <m/>
    <x v="3"/>
    <x v="26"/>
    <s v="pa"/>
    <m/>
    <m/>
    <s v="EDIT. POR LA DEMOCRACIA S.A"/>
    <x v="94"/>
    <m/>
    <s v="periódico"/>
    <s v="2017-08-17 17:00:00-05:00"/>
    <d v="2017-08-17T00:00:00"/>
    <m/>
    <n v="1077.0999999999999"/>
    <n v="5"/>
    <m/>
    <n v="1414"/>
    <m/>
    <n v="3"/>
    <m/>
    <s v="información general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m/>
    <n v="0.32"/>
    <n v="707"/>
    <n v="707"/>
    <n v="7.5"/>
    <m/>
    <m/>
    <m/>
    <m/>
    <x v="22"/>
    <s v="/s/a/lppnn"/>
    <m/>
    <s v="nacional"/>
    <s v="Sí"/>
    <n v="1"/>
    <x v="1"/>
    <n v="17"/>
    <d v="1899-12-30T00:00:00"/>
    <n v="3.75"/>
    <s v="1"/>
    <s v="0"/>
    <s v="0"/>
  </r>
  <r>
    <s v="/p/a/112403980"/>
    <m/>
    <s v="http://corerepo.acceso.com/api/v2/temp_file/27af1f788b28e1029f25ed2c46a8ab9a/?format=json"/>
    <s v="Últimos ensayos para Panamá"/>
    <m/>
    <x v="3"/>
    <x v="26"/>
    <s v="pa"/>
    <m/>
    <m/>
    <s v="EDIT. POR LA DEMOCRACIA S.A"/>
    <x v="16"/>
    <m/>
    <s v="periódico"/>
    <s v="2017-08-17 17:00:00-05:00"/>
    <d v="2017-08-17T00:00:00"/>
    <m/>
    <n v="300.3"/>
    <n v="5"/>
    <m/>
    <n v="393"/>
    <m/>
    <n v="40"/>
    <m/>
    <s v="información general"/>
    <s v="Panamá"/>
    <m/>
    <s v="español"/>
    <m/>
    <x v="1"/>
    <m/>
    <m/>
    <m/>
    <m/>
    <m/>
    <s v="Deportes"/>
    <m/>
    <m/>
    <m/>
    <m/>
    <m/>
    <m/>
    <m/>
    <m/>
    <m/>
    <m/>
    <m/>
    <m/>
    <s v="Canal de Panamá"/>
    <x v="1"/>
    <n v="0"/>
    <s v="Protagonismo"/>
    <s v="Secundario"/>
    <n v="0"/>
    <m/>
    <n v="0.09"/>
    <n v="196.5"/>
    <n v="196.5"/>
    <n v="6.25"/>
    <m/>
    <m/>
    <m/>
    <m/>
    <x v="22"/>
    <s v="/s/a/lppnn"/>
    <m/>
    <s v="nacional"/>
    <s v="Sí"/>
    <n v="1"/>
    <x v="14"/>
    <n v="17"/>
    <d v="1899-12-30T00:00:00"/>
    <n v="3.125"/>
    <s v="0"/>
    <s v="1"/>
    <s v="0"/>
  </r>
  <r>
    <s v="/i/mn/31553672867"/>
    <s v="http://laestrella.com.pa/panama/nacional/seis-horas-pence-panama/24018318"/>
    <s v="http://laestrella.com.pa/panama/nacional/seis-horas-pence-panama/24018318"/>
    <s v="Las seis horas de Pence en Panamá"/>
    <m/>
    <x v="0"/>
    <x v="2"/>
    <s v="pa"/>
    <m/>
    <m/>
    <m/>
    <x v="35"/>
    <m/>
    <s v="noticia"/>
    <s v="2017-08-18 00:09:00-05:00"/>
    <d v="2017-08-18T00:00:00"/>
    <d v="1899-12-30T00:09:00"/>
    <m/>
    <n v="49727"/>
    <m/>
    <n v="462.46"/>
    <m/>
    <m/>
    <n v="5"/>
    <s v="información general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m/>
    <m/>
    <n v="231.23"/>
    <n v="231.23"/>
    <n v="6.56"/>
    <m/>
    <m/>
    <m/>
    <m/>
    <x v="2"/>
    <s v="/s/mn/90c1e89e24d01c2a3df8080e7f6bdb35"/>
    <m/>
    <m/>
    <s v="No"/>
    <n v="1"/>
    <x v="1"/>
    <n v="18"/>
    <d v="1899-12-30T00:00:00"/>
    <n v="3.2799999999999994"/>
    <s v="1"/>
    <s v="0"/>
    <s v="0"/>
  </r>
  <r>
    <s v="/i/mn/31554354086"/>
    <s v="http://laestrella.com.pa/panama/nacional/seis-horas-pence-panama/24018318"/>
    <s v="http://laestrella.com.pa/panama/nacional/seis-horas-pence-panama/24018318"/>
    <s v="hace 1 hora Las seis horas de Pence en Panamá"/>
    <m/>
    <x v="0"/>
    <x v="2"/>
    <s v="pa"/>
    <m/>
    <m/>
    <m/>
    <x v="35"/>
    <m/>
    <s v="noticia"/>
    <s v="2017-08-18 01:56:00-05:00"/>
    <d v="2017-08-18T00:00:00"/>
    <d v="1899-12-30T01:56:00"/>
    <m/>
    <n v="49727"/>
    <m/>
    <n v="462.46"/>
    <m/>
    <m/>
    <n v="5"/>
    <s v="información general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m/>
    <m/>
    <n v="231.23"/>
    <n v="231.23"/>
    <n v="6.56"/>
    <m/>
    <m/>
    <m/>
    <m/>
    <x v="2"/>
    <s v="/s/mn/90c1e89e24d01c2a3df8080e7f6bdb35"/>
    <m/>
    <m/>
    <s v="No"/>
    <n v="1"/>
    <x v="1"/>
    <n v="18"/>
    <d v="1899-12-30T00:00:00"/>
    <n v="3.2799999999999994"/>
    <s v="1"/>
    <s v="0"/>
    <s v="0"/>
  </r>
  <r>
    <s v="/p/a/112403960"/>
    <m/>
    <s v="http://corerepo.acceso.com/api/v2/temp_file/9a98c2a92d2872ff17115f0b7eb6d735/?format=json"/>
    <s v="Moody's, en Panamá"/>
    <m/>
    <x v="3"/>
    <x v="26"/>
    <s v="pa"/>
    <m/>
    <m/>
    <s v="EDIT. POR LA DEMOCRACIA S.A"/>
    <x v="27"/>
    <m/>
    <s v="periódico"/>
    <s v="2017-08-17 17:00:00-05:00"/>
    <d v="2017-08-17T00:00:00"/>
    <m/>
    <n v="148"/>
    <n v="5"/>
    <m/>
    <n v="194"/>
    <m/>
    <n v="19"/>
    <m/>
    <s v="información general"/>
    <s v="Panamá"/>
    <m/>
    <s v="español"/>
    <m/>
    <x v="1"/>
    <m/>
    <m/>
    <m/>
    <m/>
    <m/>
    <m/>
    <s v="Economía del Canal"/>
    <m/>
    <m/>
    <m/>
    <m/>
    <m/>
    <m/>
    <m/>
    <m/>
    <m/>
    <m/>
    <m/>
    <s v="Canal de Panamá"/>
    <x v="2"/>
    <n v="0"/>
    <s v="Protagonismo"/>
    <s v="Mencion"/>
    <n v="0"/>
    <m/>
    <n v="0.03"/>
    <n v="68.5"/>
    <n v="68.5"/>
    <n v="5.94"/>
    <m/>
    <m/>
    <m/>
    <m/>
    <x v="22"/>
    <s v="/s/a/lppnn"/>
    <m/>
    <s v="nacional"/>
    <s v="No"/>
    <n v="1"/>
    <x v="10"/>
    <n v="17"/>
    <d v="1899-12-30T00:00:00"/>
    <n v="2.9700000000000006"/>
    <s v="0"/>
    <s v="1"/>
    <s v="0"/>
  </r>
  <r>
    <s v="/p/a/112403557"/>
    <m/>
    <s v="http://corerepo.acceso.com/api/v2/temp_file/1e447da7af98a30eced7f93efe578bae/?format=json"/>
    <s v="Las seis horas de Pence en Panamá"/>
    <m/>
    <x v="3"/>
    <x v="15"/>
    <s v="pa"/>
    <m/>
    <m/>
    <m/>
    <x v="35"/>
    <m/>
    <s v="periódico"/>
    <s v="2017-08-17 17:00:00-05:00"/>
    <d v="2017-08-17T00:00:00"/>
    <m/>
    <n v="660.2"/>
    <n v="5"/>
    <m/>
    <n v="792"/>
    <m/>
    <n v="2"/>
    <m/>
    <s v="información general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m/>
    <n v="0.23"/>
    <n v="396"/>
    <n v="396"/>
    <n v="6.88"/>
    <m/>
    <m/>
    <m/>
    <m/>
    <x v="15"/>
    <s v="/s/a/estpn"/>
    <m/>
    <s v="nacional"/>
    <s v="Sí"/>
    <n v="1"/>
    <x v="29"/>
    <n v="17"/>
    <d v="1899-12-30T00:00:00"/>
    <n v="3.4399999999999995"/>
    <s v="1"/>
    <s v="0"/>
    <s v="0"/>
  </r>
  <r>
    <s v="/i/mn/31556121265"/>
    <s v="http://elsiglo.com/panama/agenda-mike-pence-varela-panama/24018186"/>
    <s v="http://elsiglo.com/panama/agenda-mike-pence-varela-panama/24018186"/>
    <s v="17/08/2017 - 1:03 p.m. Mike Pence en suelo panameño"/>
    <m/>
    <x v="0"/>
    <x v="0"/>
    <s v="pa"/>
    <m/>
    <m/>
    <m/>
    <x v="118"/>
    <m/>
    <s v="noticia"/>
    <s v="2017-08-18 05:38:00-05:00"/>
    <d v="2017-08-18T00:00:00"/>
    <d v="1899-12-30T05:38:00"/>
    <m/>
    <n v="419"/>
    <m/>
    <n v="100"/>
    <m/>
    <m/>
    <n v="4"/>
    <s v="información general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m/>
    <m/>
    <n v="0.42"/>
    <n v="0.42"/>
    <n v="6.56"/>
    <m/>
    <m/>
    <m/>
    <m/>
    <x v="0"/>
    <s v="/s/mn/c11e65d811682e26e9281cacf6ba002c"/>
    <m/>
    <m/>
    <s v="No"/>
    <n v="1"/>
    <x v="1"/>
    <n v="18"/>
    <d v="1899-12-30T00:00:00"/>
    <n v="3.2799999999999994"/>
    <s v="1"/>
    <s v="0"/>
    <s v="0"/>
  </r>
  <r>
    <s v="/p/a/112403509"/>
    <m/>
    <s v="http://corerepo.acceso.com/api/v2/temp_file/c3057d858eba6c7f9bf54f6f4ae21c7f/?format=json"/>
    <s v="La gallina de los huevos de oro"/>
    <m/>
    <x v="3"/>
    <x v="16"/>
    <s v="pa"/>
    <m/>
    <m/>
    <m/>
    <x v="119"/>
    <m/>
    <s v="periódico"/>
    <s v="2017-08-17 17:00:00-05:00"/>
    <d v="2017-08-17T00:00:00"/>
    <m/>
    <n v="197.5"/>
    <n v="4"/>
    <m/>
    <n v="285"/>
    <m/>
    <n v="12"/>
    <m/>
    <s v="información general"/>
    <s v="Panamá"/>
    <m/>
    <s v="español"/>
    <m/>
    <x v="1"/>
    <m/>
    <m/>
    <m/>
    <m/>
    <m/>
    <m/>
    <m/>
    <m/>
    <m/>
    <s v="Perfiles, Biografías, Entretenimiento"/>
    <m/>
    <m/>
    <m/>
    <m/>
    <m/>
    <m/>
    <m/>
    <m/>
    <s v="Canal de Panamá"/>
    <x v="1"/>
    <n v="0"/>
    <s v="Protagonismo"/>
    <s v="Secundario"/>
    <n v="0"/>
    <m/>
    <n v="0.14000000000000001"/>
    <n v="142.5"/>
    <n v="142.5"/>
    <n v="6.25"/>
    <m/>
    <m/>
    <m/>
    <m/>
    <x v="16"/>
    <s v="/s/a/sigpn"/>
    <m/>
    <s v="nacional"/>
    <s v="Sí"/>
    <n v="1"/>
    <x v="31"/>
    <n v="17"/>
    <d v="1899-12-30T00:00:00"/>
    <n v="3.125"/>
    <s v="0"/>
    <s v="1"/>
    <s v="0"/>
  </r>
  <r>
    <s v="/p/a/112404352"/>
    <m/>
    <s v="http://corerepo.acceso.com/api/v2/temp_file/71f863164d15de14312c9ec092d46d1b/?format=json"/>
    <s v="'Felicito a Panamá por haber logrado este magnífico monumento', Pence"/>
    <m/>
    <x v="3"/>
    <x v="20"/>
    <s v="pa"/>
    <m/>
    <m/>
    <s v="Grupo Editorial Metro S.A."/>
    <x v="67"/>
    <m/>
    <s v="periódico"/>
    <s v="2017-08-17 17:00:00-05:00"/>
    <d v="2017-08-17T00:00:00"/>
    <m/>
    <n v="147.1"/>
    <n v="4"/>
    <m/>
    <n v="225"/>
    <m/>
    <n v="6"/>
    <m/>
    <s v="información general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m/>
    <n v="0.08"/>
    <n v="112.5"/>
    <n v="112.5"/>
    <n v="8.1300000000000008"/>
    <m/>
    <m/>
    <m/>
    <m/>
    <x v="20"/>
    <s v="/s/a/melib"/>
    <m/>
    <s v="nacional"/>
    <s v="No"/>
    <n v="1"/>
    <x v="1"/>
    <n v="17"/>
    <d v="1899-12-30T00:00:00"/>
    <n v="4.0650000000000004"/>
    <s v="1"/>
    <s v="0"/>
    <s v="0"/>
  </r>
  <r>
    <s v="/p/a/112403634"/>
    <m/>
    <s v="http://corerepo.acceso.com/api/v2/temp_file/9f06a763c301de269f3c2098404da2e3/?format=json"/>
    <s v="Sí, HISTORIADORA"/>
    <m/>
    <x v="3"/>
    <x v="39"/>
    <s v="pa"/>
    <m/>
    <m/>
    <s v="EDIT. POR LA DEMOCRACIA S.A"/>
    <x v="120"/>
    <m/>
    <s v="periódico"/>
    <s v="2017-08-17 17:00:00-05:00"/>
    <d v="2017-08-17T00:00:00"/>
    <m/>
    <n v="1599.5"/>
    <n v="5"/>
    <m/>
    <n v="6272"/>
    <m/>
    <n v="67"/>
    <m/>
    <s v="femeninas"/>
    <s v="Panamá"/>
    <m/>
    <s v="español"/>
    <m/>
    <x v="1"/>
    <m/>
    <m/>
    <m/>
    <m/>
    <m/>
    <m/>
    <m/>
    <m/>
    <m/>
    <s v="Historia del Canal"/>
    <m/>
    <m/>
    <m/>
    <m/>
    <m/>
    <m/>
    <m/>
    <m/>
    <s v="Canal de Panamá"/>
    <x v="1"/>
    <n v="0"/>
    <s v="Protagonismo"/>
    <s v="Secundario"/>
    <n v="0"/>
    <m/>
    <n v="1.5"/>
    <n v="3136"/>
    <n v="3136"/>
    <n v="6.25"/>
    <m/>
    <m/>
    <m/>
    <m/>
    <x v="31"/>
    <s v="/s/a/lpela"/>
    <n v="1"/>
    <s v="nacional"/>
    <s v="No"/>
    <n v="1"/>
    <x v="25"/>
    <n v="17"/>
    <d v="1899-12-30T00:00:00"/>
    <n v="3.125"/>
    <s v="0"/>
    <s v="1"/>
    <s v="0"/>
  </r>
  <r>
    <s v="/p/a/112404025"/>
    <m/>
    <s v="http://corerepo.acceso.com/api/v2/temp_file/7221c4f8b9ba5cc43fe33b211e8fbaf3/?format=json"/>
    <s v="Venezuela, en la mira de EE.UU. y Panamá"/>
    <m/>
    <x v="3"/>
    <x v="7"/>
    <s v="pa"/>
    <m/>
    <m/>
    <s v="GRUPO EPASA"/>
    <x v="121"/>
    <m/>
    <s v="periódico"/>
    <s v="2017-08-17 17:00:00-05:00"/>
    <d v="2017-08-17T00:00:00"/>
    <m/>
    <n v="873.2"/>
    <n v="4"/>
    <m/>
    <n v="1776"/>
    <m/>
    <n v="4"/>
    <m/>
    <s v="información general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m/>
    <n v="0.45"/>
    <n v="888"/>
    <n v="888"/>
    <n v="7.5"/>
    <m/>
    <m/>
    <m/>
    <m/>
    <x v="7"/>
    <s v="/s/a/panam"/>
    <m/>
    <s v="nacional"/>
    <s v="Sí"/>
    <n v="1"/>
    <x v="1"/>
    <n v="17"/>
    <d v="1899-12-30T00:00:00"/>
    <n v="3.75"/>
    <s v="1"/>
    <s v="0"/>
    <s v="0"/>
  </r>
  <r>
    <s v="/p/a/112404043"/>
    <m/>
    <s v="http://corerepo.acceso.com/api/v2/temp_file/55458eeb0d2f021843370fd32df4e207/?format=json"/>
    <s v="Ellos siembran los valores en Panamá"/>
    <m/>
    <x v="3"/>
    <x v="7"/>
    <s v="pa"/>
    <m/>
    <m/>
    <s v="GRUPO EPASA"/>
    <x v="122"/>
    <m/>
    <s v="periódico"/>
    <s v="2017-08-17 17:00:00-05:00"/>
    <d v="2017-08-17T00:00:00"/>
    <m/>
    <n v="229.9"/>
    <n v="4"/>
    <m/>
    <n v="467"/>
    <m/>
    <n v="20"/>
    <m/>
    <s v="información general"/>
    <s v="Panamá"/>
    <m/>
    <s v="español"/>
    <m/>
    <x v="1"/>
    <m/>
    <m/>
    <m/>
    <m/>
    <m/>
    <m/>
    <s v="Economía de Panamá"/>
    <m/>
    <m/>
    <m/>
    <m/>
    <m/>
    <m/>
    <m/>
    <m/>
    <m/>
    <m/>
    <m/>
    <s v="Canal de Panamá"/>
    <x v="1"/>
    <n v="1"/>
    <s v="Protagonismo"/>
    <s v="Secundario"/>
    <n v="1"/>
    <m/>
    <n v="0.12"/>
    <n v="233.5"/>
    <n v="233.5"/>
    <n v="7.5"/>
    <m/>
    <m/>
    <m/>
    <m/>
    <x v="7"/>
    <s v="/s/a/panam"/>
    <m/>
    <s v="nacional"/>
    <s v="No"/>
    <n v="1"/>
    <x v="16"/>
    <n v="17"/>
    <d v="1899-12-30T00:00:00"/>
    <n v="3.75"/>
    <s v="1"/>
    <s v="0"/>
    <s v="0"/>
  </r>
  <r>
    <s v="/p/a/112403952"/>
    <m/>
    <s v="http://corerepo.acceso.com/api/v2/temp_file/e7238961287f963a11ce01b145043b83/?format=json"/>
    <s v="Buques no tripulados, ¿estamos listos?"/>
    <m/>
    <x v="3"/>
    <x v="26"/>
    <s v="pa"/>
    <m/>
    <m/>
    <s v="EDIT. POR LA DEMOCRACIA S.A"/>
    <x v="123"/>
    <m/>
    <s v="periódico"/>
    <s v="2017-08-17 17:00:00-05:00"/>
    <d v="2017-08-17T00:00:00"/>
    <m/>
    <n v="348"/>
    <n v="5"/>
    <m/>
    <n v="455"/>
    <m/>
    <n v="14"/>
    <m/>
    <s v="información general"/>
    <s v="Panamá"/>
    <m/>
    <s v="español"/>
    <m/>
    <x v="1"/>
    <m/>
    <m/>
    <m/>
    <m/>
    <m/>
    <m/>
    <m/>
    <m/>
    <m/>
    <m/>
    <m/>
    <s v="Tránsito de buques por el Canal"/>
    <m/>
    <m/>
    <m/>
    <m/>
    <m/>
    <m/>
    <s v="Canal de Panamá"/>
    <x v="1"/>
    <n v="0"/>
    <s v="Protagonismo"/>
    <s v="Secundario"/>
    <n v="0"/>
    <m/>
    <n v="0.1"/>
    <n v="227.5"/>
    <n v="227.5"/>
    <n v="6.25"/>
    <m/>
    <m/>
    <m/>
    <m/>
    <x v="22"/>
    <s v="/s/a/lppnn"/>
    <m/>
    <s v="nacional"/>
    <s v="No"/>
    <n v="1"/>
    <x v="29"/>
    <n v="17"/>
    <d v="1899-12-30T00:00:00"/>
    <n v="3.125"/>
    <s v="0"/>
    <s v="1"/>
    <s v="0"/>
  </r>
  <r>
    <s v="/p/a/112404335"/>
    <m/>
    <s v="http://corerepo.acceso.com/api/v2/temp_file/3ca55ff84e79b2f467abb5eea36550e0/?format=json"/>
    <s v="ft Ti e n e n talento para la oratoria"/>
    <m/>
    <x v="3"/>
    <x v="63"/>
    <s v="pa"/>
    <m/>
    <m/>
    <m/>
    <x v="1"/>
    <m/>
    <s v="periódico"/>
    <s v="2017-08-17 17:00:00-05:00"/>
    <d v="2017-08-17T00:00:00"/>
    <m/>
    <n v="91"/>
    <n v="4"/>
    <m/>
    <n v="75"/>
    <m/>
    <n v="21"/>
    <m/>
    <s v="información general"/>
    <s v="Panamá"/>
    <m/>
    <s v="español"/>
    <m/>
    <x v="1"/>
    <m/>
    <m/>
    <m/>
    <m/>
    <m/>
    <m/>
    <m/>
    <m/>
    <m/>
    <m/>
    <m/>
    <m/>
    <m/>
    <m/>
    <m/>
    <m/>
    <m/>
    <s v="Cumbres, seminarios, foros"/>
    <s v="Canal de Panamá"/>
    <x v="2"/>
    <n v="0"/>
    <s v="Protagonismo"/>
    <s v="Mencion"/>
    <n v="0"/>
    <m/>
    <n v="0.03"/>
    <n v="18.89"/>
    <n v="18.89"/>
    <n v="5.94"/>
    <m/>
    <m/>
    <m/>
    <m/>
    <x v="51"/>
    <s v="/s/a/padia"/>
    <m/>
    <s v="nacional"/>
    <s v="Sí"/>
    <n v="1"/>
    <x v="5"/>
    <n v="17"/>
    <d v="1899-12-30T00:00:00"/>
    <n v="2.9700000000000006"/>
    <s v="0"/>
    <s v="1"/>
    <s v="0"/>
  </r>
  <r>
    <s v="/p/a/112403784"/>
    <m/>
    <s v="http://corerepo.acceso.com/api/v2/temp_file/1b43b4452205c2b78db3c0c69b58e5f9/?format=json"/>
    <s v="íT Guachiman"/>
    <m/>
    <x v="3"/>
    <x v="41"/>
    <s v="pa"/>
    <m/>
    <m/>
    <m/>
    <x v="1"/>
    <m/>
    <s v="periódico"/>
    <s v="2017-08-17 17:00:00-05:00"/>
    <d v="2017-08-17T00:00:00"/>
    <m/>
    <n v="172.2"/>
    <n v="4"/>
    <m/>
    <n v="182"/>
    <m/>
    <n v="14"/>
    <m/>
    <s v="información general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m/>
    <n v="0.12"/>
    <n v="91"/>
    <n v="91"/>
    <n v="6.56"/>
    <m/>
    <m/>
    <m/>
    <m/>
    <x v="33"/>
    <s v="/s/a/midia"/>
    <m/>
    <s v="nacional"/>
    <s v="No"/>
    <n v="1"/>
    <x v="1"/>
    <n v="17"/>
    <d v="1899-12-30T00:00:00"/>
    <n v="3.2799999999999994"/>
    <s v="1"/>
    <s v="0"/>
    <s v="0"/>
  </r>
  <r>
    <s v="/tv/a360lat/32098335"/>
    <m/>
    <s v="https://acceso360latam.acceso.com/autoridadcanal/es-PA/?mod=TrackingAVPlayer&amp;task=download&amp;isHighQuality=1&amp;inline=1&amp;newsId=32098335&amp;mediaType=2&amp;origin=news-publication&amp;sigTs=1503073807&amp;sig=0e2dbcb8b106dc1a97991912b20ecbc9bea3797460ac5f00a2ac862cb2177d53"/>
    <s v="LAS ESCLUSAS DE COCOLI FUE EL PRIMER LUGAR QUE VISITO EL VICEPRESIDENTE ESTADOUNIDENSE, MIKE PENCE, COMO PARTE DE SU..."/>
    <m/>
    <x v="1"/>
    <x v="17"/>
    <s v="pa"/>
    <s v="pa"/>
    <m/>
    <m/>
    <x v="124"/>
    <m/>
    <s v="tv"/>
    <s v="2017-08-18 07:10:28-05:00"/>
    <d v="2017-08-18T00:00:00"/>
    <d v="1899-12-30T07:10:28"/>
    <m/>
    <m/>
    <m/>
    <n v="6043.1"/>
    <n v="178"/>
    <m/>
    <m/>
    <m/>
    <s v="Panamá"/>
    <s v="pa"/>
    <m/>
    <m/>
    <x v="1"/>
    <m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n v="89"/>
    <m/>
    <n v="3021.55"/>
    <n v="3021.55"/>
    <n v="8"/>
    <m/>
    <m/>
    <m/>
    <m/>
    <x v="17"/>
    <m/>
    <m/>
    <m/>
    <s v="No"/>
    <n v="1"/>
    <x v="1"/>
    <n v="18"/>
    <d v="1899-12-30T00:03:08"/>
    <n v="4"/>
    <s v="1"/>
    <s v="0"/>
    <s v="0"/>
  </r>
  <r>
    <s v="/tv/a360lat/32099146"/>
    <m/>
    <s v="https://acceso360latam.acceso.com/autoridadcanal/es-PA/?mod=TrackingAVPlayer&amp;task=download&amp;isHighQuality=1&amp;inline=1&amp;newsId=32099146&amp;mediaType=2&amp;origin=news-publication&amp;sigTs=1503073807&amp;sig=b754249e3b51d74eb0c6ba2be04af7794c212219d9ce7943cb29ed8df8b9d397"/>
    <s v="ENTREVISTA CON SHARON DIAZ, DIRECTORA DEL CENTRO PENITENCIARIO DE COLON; MIGUEL CRESPO, ARQUITECTO Y ALEXIS HO,..."/>
    <m/>
    <x v="1"/>
    <x v="12"/>
    <s v="pa"/>
    <s v="pa"/>
    <m/>
    <m/>
    <x v="1"/>
    <m/>
    <s v="tv"/>
    <s v="2017-08-18 09:47:21-05:00"/>
    <d v="2017-08-18T00:00:00"/>
    <d v="1899-12-30T09:47:21"/>
    <m/>
    <m/>
    <m/>
    <n v="18765"/>
    <n v="556"/>
    <m/>
    <m/>
    <m/>
    <s v="Panamá"/>
    <s v="pa"/>
    <m/>
    <m/>
    <x v="1"/>
    <m/>
    <s v="Acciones sociales"/>
    <m/>
    <m/>
    <m/>
    <m/>
    <m/>
    <m/>
    <m/>
    <m/>
    <m/>
    <m/>
    <m/>
    <m/>
    <m/>
    <m/>
    <m/>
    <m/>
    <s v="Canal de Panamá"/>
    <x v="1"/>
    <n v="0"/>
    <s v="Protagonismo"/>
    <s v="Secundario"/>
    <n v="0"/>
    <n v="278"/>
    <m/>
    <n v="9382.5"/>
    <n v="9382.5"/>
    <n v="5"/>
    <m/>
    <m/>
    <m/>
    <m/>
    <x v="12"/>
    <m/>
    <m/>
    <m/>
    <s v="No"/>
    <n v="1"/>
    <x v="29"/>
    <n v="18"/>
    <d v="1899-12-30T00:09:49"/>
    <n v="2.5"/>
    <s v="0"/>
    <s v="1"/>
    <s v="0"/>
  </r>
  <r>
    <s v="/tv/a360lat/32098584"/>
    <m/>
    <s v="https://acceso360latam.acceso.com/autoridadcanal/es-PA/?mod=TrackingAVPlayer&amp;task=download&amp;isHighQuality=1&amp;inline=1&amp;newsId=32098584&amp;mediaType=2&amp;origin=news-publication&amp;sigTs=1503073807&amp;sig=d3c750eacc00fba1fc252a495a224e91a29a87cb231d18e41a41cef6b01f6048"/>
    <s v="ENTREVISTA CON MARIA LUISA NAVARRO, VICECANCILLER DE PANAMA. HABLA SOBRE LA REUNION ENTRE EL PRESIDENTE DE LA REPUBLICA,..."/>
    <m/>
    <x v="1"/>
    <x v="17"/>
    <s v="pa"/>
    <s v="pa"/>
    <m/>
    <m/>
    <x v="125"/>
    <m/>
    <s v="tv"/>
    <s v="2017-08-18 07:44:42-05:00"/>
    <d v="2017-08-18T00:00:00"/>
    <d v="1899-12-30T07:44:42"/>
    <m/>
    <m/>
    <m/>
    <n v="21863.8"/>
    <n v="644"/>
    <m/>
    <m/>
    <m/>
    <s v="Panamá"/>
    <s v="pa"/>
    <m/>
    <m/>
    <x v="1"/>
    <m/>
    <m/>
    <m/>
    <m/>
    <m/>
    <m/>
    <m/>
    <m/>
    <m/>
    <m/>
    <m/>
    <m/>
    <m/>
    <m/>
    <m/>
    <m/>
    <s v="Relaciones internacionales"/>
    <m/>
    <s v="Canal de Panamá"/>
    <x v="2"/>
    <n v="0"/>
    <s v="Protagonismo"/>
    <s v="Mencion"/>
    <n v="0"/>
    <n v="5"/>
    <m/>
    <n v="169.75"/>
    <n v="169.75"/>
    <n v="5"/>
    <m/>
    <m/>
    <m/>
    <m/>
    <x v="17"/>
    <m/>
    <m/>
    <m/>
    <s v="No"/>
    <n v="1"/>
    <x v="1"/>
    <n v="18"/>
    <d v="1899-12-30T00:11:22"/>
    <n v="2.5"/>
    <s v="0"/>
    <s v="1"/>
    <s v="0"/>
  </r>
  <r>
    <s v="/tv/a360lat/32099187"/>
    <m/>
    <s v="https://acceso360latam.acceso.com/autoridadcanal/es-PA/?mod=TrackingAVPlayer&amp;task=download&amp;isHighQuality=1&amp;inline=1&amp;newsId=32099187&amp;mediaType=2&amp;origin=news-publication&amp;sigTs=1503073807&amp;sig=137cf975ea42b5e41c6718b488b69bc145c914650a3949a139ab09b05bc66b90"/>
    <s v="SECCION DE OPINION. SE HABLA SOBRE LA VISITA DE MIKE PENCE, VICEPRESIDENTE DE EEUU, EN LAS ESCLUSAS DE COCOLI DEL CANAL..."/>
    <m/>
    <x v="1"/>
    <x v="21"/>
    <s v="pa"/>
    <s v="pa"/>
    <m/>
    <m/>
    <x v="126"/>
    <m/>
    <s v="tv"/>
    <s v="2017-08-18 07:25:32-05:00"/>
    <d v="2017-08-18T00:00:00"/>
    <d v="1899-12-30T07:25:32"/>
    <m/>
    <m/>
    <m/>
    <n v="3262.5"/>
    <n v="348"/>
    <m/>
    <m/>
    <m/>
    <s v="Panamá"/>
    <s v="pa"/>
    <m/>
    <m/>
    <x v="1"/>
    <m/>
    <m/>
    <m/>
    <m/>
    <m/>
    <m/>
    <m/>
    <m/>
    <m/>
    <m/>
    <m/>
    <m/>
    <m/>
    <m/>
    <m/>
    <m/>
    <s v="Relaciones internacionales"/>
    <m/>
    <s v="Canal de Panamá"/>
    <x v="2"/>
    <n v="0"/>
    <s v="Protagonismo"/>
    <s v="Mencion"/>
    <n v="0"/>
    <n v="5"/>
    <m/>
    <n v="46.88"/>
    <n v="46.88"/>
    <n v="5"/>
    <m/>
    <m/>
    <m/>
    <m/>
    <x v="3"/>
    <m/>
    <m/>
    <m/>
    <s v="No"/>
    <n v="1"/>
    <x v="1"/>
    <n v="18"/>
    <d v="1899-12-30T00:06:08"/>
    <n v="2.5"/>
    <s v="0"/>
    <s v="1"/>
    <s v="0"/>
  </r>
  <r>
    <s v="/r/a360lat/32100272"/>
    <m/>
    <s v="https://acceso360latam.acceso.com/autoridadcanal/es-PA/?mod=TrackingAVPlayer&amp;task=download&amp;isHighQuality=1&amp;inline=1&amp;newsId=32100272&amp;mediaType=1&amp;origin=news-publication&amp;sigTs=1503073807&amp;sig=2ea36ac0994c480ac274ad40c43997eb2a31bcf691e4b05506be9826373dec5f"/>
    <s v="MIKE PENCE EN SU VISITA A PANAMA CONDENO LOS ATENTADOS EN BARCELONA Y LAMENTO QUE VENEZUELA SE ESTE CONVIRTIENDO EN UNA..."/>
    <m/>
    <x v="2"/>
    <x v="9"/>
    <s v="pa"/>
    <s v="pa"/>
    <m/>
    <m/>
    <x v="127"/>
    <m/>
    <s v="radio"/>
    <s v="2017-08-18 07:19:14-05:00"/>
    <d v="2017-08-18T00:00:00"/>
    <d v="1899-12-30T07:19:14"/>
    <m/>
    <m/>
    <m/>
    <n v="447.93"/>
    <n v="420"/>
    <m/>
    <m/>
    <m/>
    <s v="Panamá"/>
    <s v="pa"/>
    <m/>
    <m/>
    <x v="1"/>
    <m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n v="210"/>
    <m/>
    <n v="223.97"/>
    <n v="223.97"/>
    <n v="8"/>
    <m/>
    <m/>
    <m/>
    <m/>
    <x v="9"/>
    <m/>
    <m/>
    <m/>
    <s v="No"/>
    <n v="1"/>
    <x v="1"/>
    <n v="18"/>
    <d v="1899-12-30T00:07:25"/>
    <n v="4"/>
    <s v="1"/>
    <s v="0"/>
    <s v="0"/>
  </r>
  <r>
    <s v="/i/mn/31558272788"/>
    <s v="http://www.prensa.com/cultura/Diario-categorias-premios-Excelencia-Periodistica_0_4828767081.html"/>
    <s v="http://www.prensa.com/cultura/Diario-categorias-premios-Excelencia-Periodistica_0_4828767081.html"/>
    <s v="La infografía sobre la ampliación del Canal de Panamá es del diseñador gráfico Ernesto Jaén."/>
    <m/>
    <x v="0"/>
    <x v="11"/>
    <s v="pa"/>
    <m/>
    <m/>
    <m/>
    <x v="1"/>
    <m/>
    <s v="noticia"/>
    <s v="2017-08-18 09:47:00-05:00"/>
    <d v="2017-08-18T00:00:00"/>
    <d v="1899-12-30T09:47:00"/>
    <m/>
    <n v="72409"/>
    <m/>
    <n v="606.05999999999995"/>
    <m/>
    <m/>
    <n v="6"/>
    <m/>
    <s v="Panamá"/>
    <m/>
    <s v="español"/>
    <m/>
    <x v="1"/>
    <s v="Titular"/>
    <m/>
    <m/>
    <s v="Ampliación Canal"/>
    <m/>
    <m/>
    <m/>
    <m/>
    <m/>
    <m/>
    <m/>
    <m/>
    <m/>
    <m/>
    <m/>
    <m/>
    <m/>
    <m/>
    <s v="Canal de Panamá"/>
    <x v="1"/>
    <n v="0"/>
    <s v="Protagonismo"/>
    <s v="Secundario"/>
    <n v="0"/>
    <m/>
    <m/>
    <n v="303.02999999999997"/>
    <n v="303.02999999999997"/>
    <n v="5.94"/>
    <m/>
    <m/>
    <m/>
    <m/>
    <x v="11"/>
    <s v="/s/mn/c278fcaee936dcae2361612fec832e84"/>
    <m/>
    <m/>
    <s v="No"/>
    <n v="1"/>
    <x v="7"/>
    <n v="18"/>
    <d v="1899-12-30T00:00:00"/>
    <n v="2.9700000000000006"/>
    <s v="0"/>
    <s v="1"/>
    <s v="0"/>
  </r>
  <r>
    <s v="/i/mn/31557586290"/>
    <s v="http://canal.sertv.gob.pa/noticias-nacional-fm/item/43862-vicepresidentes-de-panama-y-estados-unidos-visitan-esclusas-de-cocoli"/>
    <s v="http://canal.sertv.gob.pa/noticias-nacional-fm/item/43862-vicepresidentes-de-panama-y-estados-unidos-visitan-esclusas-de-cocoli"/>
    <s v="Vicepresidentes de Panamá y Estados Unidos visitan Esclusas de Cocolí"/>
    <m/>
    <x v="0"/>
    <x v="14"/>
    <s v="pa"/>
    <m/>
    <m/>
    <m/>
    <x v="1"/>
    <m/>
    <s v="noticia"/>
    <s v="2017-08-18 08:30:00-05:00"/>
    <d v="2017-08-18T00:00:00"/>
    <d v="1899-12-30T08:30:00"/>
    <m/>
    <n v="1823"/>
    <m/>
    <n v="100"/>
    <m/>
    <m/>
    <n v="4"/>
    <m/>
    <s v="Panamá"/>
    <m/>
    <s v="español"/>
    <m/>
    <x v="1"/>
    <s v="Titular"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m/>
    <m/>
    <n v="2.5499999999999998"/>
    <n v="2.5499999999999998"/>
    <n v="6.56"/>
    <m/>
    <m/>
    <m/>
    <m/>
    <x v="14"/>
    <s v="/s/mn/b8199fa08d3620796d784a6d54f9adc7"/>
    <m/>
    <m/>
    <s v="No"/>
    <n v="1"/>
    <x v="1"/>
    <n v="18"/>
    <d v="1899-12-30T00:00:00"/>
    <n v="3.2799999999999994"/>
    <s v="1"/>
    <s v="0"/>
    <s v="0"/>
  </r>
  <r>
    <s v="/i/mn/31558803294"/>
    <s v="http://www.prensa.com/cultura/Diario-categorias-premios-Excelencia-Periodistica_0_4828767081.html"/>
    <s v="http://www.prensa.com/cultura/Diario-categorias-premios-Excelencia-Periodistica_0_4828767081.html"/>
    <s v="‘Mi Diario’ gana uno de los premios Excelencia Periodística 2017 de la SIP"/>
    <m/>
    <x v="0"/>
    <x v="11"/>
    <s v="pa"/>
    <m/>
    <m/>
    <m/>
    <x v="1"/>
    <m/>
    <s v="noticia"/>
    <s v="2017-08-18 10:50:00-05:00"/>
    <d v="2017-08-18T00:00:00"/>
    <d v="1899-12-30T10:50:00"/>
    <m/>
    <n v="72409"/>
    <m/>
    <n v="606.05999999999995"/>
    <m/>
    <m/>
    <n v="6"/>
    <m/>
    <s v="Panamá"/>
    <m/>
    <s v="español"/>
    <m/>
    <x v="1"/>
    <m/>
    <m/>
    <m/>
    <s v="Ampliación Canal"/>
    <m/>
    <m/>
    <m/>
    <m/>
    <m/>
    <m/>
    <m/>
    <m/>
    <m/>
    <m/>
    <m/>
    <m/>
    <m/>
    <m/>
    <s v="Canal de Panamá"/>
    <x v="2"/>
    <n v="0"/>
    <s v="Protagonismo"/>
    <s v="Mencion"/>
    <n v="0"/>
    <m/>
    <m/>
    <n v="60.61"/>
    <n v="60.61"/>
    <n v="5.63"/>
    <m/>
    <m/>
    <m/>
    <m/>
    <x v="11"/>
    <s v="/s/mn/c278fcaee936dcae2361612fec832e84"/>
    <m/>
    <m/>
    <s v="No"/>
    <n v="1"/>
    <x v="7"/>
    <n v="18"/>
    <d v="1899-12-30T00:00:00"/>
    <n v="2.8149999999999995"/>
    <s v="0"/>
    <s v="1"/>
    <s v="0"/>
  </r>
  <r>
    <s v="/i/mn/31562133361"/>
    <s v="http://www.panamaon.com/noticias/economia/29690-canal-de-panama-via-estrategica-para-estados-unidos.html"/>
    <s v="http://www.panamaon.com/noticias/economia/29690-canal-de-panama-via-estrategica-para-estados-unidos.html"/>
    <s v="Canal de Panamá: vía estratégica para Estados Unidos"/>
    <m/>
    <x v="0"/>
    <x v="1"/>
    <s v="pa"/>
    <m/>
    <m/>
    <m/>
    <x v="1"/>
    <m/>
    <s v="noticia"/>
    <s v="2017-08-18 18:21:00-05:00"/>
    <d v="2017-08-18T00:00:00"/>
    <d v="1899-12-30T18:21:00"/>
    <m/>
    <n v="1592"/>
    <m/>
    <n v="100"/>
    <m/>
    <m/>
    <n v="4"/>
    <m/>
    <s v="Panamá"/>
    <m/>
    <s v="español"/>
    <m/>
    <x v="1"/>
    <s v="Titular"/>
    <m/>
    <m/>
    <m/>
    <m/>
    <m/>
    <m/>
    <m/>
    <m/>
    <m/>
    <m/>
    <m/>
    <m/>
    <m/>
    <m/>
    <m/>
    <s v="Relaciones internacionales"/>
    <m/>
    <s v="Canal de Panamá"/>
    <x v="0"/>
    <n v="1"/>
    <s v="Protagonismo"/>
    <s v="Protagonista"/>
    <n v="1"/>
    <m/>
    <m/>
    <n v="3.5"/>
    <n v="3.5"/>
    <n v="7.81"/>
    <m/>
    <m/>
    <m/>
    <m/>
    <x v="1"/>
    <s v="/s/mn/1b1c4cd7841b458e8a8c19eea1c178af"/>
    <m/>
    <m/>
    <s v="No"/>
    <n v="1"/>
    <x v="1"/>
    <n v="18"/>
    <d v="1899-12-30T00:00:00"/>
    <n v="3.9049999999999994"/>
    <s v="1"/>
    <s v="0"/>
    <s v="0"/>
  </r>
  <r>
    <s v="/tv/a360lat/32106866"/>
    <m/>
    <s v="https://acceso360latam.acceso.com/autoridadcanal/es-PA/?mod=TrackingAVPlayer&amp;task=download&amp;isHighQuality=1&amp;inline=1&amp;newsId=32106866&amp;mediaType=2&amp;origin=news-publication&amp;sigTs=1503118191&amp;sig=2f4bd26aae11c10f5615016365ec7d9e655898d6a3ee0b49e233482159c4181a"/>
    <s v="RESIDENTES SE OPONEN A LA CREACION DEL NUEVO DISTRITO DE PANAMA NORTE. MENCION: JUAN CARLOS VARELA, PRESIDENTE DE LA..."/>
    <m/>
    <x v="1"/>
    <x v="24"/>
    <s v="pa"/>
    <s v="pa"/>
    <m/>
    <m/>
    <x v="1"/>
    <m/>
    <s v="tv"/>
    <s v="2017-08-18 19:01:02-05:00"/>
    <d v="2017-08-18T00:00:00"/>
    <d v="1899-12-30T19:01:02"/>
    <m/>
    <m/>
    <m/>
    <n v="13517.1"/>
    <n v="138"/>
    <m/>
    <m/>
    <m/>
    <s v="Panamá"/>
    <s v="pa"/>
    <m/>
    <m/>
    <x v="1"/>
    <m/>
    <m/>
    <s v="Titulación de tierras "/>
    <m/>
    <m/>
    <m/>
    <m/>
    <m/>
    <m/>
    <m/>
    <m/>
    <m/>
    <m/>
    <m/>
    <m/>
    <m/>
    <m/>
    <m/>
    <s v="Canal de Panamá"/>
    <x v="2"/>
    <n v="0"/>
    <s v="Protagonismo"/>
    <s v="Mencion"/>
    <n v="0"/>
    <n v="5"/>
    <m/>
    <n v="489.75"/>
    <n v="489.75"/>
    <n v="5"/>
    <m/>
    <m/>
    <m/>
    <m/>
    <x v="17"/>
    <m/>
    <m/>
    <m/>
    <s v="No"/>
    <n v="1"/>
    <x v="19"/>
    <n v="18"/>
    <d v="1899-12-30T00:02:26"/>
    <n v="2.5"/>
    <s v="0"/>
    <s v="1"/>
    <s v="0"/>
  </r>
  <r>
    <s v="/i/mn/31560276064"/>
    <s v="http://www.latinol.com/vidasocial/saint-malo-agradecio-a-mike-pence-por-su-visita-a-panama/60962.html"/>
    <s v="http://www.latinol.com/vidasocial/saint-malo-agradecio-a-mike-pence-por-su-visita-a-panama/60962.html"/>
    <s v="Saint Malo agradeció a Mike Pence por su visita a Panamá"/>
    <m/>
    <x v="0"/>
    <x v="18"/>
    <s v="pa"/>
    <m/>
    <m/>
    <m/>
    <x v="1"/>
    <m/>
    <s v="noticia"/>
    <s v="2017-08-18 13:53:00-05:00"/>
    <d v="2017-08-18T00:00:00"/>
    <d v="1899-12-30T13:53:00"/>
    <m/>
    <n v="3403"/>
    <m/>
    <n v="100"/>
    <m/>
    <m/>
    <n v="4"/>
    <m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m/>
    <m/>
    <n v="5.44"/>
    <n v="5.44"/>
    <n v="6.56"/>
    <m/>
    <m/>
    <m/>
    <m/>
    <x v="18"/>
    <s v="/s/mn/b3c7768d1d200c915fbe9301e0ad6516"/>
    <m/>
    <m/>
    <s v="No"/>
    <n v="1"/>
    <x v="1"/>
    <n v="18"/>
    <d v="1899-12-30T00:00:00"/>
    <n v="3.2799999999999994"/>
    <s v="1"/>
    <s v="0"/>
    <s v="0"/>
  </r>
  <r>
    <s v="/r/a360lat/32103467"/>
    <m/>
    <s v="https://acceso360latam.acceso.com/autoridadcanal/es-PA/?mod=TrackingAVPlayer&amp;task=download&amp;isHighQuality=1&amp;inline=1&amp;newsId=32103467&amp;mediaType=1&amp;origin=news-publication&amp;sigTs=1503118191&amp;sig=808cbb5038cba103f3a8dab1fc1913f723a524828efd1b4b845c45811d234f3f"/>
    <s v="UNO DE LOS TEMAS QUE NO FUE ABORDADO POR JUAN CARLOS VARELA, PRESIDENTE DE LA REPUBLICA Y MIKE PENCE, VICEPRESIDENTE DE..."/>
    <m/>
    <x v="2"/>
    <x v="31"/>
    <s v="pa"/>
    <s v="pa"/>
    <m/>
    <m/>
    <x v="34"/>
    <m/>
    <s v="radio"/>
    <s v="2017-08-18 13:33:38-05:00"/>
    <d v="2017-08-18T00:00:00"/>
    <d v="1899-12-30T13:33:38"/>
    <m/>
    <m/>
    <m/>
    <n v="177"/>
    <n v="177"/>
    <m/>
    <m/>
    <m/>
    <s v="Panamá"/>
    <s v="pa"/>
    <m/>
    <m/>
    <x v="1"/>
    <m/>
    <m/>
    <m/>
    <m/>
    <m/>
    <m/>
    <m/>
    <m/>
    <m/>
    <m/>
    <m/>
    <m/>
    <m/>
    <m/>
    <m/>
    <m/>
    <s v="Relaciones internacionales"/>
    <m/>
    <s v="Canal de Panamá"/>
    <x v="2"/>
    <n v="0"/>
    <s v="Protagonismo"/>
    <s v="Mencion"/>
    <n v="0"/>
    <n v="5"/>
    <m/>
    <n v="10"/>
    <n v="5"/>
    <n v="5"/>
    <m/>
    <m/>
    <m/>
    <m/>
    <x v="19"/>
    <m/>
    <m/>
    <m/>
    <s v="No"/>
    <n v="1"/>
    <x v="1"/>
    <n v="18"/>
    <d v="1899-12-30T00:03:07"/>
    <n v="2.5"/>
    <s v="0"/>
    <s v="1"/>
    <s v="0"/>
  </r>
  <r>
    <s v="/i/mn/31560392895"/>
    <s v="http://www.midiario.com/uhora/nacionales/mi-diario-gana-la-sip-anuncia-los-premios-excelencia-periodistica-2017"/>
    <s v="http://www.midiario.com/uhora/nacionales/mi-diario-gana-la-sip-anuncia-los-premios-excelencia-periodistica-2017"/>
    <s v="MI DIARIO GANA. La SIP anuncia los premios Excelencia Periodística 2017"/>
    <m/>
    <x v="0"/>
    <x v="41"/>
    <s v="pa"/>
    <m/>
    <m/>
    <m/>
    <x v="1"/>
    <m/>
    <s v="noticia"/>
    <s v="2017-08-18 14:08:00-05:00"/>
    <d v="2017-08-18T00:00:00"/>
    <d v="1899-12-30T14:08:00"/>
    <m/>
    <n v="18219"/>
    <m/>
    <n v="153.04"/>
    <m/>
    <m/>
    <n v="5"/>
    <s v="información general"/>
    <s v="Panamá"/>
    <m/>
    <s v="español"/>
    <m/>
    <x v="1"/>
    <m/>
    <m/>
    <m/>
    <s v="Ampliación Canal"/>
    <m/>
    <m/>
    <m/>
    <m/>
    <m/>
    <m/>
    <m/>
    <m/>
    <m/>
    <m/>
    <m/>
    <m/>
    <m/>
    <m/>
    <s v="Canal de Panamá"/>
    <x v="1"/>
    <n v="1"/>
    <s v="Protagonismo"/>
    <s v="Secundario"/>
    <n v="1"/>
    <m/>
    <m/>
    <n v="76.52"/>
    <n v="76.52"/>
    <n v="6.56"/>
    <m/>
    <m/>
    <m/>
    <m/>
    <x v="33"/>
    <s v="/s/mn/353cae391bc525eb7e29628eb6ca6d67"/>
    <m/>
    <m/>
    <s v="No"/>
    <n v="1"/>
    <x v="7"/>
    <n v="18"/>
    <d v="1899-12-30T00:00:00"/>
    <n v="3.2799999999999994"/>
    <s v="1"/>
    <s v="0"/>
    <s v="0"/>
  </r>
  <r>
    <s v="/p/a/112422615"/>
    <m/>
    <s v="http://corerepo.acceso.com/api/v2/temp_file/e7cfe1a0d2498018c436d2d9c284a2eb/?format=json"/>
    <s v="Construcción de canal seco atraerá más carga"/>
    <m/>
    <x v="3"/>
    <x v="7"/>
    <s v="pa"/>
    <m/>
    <m/>
    <s v="GRUPO EPASA"/>
    <x v="18"/>
    <m/>
    <s v="periódico"/>
    <s v="2017-08-18 17:00:00-05:00"/>
    <d v="2017-08-18T00:00:00"/>
    <m/>
    <n v="190.7"/>
    <n v="4"/>
    <m/>
    <n v="386"/>
    <m/>
    <n v="10"/>
    <m/>
    <s v="información general"/>
    <s v="Panamá"/>
    <m/>
    <s v="español"/>
    <m/>
    <x v="1"/>
    <m/>
    <m/>
    <m/>
    <s v="Ampliación Canal"/>
    <m/>
    <m/>
    <m/>
    <m/>
    <m/>
    <m/>
    <m/>
    <m/>
    <m/>
    <m/>
    <m/>
    <m/>
    <m/>
    <m/>
    <s v="Canal de Panamá"/>
    <x v="1"/>
    <n v="0"/>
    <s v="Protagonismo"/>
    <s v="Secundario"/>
    <n v="0"/>
    <m/>
    <n v="0.1"/>
    <n v="193"/>
    <n v="193"/>
    <n v="6.25"/>
    <m/>
    <m/>
    <m/>
    <m/>
    <x v="7"/>
    <s v="/s/a/panam"/>
    <m/>
    <s v="nacional"/>
    <s v="No"/>
    <n v="1"/>
    <x v="16"/>
    <n v="18"/>
    <d v="1899-12-30T00:00:00"/>
    <n v="3.125"/>
    <s v="0"/>
    <s v="1"/>
    <s v="0"/>
  </r>
  <r>
    <s v="/p/a/112422540"/>
    <m/>
    <s v="http://corerepo.acceso.com/api/v2/temp_file/7a6f015702cf16c3e573b9ba479d933d/?format=json"/>
    <s v="Fairs around the country Ferias en las provincias"/>
    <m/>
    <x v="3"/>
    <x v="51"/>
    <s v="pa"/>
    <m/>
    <m/>
    <s v="FOCUS PUBLICATIONSS.CINT.SA"/>
    <x v="1"/>
    <m/>
    <s v="periódico"/>
    <s v="2017-08-16 17:00:00-05:00"/>
    <d v="2017-08-16T00:00:00"/>
    <m/>
    <n v="494.5"/>
    <n v="4"/>
    <m/>
    <n v="605"/>
    <m/>
    <n v="14"/>
    <m/>
    <s v="turismo y viajes"/>
    <s v="Panamá"/>
    <m/>
    <s v="español"/>
    <m/>
    <x v="1"/>
    <m/>
    <m/>
    <m/>
    <m/>
    <m/>
    <m/>
    <m/>
    <m/>
    <m/>
    <m/>
    <s v="Sitios turísticos"/>
    <m/>
    <m/>
    <m/>
    <m/>
    <m/>
    <m/>
    <m/>
    <s v="Canal de Panamá"/>
    <x v="2"/>
    <n v="0"/>
    <s v="Protagonismo"/>
    <s v="Mencion"/>
    <n v="0"/>
    <m/>
    <n v="0.03"/>
    <n v="18.91"/>
    <n v="18.91"/>
    <n v="5.47"/>
    <m/>
    <m/>
    <m/>
    <m/>
    <x v="42"/>
    <s v="/s/a/tante"/>
    <m/>
    <s v="nacional"/>
    <s v="Sí"/>
    <n v="1"/>
    <x v="6"/>
    <n v="16"/>
    <d v="1899-12-30T00:00:00"/>
    <n v="2.7349999999999994"/>
    <s v="0"/>
    <s v="1"/>
    <s v="0"/>
  </r>
  <r>
    <s v="/p/a/112422662"/>
    <m/>
    <s v="http://corerepo.acceso.com/api/v2/temp_file/e7789ba8a0d1810f9d63c3bb6905515c/?format=json"/>
    <s v="Neutralidad"/>
    <m/>
    <x v="3"/>
    <x v="28"/>
    <s v="pa"/>
    <m/>
    <m/>
    <s v="GRUPO EPASA"/>
    <x v="1"/>
    <m/>
    <s v="periódico"/>
    <s v="2017-08-18 17:00:00-05:00"/>
    <d v="2017-08-18T00:00:00"/>
    <m/>
    <n v="103.7"/>
    <n v="4"/>
    <m/>
    <n v="145"/>
    <m/>
    <n v="10"/>
    <m/>
    <s v="información general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1"/>
    <n v="0"/>
    <s v="Protagonismo"/>
    <s v="Secundario"/>
    <n v="0"/>
    <m/>
    <n v="0.08"/>
    <n v="72.5"/>
    <n v="72.5"/>
    <n v="6.56"/>
    <m/>
    <m/>
    <m/>
    <m/>
    <x v="23"/>
    <s v="/s/a/pacri"/>
    <m/>
    <s v="nacional"/>
    <s v="No"/>
    <n v="1"/>
    <x v="7"/>
    <n v="18"/>
    <d v="1899-12-30T00:00:00"/>
    <n v="3.2799999999999994"/>
    <s v="0"/>
    <s v="1"/>
    <s v="0"/>
  </r>
  <r>
    <s v="/p/a/112422247"/>
    <m/>
    <s v="http://corerepo.acceso.com/api/v2/temp_file/054af9a44d9af1cceb23eefd8b6254d2/?format=json"/>
    <s v="¿ jjjjw !jj\m a &lt;!-- IMAGE --&gt; &lt;!-- IMAGE --&gt;"/>
    <m/>
    <x v="3"/>
    <x v="41"/>
    <s v="pa"/>
    <m/>
    <m/>
    <m/>
    <x v="128"/>
    <m/>
    <s v="periódico"/>
    <s v="2017-08-18 17:00:00-05:00"/>
    <d v="2017-08-18T00:00:00"/>
    <m/>
    <n v="339.4"/>
    <n v="4"/>
    <m/>
    <n v="358"/>
    <m/>
    <n v="24"/>
    <m/>
    <s v="información general"/>
    <s v="Panamá"/>
    <m/>
    <s v="español"/>
    <m/>
    <x v="1"/>
    <m/>
    <m/>
    <m/>
    <s v="Compuertas"/>
    <m/>
    <m/>
    <m/>
    <m/>
    <m/>
    <m/>
    <m/>
    <m/>
    <m/>
    <m/>
    <m/>
    <m/>
    <m/>
    <m/>
    <s v="Canal de Panamá"/>
    <x v="1"/>
    <n v="0"/>
    <s v="Protagonismo"/>
    <s v="Secundario"/>
    <n v="0"/>
    <m/>
    <n v="0.23"/>
    <n v="179"/>
    <n v="179"/>
    <n v="5.78"/>
    <m/>
    <m/>
    <m/>
    <m/>
    <x v="33"/>
    <s v="/s/a/midia"/>
    <m/>
    <s v="nacional"/>
    <s v="Sí"/>
    <n v="1"/>
    <x v="4"/>
    <n v="18"/>
    <d v="1899-12-30T00:00:00"/>
    <n v="2.8900000000000006"/>
    <s v="0"/>
    <s v="1"/>
    <s v="0"/>
  </r>
  <r>
    <s v="/p/a/112422216"/>
    <m/>
    <s v="http://corerepo.acceso.com/api/v2/temp_file/6a79d34c3f25295056c14da500243cae/?format=json"/>
    <s v="PORTADA"/>
    <m/>
    <x v="3"/>
    <x v="41"/>
    <s v="pa"/>
    <m/>
    <m/>
    <m/>
    <x v="1"/>
    <m/>
    <s v="periódico"/>
    <s v="2017-08-18 17:00:00-05:00"/>
    <d v="2017-08-18T00:00:00"/>
    <m/>
    <n v="795.5"/>
    <n v="4"/>
    <m/>
    <n v="770"/>
    <m/>
    <n v="1"/>
    <m/>
    <s v="información general"/>
    <s v="Panamá"/>
    <m/>
    <s v="español"/>
    <m/>
    <x v="1"/>
    <s v="Portada"/>
    <s v="Proyectos futuros"/>
    <m/>
    <m/>
    <m/>
    <m/>
    <m/>
    <m/>
    <s v="Sí"/>
    <m/>
    <m/>
    <m/>
    <m/>
    <m/>
    <m/>
    <m/>
    <m/>
    <m/>
    <s v="Canal de Panamá"/>
    <x v="0"/>
    <n v="1"/>
    <s v="Protagonismo"/>
    <s v="Protagonista"/>
    <n v="1"/>
    <m/>
    <n v="1"/>
    <n v="770"/>
    <n v="770"/>
    <n v="7.81"/>
    <m/>
    <m/>
    <m/>
    <m/>
    <x v="33"/>
    <s v="/s/a/midia"/>
    <m/>
    <s v="nacional"/>
    <s v="Sí"/>
    <n v="1"/>
    <x v="44"/>
    <n v="18"/>
    <d v="1899-12-30T00:00:00"/>
    <n v="3.9049999999999994"/>
    <s v="1"/>
    <s v="0"/>
    <s v="0"/>
  </r>
  <r>
    <s v="/p/a/112422723"/>
    <m/>
    <s v="http://corerepo.acceso.com/api/v2/temp_file/ff17d69c4b26b3fcea1389237bc528f1/?format=json"/>
    <s v="Feria del Libro está bien pegá'"/>
    <m/>
    <x v="3"/>
    <x v="63"/>
    <s v="pa"/>
    <m/>
    <m/>
    <m/>
    <x v="129"/>
    <m/>
    <s v="periódico"/>
    <s v="2017-08-18 17:00:00-05:00"/>
    <d v="2017-08-18T00:00:00"/>
    <m/>
    <n v="716"/>
    <n v="4"/>
    <m/>
    <n v="577"/>
    <m/>
    <n v="10"/>
    <m/>
    <s v="información general"/>
    <s v="Panamá"/>
    <m/>
    <s v="español"/>
    <m/>
    <x v="1"/>
    <m/>
    <m/>
    <m/>
    <m/>
    <m/>
    <m/>
    <m/>
    <m/>
    <m/>
    <m/>
    <m/>
    <m/>
    <m/>
    <m/>
    <m/>
    <m/>
    <m/>
    <s v="Cumbres, seminarios, foros"/>
    <s v="Canal de Panamá"/>
    <x v="0"/>
    <n v="0"/>
    <s v="Protagonismo"/>
    <s v="Protagonista"/>
    <n v="0"/>
    <m/>
    <n v="0.95"/>
    <n v="577"/>
    <n v="577"/>
    <n v="6.88"/>
    <m/>
    <m/>
    <m/>
    <m/>
    <x v="51"/>
    <s v="/s/a/padia"/>
    <m/>
    <s v="nacional"/>
    <s v="Sí"/>
    <n v="1"/>
    <x v="5"/>
    <n v="18"/>
    <d v="1899-12-30T00:00:00"/>
    <n v="3.4399999999999995"/>
    <s v="0"/>
    <s v="1"/>
    <s v="0"/>
  </r>
  <r>
    <s v="/p/a/112422310"/>
    <m/>
    <s v="http://corerepo.acceso.com/api/v2/temp_file/a0704671ebcd71a8943c67fb397c4070/?format=json"/>
    <s v="Infografía de 'Mi Diario' es premiada por a SIP"/>
    <m/>
    <x v="3"/>
    <x v="26"/>
    <s v="pa"/>
    <m/>
    <m/>
    <s v="EDIT. POR LA DEMOCRACIA S.A"/>
    <x v="27"/>
    <m/>
    <s v="periódico"/>
    <s v="2017-08-18 17:00:00-05:00"/>
    <d v="2017-08-18T00:00:00"/>
    <m/>
    <n v="107.7"/>
    <n v="5"/>
    <m/>
    <n v="141"/>
    <m/>
    <n v="4"/>
    <m/>
    <s v="información general"/>
    <s v="Panamá"/>
    <m/>
    <s v="español"/>
    <m/>
    <x v="1"/>
    <m/>
    <m/>
    <m/>
    <s v="Ampliación Canal"/>
    <m/>
    <m/>
    <m/>
    <m/>
    <m/>
    <m/>
    <m/>
    <m/>
    <m/>
    <m/>
    <m/>
    <m/>
    <m/>
    <m/>
    <s v="Canal de Panamá"/>
    <x v="2"/>
    <n v="0"/>
    <s v="Protagonismo"/>
    <s v="Mencion"/>
    <n v="0"/>
    <m/>
    <n v="0.03"/>
    <n v="68.63"/>
    <n v="68.63"/>
    <n v="5.94"/>
    <m/>
    <m/>
    <m/>
    <m/>
    <x v="22"/>
    <s v="/s/a/lppnn"/>
    <m/>
    <s v="nacional"/>
    <s v="No"/>
    <n v="1"/>
    <x v="7"/>
    <n v="18"/>
    <d v="1899-12-30T00:00:00"/>
    <n v="2.9700000000000006"/>
    <s v="0"/>
    <s v="1"/>
    <s v="0"/>
  </r>
  <r>
    <s v="/p/a/112438910"/>
    <m/>
    <s v="http://corerepo.acceso.com/api/v2/temp_file/e49d4f9b765b8a0d54640826bf4a0be0/?format=json"/>
    <s v="La voz del lector"/>
    <m/>
    <x v="3"/>
    <x v="41"/>
    <s v="pa"/>
    <m/>
    <m/>
    <m/>
    <x v="1"/>
    <m/>
    <s v="periódico"/>
    <s v="2017-08-19 17:00:00-05:00"/>
    <d v="2017-08-19T00:00:00"/>
    <m/>
    <n v="78.2"/>
    <n v="4"/>
    <m/>
    <n v="83"/>
    <m/>
    <n v="15"/>
    <m/>
    <s v="información general"/>
    <s v="Panamá"/>
    <m/>
    <s v="español"/>
    <m/>
    <x v="1"/>
    <m/>
    <m/>
    <m/>
    <m/>
    <m/>
    <m/>
    <m/>
    <m/>
    <m/>
    <m/>
    <m/>
    <m/>
    <m/>
    <m/>
    <m/>
    <m/>
    <m/>
    <s v="Cumbres, seminarios, foros"/>
    <s v="Canal de Panamá"/>
    <x v="2"/>
    <n v="0"/>
    <s v="Protagonismo"/>
    <s v="Mencion"/>
    <n v="0"/>
    <m/>
    <n v="0.03"/>
    <n v="24.15"/>
    <n v="24.15"/>
    <n v="5.47"/>
    <m/>
    <m/>
    <m/>
    <m/>
    <x v="33"/>
    <s v="/s/a/midia"/>
    <m/>
    <s v="nacional"/>
    <s v="No"/>
    <n v="1"/>
    <x v="5"/>
    <n v="19"/>
    <d v="1899-12-30T00:00:00"/>
    <n v="2.7349999999999994"/>
    <s v="0"/>
    <s v="1"/>
    <s v="0"/>
  </r>
  <r>
    <s v="/p/a/112439140"/>
    <m/>
    <s v="http://corerepo.acceso.com/api/v2/temp_file/f816602e62dccf0f2ecedca53308ec48/?format=json"/>
    <s v="Prácticos demandan contrato de la ACP"/>
    <m/>
    <x v="3"/>
    <x v="28"/>
    <s v="pa"/>
    <m/>
    <m/>
    <s v="GRUPO EPASA"/>
    <x v="1"/>
    <m/>
    <s v="periódico"/>
    <s v="2017-08-19 17:00:00-05:00"/>
    <d v="2017-08-19T00:00:00"/>
    <m/>
    <n v="120.1"/>
    <n v="4"/>
    <m/>
    <n v="170"/>
    <m/>
    <n v="5"/>
    <m/>
    <s v="información general"/>
    <s v="Panamá"/>
    <m/>
    <s v="español"/>
    <m/>
    <x v="1"/>
    <s v="Titular"/>
    <m/>
    <m/>
    <m/>
    <m/>
    <m/>
    <m/>
    <m/>
    <m/>
    <m/>
    <m/>
    <m/>
    <m/>
    <m/>
    <m/>
    <s v="Sindicatos del Canal"/>
    <m/>
    <m/>
    <s v="Canal de Panamá"/>
    <x v="0"/>
    <n v="-1"/>
    <s v="Protagonismo"/>
    <s v="Protagonista"/>
    <n v="-1"/>
    <m/>
    <n v="0.18"/>
    <n v="170"/>
    <n v="-170"/>
    <n v="0.63"/>
    <m/>
    <m/>
    <m/>
    <m/>
    <x v="23"/>
    <s v="/s/a/pacri"/>
    <m/>
    <s v="nacional"/>
    <s v="No"/>
    <n v="1"/>
    <x v="6"/>
    <n v="19"/>
    <d v="1899-12-30T00:00:00"/>
    <n v="0.315"/>
    <s v="0"/>
    <s v="0"/>
    <s v="1"/>
  </r>
  <r>
    <s v="/p/a/112439200"/>
    <m/>
    <s v="http://corerepo.acceso.com/api/v2/temp_file/ea58d5b2086316a5e37ece4ecada14cd/?format=json"/>
    <s v="El pulso de Panamá"/>
    <m/>
    <x v="3"/>
    <x v="7"/>
    <s v="pa"/>
    <m/>
    <m/>
    <s v="GRUPO EPASA"/>
    <x v="1"/>
    <m/>
    <s v="periódico"/>
    <s v="2017-08-19 17:00:00-05:00"/>
    <d v="2017-08-19T00:00:00"/>
    <m/>
    <n v="52.5"/>
    <n v="4"/>
    <m/>
    <n v="107"/>
    <m/>
    <n v="2"/>
    <m/>
    <s v="información general"/>
    <s v="Panamá"/>
    <m/>
    <s v="español"/>
    <m/>
    <x v="1"/>
    <m/>
    <m/>
    <m/>
    <m/>
    <m/>
    <m/>
    <m/>
    <m/>
    <m/>
    <m/>
    <m/>
    <m/>
    <m/>
    <m/>
    <s v="Gobierno"/>
    <m/>
    <m/>
    <m/>
    <s v="Canal de Panamá"/>
    <x v="2"/>
    <n v="0"/>
    <s v="Protagonismo"/>
    <s v="Mencion"/>
    <n v="0"/>
    <m/>
    <n v="0.03"/>
    <n v="61.24"/>
    <n v="61.24"/>
    <n v="5.94"/>
    <m/>
    <m/>
    <m/>
    <m/>
    <x v="7"/>
    <s v="/s/a/panam"/>
    <m/>
    <s v="nacional"/>
    <s v="No"/>
    <n v="1"/>
    <x v="21"/>
    <n v="19"/>
    <d v="1899-12-30T00:00:00"/>
    <n v="2.9700000000000006"/>
    <s v="0"/>
    <s v="1"/>
    <s v="0"/>
  </r>
  <r>
    <s v="/r/a360lat/32141583"/>
    <m/>
    <s v="https://acceso360latam.acceso.com/autoridadcanal/es-PA/?mod=TrackingAVPlayer&amp;task=download&amp;isHighQuality=1&amp;inline=1&amp;newsId=32141583&amp;mediaType=1&amp;origin=news-publication&amp;sigTs=1503290738&amp;sig=ba83872a49ce3afc56294a7b0f3ca27c25794e60fa4e2c25a9b10fc6d798ddcf"/>
    <s v="PILOTOS PONEN DEMANDA CONTRA LA ADMINISTRACION DEL CANAL DE PANAMA POR SUSCRIBIR CONTRATO QUE ABRE LAS PUERTAS A LA..."/>
    <m/>
    <x v="2"/>
    <x v="64"/>
    <s v="pa"/>
    <s v="pa"/>
    <m/>
    <m/>
    <x v="1"/>
    <m/>
    <s v="radio"/>
    <s v="2017-08-20 07:18:06-05:00"/>
    <d v="2017-08-20T00:00:00"/>
    <d v="1899-12-30T07:18:06"/>
    <m/>
    <m/>
    <m/>
    <n v="381.15"/>
    <n v="231"/>
    <m/>
    <m/>
    <m/>
    <s v="Panamá"/>
    <s v="pa"/>
    <m/>
    <m/>
    <x v="1"/>
    <m/>
    <s v="Administración"/>
    <m/>
    <m/>
    <m/>
    <m/>
    <m/>
    <m/>
    <m/>
    <m/>
    <m/>
    <m/>
    <m/>
    <m/>
    <m/>
    <m/>
    <m/>
    <m/>
    <s v="Canal de Panamá"/>
    <x v="0"/>
    <n v="-1"/>
    <s v="Protagonismo"/>
    <s v="Protagonista"/>
    <n v="-1"/>
    <n v="231"/>
    <m/>
    <n v="381.15"/>
    <n v="-381.15"/>
    <n v="2"/>
    <m/>
    <m/>
    <m/>
    <m/>
    <x v="19"/>
    <m/>
    <m/>
    <m/>
    <s v="No"/>
    <n v="1"/>
    <x v="11"/>
    <n v="20"/>
    <d v="1899-12-30T00:04:05"/>
    <n v="1"/>
    <s v="0"/>
    <s v="0"/>
    <s v="1"/>
  </r>
  <r>
    <s v="/i/mn/31579662505"/>
    <s v="http://efpanama.com/panama-ofrece-plataforma-logistica-a-estados-unidos/"/>
    <s v="http://efpanama.com/panama-ofrece-plataforma-logistica-a-estados-unidos/"/>
    <s v="Panamá ofrece plataforma logística a Estados Unidos"/>
    <m/>
    <x v="0"/>
    <x v="43"/>
    <s v="pa"/>
    <m/>
    <m/>
    <m/>
    <x v="1"/>
    <m/>
    <s v="noticia"/>
    <s v="2017-08-20 21:05:00-05:00"/>
    <d v="2017-08-20T00:00:00"/>
    <d v="1899-12-30T21:05:00"/>
    <m/>
    <n v="84"/>
    <m/>
    <n v="100"/>
    <m/>
    <m/>
    <n v="3"/>
    <m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m/>
    <m/>
    <n v="0.15"/>
    <n v="0.15"/>
    <n v="6.56"/>
    <m/>
    <m/>
    <m/>
    <m/>
    <x v="35"/>
    <s v="/s/mn/f7481166171f1b2d36384ca6df8b60b0"/>
    <m/>
    <m/>
    <s v="No"/>
    <n v="1"/>
    <x v="1"/>
    <n v="20"/>
    <d v="1899-12-30T00:00:00"/>
    <n v="3.2799999999999994"/>
    <s v="1"/>
    <s v="0"/>
    <s v="0"/>
  </r>
  <r>
    <s v="/tv/a360lat/32143860"/>
    <m/>
    <s v="https://acceso360latam.acceso.com/autoridadcanal/es-PA/?mod=TrackingAVPlayer&amp;task=download&amp;isHighQuality=1&amp;inline=1&amp;newsId=32143860&amp;mediaType=2&amp;origin=news-publication&amp;sigTs=1503290742&amp;sig=9ce0aaae3b696dc1c25beca26c0435790ff12b3efb55fc9b6e29768b4736d609"/>
    <s v="EN PROGRAMA DE 'TROCHA ABIERTA' CON ALFONSO CASTILLERO, PRESENTADOR; ZULAY RODRIGUEZ, PRESENTADORA; CARLOS GARCIA,..."/>
    <m/>
    <x v="1"/>
    <x v="3"/>
    <s v="pa"/>
    <s v="pa"/>
    <m/>
    <m/>
    <x v="1"/>
    <m/>
    <s v="tv"/>
    <s v="2017-08-20 10:50:45-05:00"/>
    <d v="2017-08-20T00:00:00"/>
    <d v="1899-12-30T10:50:45"/>
    <m/>
    <m/>
    <m/>
    <n v="4162.5"/>
    <n v="603"/>
    <m/>
    <m/>
    <m/>
    <s v="Panamá"/>
    <s v="pa"/>
    <m/>
    <m/>
    <x v="1"/>
    <m/>
    <m/>
    <m/>
    <m/>
    <m/>
    <m/>
    <m/>
    <m/>
    <m/>
    <m/>
    <m/>
    <m/>
    <m/>
    <m/>
    <m/>
    <m/>
    <s v="Relaciones internacionales"/>
    <m/>
    <s v="Canal de Panamá"/>
    <x v="1"/>
    <n v="0"/>
    <s v="Protagonismo"/>
    <s v="Secundario"/>
    <n v="0"/>
    <n v="301.5"/>
    <m/>
    <n v="2081.25"/>
    <n v="2081.25"/>
    <n v="5"/>
    <m/>
    <m/>
    <m/>
    <m/>
    <x v="3"/>
    <m/>
    <m/>
    <m/>
    <s v="No"/>
    <n v="1"/>
    <x v="1"/>
    <n v="20"/>
    <d v="1899-12-30T00:10:38"/>
    <n v="2.5"/>
    <s v="0"/>
    <s v="1"/>
    <s v="0"/>
  </r>
  <r>
    <s v="/p/a/112453657"/>
    <m/>
    <s v="http://corerepo.acceso.com/api/v2/temp_file/03c8f9d2880752f8e077b41b584408c7/?format=json"/>
    <s v="Nativas buscan su primera mantilla"/>
    <m/>
    <x v="3"/>
    <x v="49"/>
    <s v="pa"/>
    <m/>
    <m/>
    <m/>
    <x v="130"/>
    <m/>
    <s v="periódico"/>
    <s v="2017-08-20 17:00:00-05:00"/>
    <d v="2017-08-20T00:00:00"/>
    <m/>
    <n v="418.4"/>
    <n v="4"/>
    <m/>
    <n v="473"/>
    <m/>
    <n v="6"/>
    <m/>
    <s v="deportes"/>
    <s v="Panamá"/>
    <m/>
    <s v="español"/>
    <m/>
    <x v="1"/>
    <m/>
    <s v="Funcionarios de la ACP"/>
    <m/>
    <m/>
    <m/>
    <m/>
    <m/>
    <m/>
    <m/>
    <m/>
    <m/>
    <m/>
    <m/>
    <m/>
    <m/>
    <m/>
    <m/>
    <m/>
    <s v="Canal de Panamá"/>
    <x v="1"/>
    <n v="1"/>
    <s v="Protagonismo"/>
    <s v="Secundario"/>
    <n v="1"/>
    <m/>
    <n v="0.14000000000000001"/>
    <n v="236.5"/>
    <n v="236.5"/>
    <n v="6.88"/>
    <m/>
    <m/>
    <m/>
    <m/>
    <x v="40"/>
    <s v="/s/a/estps"/>
    <n v="1"/>
    <s v="nacional"/>
    <s v="No"/>
    <n v="1"/>
    <x v="41"/>
    <n v="20"/>
    <d v="1899-12-30T00:00:00"/>
    <n v="3.4399999999999995"/>
    <s v="1"/>
    <s v="0"/>
    <s v="0"/>
  </r>
  <r>
    <s v="/i/mn/31581102272"/>
    <s v="http://laestrella.com.pa/panama/politica/practicos-piden-anular-pacto-remolcadores-privados/24018684"/>
    <s v="http://laestrella.com.pa/panama/politica/practicos-piden-anular-pacto-remolcadores-privados/24018684"/>
    <s v="hace 1 hora Prácticos de la ACP piden anular pacto con remolcadores privados"/>
    <m/>
    <x v="0"/>
    <x v="2"/>
    <s v="pa"/>
    <m/>
    <m/>
    <m/>
    <x v="44"/>
    <m/>
    <s v="noticia"/>
    <s v="2017-08-21 01:07:00-05:00"/>
    <d v="2017-08-21T00:00:00"/>
    <d v="1899-12-30T01:07:00"/>
    <m/>
    <n v="49727"/>
    <m/>
    <n v="462.46"/>
    <m/>
    <m/>
    <n v="5"/>
    <s v="información general"/>
    <s v="Panamá"/>
    <m/>
    <s v="español"/>
    <m/>
    <x v="0"/>
    <s v="Titular"/>
    <m/>
    <m/>
    <m/>
    <m/>
    <m/>
    <m/>
    <m/>
    <s v="Sí"/>
    <m/>
    <m/>
    <m/>
    <m/>
    <m/>
    <m/>
    <s v="Sindicatos del Canal"/>
    <m/>
    <m/>
    <s v="Canal de Panamá"/>
    <x v="0"/>
    <n v="-1"/>
    <s v="Protagonismo"/>
    <s v="Protagonista"/>
    <n v="-1"/>
    <m/>
    <m/>
    <n v="462.46"/>
    <n v="-462.46"/>
    <n v="2.19"/>
    <m/>
    <m/>
    <m/>
    <m/>
    <x v="2"/>
    <s v="/s/mn/90c1e89e24d01c2a3df8080e7f6bdb35"/>
    <m/>
    <m/>
    <s v="No"/>
    <n v="1"/>
    <x v="16"/>
    <n v="21"/>
    <d v="1899-12-30T00:00:00"/>
    <n v="1.095"/>
    <s v="0"/>
    <s v="0"/>
    <s v="1"/>
  </r>
  <r>
    <s v="/p/a/112454307"/>
    <m/>
    <s v="http://corerepo.acceso.com/api/v2/temp_file/12e866b9580b815ba7dd37a178a78668/?format=json"/>
    <s v="Panamá se perfila como puente comercial entre EE.UU. y América Latina"/>
    <m/>
    <x v="3"/>
    <x v="35"/>
    <s v="pa"/>
    <m/>
    <m/>
    <s v="NUEVA PRENSA FINANCIERA  S.A"/>
    <x v="41"/>
    <m/>
    <s v="periódico"/>
    <s v="2017-08-20 17:00:00-05:00"/>
    <d v="2017-08-20T00:00:00"/>
    <m/>
    <n v="593.79999999999995"/>
    <n v="4"/>
    <m/>
    <n v="495"/>
    <m/>
    <n v="4"/>
    <m/>
    <s v="información economómica"/>
    <s v="Panamá"/>
    <m/>
    <s v="español"/>
    <m/>
    <x v="0"/>
    <m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m/>
    <n v="0.21"/>
    <n v="247.5"/>
    <n v="247.5"/>
    <n v="6.56"/>
    <m/>
    <m/>
    <m/>
    <m/>
    <x v="27"/>
    <s v="/s/a/cap"/>
    <m/>
    <s v="nacional"/>
    <s v="Sí"/>
    <n v="1"/>
    <x v="1"/>
    <n v="20"/>
    <d v="1899-12-30T00:00:00"/>
    <n v="3.2799999999999994"/>
    <s v="1"/>
    <s v="0"/>
    <s v="0"/>
  </r>
  <r>
    <s v="/p/a/112454322"/>
    <m/>
    <s v="http://corerepo.acceso.com/api/v2/temp_file/0548e4948d0f14f08b738a045a0e881f/?format=json"/>
    <s v="Suez y Panamá intentan sacar mayor provecho a sus rutas marítimas"/>
    <m/>
    <x v="3"/>
    <x v="35"/>
    <s v="pa"/>
    <m/>
    <m/>
    <s v="NUEVA PRENSA FINANCIERA  S.A"/>
    <x v="131"/>
    <m/>
    <s v="periódico"/>
    <s v="2017-08-20 17:00:00-05:00"/>
    <d v="2017-08-20T00:00:00"/>
    <m/>
    <n v="574.70000000000005"/>
    <n v="4"/>
    <m/>
    <n v="479"/>
    <m/>
    <n v="10"/>
    <m/>
    <s v="información economómica"/>
    <s v="Panamá"/>
    <m/>
    <s v="español"/>
    <m/>
    <x v="0"/>
    <m/>
    <m/>
    <m/>
    <m/>
    <s v="Canal de Suez"/>
    <m/>
    <m/>
    <m/>
    <m/>
    <m/>
    <m/>
    <m/>
    <m/>
    <m/>
    <m/>
    <m/>
    <m/>
    <m/>
    <s v="Canal de Panamá"/>
    <x v="1"/>
    <n v="0"/>
    <s v="Protagonismo"/>
    <s v="Secundario"/>
    <n v="0"/>
    <m/>
    <n v="0.2"/>
    <n v="239.5"/>
    <n v="239.5"/>
    <n v="5.78"/>
    <m/>
    <m/>
    <m/>
    <m/>
    <x v="27"/>
    <s v="/s/a/cap"/>
    <m/>
    <s v="nacional"/>
    <s v="No"/>
    <n v="1"/>
    <x v="45"/>
    <n v="20"/>
    <d v="1899-12-30T00:00:00"/>
    <n v="2.8900000000000006"/>
    <s v="0"/>
    <s v="1"/>
    <s v="0"/>
  </r>
  <r>
    <s v="/p/a/112453622"/>
    <m/>
    <s v="http://corerepo.acceso.com/api/v2/temp_file/ca9fdbdf4562a3d5f2c5da81f1dc67c0/?format=json"/>
    <s v="Prácticos de la ACP piden anular pacto con remolcadores privados"/>
    <m/>
    <x v="3"/>
    <x v="15"/>
    <s v="pa"/>
    <m/>
    <m/>
    <m/>
    <x v="44"/>
    <m/>
    <s v="periódico"/>
    <s v="2017-08-20 17:00:00-05:00"/>
    <d v="2017-08-20T00:00:00"/>
    <m/>
    <n v="968.1"/>
    <n v="5"/>
    <m/>
    <n v="1157"/>
    <m/>
    <n v="6"/>
    <m/>
    <s v="información general"/>
    <s v="Panamá"/>
    <m/>
    <s v="español"/>
    <m/>
    <x v="0"/>
    <s v="Titular"/>
    <m/>
    <m/>
    <m/>
    <m/>
    <m/>
    <m/>
    <m/>
    <s v="Sí"/>
    <m/>
    <m/>
    <m/>
    <m/>
    <m/>
    <m/>
    <s v="Sindicatos del Canal"/>
    <m/>
    <m/>
    <s v="Canal de Panamá"/>
    <x v="0"/>
    <n v="-1"/>
    <s v="Protagonismo"/>
    <s v="Protagonista"/>
    <n v="-1"/>
    <m/>
    <n v="0.67"/>
    <n v="1157"/>
    <n v="-1157"/>
    <n v="1.88"/>
    <m/>
    <m/>
    <m/>
    <m/>
    <x v="15"/>
    <s v="/s/a/estpn"/>
    <m/>
    <s v="nacional"/>
    <s v="No"/>
    <n v="1"/>
    <x v="6"/>
    <n v="20"/>
    <d v="1899-12-30T00:00:00"/>
    <n v="0.94"/>
    <s v="0"/>
    <s v="0"/>
    <s v="1"/>
  </r>
  <r>
    <s v="/p/a/112453614"/>
    <m/>
    <s v="http://corerepo.acceso.com/api/v2/temp_file/d1d51a47a18ac70f75484996bbf79bb0/?format=json"/>
    <s v="DENUNCIA PENAL"/>
    <m/>
    <x v="3"/>
    <x v="15"/>
    <s v="pa"/>
    <m/>
    <m/>
    <m/>
    <x v="1"/>
    <m/>
    <s v="periódico"/>
    <s v="2017-08-20 17:00:00-05:00"/>
    <d v="2017-08-20T00:00:00"/>
    <m/>
    <n v="1411"/>
    <n v="5"/>
    <m/>
    <n v="1602"/>
    <m/>
    <n v="7"/>
    <m/>
    <s v="información general"/>
    <s v="Panamá"/>
    <m/>
    <s v="español"/>
    <m/>
    <x v="1"/>
    <m/>
    <m/>
    <m/>
    <m/>
    <m/>
    <m/>
    <m/>
    <m/>
    <m/>
    <m/>
    <m/>
    <s v="Puertos"/>
    <m/>
    <m/>
    <m/>
    <m/>
    <m/>
    <m/>
    <s v="Canal de Panamá"/>
    <x v="2"/>
    <n v="0"/>
    <s v="Protagonismo"/>
    <s v="Mencion"/>
    <n v="0"/>
    <m/>
    <n v="0.03"/>
    <n v="54.21"/>
    <n v="54.21"/>
    <n v="5.63"/>
    <m/>
    <m/>
    <m/>
    <m/>
    <x v="15"/>
    <s v="/s/a/estpn"/>
    <m/>
    <s v="nacional"/>
    <s v="Sí"/>
    <n v="1"/>
    <x v="46"/>
    <n v="20"/>
    <d v="1899-12-30T00:00:00"/>
    <n v="2.8149999999999995"/>
    <s v="0"/>
    <s v="1"/>
    <s v="0"/>
  </r>
  <r>
    <s v="/p/a/112454298"/>
    <m/>
    <s v="http://corerepo.acceso.com/api/v2/temp_file/2af5a07c04b939e79becc8da3433cad3/?format=json"/>
    <s v="PORTADA"/>
    <m/>
    <x v="3"/>
    <x v="35"/>
    <s v="pa"/>
    <m/>
    <m/>
    <s v="NUEVA PRENSA FINANCIERA  S.A"/>
    <x v="1"/>
    <m/>
    <s v="periódico"/>
    <s v="2017-08-20 17:00:00-05:00"/>
    <d v="2017-08-20T00:00:00"/>
    <m/>
    <n v="1716.3"/>
    <n v="4"/>
    <m/>
    <n v="1200"/>
    <m/>
    <n v="1"/>
    <m/>
    <s v="información economómica"/>
    <s v="Panamá"/>
    <m/>
    <s v="español"/>
    <m/>
    <x v="0"/>
    <s v="Portada"/>
    <m/>
    <m/>
    <m/>
    <m/>
    <m/>
    <m/>
    <m/>
    <m/>
    <m/>
    <m/>
    <s v="Tránsito de buques por el Canal"/>
    <m/>
    <m/>
    <m/>
    <m/>
    <m/>
    <m/>
    <s v="Canal de Panamá"/>
    <x v="0"/>
    <n v="1"/>
    <s v="Protagonismo"/>
    <s v="Protagonista"/>
    <n v="1"/>
    <m/>
    <n v="1"/>
    <n v="1200"/>
    <n v="1200"/>
    <n v="7.81"/>
    <m/>
    <m/>
    <m/>
    <m/>
    <x v="27"/>
    <s v="/s/a/cap"/>
    <m/>
    <s v="nacional"/>
    <s v="Sí"/>
    <n v="1"/>
    <x v="18"/>
    <n v="20"/>
    <d v="1899-12-30T00:00:00"/>
    <n v="3.9049999999999994"/>
    <s v="1"/>
    <s v="0"/>
    <s v="0"/>
  </r>
  <r>
    <s v="/p/a/112454323"/>
    <m/>
    <s v="http://corerepo.acceso.com/api/v2/temp_file/40431d476816d8ae24d0c97a2a6e420d/?format=json"/>
    <s v="Panamá ya cuenta con capacitadores certifcados por Fiata"/>
    <m/>
    <x v="3"/>
    <x v="35"/>
    <s v="pa"/>
    <m/>
    <m/>
    <s v="NUEVA PRENSA FINANCIERA  S.A"/>
    <x v="1"/>
    <m/>
    <s v="periódico"/>
    <s v="2017-08-20 17:00:00-05:00"/>
    <d v="2017-08-20T00:00:00"/>
    <m/>
    <n v="457.5"/>
    <n v="4"/>
    <m/>
    <n v="382"/>
    <m/>
    <n v="10"/>
    <m/>
    <s v="información economómica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2"/>
    <n v="0"/>
    <s v="Protagonismo"/>
    <s v="Mencion"/>
    <n v="0"/>
    <m/>
    <n v="0.03"/>
    <n v="37.54"/>
    <n v="37.54"/>
    <n v="5.47"/>
    <m/>
    <m/>
    <m/>
    <m/>
    <x v="27"/>
    <s v="/s/a/cap"/>
    <m/>
    <s v="nacional"/>
    <s v="No"/>
    <n v="1"/>
    <x v="1"/>
    <n v="20"/>
    <d v="1899-12-30T00:00:00"/>
    <n v="2.7349999999999994"/>
    <s v="0"/>
    <s v="1"/>
    <s v="0"/>
  </r>
  <r>
    <s v="/p/a/112454304"/>
    <m/>
    <s v="http://corerepo.acceso.com/api/v2/temp_file/0de333b3ec045c410fa0d1aa3e97493f/?format=json"/>
    <s v="AGENDA CAPITAL"/>
    <m/>
    <x v="3"/>
    <x v="35"/>
    <s v="pa"/>
    <m/>
    <m/>
    <s v="NUEVA PRENSA FINANCIERA  S.A"/>
    <x v="1"/>
    <m/>
    <s v="periódico"/>
    <s v="2017-08-20 17:00:00-05:00"/>
    <d v="2017-08-20T00:00:00"/>
    <m/>
    <n v="416.7"/>
    <n v="4"/>
    <m/>
    <n v="319"/>
    <m/>
    <n v="2"/>
    <m/>
    <s v="información economómica"/>
    <s v="Panamá"/>
    <m/>
    <s v="español"/>
    <m/>
    <x v="1"/>
    <m/>
    <m/>
    <m/>
    <m/>
    <m/>
    <m/>
    <m/>
    <m/>
    <m/>
    <m/>
    <m/>
    <m/>
    <m/>
    <m/>
    <m/>
    <m/>
    <m/>
    <s v="Cronograma de actividades"/>
    <s v="Canal de Panamá"/>
    <x v="2"/>
    <n v="0"/>
    <s v="Protagonismo"/>
    <s v="Mencion"/>
    <n v="0"/>
    <m/>
    <n v="0.03"/>
    <n v="37.479999999999997"/>
    <n v="37.479999999999997"/>
    <n v="5.47"/>
    <m/>
    <m/>
    <m/>
    <m/>
    <x v="27"/>
    <s v="/s/a/cap"/>
    <m/>
    <s v="nacional"/>
    <s v="No"/>
    <n v="1"/>
    <x v="3"/>
    <n v="20"/>
    <d v="1899-12-30T00:00:00"/>
    <n v="2.7349999999999994"/>
    <s v="0"/>
    <s v="1"/>
    <s v="0"/>
  </r>
  <r>
    <s v="/p/a/112454325"/>
    <m/>
    <s v="http://corerepo.acceso.com/api/v2/temp_file/7b461cdf6c1f9afe77bf45e3c085b10f/?format=json"/>
    <s v="ACP prevé nuevo récord de tonelaje para el 2018"/>
    <m/>
    <x v="3"/>
    <x v="35"/>
    <s v="pa"/>
    <m/>
    <m/>
    <s v="NUEVA PRENSA FINANCIERA  S.A"/>
    <x v="132"/>
    <m/>
    <s v="periódico"/>
    <s v="2017-08-20 17:00:00-05:00"/>
    <d v="2017-08-20T00:00:00"/>
    <m/>
    <n v="664.1"/>
    <n v="4"/>
    <m/>
    <n v="510"/>
    <m/>
    <n v="11"/>
    <m/>
    <s v="información economómica"/>
    <s v="Panamá"/>
    <m/>
    <s v="español"/>
    <m/>
    <x v="0"/>
    <s v="Titular"/>
    <s v="Administración"/>
    <m/>
    <m/>
    <m/>
    <m/>
    <m/>
    <m/>
    <s v="Sí"/>
    <m/>
    <m/>
    <m/>
    <m/>
    <m/>
    <m/>
    <m/>
    <m/>
    <m/>
    <s v="Canal de Panamá"/>
    <x v="0"/>
    <n v="1"/>
    <s v="Protagonismo"/>
    <s v="Protagonista"/>
    <n v="1"/>
    <m/>
    <n v="0.42"/>
    <n v="510"/>
    <n v="510"/>
    <n v="7.81"/>
    <m/>
    <m/>
    <m/>
    <m/>
    <x v="27"/>
    <s v="/s/a/cap"/>
    <m/>
    <s v="nacional"/>
    <s v="No"/>
    <n v="1"/>
    <x v="29"/>
    <n v="20"/>
    <d v="1899-12-30T00:00:00"/>
    <n v="3.9049999999999994"/>
    <s v="1"/>
    <s v="0"/>
    <s v="0"/>
  </r>
  <r>
    <s v="/p/a/112453924"/>
    <m/>
    <s v="http://corerepo.acceso.com/api/v2/temp_file/8dc908719a3112dc40629c7db2940eba/?format=json"/>
    <s v="Reino Unido se acerca"/>
    <m/>
    <x v="3"/>
    <x v="26"/>
    <s v="pa"/>
    <m/>
    <m/>
    <s v="EDIT. POR LA DEMOCRACIA S.A"/>
    <x v="94"/>
    <m/>
    <s v="periódico"/>
    <s v="2017-08-20 17:00:00-05:00"/>
    <d v="2017-08-20T00:00:00"/>
    <m/>
    <n v="191"/>
    <n v="5"/>
    <m/>
    <n v="251"/>
    <m/>
    <n v="25"/>
    <m/>
    <s v="información general"/>
    <s v="Panamá"/>
    <m/>
    <s v="español"/>
    <m/>
    <x v="1"/>
    <m/>
    <m/>
    <m/>
    <m/>
    <m/>
    <m/>
    <m/>
    <m/>
    <m/>
    <m/>
    <s v="Visita de celebridades"/>
    <m/>
    <m/>
    <m/>
    <m/>
    <m/>
    <m/>
    <m/>
    <s v="Canal de Panamá"/>
    <x v="2"/>
    <n v="0"/>
    <s v="Protagonismo"/>
    <s v="Mencion"/>
    <n v="0"/>
    <m/>
    <n v="0.03"/>
    <n v="68.680000000000007"/>
    <n v="68.680000000000007"/>
    <n v="5.94"/>
    <m/>
    <m/>
    <m/>
    <m/>
    <x v="22"/>
    <s v="/s/a/lppnn"/>
    <m/>
    <s v="nacional"/>
    <s v="Sí"/>
    <n v="1"/>
    <x v="47"/>
    <n v="20"/>
    <d v="1899-12-30T00:00:00"/>
    <n v="2.9700000000000006"/>
    <s v="0"/>
    <s v="1"/>
    <s v="0"/>
  </r>
  <r>
    <s v="/p/a/112453601"/>
    <m/>
    <s v="http://corerepo.acceso.com/api/v2/temp_file/3ae75e60b90c197c7a2292129bf7df3e/?format=json"/>
    <s v="PORTADA"/>
    <m/>
    <x v="3"/>
    <x v="15"/>
    <s v="pa"/>
    <m/>
    <m/>
    <m/>
    <x v="44"/>
    <m/>
    <s v="periódico"/>
    <s v="2017-08-20 17:00:00-05:00"/>
    <d v="2017-08-20T00:00:00"/>
    <m/>
    <n v="1626.9"/>
    <n v="5"/>
    <m/>
    <n v="1735"/>
    <m/>
    <n v="1"/>
    <m/>
    <s v="información general"/>
    <s v="Panamá"/>
    <m/>
    <s v="español"/>
    <m/>
    <x v="0"/>
    <s v="Portada"/>
    <m/>
    <m/>
    <m/>
    <m/>
    <m/>
    <m/>
    <m/>
    <m/>
    <m/>
    <m/>
    <m/>
    <m/>
    <m/>
    <m/>
    <s v="Sindicatos del Canal"/>
    <m/>
    <m/>
    <s v="Canal de Panamá"/>
    <x v="0"/>
    <n v="-1"/>
    <s v="Protagonismo"/>
    <s v="Protagonista"/>
    <n v="-1"/>
    <m/>
    <n v="1"/>
    <n v="1735"/>
    <n v="-1735"/>
    <n v="1.88"/>
    <m/>
    <m/>
    <m/>
    <m/>
    <x v="15"/>
    <s v="/s/a/estpn"/>
    <m/>
    <s v="nacional"/>
    <s v="Sí"/>
    <n v="1"/>
    <x v="6"/>
    <n v="20"/>
    <d v="1899-12-30T00:00:00"/>
    <n v="0.94"/>
    <s v="0"/>
    <s v="0"/>
    <s v="1"/>
  </r>
  <r>
    <s v="/i/mn/31580751825"/>
    <s v="http://laestrella.com.pa/panama/politica/practicos-piden-anular-pacto-remolcadores-privados/24018684"/>
    <s v="http://laestrella.com.pa/panama/politica/practicos-piden-anular-pacto-remolcadores-privados/24018684"/>
    <s v="Prácticos de la ACP piden anular pacto con remolcadores privados"/>
    <m/>
    <x v="0"/>
    <x v="2"/>
    <s v="pa"/>
    <m/>
    <m/>
    <m/>
    <x v="44"/>
    <m/>
    <s v="noticia"/>
    <s v="2017-08-21 00:10:00-05:00"/>
    <d v="2017-08-21T00:00:00"/>
    <d v="1899-12-30T00:10:00"/>
    <m/>
    <n v="49727"/>
    <m/>
    <n v="462.46"/>
    <m/>
    <m/>
    <n v="5"/>
    <s v="información general"/>
    <s v="Panamá"/>
    <m/>
    <s v="español"/>
    <m/>
    <x v="0"/>
    <s v="Titular"/>
    <m/>
    <m/>
    <m/>
    <m/>
    <m/>
    <m/>
    <m/>
    <s v="Sí"/>
    <m/>
    <m/>
    <m/>
    <m/>
    <m/>
    <m/>
    <s v="Sindicatos del Canal"/>
    <m/>
    <m/>
    <s v="Canal de Panamá"/>
    <x v="0"/>
    <n v="-1"/>
    <s v="Protagonismo"/>
    <s v="Protagonista"/>
    <n v="-1"/>
    <m/>
    <m/>
    <n v="462.46"/>
    <n v="-462.46"/>
    <n v="2.19"/>
    <m/>
    <m/>
    <m/>
    <m/>
    <x v="2"/>
    <s v="/s/mn/90c1e89e24d01c2a3df8080e7f6bdb35"/>
    <m/>
    <m/>
    <s v="No"/>
    <n v="1"/>
    <x v="6"/>
    <n v="21"/>
    <d v="1899-12-30T00:00:00"/>
    <n v="1.095"/>
    <s v="0"/>
    <s v="0"/>
    <s v="1"/>
  </r>
  <r>
    <s v="/p/a/112454195"/>
    <m/>
    <s v="http://corerepo.acceso.com/api/v2/temp_file/eb78cd6223df8374160d0ed5b379e885/?format=json"/>
    <s v="Rastrean río Kuna Nega"/>
    <m/>
    <x v="3"/>
    <x v="28"/>
    <s v="pa"/>
    <m/>
    <m/>
    <s v="GRUPO EPASA"/>
    <x v="133"/>
    <m/>
    <s v="periódico"/>
    <s v="2017-08-20 17:00:00-05:00"/>
    <d v="2017-08-20T00:00:00"/>
    <m/>
    <n v="264.2"/>
    <n v="4"/>
    <m/>
    <n v="372"/>
    <m/>
    <n v="8"/>
    <m/>
    <s v="información general"/>
    <s v="Panamá"/>
    <m/>
    <s v="español"/>
    <m/>
    <x v="1"/>
    <m/>
    <m/>
    <s v="Incidentes en cercanías del Canal"/>
    <m/>
    <m/>
    <m/>
    <m/>
    <m/>
    <m/>
    <m/>
    <m/>
    <m/>
    <m/>
    <m/>
    <m/>
    <m/>
    <m/>
    <m/>
    <s v="Canal de Panamá"/>
    <x v="2"/>
    <n v="0"/>
    <s v="Protagonismo"/>
    <s v="Mencion"/>
    <n v="0"/>
    <m/>
    <n v="0.03"/>
    <n v="30.07"/>
    <n v="30.07"/>
    <n v="6.25"/>
    <m/>
    <m/>
    <m/>
    <m/>
    <x v="23"/>
    <s v="/s/a/pacri"/>
    <m/>
    <s v="nacional"/>
    <s v="No"/>
    <n v="1"/>
    <x v="48"/>
    <n v="20"/>
    <d v="1899-12-30T00:00:00"/>
    <n v="3.125"/>
    <s v="0"/>
    <s v="1"/>
    <s v="0"/>
  </r>
  <r>
    <s v="/p/a/112454762"/>
    <m/>
    <s v="http://corerepo.acceso.com/api/v2/temp_file/e1e4ae56d300aa1fd371fc57df443148/?format=json"/>
    <s v="PRESENTARÁN DENUNCIA CONTRA LA ACP"/>
    <m/>
    <x v="3"/>
    <x v="20"/>
    <s v="pa"/>
    <m/>
    <m/>
    <s v="Grupo Editorial Metro S.A."/>
    <x v="1"/>
    <m/>
    <s v="periódico"/>
    <s v="2017-08-20 17:00:00-05:00"/>
    <d v="2017-08-20T00:00:00"/>
    <m/>
    <n v="49.5"/>
    <n v="4"/>
    <m/>
    <n v="75"/>
    <m/>
    <n v="10"/>
    <m/>
    <s v="información general"/>
    <s v="Panamá"/>
    <m/>
    <s v="español"/>
    <m/>
    <x v="1"/>
    <s v="Titular"/>
    <m/>
    <m/>
    <m/>
    <m/>
    <m/>
    <m/>
    <m/>
    <s v="Sí"/>
    <m/>
    <m/>
    <m/>
    <m/>
    <m/>
    <m/>
    <s v="Sindicatos del Canal"/>
    <m/>
    <m/>
    <s v="Canal de Panamá"/>
    <x v="0"/>
    <n v="-1"/>
    <s v="Protagonismo"/>
    <s v="Protagonista"/>
    <n v="-1"/>
    <m/>
    <n v="0.06"/>
    <n v="75"/>
    <n v="-75"/>
    <n v="0.63"/>
    <m/>
    <m/>
    <m/>
    <m/>
    <x v="20"/>
    <s v="/s/a/melib"/>
    <m/>
    <s v="nacional"/>
    <s v="No"/>
    <n v="1"/>
    <x v="6"/>
    <n v="20"/>
    <d v="1899-12-30T00:00:00"/>
    <n v="0.315"/>
    <s v="0"/>
    <s v="0"/>
    <s v="1"/>
  </r>
  <r>
    <s v="/p/a/112454761"/>
    <m/>
    <s v="http://corerepo.acceso.com/api/v2/temp_file/66ebd1269f22e647572bcc6888d32fad/?format=json"/>
    <s v="El adulto mayor, orgulloso de nuestro Canal"/>
    <m/>
    <x v="3"/>
    <x v="20"/>
    <s v="pa"/>
    <m/>
    <m/>
    <s v="Grupo Editorial Metro S.A."/>
    <x v="134"/>
    <m/>
    <s v="periódico"/>
    <s v="2017-08-20 17:00:00-05:00"/>
    <d v="2017-08-20T00:00:00"/>
    <m/>
    <n v="260.60000000000002"/>
    <n v="4"/>
    <m/>
    <n v="400"/>
    <m/>
    <n v="9"/>
    <m/>
    <s v="información general"/>
    <s v="Panamá"/>
    <m/>
    <s v="español"/>
    <m/>
    <x v="1"/>
    <m/>
    <m/>
    <m/>
    <m/>
    <m/>
    <m/>
    <m/>
    <m/>
    <m/>
    <s v="Historia del Canal"/>
    <m/>
    <m/>
    <m/>
    <m/>
    <m/>
    <m/>
    <m/>
    <m/>
    <s v="Canal de Panamá"/>
    <x v="0"/>
    <n v="1"/>
    <s v="Protagonismo"/>
    <s v="Protagonista"/>
    <n v="1"/>
    <m/>
    <n v="0.28999999999999998"/>
    <n v="400"/>
    <n v="400"/>
    <n v="9.3800000000000008"/>
    <m/>
    <m/>
    <m/>
    <m/>
    <x v="20"/>
    <s v="/s/a/melib"/>
    <m/>
    <s v="nacional"/>
    <s v="Sí"/>
    <n v="1"/>
    <x v="25"/>
    <n v="20"/>
    <d v="1899-12-30T00:00:00"/>
    <n v="4.6900000000000004"/>
    <s v="1"/>
    <s v="0"/>
    <s v="0"/>
  </r>
  <r>
    <s v="/p/a/112454074"/>
    <m/>
    <s v="http://corerepo.acceso.com/api/v2/temp_file/6d3d86ad2a5e94c4293e35fd0be53cfb/?format=json"/>
    <s v="Drenajes bloqueados agravan afectaciones lluvias en Panamá &lt;!-- IMAGE --&gt;"/>
    <m/>
    <x v="3"/>
    <x v="7"/>
    <s v="pa"/>
    <m/>
    <m/>
    <s v="GRUPO EPASA"/>
    <x v="65"/>
    <m/>
    <s v="periódico"/>
    <s v="2017-08-20 17:00:00-05:00"/>
    <d v="2017-08-20T00:00:00"/>
    <m/>
    <n v="568.9"/>
    <n v="4"/>
    <m/>
    <n v="1157"/>
    <m/>
    <n v="8"/>
    <m/>
    <s v="información general"/>
    <s v="Panamá"/>
    <m/>
    <s v="español"/>
    <m/>
    <x v="1"/>
    <m/>
    <m/>
    <s v="Incidentes en cercanías del Canal"/>
    <m/>
    <m/>
    <m/>
    <m/>
    <m/>
    <m/>
    <m/>
    <m/>
    <m/>
    <m/>
    <m/>
    <m/>
    <m/>
    <m/>
    <m/>
    <s v="Canal de Panamá"/>
    <x v="2"/>
    <n v="0"/>
    <s v="Protagonismo"/>
    <s v="Mencion"/>
    <n v="0"/>
    <m/>
    <n v="0.03"/>
    <n v="61.38"/>
    <n v="61.38"/>
    <n v="5.94"/>
    <m/>
    <m/>
    <m/>
    <m/>
    <x v="7"/>
    <s v="/s/a/panam"/>
    <m/>
    <s v="nacional"/>
    <s v="Sí"/>
    <n v="1"/>
    <x v="48"/>
    <n v="20"/>
    <d v="1899-12-30T00:00:00"/>
    <n v="2.9700000000000006"/>
    <s v="0"/>
    <s v="1"/>
    <s v="0"/>
  </r>
  <r>
    <s v="/tv/a360lat/32157699"/>
    <m/>
    <s v="https://acceso360latam.acceso.com/autoridadcanal/es-PA/?mod=TrackingAVPlayer&amp;task=download&amp;isHighQuality=1&amp;inline=1&amp;newsId=32157699&amp;mediaType=2&amp;origin=news-publication&amp;sigTs=1503333014&amp;sig=87e9ca9710f259ad00543e06486665d1f0a79336779ef3710719d2a0312430a8"/>
    <s v="SECCION DE OPINION. SE HABLA SOBRE LAS INUNDACIONES REGISTRADAS EN DIFERENTES PUNTOS DEL PAIS. MENCION: CANAL DE PANAMA."/>
    <m/>
    <x v="1"/>
    <x v="17"/>
    <s v="pa"/>
    <s v="pa"/>
    <m/>
    <m/>
    <x v="125"/>
    <m/>
    <s v="tv"/>
    <s v="2017-08-21 07:24:44-05:00"/>
    <d v="2017-08-21T00:00:00"/>
    <d v="1899-12-30T07:24:44"/>
    <m/>
    <m/>
    <m/>
    <n v="11135.6"/>
    <n v="328"/>
    <m/>
    <m/>
    <m/>
    <s v="Panamá"/>
    <s v="pa"/>
    <m/>
    <m/>
    <x v="1"/>
    <m/>
    <m/>
    <m/>
    <m/>
    <m/>
    <m/>
    <m/>
    <m/>
    <m/>
    <m/>
    <m/>
    <m/>
    <s v="Inundaciones"/>
    <m/>
    <m/>
    <m/>
    <m/>
    <m/>
    <s v="Canal de Panamá"/>
    <x v="2"/>
    <n v="0"/>
    <s v="Protagonismo"/>
    <s v="Mencion"/>
    <n v="0"/>
    <n v="5"/>
    <m/>
    <n v="169.75"/>
    <n v="169.75"/>
    <n v="5"/>
    <m/>
    <m/>
    <m/>
    <m/>
    <x v="17"/>
    <m/>
    <m/>
    <m/>
    <s v="No"/>
    <n v="1"/>
    <x v="49"/>
    <n v="21"/>
    <d v="1899-12-30T00:05:47"/>
    <n v="2.5"/>
    <s v="0"/>
    <s v="1"/>
    <s v="0"/>
  </r>
  <r>
    <s v="/tv/a360lat/32157584"/>
    <m/>
    <s v="https://acceso360latam.acceso.com/autoridadcanal/es-PA/?mod=TrackingAVPlayer&amp;task=download&amp;isHighQuality=1&amp;inline=1&amp;newsId=32157584&amp;mediaType=2&amp;origin=news-publication&amp;sigTs=1503333014&amp;sig=8a4ce1db4be89d56008b6532aa8a83207fdecb09783cbcd2a4095a28dc19f015"/>
    <s v="HAY DOS MENORES DESAPARECIDOS EN LA COMUNIDAD DE KUNA NEGA Y LOS ORGANISMOS DE SOCORRO REALIZAN LA BUSQUEDA. MENCION:..."/>
    <m/>
    <x v="1"/>
    <x v="17"/>
    <s v="pa"/>
    <s v="pa"/>
    <m/>
    <m/>
    <x v="135"/>
    <m/>
    <s v="tv"/>
    <s v="2017-08-21 06:59:43-05:00"/>
    <d v="2017-08-21T00:00:00"/>
    <d v="1899-12-30T06:59:43"/>
    <m/>
    <m/>
    <m/>
    <n v="5907.31"/>
    <n v="174"/>
    <m/>
    <m/>
    <m/>
    <s v="Panamá"/>
    <s v="pa"/>
    <m/>
    <m/>
    <x v="1"/>
    <m/>
    <m/>
    <s v="Incidentes en cercanías del Canal"/>
    <m/>
    <m/>
    <m/>
    <m/>
    <m/>
    <m/>
    <m/>
    <m/>
    <m/>
    <m/>
    <m/>
    <m/>
    <m/>
    <m/>
    <m/>
    <s v="Canal de Panamá"/>
    <x v="2"/>
    <n v="0"/>
    <s v="Protagonismo"/>
    <s v="Mencion"/>
    <n v="0"/>
    <n v="5"/>
    <m/>
    <n v="169.75"/>
    <n v="169.75"/>
    <n v="5"/>
    <m/>
    <m/>
    <m/>
    <m/>
    <x v="17"/>
    <m/>
    <m/>
    <m/>
    <s v="No"/>
    <n v="1"/>
    <x v="48"/>
    <n v="21"/>
    <d v="1899-12-30T00:03:04"/>
    <n v="2.5"/>
    <s v="0"/>
    <s v="1"/>
    <s v="0"/>
  </r>
  <r>
    <s v="/tv/a360lat/32203948"/>
    <m/>
    <s v="https://acceso360latam.acceso.com/autoridadcanal/es-PA/?mod=TrackingAVPlayer&amp;task=download&amp;isHighQuality=1&amp;inline=1&amp;newsId=32203948&amp;mediaType=2&amp;origin=news-publication&amp;sigTs=1503377322&amp;sig=fdba5ae9c389f6f54bcd840136c0d284a0ccbcaf9d3dc96b082be08430b830bf"/>
    <s v="CUANDO SE REGISTRAN APAGONES VARIOS SECTORES SE VEN AFECTADOS, LAS AUTORIDADES BUSCAN SOLUCIONES A ESTE PROBLEMA...."/>
    <m/>
    <x v="1"/>
    <x v="30"/>
    <s v="pa"/>
    <s v="pa"/>
    <m/>
    <m/>
    <x v="136"/>
    <m/>
    <s v="tv"/>
    <s v="2017-08-21 20:15:34-05:00"/>
    <d v="2017-08-21T00:00:00"/>
    <d v="1899-12-30T20:15:34"/>
    <m/>
    <m/>
    <m/>
    <n v="2701.88"/>
    <n v="131"/>
    <m/>
    <m/>
    <m/>
    <s v="Panamá"/>
    <s v="pa"/>
    <m/>
    <m/>
    <x v="1"/>
    <m/>
    <m/>
    <s v="Fallos eléctricos "/>
    <m/>
    <m/>
    <m/>
    <m/>
    <m/>
    <m/>
    <m/>
    <m/>
    <m/>
    <m/>
    <m/>
    <m/>
    <m/>
    <m/>
    <m/>
    <s v="Canal de Panamá"/>
    <x v="2"/>
    <n v="0"/>
    <s v="Protagonismo"/>
    <s v="Mencion"/>
    <n v="0"/>
    <n v="5"/>
    <m/>
    <n v="103.13"/>
    <n v="103.13"/>
    <n v="5"/>
    <m/>
    <m/>
    <m/>
    <m/>
    <x v="3"/>
    <m/>
    <m/>
    <m/>
    <s v="No"/>
    <n v="1"/>
    <x v="35"/>
    <n v="21"/>
    <d v="1899-12-30T00:02:19"/>
    <n v="2.5"/>
    <s v="0"/>
    <s v="1"/>
    <s v="0"/>
  </r>
  <r>
    <s v="/p/a/112473666"/>
    <m/>
    <s v="http://corerepo.acceso.com/api/v2/temp_file/eafa6ee61c6375d7a34befd3b40dea40/?format=json"/>
    <s v="redes Soci@les"/>
    <m/>
    <x v="3"/>
    <x v="47"/>
    <s v="pa"/>
    <m/>
    <m/>
    <s v="ORLANDO MENDIETA"/>
    <x v="1"/>
    <m/>
    <s v="periódico"/>
    <s v="2017-08-20 17:00:00-05:00"/>
    <d v="2017-08-20T00:00:00"/>
    <m/>
    <n v="115.7"/>
    <n v="4"/>
    <m/>
    <n v="8"/>
    <m/>
    <n v="2"/>
    <m/>
    <s v="información economómica"/>
    <s v="Panamá"/>
    <m/>
    <s v="español"/>
    <m/>
    <x v="1"/>
    <m/>
    <m/>
    <m/>
    <m/>
    <m/>
    <m/>
    <s v="Economía del Canal"/>
    <m/>
    <m/>
    <m/>
    <m/>
    <m/>
    <m/>
    <m/>
    <m/>
    <m/>
    <m/>
    <m/>
    <s v="Canal de Panamá"/>
    <x v="1"/>
    <n v="1"/>
    <s v="Protagonismo"/>
    <s v="Secundario"/>
    <n v="1"/>
    <m/>
    <n v="0.08"/>
    <n v="4"/>
    <n v="4"/>
    <n v="6.56"/>
    <m/>
    <m/>
    <m/>
    <m/>
    <x v="38"/>
    <s v="/s/a/elfip"/>
    <m/>
    <s v="nacional"/>
    <s v="Sí"/>
    <n v="1"/>
    <x v="10"/>
    <n v="20"/>
    <d v="1899-12-30T00:00:00"/>
    <n v="3.2799999999999994"/>
    <s v="1"/>
    <s v="0"/>
    <s v="0"/>
  </r>
  <r>
    <s v="/p/a/112472761"/>
    <m/>
    <s v="http://corerepo.acceso.com/api/v2/temp_file/6b2002e18b9b53d8bb8eac22e3baf2b6/?format=json"/>
    <s v="Smithsonian censa manatíes de Panamá con nuevo método"/>
    <m/>
    <x v="3"/>
    <x v="15"/>
    <s v="pa"/>
    <m/>
    <m/>
    <m/>
    <x v="137"/>
    <m/>
    <s v="periódico"/>
    <s v="2017-08-21 17:00:00-05:00"/>
    <d v="2017-08-21T00:00:00"/>
    <m/>
    <n v="688.1"/>
    <n v="5"/>
    <m/>
    <n v="783"/>
    <m/>
    <n v="10"/>
    <m/>
    <s v="información general"/>
    <s v="Panamá"/>
    <m/>
    <s v="español"/>
    <m/>
    <x v="1"/>
    <m/>
    <m/>
    <m/>
    <m/>
    <m/>
    <m/>
    <m/>
    <m/>
    <m/>
    <s v="Historia de Panamá"/>
    <m/>
    <m/>
    <m/>
    <m/>
    <m/>
    <m/>
    <m/>
    <m/>
    <s v="Canal de Panamá"/>
    <x v="2"/>
    <n v="0"/>
    <s v="Protagonismo"/>
    <s v="Mencion"/>
    <n v="0"/>
    <m/>
    <n v="0.03"/>
    <n v="54.23"/>
    <n v="54.23"/>
    <n v="5.63"/>
    <m/>
    <m/>
    <m/>
    <m/>
    <x v="15"/>
    <s v="/s/a/estpn"/>
    <m/>
    <s v="nacional"/>
    <s v="No"/>
    <n v="1"/>
    <x v="50"/>
    <n v="21"/>
    <d v="1899-12-30T00:00:00"/>
    <n v="2.8149999999999995"/>
    <s v="0"/>
    <s v="1"/>
    <s v="0"/>
  </r>
  <r>
    <s v="/p/a/112473694"/>
    <m/>
    <s v="http://corerepo.acceso.com/api/v2/temp_file/88a8bdcfe17d2450d6e8b083a4a94ab3/?format=json"/>
    <s v="Ingresos llegan a uS$3.537 millones en la primera mitad del año"/>
    <m/>
    <x v="3"/>
    <x v="47"/>
    <s v="pa"/>
    <m/>
    <m/>
    <s v="ORLANDO MENDIETA"/>
    <x v="53"/>
    <m/>
    <s v="periódico"/>
    <s v="2017-08-20 17:00:00-05:00"/>
    <d v="2017-08-20T00:00:00"/>
    <m/>
    <n v="244.5"/>
    <n v="4"/>
    <m/>
    <n v="16"/>
    <m/>
    <n v="10"/>
    <m/>
    <s v="información economómica"/>
    <s v="Panamá"/>
    <m/>
    <s v="español"/>
    <m/>
    <x v="1"/>
    <m/>
    <m/>
    <m/>
    <m/>
    <m/>
    <m/>
    <s v="Economía de Panamá"/>
    <m/>
    <m/>
    <m/>
    <m/>
    <m/>
    <m/>
    <m/>
    <m/>
    <m/>
    <m/>
    <m/>
    <s v="Canal de Panamá"/>
    <x v="2"/>
    <n v="0"/>
    <s v="Protagonismo"/>
    <s v="Mencion"/>
    <n v="0"/>
    <m/>
    <n v="0.03"/>
    <n v="1.53"/>
    <n v="1.53"/>
    <n v="5.47"/>
    <m/>
    <m/>
    <m/>
    <m/>
    <x v="38"/>
    <s v="/s/a/elfip"/>
    <m/>
    <s v="nacional"/>
    <s v="No"/>
    <n v="1"/>
    <x v="16"/>
    <n v="20"/>
    <d v="1899-12-30T00:00:00"/>
    <n v="2.7349999999999994"/>
    <s v="0"/>
    <s v="1"/>
    <s v="0"/>
  </r>
  <r>
    <s v="/p/a/112472994"/>
    <m/>
    <s v="http://corerepo.acceso.com/api/v2/temp_file/82d1ba4463d9bb99104bb3c8b3ef4a41/?format=json"/>
    <s v="TRÁNSITO DE NAVES POR EL CANAL SUBE 5.5% HASTA JUNIO"/>
    <m/>
    <x v="3"/>
    <x v="46"/>
    <s v="pa"/>
    <m/>
    <m/>
    <s v="EDIT. POR LA DEMOCRACIA S.A"/>
    <x v="1"/>
    <m/>
    <s v="periódico"/>
    <s v="2017-08-21 17:00:00-05:00"/>
    <d v="2017-08-21T00:00:00"/>
    <m/>
    <n v="233.1"/>
    <n v="5"/>
    <m/>
    <n v="845"/>
    <m/>
    <n v="8"/>
    <m/>
    <s v="información economómica"/>
    <s v="Panamá"/>
    <m/>
    <s v="español"/>
    <m/>
    <x v="1"/>
    <m/>
    <m/>
    <m/>
    <m/>
    <m/>
    <m/>
    <m/>
    <m/>
    <m/>
    <m/>
    <m/>
    <s v="Tránsito de buques por el Canal"/>
    <m/>
    <m/>
    <m/>
    <m/>
    <m/>
    <m/>
    <s v="Canal de Panamá"/>
    <x v="0"/>
    <n v="1"/>
    <s v="Protagonismo"/>
    <s v="Protagonista"/>
    <n v="1"/>
    <m/>
    <n v="0.39"/>
    <n v="845"/>
    <n v="845"/>
    <n v="8.75"/>
    <m/>
    <m/>
    <m/>
    <m/>
    <x v="37"/>
    <s v="/s/a/lpmar"/>
    <n v="1"/>
    <s v="nacional"/>
    <s v="No"/>
    <n v="1"/>
    <x v="18"/>
    <n v="21"/>
    <d v="1899-12-30T00:00:00"/>
    <n v="4.375"/>
    <s v="1"/>
    <s v="0"/>
    <s v="0"/>
  </r>
  <r>
    <s v="/p/a/112473648"/>
    <m/>
    <s v="http://corerepo.acceso.com/api/v2/temp_file/01768d33e38c44c0490582909da1a41c/?format=json"/>
    <s v="El Canal de Panamá inicia gira nacional"/>
    <m/>
    <x v="3"/>
    <x v="20"/>
    <s v="pa"/>
    <m/>
    <m/>
    <s v="Grupo Editorial Metro S.A."/>
    <x v="1"/>
    <m/>
    <s v="periódico"/>
    <s v="2017-08-21 17:00:00-05:00"/>
    <d v="2017-08-21T00:00:00"/>
    <m/>
    <n v="42.7"/>
    <n v="4"/>
    <m/>
    <n v="65"/>
    <m/>
    <n v="13"/>
    <m/>
    <s v="información general"/>
    <s v="Panamá"/>
    <m/>
    <s v="español"/>
    <m/>
    <x v="1"/>
    <s v="Titular"/>
    <m/>
    <m/>
    <m/>
    <m/>
    <m/>
    <m/>
    <m/>
    <s v="Sí"/>
    <m/>
    <m/>
    <m/>
    <m/>
    <m/>
    <m/>
    <m/>
    <m/>
    <s v="Cumbres, seminarios, foros"/>
    <s v="Canal de Panamá"/>
    <x v="0"/>
    <n v="1"/>
    <s v="Protagonismo"/>
    <s v="Protagonista"/>
    <n v="1"/>
    <m/>
    <n v="0.05"/>
    <n v="65"/>
    <n v="65"/>
    <n v="9.3800000000000008"/>
    <m/>
    <m/>
    <m/>
    <m/>
    <x v="20"/>
    <s v="/s/a/melib"/>
    <m/>
    <s v="nacional"/>
    <s v="Sí"/>
    <n v="1"/>
    <x v="5"/>
    <n v="21"/>
    <d v="1899-12-30T00:00:00"/>
    <n v="4.6900000000000004"/>
    <s v="1"/>
    <s v="0"/>
    <s v="0"/>
  </r>
  <r>
    <s v="/p/a/112473150"/>
    <m/>
    <s v="http://corerepo.acceso.com/api/v2/temp_file/acbee5e4e60a5570517d72a8ff1027ab/?format=json"/>
    <s v="SERVICIOS PÚBLICOS Privaticemos el Idaan"/>
    <m/>
    <x v="3"/>
    <x v="26"/>
    <s v="pa"/>
    <m/>
    <m/>
    <s v="EDIT. POR LA DEMOCRACIA S.A"/>
    <x v="138"/>
    <m/>
    <s v="periódico"/>
    <s v="2017-08-21 17:00:00-05:00"/>
    <d v="2017-08-21T00:00:00"/>
    <m/>
    <n v="773.2"/>
    <n v="5"/>
    <m/>
    <n v="1015"/>
    <m/>
    <n v="13"/>
    <m/>
    <s v="información general"/>
    <s v="Panamá"/>
    <m/>
    <s v="español"/>
    <m/>
    <x v="1"/>
    <m/>
    <m/>
    <m/>
    <m/>
    <m/>
    <m/>
    <m/>
    <m/>
    <m/>
    <m/>
    <m/>
    <m/>
    <s v="Tratamiento de aguas"/>
    <m/>
    <m/>
    <m/>
    <m/>
    <m/>
    <s v="Canal de Panamá"/>
    <x v="2"/>
    <n v="0"/>
    <s v="Protagonismo"/>
    <s v="Mencion"/>
    <n v="0"/>
    <m/>
    <n v="0.03"/>
    <n v="68.61"/>
    <n v="68.61"/>
    <n v="5.94"/>
    <m/>
    <m/>
    <m/>
    <m/>
    <x v="22"/>
    <s v="/s/a/lppnn"/>
    <m/>
    <s v="nacional"/>
    <s v="No"/>
    <n v="1"/>
    <x v="51"/>
    <n v="21"/>
    <d v="1899-12-30T00:00:00"/>
    <n v="2.9700000000000006"/>
    <s v="0"/>
    <s v="1"/>
    <s v="0"/>
  </r>
  <r>
    <s v="/i/mn/31595021926"/>
    <s v="https://metrolibre.com/index.php/economia/101546-canal-recibe-a-buque-de-14-800-contenedores-el-mayor-que-lo-haya-cruzado"/>
    <s v="https://metrolibre.com/index.php/economia/101546-canal-recibe-a-buque-de-14-800-contenedores-el-mayor-que-lo-haya-cruzado"/>
    <s v="Canal recibe a buque de 14, 800 contenedores, el mayor que lo haya cruzado"/>
    <m/>
    <x v="0"/>
    <x v="20"/>
    <s v="pa"/>
    <m/>
    <m/>
    <m/>
    <x v="1"/>
    <m/>
    <s v="noticia"/>
    <s v="2017-08-22 07:11:00-05:00"/>
    <d v="2017-08-22T00:00:00"/>
    <d v="1899-12-30T07:11:00"/>
    <m/>
    <n v="1720"/>
    <m/>
    <n v="100"/>
    <m/>
    <m/>
    <n v="4"/>
    <s v="información general"/>
    <s v="Panamá"/>
    <m/>
    <s v="español"/>
    <m/>
    <x v="0"/>
    <m/>
    <m/>
    <m/>
    <m/>
    <m/>
    <m/>
    <m/>
    <m/>
    <s v="Sí"/>
    <m/>
    <m/>
    <s v="Tránsito de buques por el Canal"/>
    <m/>
    <m/>
    <m/>
    <m/>
    <m/>
    <m/>
    <s v="Canal de Panamá"/>
    <x v="0"/>
    <n v="1"/>
    <s v="Protagonismo"/>
    <s v="Protagonista"/>
    <n v="1"/>
    <m/>
    <m/>
    <n v="5.16"/>
    <n v="5.16"/>
    <n v="7.81"/>
    <m/>
    <m/>
    <m/>
    <m/>
    <x v="20"/>
    <s v="/s/mn/d9a9959816ba7a1371bafcf01787e93f"/>
    <m/>
    <m/>
    <s v="No"/>
    <n v="1"/>
    <x v="18"/>
    <n v="22"/>
    <d v="1899-12-30T00:00:00"/>
    <n v="3.9049999999999994"/>
    <s v="1"/>
    <s v="0"/>
    <s v="0"/>
  </r>
  <r>
    <s v="/i/mn/31594855911"/>
    <s v="http://laestrella.com.pa/panama/nacional/canal-recibe-mayor-haya-cruzado/24018934"/>
    <s v="http://laestrella.com.pa/panama/nacional/canal-recibe-mayor-haya-cruzado/24018934"/>
    <s v="Canal recibe al mayor buque que lo haya cruzado"/>
    <m/>
    <x v="0"/>
    <x v="2"/>
    <s v="pa"/>
    <m/>
    <m/>
    <m/>
    <x v="51"/>
    <m/>
    <s v="noticia"/>
    <s v="2017-08-22 06:52:00-05:00"/>
    <d v="2017-08-22T00:00:00"/>
    <d v="1899-12-30T06:52:00"/>
    <m/>
    <n v="49727"/>
    <m/>
    <n v="462.46"/>
    <m/>
    <m/>
    <n v="5"/>
    <s v="información general"/>
    <s v="Panamá"/>
    <m/>
    <s v="español"/>
    <m/>
    <x v="0"/>
    <m/>
    <m/>
    <m/>
    <m/>
    <m/>
    <m/>
    <m/>
    <m/>
    <m/>
    <m/>
    <m/>
    <s v="Tránsito de buques por el Canal"/>
    <m/>
    <m/>
    <m/>
    <m/>
    <m/>
    <m/>
    <s v="Canal de Panamá"/>
    <x v="0"/>
    <n v="1"/>
    <s v="Protagonismo"/>
    <s v="Protagonista"/>
    <n v="1"/>
    <m/>
    <m/>
    <n v="462.46"/>
    <n v="462.46"/>
    <n v="7.81"/>
    <m/>
    <m/>
    <m/>
    <m/>
    <x v="2"/>
    <s v="/s/mn/90c1e89e24d01c2a3df8080e7f6bdb35"/>
    <m/>
    <m/>
    <s v="No"/>
    <n v="1"/>
    <x v="39"/>
    <n v="22"/>
    <d v="1899-12-30T00:00:00"/>
    <n v="3.9049999999999994"/>
    <s v="1"/>
    <s v="0"/>
    <s v="0"/>
  </r>
  <r>
    <s v="/p/a/112473672"/>
    <m/>
    <s v="http://corerepo.acceso.com/api/v2/temp_file/ffe794dedba095f74d62147f0609bca4/?format=json"/>
    <s v="Panamá un país transnacional"/>
    <m/>
    <x v="3"/>
    <x v="47"/>
    <s v="pa"/>
    <m/>
    <m/>
    <s v="ORLANDO MENDIETA"/>
    <x v="1"/>
    <m/>
    <s v="periódico"/>
    <s v="2017-08-20 17:00:00-05:00"/>
    <d v="2017-08-20T00:00:00"/>
    <m/>
    <n v="229.2"/>
    <n v="4"/>
    <m/>
    <n v="15"/>
    <m/>
    <n v="23"/>
    <m/>
    <s v="información economómica"/>
    <s v="Panamá"/>
    <m/>
    <s v="español"/>
    <m/>
    <x v="1"/>
    <m/>
    <m/>
    <m/>
    <s v="Ampliación Canal"/>
    <m/>
    <m/>
    <m/>
    <m/>
    <m/>
    <m/>
    <m/>
    <m/>
    <m/>
    <m/>
    <m/>
    <m/>
    <m/>
    <m/>
    <s v="Canal de Panamá"/>
    <x v="2"/>
    <n v="0"/>
    <s v="Protagonismo"/>
    <s v="Mencion"/>
    <n v="0"/>
    <m/>
    <n v="0.03"/>
    <n v="1.53"/>
    <n v="1.53"/>
    <n v="5.47"/>
    <m/>
    <m/>
    <m/>
    <m/>
    <x v="38"/>
    <s v="/s/a/elfip"/>
    <m/>
    <s v="nacional"/>
    <s v="No"/>
    <n v="1"/>
    <x v="17"/>
    <n v="20"/>
    <d v="1899-12-30T00:00:00"/>
    <n v="2.7349999999999994"/>
    <s v="0"/>
    <s v="1"/>
    <s v="0"/>
  </r>
  <r>
    <s v="/p/a/112473687"/>
    <m/>
    <s v="http://corerepo.acceso.com/api/v2/temp_file/968d702952894bc1e19dab2e73b9ac8f/?format=json"/>
    <s v="Panamá ofrece plataforma logística a Estados unidos"/>
    <m/>
    <x v="3"/>
    <x v="47"/>
    <s v="pa"/>
    <m/>
    <m/>
    <s v="ORLANDO MENDIETA"/>
    <x v="52"/>
    <m/>
    <s v="periódico"/>
    <s v="2017-08-20 17:00:00-05:00"/>
    <d v="2017-08-20T00:00:00"/>
    <m/>
    <n v="324.2"/>
    <n v="4"/>
    <m/>
    <n v="22"/>
    <m/>
    <n v="14"/>
    <m/>
    <s v="información economómica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m/>
    <n v="0.22"/>
    <n v="11"/>
    <n v="11"/>
    <n v="6.56"/>
    <m/>
    <m/>
    <m/>
    <m/>
    <x v="38"/>
    <s v="/s/a/elfip"/>
    <m/>
    <s v="nacional"/>
    <s v="No"/>
    <n v="1"/>
    <x v="1"/>
    <n v="20"/>
    <d v="1899-12-30T00:00:00"/>
    <n v="3.2799999999999994"/>
    <s v="1"/>
    <s v="0"/>
    <s v="0"/>
  </r>
  <r>
    <s v="/p/a/112473306"/>
    <m/>
    <s v="http://corerepo.acceso.com/api/v2/temp_file/8181874b72f2225e768bfde91a8a5266/?format=json"/>
    <s v="OPERACIÓN PORTUARIA Grandes buques se apoderan del sistema"/>
    <m/>
    <x v="3"/>
    <x v="26"/>
    <s v="pa"/>
    <m/>
    <m/>
    <s v="EDIT. POR LA DEMOCRACIA S.A"/>
    <x v="27"/>
    <m/>
    <s v="periódico"/>
    <s v="2017-08-21 17:00:00-05:00"/>
    <d v="2017-08-21T00:00:00"/>
    <m/>
    <n v="375.4"/>
    <n v="5"/>
    <m/>
    <n v="489"/>
    <m/>
    <n v="16"/>
    <m/>
    <s v="información general"/>
    <s v="Panamá"/>
    <m/>
    <s v="español"/>
    <m/>
    <x v="1"/>
    <m/>
    <m/>
    <m/>
    <m/>
    <m/>
    <m/>
    <m/>
    <m/>
    <m/>
    <m/>
    <m/>
    <s v="Tránsito de buques por el Canal"/>
    <m/>
    <m/>
    <m/>
    <m/>
    <m/>
    <m/>
    <s v="Canal de Panamá"/>
    <x v="1"/>
    <n v="1"/>
    <s v="Protagonismo"/>
    <s v="Secundario"/>
    <n v="1"/>
    <m/>
    <n v="0.11"/>
    <n v="244.5"/>
    <n v="244.5"/>
    <n v="7.5"/>
    <m/>
    <m/>
    <m/>
    <m/>
    <x v="22"/>
    <s v="/s/a/lppnn"/>
    <m/>
    <s v="nacional"/>
    <s v="Sí"/>
    <n v="1"/>
    <x v="18"/>
    <n v="21"/>
    <d v="1899-12-30T00:00:00"/>
    <n v="3.75"/>
    <s v="1"/>
    <s v="0"/>
    <s v="0"/>
  </r>
  <r>
    <s v="/i/mn/31591699182"/>
    <s v="http://impresa.prensa.com/economia/Grandes-buques-apoderan-sistema_0_4831016916.html"/>
    <s v="http://impresa.prensa.com/economia/Grandes-buques-apoderan-sistema_0_4831016916.html"/>
    <s v="Grandes buques se apoderan del sistema"/>
    <m/>
    <x v="0"/>
    <x v="4"/>
    <s v="pa"/>
    <m/>
    <m/>
    <m/>
    <x v="1"/>
    <m/>
    <s v="noticia"/>
    <s v="2017-08-22 00:15:00-05:00"/>
    <d v="2017-08-22T00:00:00"/>
    <d v="1899-12-30T00:15:00"/>
    <m/>
    <n v="32432"/>
    <m/>
    <n v="214.05"/>
    <m/>
    <m/>
    <n v="6"/>
    <m/>
    <s v="Panamá"/>
    <m/>
    <s v="español"/>
    <m/>
    <x v="1"/>
    <m/>
    <m/>
    <m/>
    <m/>
    <m/>
    <m/>
    <m/>
    <m/>
    <m/>
    <m/>
    <m/>
    <s v="Tránsito de buques por el Canal"/>
    <m/>
    <m/>
    <m/>
    <m/>
    <m/>
    <m/>
    <s v="Canal de Panamá"/>
    <x v="1"/>
    <n v="1"/>
    <s v="Protagonismo"/>
    <s v="Secundario"/>
    <n v="1"/>
    <m/>
    <m/>
    <n v="107.03"/>
    <n v="107.03"/>
    <n v="6.56"/>
    <m/>
    <m/>
    <m/>
    <m/>
    <x v="4"/>
    <s v="/s/mn/a1d13b173b13f7ca05cc2186b32ab920"/>
    <m/>
    <m/>
    <s v="No"/>
    <n v="1"/>
    <x v="18"/>
    <n v="22"/>
    <d v="1899-12-30T00:00:00"/>
    <n v="3.2799999999999994"/>
    <s v="1"/>
    <s v="0"/>
    <s v="0"/>
  </r>
  <r>
    <s v="/tv/a360lat/32281835"/>
    <m/>
    <s v="https://acceso360latam.acceso.com/autoridadcanal/es-PA/?mod=TrackingAVPlayer&amp;task=download&amp;isHighQuality=1&amp;inline=1&amp;newsId=32281835&amp;mediaType=2&amp;origin=news-publication&amp;sigTs=1503419409&amp;sig=5c96605df323db29d073702158c437f6f6f3b806d2282ebb1b570b3e23e6241c"/>
    <s v="EN LAS ESCLUSAS DE COCOLI DEL CANAL DE PANAMA CONTINUA EL TRANSITO DEL PORTACONTENEDORES THEODORE ROOSEVELT. INCLUYE..."/>
    <m/>
    <x v="1"/>
    <x v="17"/>
    <s v="pa"/>
    <s v="pa"/>
    <m/>
    <m/>
    <x v="1"/>
    <m/>
    <s v="tv"/>
    <s v="2017-08-22 10:00:31-05:00"/>
    <d v="2017-08-22T00:00:00"/>
    <d v="1899-12-30T10:00:31"/>
    <m/>
    <m/>
    <m/>
    <n v="2783.9"/>
    <n v="82"/>
    <m/>
    <m/>
    <m/>
    <s v="Panamá"/>
    <s v="pa"/>
    <m/>
    <m/>
    <x v="1"/>
    <m/>
    <m/>
    <m/>
    <m/>
    <m/>
    <m/>
    <m/>
    <m/>
    <m/>
    <m/>
    <m/>
    <s v="Tránsito de buques por el Canal"/>
    <m/>
    <m/>
    <m/>
    <m/>
    <m/>
    <m/>
    <s v="Canal de Panamá"/>
    <x v="0"/>
    <n v="1"/>
    <s v="Protagonismo"/>
    <s v="Protagonista"/>
    <n v="1"/>
    <n v="82"/>
    <m/>
    <n v="2783.9"/>
    <n v="2783.9"/>
    <n v="10"/>
    <m/>
    <m/>
    <m/>
    <m/>
    <x v="17"/>
    <m/>
    <m/>
    <m/>
    <s v="No"/>
    <n v="1"/>
    <x v="18"/>
    <n v="22"/>
    <d v="1899-12-30T00:01:27"/>
    <n v="5"/>
    <s v="1"/>
    <s v="0"/>
    <s v="0"/>
  </r>
  <r>
    <s v="/tv/a360lat/32275816"/>
    <m/>
    <s v="https://acceso360latam.acceso.com/autoridadcanal/es-PA/?mod=TrackingAVPlayer&amp;task=download&amp;isHighQuality=1&amp;inline=1&amp;newsId=32275816&amp;mediaType=2&amp;origin=news-publication&amp;sigTs=1503419408&amp;sig=bc7f2e958381100953563b841f1fe3ba6a2272955e7abd1710f38cb7152f80f6"/>
    <s v="EN LAS ESCLUSAS DE COCOLI DEL CANAL DE PANAMA CONTINUA EL TRANSITO DEL PORTACONTENEDORES THEODORE ROOSEVELT. INCLUYE..."/>
    <m/>
    <x v="1"/>
    <x v="17"/>
    <s v="pa"/>
    <s v="pa"/>
    <m/>
    <m/>
    <x v="1"/>
    <m/>
    <s v="tv"/>
    <s v="2017-08-22 08:44:30-05:00"/>
    <d v="2017-08-22T00:00:00"/>
    <d v="1899-12-30T08:44:30"/>
    <m/>
    <m/>
    <m/>
    <n v="4074.02"/>
    <n v="120"/>
    <m/>
    <m/>
    <m/>
    <s v="Panamá"/>
    <s v="pa"/>
    <m/>
    <m/>
    <x v="1"/>
    <m/>
    <m/>
    <m/>
    <m/>
    <m/>
    <m/>
    <m/>
    <m/>
    <m/>
    <m/>
    <m/>
    <s v="Tránsito de buques por el Canal"/>
    <m/>
    <m/>
    <m/>
    <m/>
    <m/>
    <m/>
    <s v="Canal de Panamá"/>
    <x v="0"/>
    <n v="1"/>
    <s v="Protagonismo"/>
    <s v="Protagonista"/>
    <n v="1"/>
    <n v="120"/>
    <m/>
    <n v="4074.02"/>
    <n v="4074.02"/>
    <n v="10"/>
    <m/>
    <m/>
    <m/>
    <m/>
    <x v="17"/>
    <m/>
    <m/>
    <m/>
    <s v="No"/>
    <n v="1"/>
    <x v="18"/>
    <n v="22"/>
    <d v="1899-12-30T00:02:07"/>
    <n v="5"/>
    <s v="1"/>
    <s v="0"/>
    <s v="0"/>
  </r>
  <r>
    <s v="/i/mn/31595771303"/>
    <s v="http://www.critica.com.pa/nacional/buque-theodore-roosevelt-marca-record-de-transito-en-canal-486605"/>
    <s v="http://www.critica.com.pa/nacional/buque-theodore-roosevelt-marca-record-de-transito-en-canal-486605"/>
    <s v="Buque Theodore Roosevelt marca récord de tránsito en Canal"/>
    <m/>
    <x v="0"/>
    <x v="6"/>
    <s v="pa"/>
    <m/>
    <m/>
    <m/>
    <x v="67"/>
    <m/>
    <s v="noticia"/>
    <s v="2017-08-22 08:33:00-05:00"/>
    <d v="2017-08-22T00:00:00"/>
    <d v="1899-12-30T08:33:00"/>
    <m/>
    <n v="24754"/>
    <n v="311"/>
    <n v="170.8"/>
    <m/>
    <m/>
    <n v="5"/>
    <s v="información general"/>
    <s v="Panamá"/>
    <m/>
    <s v="español"/>
    <m/>
    <x v="0"/>
    <m/>
    <m/>
    <m/>
    <m/>
    <m/>
    <m/>
    <m/>
    <m/>
    <m/>
    <m/>
    <m/>
    <s v="Tránsito de buques por el Canal"/>
    <m/>
    <m/>
    <m/>
    <m/>
    <m/>
    <m/>
    <s v="Canal de Panamá"/>
    <x v="0"/>
    <n v="1"/>
    <s v="Protagonismo"/>
    <s v="Protagonista"/>
    <n v="1"/>
    <m/>
    <m/>
    <n v="170.8"/>
    <n v="170.8"/>
    <n v="7.81"/>
    <n v="7.81"/>
    <m/>
    <m/>
    <m/>
    <x v="6"/>
    <s v="/s/mn/feb70115bb0e1699a5aed4f0a518f2a0"/>
    <m/>
    <m/>
    <s v="No"/>
    <n v="1"/>
    <x v="18"/>
    <n v="22"/>
    <d v="1899-12-30T00:00:00"/>
    <n v="3.9049999999999994"/>
    <s v="1"/>
    <s v="0"/>
    <s v="0"/>
  </r>
  <r>
    <s v="/i/mn/31595415134"/>
    <s v="http://laestrella.com.pa/panama/nacional/canal-recibe-mayor-haya-cruzado/24018934"/>
    <s v="http://laestrella.com.pa/panama/nacional/canal-recibe-mayor-haya-cruzado/24018934"/>
    <s v="hace 1 hora Canal recibe al mayor buque que lo haya cruzado"/>
    <m/>
    <x v="0"/>
    <x v="2"/>
    <s v="pa"/>
    <m/>
    <m/>
    <m/>
    <x v="1"/>
    <m/>
    <s v="noticia"/>
    <s v="2017-08-22 07:56:00-05:00"/>
    <d v="2017-08-22T00:00:00"/>
    <d v="1899-12-30T07:56:00"/>
    <m/>
    <n v="49727"/>
    <m/>
    <n v="462.46"/>
    <m/>
    <m/>
    <n v="5"/>
    <s v="información general"/>
    <s v="Panamá"/>
    <m/>
    <s v="español"/>
    <m/>
    <x v="0"/>
    <m/>
    <m/>
    <m/>
    <m/>
    <m/>
    <m/>
    <m/>
    <m/>
    <m/>
    <m/>
    <m/>
    <s v="Tránsito de buques por el Canal"/>
    <m/>
    <m/>
    <m/>
    <m/>
    <m/>
    <m/>
    <s v="Canal de Panamá"/>
    <x v="0"/>
    <n v="1"/>
    <s v="Protagonismo"/>
    <s v="Protagonista"/>
    <n v="1"/>
    <m/>
    <m/>
    <n v="462.46"/>
    <n v="462.46"/>
    <n v="7.81"/>
    <m/>
    <m/>
    <m/>
    <m/>
    <x v="2"/>
    <s v="/s/mn/90c1e89e24d01c2a3df8080e7f6bdb35"/>
    <m/>
    <m/>
    <s v="No"/>
    <n v="1"/>
    <x v="18"/>
    <n v="22"/>
    <d v="1899-12-30T00:00:00"/>
    <n v="3.9049999999999994"/>
    <s v="1"/>
    <s v="0"/>
    <s v="0"/>
  </r>
  <r>
    <s v="/i/mn/31596730658"/>
    <s v="https://metrolibre.com/index.php/economia/101556-buque-portacontenedores-rompe-marca-de-capacidad-en-el-canal-de-panama"/>
    <s v="https://metrolibre.com/index.php/economia/101556-buque-portacontenedores-rompe-marca-de-capacidad-en-el-canal-de-panama"/>
    <s v="Buque portacontenedores rompe marca de capacidad en el Canal de Panamá"/>
    <m/>
    <x v="0"/>
    <x v="20"/>
    <s v="pa"/>
    <m/>
    <m/>
    <m/>
    <x v="1"/>
    <m/>
    <s v="noticia"/>
    <s v="2017-08-22 10:16:00-05:00"/>
    <d v="2017-08-22T00:00:00"/>
    <d v="1899-12-30T10:16:00"/>
    <m/>
    <n v="1720"/>
    <m/>
    <n v="100"/>
    <m/>
    <m/>
    <n v="4"/>
    <s v="información general"/>
    <s v="Panamá"/>
    <m/>
    <s v="español"/>
    <m/>
    <x v="0"/>
    <s v="Titular"/>
    <m/>
    <m/>
    <m/>
    <m/>
    <m/>
    <m/>
    <m/>
    <s v="Sí"/>
    <m/>
    <m/>
    <s v="Tránsito de buques por el Canal"/>
    <m/>
    <m/>
    <m/>
    <m/>
    <m/>
    <m/>
    <s v="Canal de Panamá"/>
    <x v="0"/>
    <n v="1"/>
    <s v="Protagonismo"/>
    <s v="Protagonista"/>
    <n v="1"/>
    <m/>
    <m/>
    <n v="5.16"/>
    <n v="5.16"/>
    <n v="7.81"/>
    <m/>
    <m/>
    <m/>
    <m/>
    <x v="20"/>
    <s v="/s/mn/d9a9959816ba7a1371bafcf01787e93f"/>
    <m/>
    <m/>
    <s v="No"/>
    <n v="1"/>
    <x v="18"/>
    <n v="22"/>
    <d v="1899-12-30T00:00:00"/>
    <n v="3.9049999999999994"/>
    <s v="1"/>
    <s v="0"/>
    <s v="0"/>
  </r>
  <r>
    <s v="/i/mn/31596079971"/>
    <s v="http://elsiglo.com/panama/buque-14800-contenedores-marca-record-canal-panama/24018944"/>
    <s v="http://elsiglo.com/panama/buque-14800-contenedores-marca-record-canal-panama/24018944"/>
    <s v="Buque de más 14.800 contenedores marca récord en el Canal de Panamá"/>
    <m/>
    <x v="0"/>
    <x v="0"/>
    <s v="pa"/>
    <m/>
    <m/>
    <m/>
    <x v="51"/>
    <m/>
    <s v="noticia"/>
    <s v="2017-08-22 09:06:00-05:00"/>
    <d v="2017-08-22T00:00:00"/>
    <d v="1899-12-30T09:06:00"/>
    <m/>
    <n v="168"/>
    <m/>
    <n v="100"/>
    <m/>
    <m/>
    <n v="3"/>
    <s v="información general"/>
    <s v="Panamá"/>
    <m/>
    <s v="español"/>
    <m/>
    <x v="0"/>
    <s v="Titular"/>
    <m/>
    <m/>
    <m/>
    <m/>
    <m/>
    <m/>
    <m/>
    <m/>
    <m/>
    <m/>
    <s v="Tránsito de buques por el Canal"/>
    <m/>
    <m/>
    <m/>
    <m/>
    <m/>
    <m/>
    <s v="Canal de Panamá"/>
    <x v="0"/>
    <n v="1"/>
    <s v="Protagonismo"/>
    <s v="Protagonista"/>
    <n v="1"/>
    <m/>
    <m/>
    <n v="0.34"/>
    <n v="0.34"/>
    <n v="7.81"/>
    <m/>
    <m/>
    <m/>
    <m/>
    <x v="0"/>
    <s v="/s/mn/c11e65d811682e26e9281cacf6ba002c"/>
    <m/>
    <m/>
    <s v="No"/>
    <n v="1"/>
    <x v="18"/>
    <n v="22"/>
    <d v="1899-12-30T00:00:00"/>
    <n v="3.9049999999999994"/>
    <s v="1"/>
    <s v="0"/>
    <s v="0"/>
  </r>
  <r>
    <s v="/i/mn/31596283091"/>
    <s v="http://laestrella.com.pa/panama/nacional/inmensidad-deltheodore-roosevelt-transita-canal-panama/24018948"/>
    <s v="http://laestrella.com.pa/panama/nacional/inmensidad-deltheodore-roosevelt-transita-canal-panama/24018948"/>
    <s v="La inmensidad del Theodore Roosevelt transita el Canal de Panamá"/>
    <m/>
    <x v="0"/>
    <x v="2"/>
    <s v="pa"/>
    <m/>
    <m/>
    <m/>
    <x v="27"/>
    <m/>
    <s v="noticia"/>
    <s v="2017-08-22 09:28:00-05:00"/>
    <d v="2017-08-22T00:00:00"/>
    <d v="1899-12-30T09:28:00"/>
    <m/>
    <n v="49727"/>
    <m/>
    <n v="462.46"/>
    <m/>
    <m/>
    <n v="5"/>
    <s v="información general"/>
    <s v="Panamá"/>
    <m/>
    <s v="español"/>
    <m/>
    <x v="0"/>
    <s v="Titular"/>
    <m/>
    <m/>
    <m/>
    <m/>
    <m/>
    <m/>
    <m/>
    <s v="Sí"/>
    <m/>
    <m/>
    <s v="Tránsito de buques por el Canal"/>
    <m/>
    <m/>
    <m/>
    <m/>
    <m/>
    <m/>
    <s v="Canal de Panamá"/>
    <x v="0"/>
    <n v="1"/>
    <s v="Protagonismo"/>
    <s v="Protagonista"/>
    <n v="1"/>
    <m/>
    <m/>
    <n v="462.46"/>
    <n v="462.46"/>
    <n v="7.81"/>
    <m/>
    <m/>
    <m/>
    <m/>
    <x v="2"/>
    <s v="/s/mn/90c1e89e24d01c2a3df8080e7f6bdb35"/>
    <m/>
    <m/>
    <s v="No"/>
    <n v="1"/>
    <x v="18"/>
    <n v="22"/>
    <d v="1899-12-30T00:00:00"/>
    <n v="3.9049999999999994"/>
    <s v="1"/>
    <s v="0"/>
    <s v="0"/>
  </r>
  <r>
    <s v="/i/mn/31596376339"/>
    <s v="http://canal.sertv.gob.pa/noticias-nacional-fm/item/43943-theodore-roosevelt-instaura-nuevo-record-de-carga-en-canal-ampliado"/>
    <s v="http://canal.sertv.gob.pa/noticias-nacional-fm/item/43943-theodore-roosevelt-instaura-nuevo-record-de-carga-en-canal-ampliado"/>
    <s v="“Theodore Roosevelt”, instaura nuevo récord de carga en Canal Ampliado"/>
    <m/>
    <x v="0"/>
    <x v="14"/>
    <s v="pa"/>
    <m/>
    <m/>
    <m/>
    <x v="1"/>
    <m/>
    <s v="noticia"/>
    <s v="2017-08-22 09:38:00-05:00"/>
    <d v="2017-08-22T00:00:00"/>
    <d v="1899-12-30T09:38:00"/>
    <m/>
    <n v="1341"/>
    <m/>
    <n v="100"/>
    <m/>
    <m/>
    <n v="4"/>
    <m/>
    <s v="Panamá"/>
    <m/>
    <s v="español"/>
    <m/>
    <x v="1"/>
    <m/>
    <m/>
    <m/>
    <m/>
    <m/>
    <m/>
    <m/>
    <m/>
    <s v="Sí"/>
    <m/>
    <m/>
    <s v="Tránsito de buques por el Canal"/>
    <m/>
    <m/>
    <m/>
    <m/>
    <m/>
    <m/>
    <s v="Canal de Panamá"/>
    <x v="0"/>
    <n v="1"/>
    <s v="Protagonismo"/>
    <s v="Protagonista"/>
    <n v="1"/>
    <m/>
    <m/>
    <n v="3.49"/>
    <n v="3.49"/>
    <n v="7.81"/>
    <m/>
    <m/>
    <m/>
    <m/>
    <x v="14"/>
    <s v="/s/mn/b8199fa08d3620796d784a6d54f9adc7"/>
    <m/>
    <m/>
    <s v="No"/>
    <n v="1"/>
    <x v="18"/>
    <n v="22"/>
    <d v="1899-12-30T00:00:00"/>
    <n v="3.9049999999999994"/>
    <s v="1"/>
    <s v="0"/>
    <s v="0"/>
  </r>
  <r>
    <s v="/i/mn/31595433659"/>
    <s v="http://www.telemetro.com/nacionales/Buque-CMA-CGM-transitar-Canal_0_1056194564.html"/>
    <s v="http://www.telemetro.com/nacionales/Buque-CMA-CGM-transitar-Canal_0_1056194564.html"/>
    <s v="Buque CMA CGM Theodore Roosevelt impone nuevo récord de carga en transitar por el Canal ampliado. Foto/Canal de Panamá"/>
    <m/>
    <x v="0"/>
    <x v="22"/>
    <s v="pa"/>
    <m/>
    <m/>
    <m/>
    <x v="110"/>
    <m/>
    <s v="noticia"/>
    <s v="2017-08-22 07:58:00-05:00"/>
    <d v="2017-08-22T00:00:00"/>
    <d v="1899-12-30T07:58:00"/>
    <m/>
    <n v="45728"/>
    <m/>
    <n v="263.39"/>
    <m/>
    <m/>
    <n v="6"/>
    <s v="información general"/>
    <s v="Panamá"/>
    <m/>
    <s v="español"/>
    <m/>
    <x v="0"/>
    <s v="Titular"/>
    <m/>
    <m/>
    <m/>
    <m/>
    <m/>
    <m/>
    <m/>
    <m/>
    <m/>
    <m/>
    <s v="Tránsito de buques por el Canal"/>
    <m/>
    <m/>
    <m/>
    <m/>
    <m/>
    <m/>
    <s v="Canal de Panamá"/>
    <x v="0"/>
    <n v="1"/>
    <s v="Protagonismo"/>
    <s v="Protagonista"/>
    <n v="1"/>
    <m/>
    <m/>
    <n v="263.39"/>
    <n v="263.39"/>
    <n v="7.81"/>
    <m/>
    <m/>
    <m/>
    <m/>
    <x v="21"/>
    <s v="/s/mn/ffed1af28c99dfe89b18eb4d6c784da8"/>
    <m/>
    <m/>
    <s v="No"/>
    <n v="1"/>
    <x v="18"/>
    <n v="22"/>
    <d v="1899-12-30T00:00:00"/>
    <n v="3.9049999999999994"/>
    <s v="1"/>
    <s v="0"/>
    <s v="0"/>
  </r>
  <r>
    <s v="/i/mn/31596364796"/>
    <s v="http://www.panamaamerica.com.pa/economia/canal-recibe-buque-de-14800-contenedores-el-mayor-que-lo-haya-cruzado-1081012"/>
    <s v="http://www.panamaamerica.com.pa/economia/canal-recibe-buque-de-14800-contenedores-el-mayor-que-lo-haya-cruzado-1081012"/>
    <s v="Canal recibe a buque de 14.800 contenedores, el mayor que lo haya cruzado"/>
    <m/>
    <x v="0"/>
    <x v="7"/>
    <s v="pa"/>
    <m/>
    <m/>
    <m/>
    <x v="1"/>
    <m/>
    <s v="noticia"/>
    <s v="2017-08-22 09:36:00-05:00"/>
    <d v="2017-08-22T00:00:00"/>
    <d v="1899-12-30T09:36:00"/>
    <m/>
    <n v="22510"/>
    <m/>
    <n v="114.8"/>
    <m/>
    <m/>
    <n v="5"/>
    <m/>
    <s v="Panamá"/>
    <m/>
    <s v="español"/>
    <m/>
    <x v="0"/>
    <m/>
    <m/>
    <m/>
    <m/>
    <m/>
    <m/>
    <m/>
    <m/>
    <s v="Sí"/>
    <m/>
    <m/>
    <s v="Tránsito de buques por el Canal"/>
    <m/>
    <m/>
    <m/>
    <m/>
    <m/>
    <m/>
    <s v="Canal de Panamá"/>
    <x v="0"/>
    <n v="1"/>
    <s v="Protagonismo"/>
    <s v="Protagonista"/>
    <n v="1"/>
    <m/>
    <m/>
    <n v="114.8"/>
    <n v="114.8"/>
    <n v="7.81"/>
    <m/>
    <m/>
    <m/>
    <m/>
    <x v="7"/>
    <s v="/s/mn/634b8c83ebd7378813ccb5b55c749dbe"/>
    <m/>
    <m/>
    <s v="No"/>
    <n v="1"/>
    <x v="18"/>
    <n v="22"/>
    <d v="1899-12-30T00:00:00"/>
    <n v="3.9049999999999994"/>
    <s v="1"/>
    <s v="0"/>
    <s v="0"/>
  </r>
  <r>
    <s v="/i/mn/31595488532"/>
    <s v="http://www.telemetro.com/nacionales/Buque-CMA-CGM-transitar-Canal_0_1056194564.html"/>
    <s v="http://www.telemetro.com/nacionales/Buque-CMA-CGM-transitar-Canal_0_1056194564.html"/>
    <s v="Buque CMA CGM impone nuevo récord de carga en transitar por el Canal ampliado"/>
    <m/>
    <x v="0"/>
    <x v="22"/>
    <s v="pa"/>
    <m/>
    <m/>
    <m/>
    <x v="1"/>
    <m/>
    <s v="noticia"/>
    <s v="2017-08-22 08:03:00-05:00"/>
    <d v="2017-08-22T00:00:00"/>
    <d v="1899-12-30T08:03:00"/>
    <m/>
    <n v="45728"/>
    <m/>
    <n v="263.39"/>
    <m/>
    <m/>
    <n v="6"/>
    <s v="información general"/>
    <s v="Panamá"/>
    <m/>
    <s v="español"/>
    <m/>
    <x v="0"/>
    <m/>
    <m/>
    <m/>
    <m/>
    <m/>
    <m/>
    <m/>
    <m/>
    <s v="Sí"/>
    <m/>
    <m/>
    <s v="Tránsito de buques por el Canal"/>
    <m/>
    <m/>
    <m/>
    <m/>
    <m/>
    <m/>
    <s v="Canal de Panamá"/>
    <x v="0"/>
    <n v="1"/>
    <s v="Protagonismo"/>
    <s v="Protagonista"/>
    <n v="1"/>
    <m/>
    <m/>
    <n v="263.39"/>
    <n v="263.39"/>
    <n v="7.81"/>
    <m/>
    <m/>
    <m/>
    <m/>
    <x v="21"/>
    <s v="/s/mn/ffed1af28c99dfe89b18eb4d6c784da8"/>
    <m/>
    <m/>
    <s v="No"/>
    <n v="1"/>
    <x v="18"/>
    <n v="22"/>
    <d v="1899-12-30T00:00:00"/>
    <n v="3.9049999999999994"/>
    <s v="1"/>
    <s v="0"/>
    <s v="0"/>
  </r>
  <r>
    <s v="/r/a360lat/32287708"/>
    <m/>
    <s v="https://acceso360latam.acceso.com/autoridadcanal/es-PA/?mod=TrackingAVPlayer&amp;task=download&amp;isHighQuality=1&amp;inline=1&amp;newsId=32287708&amp;mediaType=1&amp;origin=news-publication&amp;sigTs=1503419409&amp;sig=b45e05656f03067facd29c7f20245213843b0675c1968ef9d9ec831b05889cdf"/>
    <s v="ENTREVISTA CON JORGE GARCIA, EXPRESIDENTE DE LA CCIAP. HABLA SOBRE EL PARQUE LOGISTICO DE VACAMONTE. UN AREA ALEDAÑA AL..."/>
    <m/>
    <x v="2"/>
    <x v="9"/>
    <s v="pa"/>
    <s v="pa"/>
    <m/>
    <m/>
    <x v="1"/>
    <m/>
    <s v="radio"/>
    <s v="2017-08-22 08:56:39-05:00"/>
    <d v="2017-08-22T00:00:00"/>
    <d v="1899-12-30T08:56:39"/>
    <m/>
    <m/>
    <m/>
    <n v="754.02"/>
    <n v="707"/>
    <m/>
    <m/>
    <m/>
    <s v="Panamá"/>
    <s v="pa"/>
    <m/>
    <m/>
    <x v="1"/>
    <m/>
    <m/>
    <m/>
    <s v="Ampliación Canal"/>
    <m/>
    <m/>
    <m/>
    <m/>
    <m/>
    <m/>
    <m/>
    <m/>
    <m/>
    <m/>
    <m/>
    <m/>
    <m/>
    <m/>
    <s v="Canal de Panamá"/>
    <x v="2"/>
    <n v="1"/>
    <s v="Protagonismo"/>
    <s v="Mencion"/>
    <n v="1"/>
    <n v="5"/>
    <m/>
    <n v="10"/>
    <n v="5.33"/>
    <n v="8"/>
    <m/>
    <m/>
    <m/>
    <m/>
    <x v="9"/>
    <m/>
    <m/>
    <m/>
    <s v="No"/>
    <n v="1"/>
    <x v="7"/>
    <n v="22"/>
    <d v="1899-12-30T00:12:29"/>
    <n v="4"/>
    <s v="1"/>
    <s v="0"/>
    <s v="0"/>
  </r>
  <r>
    <s v="/r/a360lat/32288017"/>
    <m/>
    <s v="https://acceso360latam.acceso.com/bahia/es-PA/?mod=TrackingAVPlayer&amp;task=download&amp;isHighQuality=1&amp;inline=1&amp;newsId=32288017&amp;mediaType=1&amp;origin=news-publication&amp;sigTs=1503463591&amp;sig=1f58bcc9ea46504c0660c623e1e683c1b042cec06c8762fec2c56c446847afcf"/>
    <s v="ENTREVISTA CON JORGE GARCIA, EXPRESIDENTE DE LA CCIAP. HABLA SOBRE EL PARQUE LOGISTICO DE VACAMONTE. UN AREA ALEDAÑA AL..."/>
    <m/>
    <x v="2"/>
    <x v="9"/>
    <s v="pa"/>
    <s v="pa"/>
    <m/>
    <m/>
    <x v="139"/>
    <m/>
    <s v="radio"/>
    <s v="2017-08-22 09:08:17-05:00"/>
    <d v="2017-08-22T00:00:00"/>
    <d v="1899-12-30T09:08:17"/>
    <m/>
    <m/>
    <m/>
    <n v="564.17999999999995"/>
    <n v="529"/>
    <m/>
    <m/>
    <m/>
    <s v="Panamá"/>
    <s v="pa"/>
    <m/>
    <m/>
    <x v="1"/>
    <m/>
    <m/>
    <m/>
    <s v="Ampliación Canal"/>
    <m/>
    <m/>
    <m/>
    <m/>
    <m/>
    <m/>
    <m/>
    <m/>
    <m/>
    <m/>
    <m/>
    <m/>
    <m/>
    <m/>
    <s v="Canal de Panamá"/>
    <x v="2"/>
    <n v="1"/>
    <s v="Protagonismo"/>
    <s v="Mencion"/>
    <n v="1"/>
    <n v="5"/>
    <m/>
    <n v="10"/>
    <n v="5.33"/>
    <n v="8"/>
    <m/>
    <m/>
    <m/>
    <m/>
    <x v="9"/>
    <m/>
    <m/>
    <m/>
    <s v="No"/>
    <n v="1"/>
    <x v="7"/>
    <n v="22"/>
    <d v="1899-12-30T00:09:20"/>
    <n v="4"/>
    <s v="1"/>
    <s v="0"/>
    <s v="0"/>
  </r>
  <r>
    <s v="/tv/a360lat/32289104"/>
    <m/>
    <s v="https://acceso360latam.acceso.com/autoridadcanal/es-PA/?mod=TrackingAVPlayer&amp;task=download&amp;isHighQuality=1&amp;inline=1&amp;newsId=32289104&amp;mediaType=2&amp;origin=news-publication&amp;sigTs=1503419409&amp;sig=753040c4d17e15894ede0662535dfd1a029543fabc84e9e970f7332d349a3618"/>
    <s v="EL PORTACONTENEDORES THEODORE ROOSEVELT AVANZA POR AGUAS PANAMEÑAS, EL MAS GRANDE QUE HASTA AHORA HA TRANSITADO POR EL..."/>
    <m/>
    <x v="1"/>
    <x v="12"/>
    <s v="pa"/>
    <s v="pa"/>
    <m/>
    <m/>
    <x v="86"/>
    <m/>
    <s v="tv"/>
    <s v="2017-08-22 09:20:00-05:00"/>
    <d v="2017-08-22T00:00:00"/>
    <d v="1899-12-30T09:20:00"/>
    <m/>
    <m/>
    <m/>
    <n v="8538.75"/>
    <n v="253"/>
    <m/>
    <m/>
    <m/>
    <s v="Panamá"/>
    <s v="pa"/>
    <m/>
    <m/>
    <x v="1"/>
    <m/>
    <m/>
    <m/>
    <m/>
    <m/>
    <m/>
    <m/>
    <m/>
    <m/>
    <m/>
    <m/>
    <s v="Tránsito de buques por el Canal"/>
    <m/>
    <m/>
    <m/>
    <m/>
    <m/>
    <m/>
    <s v="Canal de Panamá"/>
    <x v="0"/>
    <n v="1"/>
    <s v="Protagonismo"/>
    <s v="Protagonista"/>
    <n v="1"/>
    <n v="253"/>
    <m/>
    <n v="8538.75"/>
    <n v="8538.75"/>
    <n v="10"/>
    <m/>
    <m/>
    <m/>
    <m/>
    <x v="12"/>
    <m/>
    <m/>
    <m/>
    <s v="No"/>
    <n v="1"/>
    <x v="18"/>
    <n v="22"/>
    <d v="1899-12-30T00:04:28"/>
    <n v="5"/>
    <s v="1"/>
    <s v="0"/>
    <s v="0"/>
  </r>
  <r>
    <s v="/r/a360lat/32288608"/>
    <m/>
    <s v="https://acceso360latam.acceso.com/autoridadcanal/es-PA/?mod=TrackingAVPlayer&amp;task=download&amp;isHighQuality=1&amp;inline=1&amp;newsId=32288608&amp;mediaType=1&amp;origin=news-publication&amp;sigTs=1503419409&amp;sig=8ff62ff0e3deb99aa8f0e011791555c50700f47b8a7e04a3afe63a2f9d4b73c2"/>
    <s v="ENTREVISTA CON OSCAR BAZAN, VICEPRESIDENTE DE PLANIFICACION Y DESARROLLO COMERCIAL DE LA ACP. HABLA SOBRE EL BUQUE..."/>
    <m/>
    <x v="2"/>
    <x v="9"/>
    <s v="pa"/>
    <s v="pa"/>
    <m/>
    <m/>
    <x v="139"/>
    <m/>
    <s v="radio"/>
    <s v="2017-08-22 10:05:47-05:00"/>
    <d v="2017-08-22T00:00:00"/>
    <d v="1899-12-30T10:05:47"/>
    <m/>
    <m/>
    <m/>
    <n v="444.74"/>
    <n v="417"/>
    <m/>
    <m/>
    <m/>
    <s v="Panamá"/>
    <s v="pa"/>
    <m/>
    <m/>
    <x v="1"/>
    <m/>
    <m/>
    <m/>
    <m/>
    <m/>
    <m/>
    <m/>
    <m/>
    <m/>
    <m/>
    <m/>
    <s v="Tránsito de buques por el Canal"/>
    <m/>
    <m/>
    <m/>
    <m/>
    <m/>
    <m/>
    <s v="Canal de Panamá"/>
    <x v="0"/>
    <n v="1"/>
    <s v="Protagonismo"/>
    <s v="Protagonista"/>
    <n v="1"/>
    <n v="417"/>
    <m/>
    <n v="444.74"/>
    <n v="444.74"/>
    <n v="10"/>
    <m/>
    <m/>
    <m/>
    <m/>
    <x v="9"/>
    <m/>
    <m/>
    <m/>
    <s v="No"/>
    <n v="1"/>
    <x v="18"/>
    <n v="22"/>
    <d v="1899-12-30T00:07:22"/>
    <n v="5"/>
    <s v="1"/>
    <s v="0"/>
    <s v="0"/>
  </r>
  <r>
    <s v="/tv/a360lat/32283830"/>
    <m/>
    <s v="https://acceso360latam.acceso.com/autoridadcanal/es-PA/?mod=TrackingAVPlayer&amp;task=download&amp;isHighQuality=1&amp;inline=1&amp;newsId=32283830&amp;mediaType=2&amp;origin=news-publication&amp;sigTs=1503419409&amp;sig=0e56965d1b0c3dd3227cadf245003e46107d72c86ee7651f78f19a827905e95c"/>
    <s v="EN PROGRAMA DE 'PANORAMA' CON ENRIQUE AROSEMENA, PRESENTADOR Y LUIS ALBERTO SIERRA, PERIODISTA DE LA AGENCIA DE NOTICIAS..."/>
    <m/>
    <x v="1"/>
    <x v="65"/>
    <s v="pa"/>
    <s v="pa"/>
    <m/>
    <m/>
    <x v="1"/>
    <m/>
    <s v="tv"/>
    <s v="2017-08-21 20:26:44-05:00"/>
    <d v="2017-08-21T00:00:00"/>
    <d v="1899-12-30T20:26:44"/>
    <m/>
    <m/>
    <m/>
    <n v="62"/>
    <n v="283"/>
    <m/>
    <m/>
    <m/>
    <s v="Panamá"/>
    <s v="pa"/>
    <m/>
    <m/>
    <x v="1"/>
    <m/>
    <m/>
    <m/>
    <m/>
    <m/>
    <m/>
    <m/>
    <m/>
    <m/>
    <m/>
    <m/>
    <m/>
    <m/>
    <m/>
    <m/>
    <m/>
    <s v="Relaciones internacionales"/>
    <m/>
    <s v="Canal de Panamá"/>
    <x v="2"/>
    <n v="0"/>
    <s v="Protagonismo"/>
    <s v="Mencion"/>
    <n v="0"/>
    <n v="5"/>
    <m/>
    <m/>
    <m/>
    <n v="5"/>
    <m/>
    <m/>
    <m/>
    <m/>
    <x v="28"/>
    <m/>
    <m/>
    <m/>
    <s v="No"/>
    <n v="1"/>
    <x v="1"/>
    <n v="21"/>
    <d v="1899-12-30T00:05:00"/>
    <n v="2.5"/>
    <s v="0"/>
    <s v="1"/>
    <s v="0"/>
  </r>
  <r>
    <s v="/r/a360lat/32287619"/>
    <m/>
    <s v="https://acceso360latam.acceso.com/autoridadcanal/es-PA/?mod=TrackingAVPlayer&amp;task=download&amp;isHighQuality=1&amp;inline=1&amp;newsId=32287619&amp;mediaType=1&amp;origin=news-publication&amp;sigTs=1503419409&amp;sig=2dde2a24bea959924113b9fe26bbdee8064c4d1e0829337a5343928ed53df92a"/>
    <s v="ENTREVISTA CON JORGE GARCIA, EXPRESIDENTE DE LA CCIAP. HABLA SOBRE EL PARQUE LOGISTICO DE VACAMONTE. UN AREA ALEDAÑA AL..."/>
    <m/>
    <x v="2"/>
    <x v="9"/>
    <s v="pa"/>
    <s v="pa"/>
    <m/>
    <m/>
    <x v="1"/>
    <m/>
    <s v="radio"/>
    <s v="2017-08-22 08:44:08-05:00"/>
    <d v="2017-08-22T00:00:00"/>
    <d v="1899-12-30T08:44:08"/>
    <m/>
    <m/>
    <m/>
    <n v="811.61"/>
    <n v="761"/>
    <m/>
    <m/>
    <m/>
    <s v="Panamá"/>
    <s v="pa"/>
    <m/>
    <m/>
    <x v="1"/>
    <m/>
    <m/>
    <m/>
    <s v="Ampliación Canal"/>
    <m/>
    <m/>
    <m/>
    <m/>
    <m/>
    <m/>
    <m/>
    <m/>
    <m/>
    <m/>
    <m/>
    <m/>
    <m/>
    <m/>
    <s v="Canal de Panamá"/>
    <x v="2"/>
    <n v="1"/>
    <s v="Protagonismo"/>
    <s v="Mencion"/>
    <n v="1"/>
    <n v="5"/>
    <m/>
    <n v="10"/>
    <n v="5.33"/>
    <n v="8"/>
    <m/>
    <m/>
    <m/>
    <m/>
    <x v="9"/>
    <m/>
    <m/>
    <m/>
    <s v="No"/>
    <n v="1"/>
    <x v="7"/>
    <n v="22"/>
    <d v="1899-12-30T00:13:26"/>
    <n v="4"/>
    <s v="1"/>
    <s v="0"/>
    <s v="0"/>
  </r>
  <r>
    <s v="/r/a360lat/32284468"/>
    <m/>
    <s v="https://acceso360latam.acceso.com/autoridadcanal/es-PA/?mod=TrackingAVPlayer&amp;task=download&amp;isHighQuality=1&amp;inline=1&amp;newsId=32284468&amp;mediaType=1&amp;origin=news-publication&amp;sigTs=1503419409&amp;sig=4753472d7a388c91b6eb58f2caafe792405b03ea48cf5cba52498f782e28bf5a"/>
    <s v="GUILLERMO COCHEZ SEÑALA QUE PANAMA NO PUEDE PELEAR SOLO CONTRA EL TERRORISMO. DECLARACIONES DE GUILLERMO COCHEZ,..."/>
    <m/>
    <x v="2"/>
    <x v="9"/>
    <s v="pa"/>
    <s v="pa"/>
    <m/>
    <m/>
    <x v="14"/>
    <m/>
    <s v="radio"/>
    <s v="2017-08-22 07:09:48-05:00"/>
    <d v="2017-08-22T00:00:00"/>
    <d v="1899-12-30T07:09:48"/>
    <m/>
    <m/>
    <m/>
    <n v="209.04"/>
    <n v="196"/>
    <m/>
    <m/>
    <m/>
    <s v="Panamá"/>
    <s v="pa"/>
    <m/>
    <m/>
    <x v="1"/>
    <m/>
    <m/>
    <s v="Seguridad del Canal"/>
    <m/>
    <m/>
    <m/>
    <m/>
    <m/>
    <m/>
    <m/>
    <m/>
    <m/>
    <m/>
    <m/>
    <m/>
    <m/>
    <m/>
    <m/>
    <s v="Canal de Panamá"/>
    <x v="1"/>
    <n v="0"/>
    <s v="Protagonismo"/>
    <s v="Secundario"/>
    <n v="0"/>
    <n v="98"/>
    <m/>
    <n v="104.52"/>
    <n v="104.52"/>
    <n v="5"/>
    <m/>
    <m/>
    <m/>
    <m/>
    <x v="9"/>
    <m/>
    <m/>
    <m/>
    <s v="No"/>
    <n v="1"/>
    <x v="52"/>
    <n v="22"/>
    <d v="1899-12-30T00:03:28"/>
    <n v="2.5"/>
    <s v="0"/>
    <s v="1"/>
    <s v="0"/>
  </r>
  <r>
    <s v="/i/mn/31596930450"/>
    <s v="http://www.diaadia.com.pa/el-pais/buque-theodore-roosevelt-marca-record-de-transito-en-canal-322952"/>
    <s v="http://www.diaadia.com.pa/el-pais/buque-theodore-roosevelt-marca-record-de-transito-en-canal-322952"/>
    <s v="Buque Theodore Roosevelt marca récord de tránsito en Canal"/>
    <m/>
    <x v="0"/>
    <x v="56"/>
    <s v="pa"/>
    <m/>
    <m/>
    <m/>
    <x v="1"/>
    <m/>
    <s v="noticia"/>
    <s v="2017-08-22 10:39:00-05:00"/>
    <d v="2017-08-22T00:00:00"/>
    <d v="1899-12-30T10:39:00"/>
    <m/>
    <n v="8825"/>
    <m/>
    <n v="100"/>
    <m/>
    <m/>
    <n v="5"/>
    <s v="información general"/>
    <s v="Panamá"/>
    <m/>
    <s v="español"/>
    <m/>
    <x v="0"/>
    <m/>
    <m/>
    <m/>
    <m/>
    <m/>
    <m/>
    <m/>
    <m/>
    <s v="Sí"/>
    <m/>
    <m/>
    <s v="Tránsito de buques por el Canal"/>
    <m/>
    <m/>
    <m/>
    <m/>
    <m/>
    <m/>
    <s v="Canal de Panamá"/>
    <x v="0"/>
    <n v="1"/>
    <s v="Protagonismo"/>
    <s v="Protagonista"/>
    <n v="1"/>
    <m/>
    <m/>
    <n v="45.01"/>
    <n v="45.01"/>
    <n v="7.81"/>
    <m/>
    <m/>
    <m/>
    <m/>
    <x v="45"/>
    <s v="/s/mn/e78564dce4d132268826c35b08351230"/>
    <m/>
    <m/>
    <s v="No"/>
    <n v="1"/>
    <x v="18"/>
    <n v="22"/>
    <d v="1899-12-30T00:00:00"/>
    <n v="3.9049999999999994"/>
    <s v="1"/>
    <s v="0"/>
    <s v="0"/>
  </r>
  <r>
    <s v="/tv/a360lat/32301018"/>
    <m/>
    <s v="https://acceso360latam.acceso.com/autoridadcanal/es-PA/?mod=TrackingAVPlayer&amp;task=download&amp;isHighQuality=1&amp;inline=1&amp;newsId=32301018&amp;mediaType=2&amp;origin=news-publication&amp;sigTs=1503463610&amp;sig=3ae9b5579548dc88e1e6424a0348665f63d8bee075aba2aac85294de91cfe4c0"/>
    <s v="AVANZA POR AGUAS PANAMEÑAS EL PORTA CONTENEDORES, THEODORE ROOSEVELT, MAS GRANDE QUE HA TRANSITADO POR EL CANAL DE..."/>
    <m/>
    <x v="1"/>
    <x v="25"/>
    <s v="pa"/>
    <s v="pa"/>
    <m/>
    <m/>
    <x v="86"/>
    <m/>
    <s v="tv"/>
    <s v="2017-08-22 13:36:31-05:00"/>
    <d v="2017-08-22T00:00:00"/>
    <d v="1899-12-30T13:36:31"/>
    <m/>
    <m/>
    <m/>
    <n v="7237.5"/>
    <n v="193"/>
    <m/>
    <m/>
    <m/>
    <s v="Panamá"/>
    <s v="pa"/>
    <m/>
    <m/>
    <x v="1"/>
    <m/>
    <m/>
    <m/>
    <m/>
    <m/>
    <m/>
    <m/>
    <m/>
    <m/>
    <m/>
    <m/>
    <s v="Tránsito de buques por el Canal"/>
    <m/>
    <m/>
    <m/>
    <m/>
    <m/>
    <m/>
    <s v="Canal de Panamá"/>
    <x v="0"/>
    <n v="1"/>
    <s v="Protagonismo"/>
    <s v="Protagonista"/>
    <n v="1"/>
    <n v="193"/>
    <m/>
    <n v="7237.5"/>
    <n v="7237.5"/>
    <n v="10"/>
    <m/>
    <m/>
    <m/>
    <m/>
    <x v="12"/>
    <m/>
    <m/>
    <m/>
    <s v="No"/>
    <n v="1"/>
    <x v="18"/>
    <n v="22"/>
    <d v="1899-12-30T00:03:24"/>
    <n v="5"/>
    <s v="1"/>
    <s v="0"/>
    <s v="0"/>
  </r>
  <r>
    <s v="/i/mn/31599209137"/>
    <s v="http://laopinionpanama.com/nacional/buque-portacontenedores-rompe-marca-capacidad-canal-panama/"/>
    <s v="http://laopinionpanama.com/nacional/buque-portacontenedores-rompe-marca-capacidad-canal-panama/"/>
    <s v="Buque portacontenedores rompe marca de capacidad en el Canal de Panamá"/>
    <m/>
    <x v="0"/>
    <x v="42"/>
    <s v="pa"/>
    <m/>
    <m/>
    <m/>
    <x v="87"/>
    <m/>
    <s v="noticia"/>
    <s v="2017-08-22 15:12:00-05:00"/>
    <d v="2017-08-22T00:00:00"/>
    <d v="1899-12-30T15:12:00"/>
    <m/>
    <n v="210"/>
    <m/>
    <n v="100"/>
    <m/>
    <m/>
    <n v="3"/>
    <s v="información economómica"/>
    <s v="Panamá"/>
    <m/>
    <s v="español"/>
    <m/>
    <x v="0"/>
    <s v="Titular"/>
    <m/>
    <m/>
    <m/>
    <m/>
    <m/>
    <m/>
    <m/>
    <s v="Sí"/>
    <m/>
    <m/>
    <s v="Tránsito de buques por el Canal"/>
    <m/>
    <m/>
    <m/>
    <m/>
    <m/>
    <m/>
    <s v="Canal de Panamá"/>
    <x v="0"/>
    <n v="1"/>
    <s v="Protagonismo"/>
    <s v="Protagonista"/>
    <n v="1"/>
    <m/>
    <m/>
    <n v="0.42"/>
    <n v="0.42"/>
    <n v="7.81"/>
    <m/>
    <m/>
    <m/>
    <m/>
    <x v="34"/>
    <s v="/s/mn/1ceaf29c555bbf2c362a950cc791dcd4"/>
    <m/>
    <m/>
    <s v="No"/>
    <n v="1"/>
    <x v="25"/>
    <n v="22"/>
    <d v="1899-12-30T00:00:00"/>
    <n v="3.9049999999999994"/>
    <s v="1"/>
    <s v="0"/>
    <s v="0"/>
  </r>
  <r>
    <s v="/tv/a360lat/32279340"/>
    <m/>
    <s v="https://acceso360latam.acceso.com/autoridadcanal/es-PA/?mod=TrackingAVPlayer&amp;task=download&amp;isHighQuality=1&amp;inline=1&amp;newsId=32279340&amp;mediaType=2&amp;origin=news-publication&amp;sigTs=1503463610&amp;sig=642243f7761651bb59a294d2c4d2b0126bf310b7f44bd16e5c98e31fcd242bf3"/>
    <s v="ENTREVISTA CON JOSE BLANDON, ANALISTA POLITICO. SE HABLA SOBRE LA SITUACION POLITICA DE LA INDIA. TAMBIEN SE REFIERE A..."/>
    <m/>
    <x v="1"/>
    <x v="21"/>
    <s v="pa"/>
    <s v="pa"/>
    <m/>
    <m/>
    <x v="1"/>
    <m/>
    <s v="tv"/>
    <s v="2017-08-22 07:54:32-05:00"/>
    <d v="2017-08-22T00:00:00"/>
    <d v="1899-12-30T07:54:32"/>
    <m/>
    <m/>
    <m/>
    <n v="7162.5"/>
    <n v="764"/>
    <m/>
    <m/>
    <m/>
    <s v="Panamá"/>
    <s v="pa"/>
    <m/>
    <m/>
    <x v="1"/>
    <m/>
    <m/>
    <m/>
    <m/>
    <m/>
    <m/>
    <m/>
    <m/>
    <m/>
    <m/>
    <m/>
    <m/>
    <m/>
    <m/>
    <m/>
    <m/>
    <s v="Relaciones internacionales"/>
    <m/>
    <s v="Canal de Panamá"/>
    <x v="2"/>
    <n v="0"/>
    <s v="Protagonismo"/>
    <s v="Mencion"/>
    <n v="0"/>
    <n v="5"/>
    <m/>
    <n v="46.88"/>
    <n v="46.88"/>
    <n v="5"/>
    <m/>
    <m/>
    <m/>
    <m/>
    <x v="3"/>
    <m/>
    <m/>
    <m/>
    <s v="No"/>
    <n v="1"/>
    <x v="1"/>
    <n v="22"/>
    <d v="1899-12-30T00:13:29"/>
    <n v="2.5"/>
    <s v="0"/>
    <s v="1"/>
    <s v="0"/>
  </r>
  <r>
    <s v="/i/mn/31599979561"/>
    <s v="http://www.midiario.com/uhora/nacionales/buque-de-mas-14800-contenedores-marca-record-de-transito-en-canal-de-panama"/>
    <s v="http://www.midiario.com/uhora/nacionales/buque-de-mas-14800-contenedores-marca-record-de-transito-en-canal-de-panama"/>
    <s v="Buque de más 14,800 contenedores marca récord de tránsito en Canal de Panamá"/>
    <m/>
    <x v="0"/>
    <x v="41"/>
    <s v="pa"/>
    <m/>
    <m/>
    <m/>
    <x v="1"/>
    <m/>
    <s v="noticia"/>
    <s v="2017-08-22 16:54:00-05:00"/>
    <d v="2017-08-22T00:00:00"/>
    <d v="1899-12-30T16:54:00"/>
    <m/>
    <n v="18219"/>
    <m/>
    <n v="153.04"/>
    <m/>
    <m/>
    <n v="5"/>
    <s v="información general"/>
    <s v="Panamá"/>
    <m/>
    <s v="español"/>
    <m/>
    <x v="0"/>
    <s v="Titular"/>
    <m/>
    <m/>
    <m/>
    <m/>
    <m/>
    <m/>
    <m/>
    <s v="Sí"/>
    <m/>
    <m/>
    <s v="Tránsito de buques por el Canal"/>
    <m/>
    <m/>
    <m/>
    <m/>
    <m/>
    <m/>
    <s v="Canal de Panamá"/>
    <x v="0"/>
    <n v="1"/>
    <s v="Protagonismo"/>
    <s v="Protagonista"/>
    <n v="1"/>
    <m/>
    <m/>
    <n v="153.04"/>
    <n v="153.04"/>
    <n v="7.81"/>
    <m/>
    <m/>
    <m/>
    <m/>
    <x v="33"/>
    <s v="/s/mn/353cae391bc525eb7e29628eb6ca6d67"/>
    <m/>
    <m/>
    <s v="No"/>
    <n v="1"/>
    <x v="18"/>
    <n v="22"/>
    <d v="1899-12-30T00:00:00"/>
    <n v="3.9049999999999994"/>
    <s v="1"/>
    <s v="0"/>
    <s v="0"/>
  </r>
  <r>
    <s v="/i/mn/31600256661"/>
    <s v="https://revistainversionesynegocios.com/buque-portacontenedores-rompe-marca-de-capacidad-en-el-canal-de-panama/"/>
    <s v="https://revistainversionesynegocios.com/buque-portacontenedores-rompe-marca-de-capacidad-en-el-canal-de-panama/"/>
    <s v="BUQUE PORTACONTENEDORES ROMPE MARCA DE CAPACIDAD EN EL CANAL DE PANAMÁ."/>
    <m/>
    <x v="0"/>
    <x v="32"/>
    <s v="pa"/>
    <m/>
    <m/>
    <m/>
    <x v="1"/>
    <m/>
    <s v="noticia"/>
    <s v="2017-08-22 17:35:00-05:00"/>
    <d v="2017-08-22T00:00:00"/>
    <d v="1899-12-30T17:35:00"/>
    <m/>
    <n v="419"/>
    <m/>
    <n v="100"/>
    <m/>
    <m/>
    <n v="4"/>
    <m/>
    <s v="Panamá"/>
    <m/>
    <s v="español"/>
    <m/>
    <x v="0"/>
    <s v="Titular"/>
    <m/>
    <m/>
    <m/>
    <m/>
    <m/>
    <m/>
    <m/>
    <s v="Sí"/>
    <m/>
    <m/>
    <s v="Tránsito de buques por el Canal"/>
    <m/>
    <m/>
    <m/>
    <m/>
    <m/>
    <m/>
    <s v="Canal de Panamá"/>
    <x v="0"/>
    <n v="1"/>
    <s v="Protagonismo"/>
    <s v="Protagonista"/>
    <n v="1"/>
    <m/>
    <m/>
    <n v="0.84"/>
    <n v="0.84"/>
    <n v="7.81"/>
    <m/>
    <m/>
    <m/>
    <m/>
    <x v="24"/>
    <s v="/s/mn/f07becf178daf825a065bba1a29187da"/>
    <m/>
    <m/>
    <s v="No"/>
    <n v="1"/>
    <x v="18"/>
    <n v="22"/>
    <d v="1899-12-30T00:00:00"/>
    <n v="3.9049999999999994"/>
    <s v="1"/>
    <s v="0"/>
    <s v="0"/>
  </r>
  <r>
    <s v="/i/mn/31598073187"/>
    <s v="http://laestrella.com.pa/panama/nacional/canal-recibio-mayor-buque-haya-cruzado/24018934"/>
    <s v="http://laestrella.com.pa/panama/nacional/canal-recibio-mayor-buque-haya-cruzado/24018934"/>
    <s v="Canal recibió hoy al mayor buque que lo haya cruzado "/>
    <m/>
    <x v="0"/>
    <x v="2"/>
    <s v="pa"/>
    <m/>
    <m/>
    <m/>
    <x v="51"/>
    <m/>
    <s v="noticia"/>
    <s v="2017-08-22 12:48:00-05:00"/>
    <d v="2017-08-22T00:00:00"/>
    <d v="1899-12-30T12:48:00"/>
    <m/>
    <n v="49727"/>
    <m/>
    <n v="462.46"/>
    <m/>
    <m/>
    <n v="5"/>
    <s v="información general"/>
    <s v="Panamá"/>
    <m/>
    <s v="español"/>
    <m/>
    <x v="0"/>
    <m/>
    <m/>
    <m/>
    <m/>
    <m/>
    <m/>
    <m/>
    <m/>
    <m/>
    <m/>
    <m/>
    <s v="Tránsito de buques por el Canal"/>
    <m/>
    <m/>
    <m/>
    <m/>
    <m/>
    <m/>
    <s v="Canal de Panamá"/>
    <x v="0"/>
    <n v="1"/>
    <s v="Protagonismo"/>
    <s v="Protagonista"/>
    <n v="1"/>
    <m/>
    <m/>
    <n v="462.46"/>
    <n v="462.46"/>
    <n v="7.81"/>
    <m/>
    <m/>
    <m/>
    <m/>
    <x v="2"/>
    <s v="/s/mn/90c1e89e24d01c2a3df8080e7f6bdb35"/>
    <m/>
    <m/>
    <s v="No"/>
    <n v="1"/>
    <x v="18"/>
    <n v="22"/>
    <d v="1899-12-30T00:00:00"/>
    <n v="3.9049999999999994"/>
    <s v="1"/>
    <s v="0"/>
    <s v="0"/>
  </r>
  <r>
    <s v="/tv/a360lat/32302585"/>
    <m/>
    <s v="https://acceso360latam.acceso.com/autoridadcanal/es-PA/?mod=TrackingAVPlayer&amp;task=download&amp;isHighQuality=1&amp;inline=1&amp;newsId=32302585&amp;mediaType=2&amp;origin=news-publication&amp;sigTs=1503463610&amp;sig=b7a6b8cc193e6ef029fbcaa37bf2cf4b56140dd76c959357afe48cac7a35a40a"/>
    <s v="UN NUEVO RECORD DE CARGAS SE ESTABLECIO ESTE MARTES CON EL PASO DEL BUQUE, THEODORE ROSSVELT, POR EL CANAL DE PANAMA..."/>
    <m/>
    <x v="1"/>
    <x v="31"/>
    <s v="pa"/>
    <s v="pa"/>
    <m/>
    <m/>
    <x v="1"/>
    <m/>
    <s v="tv"/>
    <s v="2017-08-22 13:41:34-05:00"/>
    <d v="2017-08-22T00:00:00"/>
    <d v="1899-12-30T13:41:34"/>
    <m/>
    <m/>
    <m/>
    <n v="2152.5"/>
    <n v="41"/>
    <m/>
    <m/>
    <m/>
    <s v="Panamá"/>
    <s v="pa"/>
    <m/>
    <m/>
    <x v="1"/>
    <m/>
    <m/>
    <m/>
    <m/>
    <m/>
    <m/>
    <m/>
    <m/>
    <m/>
    <m/>
    <m/>
    <s v="Tránsito de buques por el Canal"/>
    <m/>
    <m/>
    <m/>
    <m/>
    <m/>
    <m/>
    <s v="Canal de Panamá"/>
    <x v="0"/>
    <n v="1"/>
    <s v="Protagonismo"/>
    <s v="Protagonista"/>
    <n v="1"/>
    <n v="41"/>
    <m/>
    <n v="2152.5"/>
    <n v="2152.5"/>
    <n v="10"/>
    <m/>
    <m/>
    <m/>
    <m/>
    <x v="17"/>
    <m/>
    <m/>
    <m/>
    <s v="No"/>
    <n v="1"/>
    <x v="18"/>
    <n v="22"/>
    <d v="1899-12-30T00:00:43"/>
    <n v="5"/>
    <s v="1"/>
    <s v="0"/>
    <s v="0"/>
  </r>
  <r>
    <s v="/i/mn/31597339784"/>
    <s v="http://www.prensa.com/economia/Buque-portacontenedores-rompe-Canal-Panama_0_4831766786.html"/>
    <s v="http://www.prensa.com/economia/Buque-portacontenedores-rompe-Canal-Panama_0_4831766786.html"/>
    <s v="Buque portacontenedores rompe marca en el Canal de Panamá"/>
    <m/>
    <x v="0"/>
    <x v="11"/>
    <s v="pa"/>
    <m/>
    <m/>
    <m/>
    <x v="140"/>
    <m/>
    <s v="noticia"/>
    <s v="2017-08-22 11:26:00-05:00"/>
    <d v="2017-08-22T00:00:00"/>
    <d v="1899-12-30T11:26:00"/>
    <m/>
    <n v="64109"/>
    <m/>
    <n v="592.37"/>
    <m/>
    <m/>
    <n v="6"/>
    <m/>
    <s v="Panamá"/>
    <m/>
    <s v="español"/>
    <m/>
    <x v="0"/>
    <s v="Titular"/>
    <m/>
    <m/>
    <m/>
    <m/>
    <m/>
    <m/>
    <m/>
    <s v="Sí"/>
    <m/>
    <m/>
    <s v="Tránsito de buques por el Canal"/>
    <m/>
    <m/>
    <m/>
    <m/>
    <m/>
    <m/>
    <s v="Canal de Panamá"/>
    <x v="0"/>
    <n v="1"/>
    <s v="Protagonismo"/>
    <s v="Protagonista"/>
    <n v="1"/>
    <m/>
    <m/>
    <n v="592.37"/>
    <n v="592.37"/>
    <n v="8.1300000000000008"/>
    <m/>
    <m/>
    <m/>
    <m/>
    <x v="11"/>
    <s v="/s/mn/c278fcaee936dcae2361612fec832e84"/>
    <m/>
    <m/>
    <s v="No"/>
    <n v="1"/>
    <x v="18"/>
    <n v="22"/>
    <d v="1899-12-30T00:00:00"/>
    <n v="4.0650000000000004"/>
    <s v="1"/>
    <s v="0"/>
    <s v="0"/>
  </r>
  <r>
    <s v="/i/mn/31601707113"/>
    <s v="http://www.telemetro.com/nacionales/Buque-portacontenedores-record-Canal-Panama_3_1056224421.html"/>
    <s v="http://www.telemetro.com/nacionales/Buque-portacontenedores-record-Canal-Panama_3_1056224421.html"/>
    <s v="Buque portacontenedores marca nuevo récord en el Canal de Panamá"/>
    <m/>
    <x v="0"/>
    <x v="22"/>
    <s v="pa"/>
    <m/>
    <m/>
    <m/>
    <x v="86"/>
    <m/>
    <s v="noticia"/>
    <s v="2017-08-22 21:18:00-05:00"/>
    <d v="2017-08-22T00:00:00"/>
    <d v="1899-12-30T21:18:00"/>
    <m/>
    <n v="45728"/>
    <m/>
    <n v="263.39"/>
    <m/>
    <m/>
    <n v="6"/>
    <s v="información general"/>
    <s v="Panamá"/>
    <m/>
    <s v="español"/>
    <m/>
    <x v="1"/>
    <s v="Titular"/>
    <m/>
    <m/>
    <m/>
    <m/>
    <m/>
    <m/>
    <m/>
    <m/>
    <m/>
    <m/>
    <s v="Tránsito de buques por el Canal"/>
    <m/>
    <m/>
    <m/>
    <m/>
    <m/>
    <m/>
    <s v="Canal de Panamá"/>
    <x v="0"/>
    <n v="1"/>
    <s v="Protagonismo"/>
    <s v="Protagonista"/>
    <n v="1"/>
    <m/>
    <m/>
    <n v="263.39"/>
    <n v="263.39"/>
    <n v="7.81"/>
    <m/>
    <m/>
    <m/>
    <m/>
    <x v="21"/>
    <s v="/s/mn/ffed1af28c99dfe89b18eb4d6c784da8"/>
    <m/>
    <m/>
    <s v="No"/>
    <n v="1"/>
    <x v="18"/>
    <n v="22"/>
    <d v="1899-12-30T00:00:00"/>
    <n v="3.9049999999999994"/>
    <s v="1"/>
    <s v="0"/>
    <s v="0"/>
  </r>
  <r>
    <s v="/i/mn/31597983257"/>
    <s v="http://laestrella.com.pa/panama/nacional/inmensidad-deltheodore-roosevelt-transita-canal-panama/24018948"/>
    <s v="http://laestrella.com.pa/panama/nacional/inmensidad-deltheodore-roosevelt-transita-canal-panama/24018948"/>
    <s v="hace 1 hora La inmensidad del Theodore Roosevelt transita el Canal de Panamá"/>
    <m/>
    <x v="0"/>
    <x v="2"/>
    <s v="pa"/>
    <m/>
    <m/>
    <m/>
    <x v="27"/>
    <m/>
    <s v="noticia"/>
    <s v="2017-08-22 12:39:00-05:00"/>
    <d v="2017-08-22T00:00:00"/>
    <d v="1899-12-30T12:39:00"/>
    <m/>
    <n v="49727"/>
    <m/>
    <n v="462.46"/>
    <m/>
    <m/>
    <n v="5"/>
    <s v="información general"/>
    <s v="Panamá"/>
    <m/>
    <s v="español"/>
    <m/>
    <x v="0"/>
    <s v="Titular"/>
    <m/>
    <m/>
    <m/>
    <m/>
    <m/>
    <m/>
    <m/>
    <s v="Sí"/>
    <m/>
    <m/>
    <s v="Tránsito de buques por el Canal"/>
    <m/>
    <m/>
    <m/>
    <m/>
    <m/>
    <m/>
    <s v="Canal de Panamá"/>
    <x v="0"/>
    <n v="1"/>
    <s v="Protagonismo"/>
    <s v="Protagonista"/>
    <n v="1"/>
    <m/>
    <m/>
    <n v="462.46"/>
    <n v="462.46"/>
    <n v="7.81"/>
    <m/>
    <m/>
    <m/>
    <m/>
    <x v="2"/>
    <s v="/s/mn/90c1e89e24d01c2a3df8080e7f6bdb35"/>
    <m/>
    <m/>
    <s v="No"/>
    <n v="1"/>
    <x v="37"/>
    <n v="22"/>
    <d v="1899-12-30T00:00:00"/>
    <n v="3.9049999999999994"/>
    <s v="1"/>
    <s v="0"/>
    <s v="0"/>
  </r>
  <r>
    <s v="/i/mn/31600037119"/>
    <s v="http://laestrella.com.pa/panama/nacional/inmensidad-deltheodore-roosevelt-transita-canal-panama/24018948"/>
    <s v="http://laestrella.com.pa/panama/nacional/inmensidad-deltheodore-roosevelt-transita-canal-panama/24018948"/>
    <s v="La inmensidad del 'Theodore Roosevelt' transita el Canal de Panamá"/>
    <m/>
    <x v="0"/>
    <x v="2"/>
    <s v="pa"/>
    <m/>
    <m/>
    <m/>
    <x v="27"/>
    <m/>
    <s v="noticia"/>
    <s v="2017-08-22 17:02:00-05:00"/>
    <d v="2017-08-22T00:00:00"/>
    <d v="1899-12-30T17:02:00"/>
    <m/>
    <n v="49727"/>
    <m/>
    <n v="462.46"/>
    <m/>
    <m/>
    <n v="5"/>
    <s v="información general"/>
    <s v="Panamá"/>
    <m/>
    <s v="español"/>
    <m/>
    <x v="0"/>
    <s v="Titular"/>
    <m/>
    <m/>
    <m/>
    <m/>
    <m/>
    <m/>
    <m/>
    <s v="Sí"/>
    <m/>
    <m/>
    <s v="Tránsito de buques por el Canal"/>
    <m/>
    <m/>
    <m/>
    <m/>
    <m/>
    <m/>
    <s v="Canal de Panamá"/>
    <x v="0"/>
    <n v="1"/>
    <s v="Protagonismo"/>
    <s v="Protagonista"/>
    <n v="1"/>
    <m/>
    <m/>
    <n v="462.46"/>
    <n v="462.46"/>
    <n v="7.81"/>
    <m/>
    <m/>
    <m/>
    <m/>
    <x v="2"/>
    <s v="/s/mn/90c1e89e24d01c2a3df8080e7f6bdb35"/>
    <m/>
    <m/>
    <s v="No"/>
    <n v="1"/>
    <x v="18"/>
    <n v="22"/>
    <d v="1899-12-30T00:00:00"/>
    <n v="3.9049999999999994"/>
    <s v="1"/>
    <s v="0"/>
    <s v="0"/>
  </r>
  <r>
    <s v="/tv/a360lat/32337748"/>
    <m/>
    <s v="https://acceso360latam.acceso.com/autoridadcanal/es-PA/?mod=TrackingAVPlayer&amp;task=download&amp;isHighQuality=1&amp;inline=1&amp;newsId=32337748&amp;mediaType=2&amp;origin=news-publication&amp;sigTs=1503463610&amp;sig=29783a5c7d0e4f9ee88d0fb57e7e00e52264aac36ba336a23335875d62f275d8"/>
    <s v="AVANZO POR AGUAS PANAMEÑAS EL PORTA CONTENEDORES, THEODORE ROOSEVELT, MAS GRANDE QUE HA TRANSITADO POR EL CANAL DE..."/>
    <m/>
    <x v="1"/>
    <x v="27"/>
    <s v="pa"/>
    <s v="pa"/>
    <m/>
    <m/>
    <x v="86"/>
    <m/>
    <s v="tv"/>
    <s v="2017-08-22 20:22:25-05:00"/>
    <d v="2017-08-22T00:00:00"/>
    <d v="1899-12-30T20:22:25"/>
    <m/>
    <m/>
    <m/>
    <n v="16650"/>
    <n v="185"/>
    <m/>
    <m/>
    <m/>
    <s v="Panamá"/>
    <s v="pa"/>
    <m/>
    <m/>
    <x v="1"/>
    <m/>
    <m/>
    <m/>
    <m/>
    <m/>
    <m/>
    <m/>
    <m/>
    <m/>
    <m/>
    <m/>
    <s v="Tránsito de buques por el Canal"/>
    <m/>
    <m/>
    <m/>
    <m/>
    <m/>
    <m/>
    <s v="Canal de Panamá"/>
    <x v="0"/>
    <n v="1"/>
    <s v="Protagonismo"/>
    <s v="Protagonista"/>
    <n v="1"/>
    <n v="185"/>
    <m/>
    <n v="16650"/>
    <n v="16650"/>
    <n v="10"/>
    <m/>
    <m/>
    <m/>
    <m/>
    <x v="12"/>
    <m/>
    <m/>
    <m/>
    <s v="No"/>
    <n v="1"/>
    <x v="18"/>
    <n v="22"/>
    <d v="1899-12-30T00:03:16"/>
    <n v="5"/>
    <s v="1"/>
    <s v="0"/>
    <s v="0"/>
  </r>
  <r>
    <s v="/tv/a360lat/32279439"/>
    <m/>
    <s v="https://acceso360latam.acceso.com/autoridadcanal/es-PA/?mod=TrackingAVPlayer&amp;task=download&amp;isHighQuality=1&amp;inline=1&amp;newsId=32279439&amp;mediaType=2&amp;origin=news-publication&amp;sigTs=1503463610&amp;sig=bf362a4a7e46dd9ea23bdd8f98f1777258736f4aac033d772e00ae3161f96a56"/>
    <s v="ENTREVISTA CON JOSE BLANDON, ANALISTA POLITICO. SE HABLA SOBRE LA SITUACION POLITICA DE LA INDIA. TAMBIEN SE REFIERE A..."/>
    <m/>
    <x v="1"/>
    <x v="21"/>
    <s v="pa"/>
    <s v="pa"/>
    <m/>
    <m/>
    <x v="1"/>
    <m/>
    <s v="tv"/>
    <s v="2017-08-22 08:07:08-05:00"/>
    <d v="2017-08-22T00:00:00"/>
    <d v="1899-12-30T08:07:08"/>
    <m/>
    <m/>
    <m/>
    <n v="7875"/>
    <n v="840"/>
    <m/>
    <m/>
    <m/>
    <s v="Panamá"/>
    <s v="pa"/>
    <m/>
    <m/>
    <x v="1"/>
    <m/>
    <m/>
    <m/>
    <m/>
    <m/>
    <m/>
    <m/>
    <m/>
    <m/>
    <m/>
    <m/>
    <m/>
    <m/>
    <m/>
    <m/>
    <m/>
    <s v="Relaciones internacionales"/>
    <m/>
    <s v="Canal de Panamá"/>
    <x v="2"/>
    <n v="0"/>
    <s v="Protagonismo"/>
    <s v="Mencion"/>
    <n v="0"/>
    <n v="5"/>
    <m/>
    <n v="46.88"/>
    <n v="46.88"/>
    <n v="5"/>
    <m/>
    <m/>
    <m/>
    <m/>
    <x v="3"/>
    <m/>
    <m/>
    <m/>
    <s v="No"/>
    <n v="1"/>
    <x v="1"/>
    <n v="22"/>
    <d v="1899-12-30T00:14:49"/>
    <n v="2.5"/>
    <s v="0"/>
    <s v="1"/>
    <s v="0"/>
  </r>
  <r>
    <s v="/i/mn/31600256668"/>
    <s v="https://revistainversionesynegocios.com/llegada-de-vicepresidente-pence/"/>
    <s v="https://revistainversionesynegocios.com/llegada-de-vicepresidente-pence/"/>
    <s v="LLEGADA DE VICEPRESIDENTE PENCE"/>
    <m/>
    <x v="0"/>
    <x v="32"/>
    <s v="pa"/>
    <m/>
    <m/>
    <m/>
    <x v="1"/>
    <m/>
    <s v="noticia"/>
    <s v="2017-08-22 17:35:00-05:00"/>
    <d v="2017-08-22T00:00:00"/>
    <d v="1899-12-30T17:35:00"/>
    <m/>
    <n v="419"/>
    <m/>
    <n v="100"/>
    <m/>
    <m/>
    <n v="4"/>
    <m/>
    <s v="Panamá"/>
    <m/>
    <s v="español"/>
    <m/>
    <x v="0"/>
    <m/>
    <m/>
    <m/>
    <m/>
    <m/>
    <m/>
    <m/>
    <m/>
    <m/>
    <m/>
    <m/>
    <m/>
    <m/>
    <m/>
    <m/>
    <m/>
    <s v="Relaciones internacionales"/>
    <m/>
    <s v="Canal de Panamá"/>
    <x v="1"/>
    <n v="1"/>
    <s v="Protagonismo"/>
    <s v="Secundario"/>
    <n v="1"/>
    <m/>
    <m/>
    <n v="0.42"/>
    <n v="0.42"/>
    <n v="6.56"/>
    <m/>
    <m/>
    <m/>
    <m/>
    <x v="24"/>
    <s v="/s/mn/f07becf178daf825a065bba1a29187da"/>
    <m/>
    <m/>
    <s v="No"/>
    <n v="1"/>
    <x v="1"/>
    <n v="22"/>
    <d v="1899-12-30T00:00:00"/>
    <n v="3.2799999999999994"/>
    <s v="1"/>
    <s v="0"/>
    <s v="0"/>
  </r>
  <r>
    <s v="/i/mn/31601593996"/>
    <s v="https://elcapitalfinanciero.com/buque-theodore-roosevelt-impone-nuevo-record-al-transitar-el-canal-de-panama/"/>
    <s v="https://elcapitalfinanciero.com/buque-theodore-roosevelt-impone-nuevo-record-al-transitar-el-canal-de-panama/"/>
    <s v="Buque Theodore Roosevelt impone nuevo récord al transitar el Canal de Panamá"/>
    <m/>
    <x v="0"/>
    <x v="35"/>
    <s v="pa"/>
    <m/>
    <m/>
    <m/>
    <x v="22"/>
    <m/>
    <s v="noticia"/>
    <s v="2017-08-22 21:01:00-05:00"/>
    <d v="2017-08-22T00:00:00"/>
    <d v="1899-12-30T21:01:00"/>
    <m/>
    <m/>
    <m/>
    <n v="100"/>
    <m/>
    <m/>
    <m/>
    <s v="información general"/>
    <s v="Panamá"/>
    <m/>
    <s v="español"/>
    <m/>
    <x v="0"/>
    <s v="Titular"/>
    <m/>
    <m/>
    <m/>
    <m/>
    <m/>
    <m/>
    <m/>
    <s v="Sí"/>
    <m/>
    <m/>
    <s v="Tránsito de buques por el Canal"/>
    <m/>
    <m/>
    <m/>
    <m/>
    <m/>
    <m/>
    <s v="Canal de Panamá"/>
    <x v="0"/>
    <n v="1"/>
    <s v="Protagonismo"/>
    <s v="Protagonista"/>
    <n v="1"/>
    <m/>
    <m/>
    <m/>
    <m/>
    <n v="10"/>
    <m/>
    <m/>
    <m/>
    <m/>
    <x v="27"/>
    <s v="/s/mn/4dc6bcf0d189d0c4f977a609413f401c"/>
    <m/>
    <m/>
    <s v="No"/>
    <n v="1"/>
    <x v="18"/>
    <n v="22"/>
    <d v="1899-12-30T00:00:00"/>
    <n v="5"/>
    <s v="1"/>
    <s v="0"/>
    <s v="0"/>
  </r>
  <r>
    <s v="/i/mn/31597747266"/>
    <s v="http://laestrella.com.pa/panama/nacional/canal-recibio-mayor-buque-haya-cruzado-acuatica/24018934"/>
    <s v="http://laestrella.com.pa/panama/nacional/canal-recibio-mayor-buque-haya-cruzado-acuatica/24018934"/>
    <s v="Canal recibió hoy al mayor buque que lo haya cruzado la vía acuática"/>
    <m/>
    <x v="0"/>
    <x v="2"/>
    <s v="pa"/>
    <m/>
    <m/>
    <m/>
    <x v="51"/>
    <m/>
    <s v="noticia"/>
    <s v="2017-08-22 12:11:00-05:00"/>
    <d v="2017-08-22T00:00:00"/>
    <d v="1899-12-30T12:11:00"/>
    <m/>
    <n v="49727"/>
    <m/>
    <n v="462.46"/>
    <m/>
    <m/>
    <n v="5"/>
    <s v="información general"/>
    <s v="Panamá"/>
    <m/>
    <s v="español"/>
    <m/>
    <x v="0"/>
    <m/>
    <m/>
    <m/>
    <m/>
    <m/>
    <m/>
    <m/>
    <m/>
    <m/>
    <m/>
    <m/>
    <s v="Tránsito de buques por el Canal"/>
    <m/>
    <m/>
    <m/>
    <m/>
    <m/>
    <m/>
    <s v="Canal de Panamá"/>
    <x v="0"/>
    <n v="1"/>
    <s v="Protagonismo"/>
    <s v="Protagonista"/>
    <n v="1"/>
    <m/>
    <m/>
    <n v="462.46"/>
    <n v="462.46"/>
    <n v="7.81"/>
    <m/>
    <m/>
    <m/>
    <m/>
    <x v="2"/>
    <s v="/s/mn/90c1e89e24d01c2a3df8080e7f6bdb35"/>
    <m/>
    <m/>
    <s v="No"/>
    <n v="1"/>
    <x v="18"/>
    <n v="22"/>
    <d v="1899-12-30T00:00:00"/>
    <n v="3.9049999999999994"/>
    <s v="1"/>
    <s v="0"/>
    <s v="0"/>
  </r>
  <r>
    <s v="/tv/a360lat/32330008"/>
    <m/>
    <s v="https://acceso360latam.acceso.com/autoridadcanal/es-PA/?mod=TrackingAVPlayer&amp;task=download&amp;isHighQuality=1&amp;inline=1&amp;newsId=32330008&amp;mediaType=2&amp;origin=news-publication&amp;sigTs=1503463610&amp;sig=1d18f0d08f8c81c5f59800d0a7d03416f861f98eb235362695292c3e0494eec5"/>
    <s v="UN NUEVO RECORD DE CARGAS SE ESTABLECIO ESTE MARTES CON EL PASO DEL BUQUE, THEODORE ROSSVELT, POR EL CANAL DE PANAMA..."/>
    <m/>
    <x v="1"/>
    <x v="24"/>
    <s v="pa"/>
    <s v="pa"/>
    <m/>
    <m/>
    <x v="141"/>
    <m/>
    <s v="tv"/>
    <s v="2017-08-22 19:25:28-05:00"/>
    <d v="2017-08-22T00:00:00"/>
    <d v="1899-12-30T19:25:28"/>
    <m/>
    <m/>
    <m/>
    <n v="11656.05"/>
    <n v="119"/>
    <m/>
    <m/>
    <m/>
    <s v="Panamá"/>
    <s v="pa"/>
    <m/>
    <m/>
    <x v="1"/>
    <m/>
    <m/>
    <m/>
    <m/>
    <m/>
    <m/>
    <m/>
    <m/>
    <m/>
    <m/>
    <m/>
    <s v="Tránsito de buques por el Canal"/>
    <m/>
    <m/>
    <m/>
    <m/>
    <m/>
    <m/>
    <s v="Canal de Panamá"/>
    <x v="0"/>
    <n v="1"/>
    <s v="Protagonismo"/>
    <s v="Protagonista"/>
    <n v="1"/>
    <n v="119"/>
    <m/>
    <n v="11656.05"/>
    <n v="11656.05"/>
    <n v="10"/>
    <m/>
    <m/>
    <m/>
    <m/>
    <x v="17"/>
    <m/>
    <m/>
    <m/>
    <s v="No"/>
    <n v="1"/>
    <x v="18"/>
    <n v="22"/>
    <d v="1899-12-30T00:02:06"/>
    <n v="5"/>
    <s v="1"/>
    <s v="0"/>
    <s v="0"/>
  </r>
  <r>
    <s v="/i/mn/31597504737"/>
    <s v="http://www.anpanama.com/7528-Buque-portacontenedores-rompe-marca-de-capacidad-en-el-Canal-de-Panama.note.aspx"/>
    <s v="http://www.anpanama.com/7528-Buque-portacontenedores-rompe-marca-de-capacidad-en-el-Canal-de-Panama.note.aspx"/>
    <s v="Buque portacontenedores rompe marca de capacidad en el Canal de PanamÃ¡"/>
    <m/>
    <x v="0"/>
    <x v="48"/>
    <s v="pa"/>
    <m/>
    <m/>
    <m/>
    <x v="1"/>
    <m/>
    <s v="noticia"/>
    <s v="2017-08-22 11:44:00-05:00"/>
    <d v="2017-08-22T00:00:00"/>
    <d v="1899-12-30T11:44:00"/>
    <m/>
    <n v="1194"/>
    <m/>
    <n v="100"/>
    <m/>
    <m/>
    <n v="4"/>
    <m/>
    <s v="Panamá"/>
    <m/>
    <s v="español"/>
    <m/>
    <x v="0"/>
    <s v="Titular"/>
    <m/>
    <m/>
    <m/>
    <m/>
    <m/>
    <m/>
    <m/>
    <s v="Sí"/>
    <m/>
    <m/>
    <s v="Tránsito de buques por el Canal"/>
    <m/>
    <m/>
    <m/>
    <m/>
    <m/>
    <m/>
    <s v="Canal de Panamá"/>
    <x v="0"/>
    <n v="1"/>
    <s v="Protagonismo"/>
    <s v="Protagonista"/>
    <n v="1"/>
    <m/>
    <m/>
    <n v="3.58"/>
    <n v="3.58"/>
    <n v="7.81"/>
    <m/>
    <m/>
    <m/>
    <m/>
    <x v="39"/>
    <s v="/s/mn/97cfeee59b5fb097351268e7fdd9f0b2"/>
    <m/>
    <m/>
    <s v="No"/>
    <n v="1"/>
    <x v="18"/>
    <n v="22"/>
    <d v="1899-12-30T00:00:00"/>
    <n v="3.9049999999999994"/>
    <s v="1"/>
    <s v="0"/>
    <s v="0"/>
  </r>
  <r>
    <s v="/i/mn/31600199356"/>
    <s v="http://impresa.prensa.com/economia/Grandes-buques-apoderan-sistema_0_4831016916.html"/>
    <s v="http://impresa.prensa.com/economia/Grandes-buques-apoderan-sistema_0_4831016916.html"/>
    <s v="Los portacontenedores son los líderes en las terminales que operan en el país."/>
    <m/>
    <x v="0"/>
    <x v="4"/>
    <s v="pa"/>
    <m/>
    <m/>
    <m/>
    <x v="1"/>
    <m/>
    <s v="noticia"/>
    <s v="2017-08-22 17:25:00-05:00"/>
    <d v="2017-08-22T00:00:00"/>
    <d v="1899-12-30T17:25:00"/>
    <m/>
    <n v="32432"/>
    <m/>
    <n v="214.05"/>
    <m/>
    <m/>
    <n v="6"/>
    <m/>
    <s v="Panamá"/>
    <m/>
    <s v="español"/>
    <m/>
    <x v="1"/>
    <m/>
    <m/>
    <m/>
    <m/>
    <m/>
    <m/>
    <m/>
    <m/>
    <m/>
    <m/>
    <m/>
    <s v="Tránsito de buques por el Canal"/>
    <m/>
    <m/>
    <m/>
    <m/>
    <m/>
    <m/>
    <s v="Canal de Panamá"/>
    <x v="1"/>
    <n v="1"/>
    <s v="Protagonismo"/>
    <s v="Secundario"/>
    <n v="1"/>
    <m/>
    <m/>
    <n v="107.03"/>
    <n v="107.03"/>
    <n v="6.56"/>
    <m/>
    <m/>
    <m/>
    <m/>
    <x v="4"/>
    <s v="/s/mn/a1d13b173b13f7ca05cc2186b32ab920"/>
    <m/>
    <m/>
    <s v="No"/>
    <n v="1"/>
    <x v="18"/>
    <n v="22"/>
    <d v="1899-12-30T00:00:00"/>
    <n v="3.2799999999999994"/>
    <s v="1"/>
    <s v="0"/>
    <s v="0"/>
  </r>
  <r>
    <s v="/i/mn/31601125401"/>
    <s v="http://www.dpanama.news/nacionales/portacontenedores-rompe-marca-de-capacidad-en-el-canal/"/>
    <s v="http://www.dpanama.news/nacionales/portacontenedores-rompe-marca-de-capacidad-en-el-canal/"/>
    <s v="Portacontenedores rompe marca de capacidad en el Canal"/>
    <m/>
    <x v="0"/>
    <x v="38"/>
    <s v="pa"/>
    <m/>
    <m/>
    <m/>
    <x v="29"/>
    <m/>
    <s v="noticia"/>
    <s v="2017-08-22 19:46:00-05:00"/>
    <d v="2017-08-22T00:00:00"/>
    <d v="1899-12-30T19:46:00"/>
    <m/>
    <m/>
    <m/>
    <n v="100"/>
    <m/>
    <m/>
    <m/>
    <m/>
    <s v="Panamá"/>
    <m/>
    <s v="español"/>
    <m/>
    <x v="0"/>
    <m/>
    <m/>
    <m/>
    <m/>
    <m/>
    <m/>
    <m/>
    <m/>
    <s v="Sí"/>
    <m/>
    <m/>
    <s v="Tránsito de buques por el Canal"/>
    <m/>
    <m/>
    <m/>
    <m/>
    <m/>
    <m/>
    <s v="Canal de Panamá"/>
    <x v="0"/>
    <n v="1"/>
    <s v="Protagonismo"/>
    <s v="Protagonista"/>
    <n v="1"/>
    <m/>
    <m/>
    <m/>
    <m/>
    <n v="10"/>
    <m/>
    <m/>
    <m/>
    <m/>
    <x v="30"/>
    <s v="/s/mn/c96eaf6ad6cdf806ffec617a41aa54ba"/>
    <m/>
    <m/>
    <s v="No"/>
    <n v="1"/>
    <x v="18"/>
    <n v="22"/>
    <d v="1899-12-30T00:00:00"/>
    <n v="5"/>
    <s v="1"/>
    <s v="0"/>
    <s v="0"/>
  </r>
  <r>
    <s v="/tv/a360lat/32304234"/>
    <m/>
    <s v="https://acceso360latam.acceso.com/autoridadcanal/es-PA/?mod=TrackingAVPlayer&amp;task=download&amp;isHighQuality=1&amp;inline=1&amp;newsId=32304234&amp;mediaType=2&amp;origin=news-publication&amp;sigTs=1503463610&amp;sig=f83f13f58cebc4b6405a1661d16c40b5dc2589d59d1d0af085da085b82859d59"/>
    <s v="CUANDO SE REGISTRAN APAGONES VARIOS SECTORES SE VEN AFECTADOS, LAS AUTORIDADES BUSCAN SOLUCIONES A ESTE PROBLEMA...."/>
    <m/>
    <x v="1"/>
    <x v="53"/>
    <s v="pa"/>
    <s v="pa"/>
    <m/>
    <m/>
    <x v="136"/>
    <m/>
    <s v="tv"/>
    <s v="2017-08-22 13:06:04-05:00"/>
    <d v="2017-08-22T00:00:00"/>
    <d v="1899-12-30T13:06:04"/>
    <m/>
    <m/>
    <m/>
    <n v="1633.5"/>
    <n v="132"/>
    <m/>
    <m/>
    <m/>
    <s v="Panamá"/>
    <s v="pa"/>
    <m/>
    <m/>
    <x v="1"/>
    <m/>
    <m/>
    <s v="Fallos eléctricos "/>
    <m/>
    <m/>
    <m/>
    <m/>
    <m/>
    <m/>
    <m/>
    <m/>
    <m/>
    <m/>
    <m/>
    <m/>
    <m/>
    <m/>
    <m/>
    <s v="Canal de Panamá"/>
    <x v="2"/>
    <n v="0"/>
    <s v="Protagonismo"/>
    <s v="Mencion"/>
    <n v="0"/>
    <n v="5"/>
    <m/>
    <n v="61.88"/>
    <n v="61.88"/>
    <n v="5"/>
    <m/>
    <m/>
    <m/>
    <m/>
    <x v="3"/>
    <m/>
    <m/>
    <m/>
    <s v="No"/>
    <n v="1"/>
    <x v="53"/>
    <n v="22"/>
    <d v="1899-12-30T00:02:20"/>
    <n v="2.5"/>
    <s v="0"/>
    <s v="1"/>
    <s v="0"/>
  </r>
  <r>
    <s v="/tv/a360lat/32303651"/>
    <m/>
    <s v="https://acceso360latam.acceso.com/autoridadcanal/es-PA/?mod=TrackingAVPlayer&amp;task=download&amp;isHighQuality=1&amp;inline=1&amp;newsId=32303651&amp;mediaType=2&amp;origin=news-publication&amp;sigTs=1503463610&amp;sig=2da640bab9807ec98e0b34b3d92b9b325114954edf6a48329889cc58e08c30fa"/>
    <s v="EL PORTA CONTENEDORES THEODORE ROOSELVET MARCA RECORD EN EL CANAL DE PANAMA AMPLIADO."/>
    <m/>
    <x v="1"/>
    <x v="53"/>
    <s v="pa"/>
    <s v="pa"/>
    <m/>
    <m/>
    <x v="1"/>
    <m/>
    <s v="tv"/>
    <s v="2017-08-22 12:55:54-05:00"/>
    <d v="2017-08-22T00:00:00"/>
    <d v="1899-12-30T12:55:54"/>
    <m/>
    <m/>
    <m/>
    <n v="705.38"/>
    <n v="57"/>
    <m/>
    <m/>
    <m/>
    <s v="Panamá"/>
    <s v="pa"/>
    <m/>
    <m/>
    <x v="1"/>
    <m/>
    <m/>
    <m/>
    <m/>
    <m/>
    <m/>
    <m/>
    <m/>
    <m/>
    <m/>
    <m/>
    <s v="Tránsito de buques por el Canal"/>
    <m/>
    <m/>
    <m/>
    <m/>
    <m/>
    <m/>
    <s v="Canal de Panamá"/>
    <x v="0"/>
    <n v="1"/>
    <s v="Protagonismo"/>
    <s v="Protagonista"/>
    <n v="1"/>
    <n v="57"/>
    <m/>
    <n v="705.38"/>
    <n v="705.38"/>
    <n v="10"/>
    <m/>
    <m/>
    <m/>
    <m/>
    <x v="3"/>
    <m/>
    <m/>
    <m/>
    <s v="No"/>
    <n v="1"/>
    <x v="18"/>
    <n v="22"/>
    <d v="1899-12-30T00:01:00"/>
    <n v="5"/>
    <s v="1"/>
    <s v="0"/>
    <s v="0"/>
  </r>
  <r>
    <s v="/p/a/112492372"/>
    <m/>
    <s v="http://corerepo.acceso.com/api/v2/temp_file/78986a595d1e58fd33cabf288e37d76e/?format=json"/>
    <s v="Portacontenedores rompe marca de capacidad en el Canal de Panamá"/>
    <m/>
    <x v="3"/>
    <x v="20"/>
    <s v="pa"/>
    <m/>
    <m/>
    <s v="Grupo Editorial Metro S.A."/>
    <x v="51"/>
    <m/>
    <s v="periódico"/>
    <s v="2017-08-22 17:00:00-05:00"/>
    <d v="2017-08-22T00:00:00"/>
    <m/>
    <n v="167"/>
    <n v="4"/>
    <m/>
    <n v="254"/>
    <m/>
    <n v="10"/>
    <m/>
    <s v="información general"/>
    <s v="Panamá"/>
    <m/>
    <s v="español"/>
    <m/>
    <x v="1"/>
    <s v="Titular"/>
    <m/>
    <m/>
    <m/>
    <m/>
    <m/>
    <m/>
    <m/>
    <s v="Sí"/>
    <m/>
    <m/>
    <s v="Tránsito de buques por el Canal"/>
    <m/>
    <m/>
    <m/>
    <m/>
    <m/>
    <m/>
    <s v="Canal de Panamá"/>
    <x v="0"/>
    <n v="1"/>
    <s v="Protagonismo"/>
    <s v="Protagonista"/>
    <n v="1"/>
    <m/>
    <n v="0.19"/>
    <n v="254"/>
    <n v="254"/>
    <n v="9.3800000000000008"/>
    <m/>
    <m/>
    <m/>
    <m/>
    <x v="20"/>
    <s v="/s/a/melib"/>
    <m/>
    <s v="nacional"/>
    <s v="Sí"/>
    <n v="1"/>
    <x v="25"/>
    <n v="22"/>
    <d v="1899-12-30T00:00:00"/>
    <n v="4.6900000000000004"/>
    <s v="1"/>
    <s v="0"/>
    <s v="0"/>
  </r>
  <r>
    <s v="/p/a/112491558"/>
    <m/>
    <s v="http://corerepo.acceso.com/api/v2/temp_file/00cf5a816da8f87cb81c0ec2d7eb7b3f/?format=json"/>
    <s v="Gigantesco barco por el Canal ¿ Se calcula que el buque pudo ahorrar la emisión de 29 mil 561 toneladas de CO2, en..."/>
    <m/>
    <x v="3"/>
    <x v="26"/>
    <s v="pa"/>
    <m/>
    <m/>
    <s v="EDIT. POR LA DEMOCRACIA S.A"/>
    <x v="84"/>
    <m/>
    <s v="periódico"/>
    <s v="2017-08-22 17:00:00-05:00"/>
    <d v="2017-08-22T00:00:00"/>
    <m/>
    <n v="298.10000000000002"/>
    <n v="5"/>
    <m/>
    <n v="393"/>
    <m/>
    <n v="19"/>
    <m/>
    <s v="información general"/>
    <s v="Panamá"/>
    <m/>
    <s v="español"/>
    <m/>
    <x v="1"/>
    <m/>
    <m/>
    <m/>
    <m/>
    <m/>
    <m/>
    <m/>
    <m/>
    <s v="Sí"/>
    <m/>
    <m/>
    <s v="Tránsito de buques por el Canal"/>
    <m/>
    <m/>
    <m/>
    <m/>
    <m/>
    <m/>
    <s v="Canal de Panamá"/>
    <x v="0"/>
    <n v="1"/>
    <s v="Protagonismo"/>
    <s v="Protagonista"/>
    <n v="1"/>
    <m/>
    <n v="0.18"/>
    <n v="393"/>
    <n v="393"/>
    <n v="8.75"/>
    <m/>
    <m/>
    <m/>
    <m/>
    <x v="22"/>
    <s v="/s/a/lppnn"/>
    <m/>
    <s v="nacional"/>
    <s v="No"/>
    <n v="1"/>
    <x v="18"/>
    <n v="22"/>
    <d v="1899-12-30T00:00:00"/>
    <n v="4.375"/>
    <s v="1"/>
    <s v="0"/>
    <s v="0"/>
  </r>
  <r>
    <s v="/i/mn/31602807298"/>
    <s v="http://laestrella.com.pa/economia/canal-ampliado-recibe-primer-buque-14000/24019065"/>
    <s v="http://laestrella.com.pa/economia/canal-ampliado-recibe-primer-buque-14000/24019065"/>
    <s v="Canal ampliado recibe primer buque de más de 14,000 TEU"/>
    <m/>
    <x v="0"/>
    <x v="2"/>
    <s v="pa"/>
    <m/>
    <m/>
    <m/>
    <x v="5"/>
    <m/>
    <s v="noticia"/>
    <s v="2017-08-23 00:07:00-05:00"/>
    <d v="2017-08-23T00:00:00"/>
    <d v="1899-12-30T00:07:00"/>
    <m/>
    <n v="49727"/>
    <m/>
    <n v="462.46"/>
    <m/>
    <m/>
    <n v="5"/>
    <s v="información general"/>
    <s v="Panamá"/>
    <m/>
    <s v="español"/>
    <m/>
    <x v="0"/>
    <m/>
    <m/>
    <m/>
    <m/>
    <m/>
    <m/>
    <m/>
    <m/>
    <s v="Sí"/>
    <m/>
    <m/>
    <s v="Tránsito de buques por el Canal"/>
    <m/>
    <m/>
    <m/>
    <m/>
    <m/>
    <m/>
    <s v="Canal de Panamá"/>
    <x v="0"/>
    <n v="1"/>
    <s v="Protagonismo"/>
    <s v="Protagonista"/>
    <n v="1"/>
    <m/>
    <m/>
    <n v="462.46"/>
    <n v="462.46"/>
    <n v="7.81"/>
    <m/>
    <m/>
    <m/>
    <m/>
    <x v="2"/>
    <s v="/s/mn/90c1e89e24d01c2a3df8080e7f6bdb35"/>
    <m/>
    <m/>
    <s v="No"/>
    <n v="1"/>
    <x v="18"/>
    <n v="23"/>
    <d v="1899-12-30T00:00:00"/>
    <n v="3.9049999999999994"/>
    <s v="1"/>
    <s v="0"/>
    <s v="0"/>
  </r>
  <r>
    <s v="/p/a/112492371"/>
    <m/>
    <s v="http://corerepo.acceso.com/api/v2/temp_file/5da6249bfa21f5a90b2017b5a8e46873/?format=json"/>
    <s v="La industria marítima en positivo, pero demanda profesionales y técnicos"/>
    <m/>
    <x v="3"/>
    <x v="20"/>
    <s v="pa"/>
    <m/>
    <m/>
    <s v="Grupo Editorial Metro S.A."/>
    <x v="80"/>
    <m/>
    <s v="periódico"/>
    <s v="2017-08-22 17:00:00-05:00"/>
    <d v="2017-08-22T00:00:00"/>
    <m/>
    <n v="501.6"/>
    <n v="4"/>
    <m/>
    <n v="762"/>
    <m/>
    <n v="10"/>
    <m/>
    <s v="información general"/>
    <s v="Panamá"/>
    <m/>
    <s v="español"/>
    <m/>
    <x v="1"/>
    <m/>
    <m/>
    <m/>
    <s v="Ampliación Canal"/>
    <m/>
    <m/>
    <m/>
    <m/>
    <m/>
    <m/>
    <m/>
    <m/>
    <m/>
    <m/>
    <m/>
    <m/>
    <m/>
    <m/>
    <s v="Canal de Panamá"/>
    <x v="2"/>
    <n v="0"/>
    <s v="Protagonismo"/>
    <s v="Mencion"/>
    <n v="0"/>
    <m/>
    <n v="0.03"/>
    <n v="42.48"/>
    <n v="42.48"/>
    <n v="6.25"/>
    <m/>
    <m/>
    <m/>
    <m/>
    <x v="20"/>
    <s v="/s/a/melib"/>
    <m/>
    <s v="nacional"/>
    <s v="No"/>
    <n v="1"/>
    <x v="7"/>
    <n v="22"/>
    <d v="1899-12-30T00:00:00"/>
    <n v="3.125"/>
    <s v="0"/>
    <s v="1"/>
    <s v="0"/>
  </r>
  <r>
    <s v="/p/a/112491130"/>
    <m/>
    <s v="http://corerepo.acceso.com/api/v2/temp_file/2b75cbdab6f6c207fa611869b03396ed/?format=json"/>
    <s v="Canal ampliado recibe primer buque de más de 14,000 TEU"/>
    <m/>
    <x v="3"/>
    <x v="15"/>
    <s v="pa"/>
    <m/>
    <m/>
    <m/>
    <x v="5"/>
    <m/>
    <s v="periódico"/>
    <s v="2017-08-22 17:00:00-05:00"/>
    <d v="2017-08-22T00:00:00"/>
    <m/>
    <n v="246.2"/>
    <n v="5"/>
    <m/>
    <n v="295"/>
    <m/>
    <n v="9"/>
    <m/>
    <s v="información general"/>
    <s v="Panamá"/>
    <m/>
    <s v="español"/>
    <m/>
    <x v="0"/>
    <m/>
    <m/>
    <m/>
    <m/>
    <m/>
    <m/>
    <m/>
    <m/>
    <s v="Sí"/>
    <m/>
    <m/>
    <s v="Tránsito de buques por el Canal"/>
    <m/>
    <m/>
    <m/>
    <m/>
    <m/>
    <m/>
    <s v="Canal de Panamá"/>
    <x v="0"/>
    <n v="1"/>
    <s v="Protagonismo"/>
    <s v="Protagonista"/>
    <n v="1"/>
    <m/>
    <n v="0.17"/>
    <n v="295"/>
    <n v="295"/>
    <n v="8.1300000000000008"/>
    <m/>
    <m/>
    <m/>
    <m/>
    <x v="15"/>
    <s v="/s/a/estpn"/>
    <m/>
    <s v="nacional"/>
    <s v="Sí"/>
    <n v="1"/>
    <x v="18"/>
    <n v="22"/>
    <d v="1899-12-30T00:00:00"/>
    <n v="4.0650000000000004"/>
    <s v="1"/>
    <s v="0"/>
    <s v="0"/>
  </r>
  <r>
    <s v="/p/a/112491158"/>
    <m/>
    <s v="http://corerepo.acceso.com/api/v2/temp_file/897b84061764b398bf18bb546560d162/?format=json"/>
    <s v="PORTADA"/>
    <m/>
    <x v="3"/>
    <x v="15"/>
    <s v="pa"/>
    <m/>
    <m/>
    <m/>
    <x v="1"/>
    <m/>
    <s v="periódico"/>
    <s v="2017-08-22 17:00:00-05:00"/>
    <d v="2017-08-22T00:00:00"/>
    <m/>
    <n v="1626.9"/>
    <n v="5"/>
    <m/>
    <n v="1735"/>
    <m/>
    <n v="1"/>
    <m/>
    <s v="información general"/>
    <s v="Panamá"/>
    <m/>
    <s v="español"/>
    <m/>
    <x v="1"/>
    <s v="Portada"/>
    <m/>
    <m/>
    <m/>
    <m/>
    <m/>
    <m/>
    <m/>
    <s v="Sí"/>
    <m/>
    <m/>
    <s v="Tránsito de buques por el Canal"/>
    <m/>
    <m/>
    <m/>
    <m/>
    <m/>
    <m/>
    <s v="Canal de Panamá"/>
    <x v="0"/>
    <n v="1"/>
    <s v="Protagonismo"/>
    <s v="Protagonista"/>
    <n v="1"/>
    <m/>
    <n v="1"/>
    <n v="1735"/>
    <n v="1735"/>
    <n v="8.1300000000000008"/>
    <m/>
    <m/>
    <m/>
    <m/>
    <x v="15"/>
    <s v="/s/a/estpn"/>
    <m/>
    <s v="nacional"/>
    <s v="Sí"/>
    <n v="1"/>
    <x v="18"/>
    <n v="22"/>
    <d v="1899-12-30T00:00:00"/>
    <n v="4.0650000000000004"/>
    <s v="1"/>
    <s v="0"/>
    <s v="0"/>
  </r>
  <r>
    <s v="/p/a/112491151"/>
    <m/>
    <s v="http://corerepo.acceso.com/api/v2/temp_file/ff731076518fa51b8498fca26c265dfe/?format=json"/>
    <s v="Panamá en la geopolítica del imperio (I)"/>
    <m/>
    <x v="3"/>
    <x v="15"/>
    <s v="pa"/>
    <m/>
    <m/>
    <m/>
    <x v="142"/>
    <m/>
    <s v="periódico"/>
    <s v="2017-08-22 17:00:00-05:00"/>
    <d v="2017-08-22T00:00:00"/>
    <m/>
    <n v="594.4"/>
    <n v="5"/>
    <m/>
    <n v="665"/>
    <m/>
    <n v="11"/>
    <m/>
    <s v="información general"/>
    <s v="Panamá"/>
    <m/>
    <s v="español"/>
    <m/>
    <x v="1"/>
    <m/>
    <m/>
    <m/>
    <m/>
    <m/>
    <m/>
    <m/>
    <m/>
    <m/>
    <s v="Historia de Panamá"/>
    <m/>
    <m/>
    <m/>
    <m/>
    <m/>
    <m/>
    <m/>
    <m/>
    <s v="Canal de Panamá"/>
    <x v="1"/>
    <n v="0"/>
    <s v="Protagonismo"/>
    <s v="Secundario"/>
    <n v="0"/>
    <m/>
    <n v="0.19"/>
    <n v="332.5"/>
    <n v="332.5"/>
    <n v="5.94"/>
    <m/>
    <m/>
    <m/>
    <m/>
    <x v="15"/>
    <s v="/s/a/estpn"/>
    <m/>
    <s v="nacional"/>
    <s v="Sí"/>
    <n v="1"/>
    <x v="50"/>
    <n v="22"/>
    <d v="1899-12-30T00:00:00"/>
    <n v="2.9700000000000006"/>
    <s v="0"/>
    <s v="1"/>
    <s v="0"/>
  </r>
  <r>
    <s v="/p/a/112491735"/>
    <m/>
    <s v="http://corerepo.acceso.com/api/v2/temp_file/ca01db05d2c54f678e8724792b508b19/?format=json"/>
    <s v="Invitan a Teresa May a Panamá"/>
    <m/>
    <x v="3"/>
    <x v="28"/>
    <s v="pa"/>
    <m/>
    <m/>
    <s v="GRUPO EPASA"/>
    <x v="1"/>
    <m/>
    <s v="periódico"/>
    <s v="2017-08-22 17:00:00-05:00"/>
    <d v="2017-08-22T00:00:00"/>
    <m/>
    <n v="28"/>
    <n v="4"/>
    <m/>
    <n v="39"/>
    <m/>
    <n v="2"/>
    <m/>
    <s v="información general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2"/>
    <n v="1"/>
    <s v="Protagonismo"/>
    <s v="Mencion"/>
    <n v="1"/>
    <m/>
    <n v="0.03"/>
    <n v="30.32"/>
    <n v="30.32"/>
    <n v="7.5"/>
    <m/>
    <m/>
    <m/>
    <m/>
    <x v="23"/>
    <s v="/s/a/pacri"/>
    <m/>
    <s v="nacional"/>
    <s v="No"/>
    <n v="1"/>
    <x v="17"/>
    <n v="22"/>
    <d v="1899-12-30T00:00:00"/>
    <n v="3.75"/>
    <s v="1"/>
    <s v="0"/>
    <s v="0"/>
  </r>
  <r>
    <s v="/p/a/112491105"/>
    <m/>
    <s v="http://corerepo.acceso.com/api/v2/temp_file/7f977723e7ca2bd619f9179fdbd9a6cb/?format=json"/>
    <s v="Theodore rompe récord"/>
    <m/>
    <x v="3"/>
    <x v="16"/>
    <s v="pa"/>
    <m/>
    <m/>
    <m/>
    <x v="92"/>
    <m/>
    <s v="periódico"/>
    <s v="2017-08-22 17:00:00-05:00"/>
    <d v="2017-08-22T00:00:00"/>
    <m/>
    <n v="64.599999999999994"/>
    <n v="4"/>
    <m/>
    <n v="86"/>
    <m/>
    <n v="7"/>
    <m/>
    <s v="información general"/>
    <s v="Panamá"/>
    <m/>
    <s v="español"/>
    <m/>
    <x v="1"/>
    <m/>
    <m/>
    <m/>
    <m/>
    <m/>
    <m/>
    <m/>
    <m/>
    <s v="Sí"/>
    <m/>
    <m/>
    <s v="Tránsito de buques por el Canal"/>
    <m/>
    <m/>
    <m/>
    <m/>
    <m/>
    <m/>
    <s v="Canal de Panamá"/>
    <x v="0"/>
    <n v="1"/>
    <s v="Protagonismo"/>
    <s v="Protagonista"/>
    <n v="1"/>
    <m/>
    <n v="0.09"/>
    <n v="86"/>
    <n v="86"/>
    <n v="8.75"/>
    <m/>
    <m/>
    <m/>
    <m/>
    <x v="16"/>
    <s v="/s/a/sigpn"/>
    <m/>
    <s v="nacional"/>
    <s v="Sí"/>
    <n v="1"/>
    <x v="18"/>
    <n v="22"/>
    <d v="1899-12-30T00:00:00"/>
    <n v="4.375"/>
    <s v="1"/>
    <s v="0"/>
    <s v="0"/>
  </r>
  <r>
    <s v="/r/a360lat/32373188"/>
    <m/>
    <s v="https://acceso360latam.acceso.com/autoridadcanal/es-PA/?mod=TrackingAVPlayer&amp;task=download&amp;isHighQuality=1&amp;inline=1&amp;newsId=32373188&amp;mediaType=1&amp;origin=news-publication&amp;sigTs=1503494949&amp;sig=ee263f9a65eb8bc8be095ef249f1df477dfe62ab284412738945a84048aa39b4"/>
    <s v="EL BUQUE THEODORE ROOSEVELT IMPONE UN NUEVO RECORD DE CARGA EN TRANSITAR POR LAS NUEVAS ESCLUSAS DE COCOLI...."/>
    <m/>
    <x v="2"/>
    <x v="10"/>
    <s v="pa"/>
    <s v="pa"/>
    <m/>
    <m/>
    <x v="1"/>
    <m/>
    <s v="radio"/>
    <s v="2017-08-23 06:54:16-05:00"/>
    <d v="2017-08-23T00:00:00"/>
    <d v="1899-12-30T06:54:16"/>
    <m/>
    <m/>
    <m/>
    <n v="92.65"/>
    <n v="139"/>
    <m/>
    <m/>
    <m/>
    <s v="Panamá"/>
    <s v="pa"/>
    <m/>
    <m/>
    <x v="1"/>
    <m/>
    <m/>
    <m/>
    <m/>
    <m/>
    <m/>
    <m/>
    <m/>
    <m/>
    <m/>
    <m/>
    <s v="Tránsito de buques por el Canal"/>
    <m/>
    <m/>
    <m/>
    <m/>
    <m/>
    <m/>
    <s v="Canal de Panamá"/>
    <x v="0"/>
    <n v="1"/>
    <s v="Protagonismo"/>
    <s v="Protagonista"/>
    <n v="1"/>
    <n v="139"/>
    <m/>
    <n v="92.65"/>
    <n v="92.65"/>
    <n v="10"/>
    <m/>
    <m/>
    <m/>
    <m/>
    <x v="10"/>
    <m/>
    <m/>
    <m/>
    <s v="No"/>
    <n v="1"/>
    <x v="18"/>
    <n v="23"/>
    <d v="1899-12-30T00:02:27"/>
    <n v="5"/>
    <s v="1"/>
    <s v="0"/>
    <s v="0"/>
  </r>
  <r>
    <s v="/p/a/112491656"/>
    <m/>
    <s v="http://corerepo.acceso.com/api/v2/temp_file/f890eade032f957b20a4f593beb9b619/?format=json"/>
    <s v="Establece nuevo récord"/>
    <m/>
    <x v="3"/>
    <x v="7"/>
    <s v="pa"/>
    <m/>
    <m/>
    <s v="GRUPO EPASA"/>
    <x v="57"/>
    <m/>
    <s v="periódico"/>
    <s v="2017-08-22 17:00:00-05:00"/>
    <d v="2017-08-22T00:00:00"/>
    <m/>
    <n v="118"/>
    <n v="4"/>
    <m/>
    <n v="238"/>
    <m/>
    <n v="10"/>
    <m/>
    <s v="información general"/>
    <s v="Panamá"/>
    <m/>
    <s v="español"/>
    <m/>
    <x v="1"/>
    <m/>
    <m/>
    <m/>
    <m/>
    <m/>
    <m/>
    <m/>
    <m/>
    <s v="Sí"/>
    <m/>
    <m/>
    <s v="Tránsito de buques por el Canal"/>
    <m/>
    <m/>
    <m/>
    <m/>
    <m/>
    <m/>
    <s v="Canal de Panamá"/>
    <x v="0"/>
    <n v="1"/>
    <s v="Protagonismo"/>
    <s v="Protagonista"/>
    <n v="1"/>
    <m/>
    <n v="0.12"/>
    <n v="238"/>
    <n v="238"/>
    <n v="8.75"/>
    <m/>
    <m/>
    <m/>
    <m/>
    <x v="7"/>
    <s v="/s/a/panam"/>
    <m/>
    <s v="nacional"/>
    <s v="Sí"/>
    <n v="1"/>
    <x v="18"/>
    <n v="22"/>
    <d v="1899-12-30T00:00:00"/>
    <n v="4.375"/>
    <s v="1"/>
    <s v="0"/>
    <s v="0"/>
  </r>
  <r>
    <s v="/p/a/112491705"/>
    <m/>
    <s v="http://corerepo.acceso.com/api/v2/temp_file/2c985e9f25365335c3145d248c4d8d08/?format=json"/>
    <s v="14 mil 863 TEU's, otro récord en el Canal de Panamá"/>
    <m/>
    <x v="3"/>
    <x v="63"/>
    <s v="pa"/>
    <m/>
    <m/>
    <m/>
    <x v="143"/>
    <m/>
    <s v="periódico"/>
    <s v="2017-08-22 17:00:00-05:00"/>
    <d v="2017-08-22T00:00:00"/>
    <m/>
    <n v="92.8"/>
    <n v="4"/>
    <m/>
    <n v="77"/>
    <m/>
    <n v="19"/>
    <m/>
    <s v="información general"/>
    <s v="Panamá"/>
    <m/>
    <s v="español"/>
    <m/>
    <x v="1"/>
    <s v="Titular"/>
    <m/>
    <m/>
    <m/>
    <m/>
    <m/>
    <m/>
    <m/>
    <s v="Sí"/>
    <m/>
    <m/>
    <s v="Tránsito de buques por el Canal"/>
    <m/>
    <m/>
    <m/>
    <m/>
    <m/>
    <m/>
    <s v="Canal de Panamá"/>
    <x v="0"/>
    <n v="1"/>
    <s v="Protagonismo"/>
    <s v="Protagonista"/>
    <n v="1"/>
    <m/>
    <n v="0.13"/>
    <n v="77"/>
    <n v="77"/>
    <n v="8.75"/>
    <m/>
    <m/>
    <m/>
    <m/>
    <x v="51"/>
    <s v="/s/a/padia"/>
    <m/>
    <s v="nacional"/>
    <s v="Sí"/>
    <n v="1"/>
    <x v="18"/>
    <n v="22"/>
    <d v="1899-12-30T00:00:00"/>
    <n v="4.375"/>
    <s v="1"/>
    <s v="0"/>
    <s v="0"/>
  </r>
  <r>
    <s v="/r/a360lat/32372400"/>
    <m/>
    <s v="https://acceso360latam.acceso.com/autoridadcanal/es-PA/?mod=TrackingAVPlayer&amp;task=download&amp;isHighQuality=1&amp;inline=1&amp;newsId=32372400&amp;mediaType=1&amp;origin=news-publication&amp;sigTs=1503494949&amp;sig=11bfb3bc5261f1caace45f7eb211ad582a3a6bfe18e1984dcb1a2a4a27447068"/>
    <s v="EL PORTACONTENEDORES THEODORE ROOSEVELT TRANSITO EL CANAL DE PANAMA Y SE CONVIRTIO EN EL MAYOR BUQUE QUE ATRAVESO LA VIA..."/>
    <m/>
    <x v="2"/>
    <x v="8"/>
    <s v="pa"/>
    <s v="pa"/>
    <m/>
    <m/>
    <x v="1"/>
    <m/>
    <s v="radio"/>
    <s v="2017-08-23 05:14:49-05:00"/>
    <d v="2017-08-23T00:00:00"/>
    <d v="1899-12-30T05:14:49"/>
    <m/>
    <m/>
    <m/>
    <n v="160.29"/>
    <n v="111"/>
    <m/>
    <m/>
    <m/>
    <s v="Panamá"/>
    <s v="pa"/>
    <m/>
    <m/>
    <x v="1"/>
    <m/>
    <m/>
    <m/>
    <m/>
    <m/>
    <m/>
    <m/>
    <m/>
    <m/>
    <m/>
    <m/>
    <s v="Tránsito de buques por el Canal"/>
    <m/>
    <m/>
    <m/>
    <m/>
    <m/>
    <m/>
    <s v="Canal de Panamá"/>
    <x v="0"/>
    <n v="1"/>
    <s v="Protagonismo"/>
    <s v="Protagonista"/>
    <n v="1"/>
    <n v="111"/>
    <m/>
    <n v="160.29"/>
    <n v="160.29"/>
    <n v="10"/>
    <m/>
    <m/>
    <m/>
    <m/>
    <x v="8"/>
    <m/>
    <m/>
    <m/>
    <s v="No"/>
    <n v="1"/>
    <x v="18"/>
    <n v="23"/>
    <d v="1899-12-30T00:01:58"/>
    <n v="5"/>
    <s v="1"/>
    <s v="0"/>
    <s v="0"/>
  </r>
  <r>
    <s v="/i/mn/31603544450"/>
    <s v="http://www.panamaamerica.com.pa/economia/establece-nuevo-record-1081101"/>
    <s v="http://www.panamaamerica.com.pa/economia/establece-nuevo-record-1081101"/>
    <s v="Establece nuevo récord"/>
    <m/>
    <x v="0"/>
    <x v="7"/>
    <s v="pa"/>
    <m/>
    <m/>
    <m/>
    <x v="1"/>
    <m/>
    <s v="noticia"/>
    <s v="2017-08-23 01:57:00-05:00"/>
    <d v="2017-08-23T00:00:00"/>
    <d v="1899-12-30T01:57:00"/>
    <m/>
    <n v="22510"/>
    <m/>
    <n v="114.8"/>
    <m/>
    <m/>
    <n v="5"/>
    <m/>
    <s v="Panamá"/>
    <m/>
    <s v="español"/>
    <m/>
    <x v="1"/>
    <m/>
    <m/>
    <m/>
    <m/>
    <m/>
    <m/>
    <m/>
    <m/>
    <s v="Sí"/>
    <m/>
    <m/>
    <s v="Tránsito de buques por el Canal"/>
    <m/>
    <m/>
    <m/>
    <m/>
    <m/>
    <m/>
    <s v="Canal de Panamá"/>
    <x v="0"/>
    <n v="1"/>
    <s v="Protagonismo"/>
    <s v="Protagonista"/>
    <n v="1"/>
    <m/>
    <m/>
    <n v="114.8"/>
    <n v="114.8"/>
    <n v="7.81"/>
    <m/>
    <m/>
    <m/>
    <m/>
    <x v="7"/>
    <s v="/s/mn/634b8c83ebd7378813ccb5b55c749dbe"/>
    <m/>
    <m/>
    <s v="No"/>
    <n v="1"/>
    <x v="18"/>
    <n v="23"/>
    <d v="1899-12-30T00:00:00"/>
    <n v="3.9049999999999994"/>
    <s v="1"/>
    <s v="0"/>
    <s v="0"/>
  </r>
  <r>
    <s v="/i/mn/31603087987"/>
    <s v="http://impresa.prensa.com/economia/Gigantesco-barco-Canal_0_4831766854.html"/>
    <s v="http://impresa.prensa.com/economia/Gigantesco-barco-Canal_0_4831766854.html"/>
    <s v="Gigantesco barco por el Canal"/>
    <m/>
    <x v="0"/>
    <x v="4"/>
    <s v="pa"/>
    <m/>
    <m/>
    <m/>
    <x v="84"/>
    <m/>
    <s v="noticia"/>
    <s v="2017-08-23 00:49:00-05:00"/>
    <d v="2017-08-23T00:00:00"/>
    <d v="1899-12-30T00:49:00"/>
    <m/>
    <n v="32432"/>
    <m/>
    <n v="214.05"/>
    <m/>
    <m/>
    <n v="6"/>
    <m/>
    <s v="Panamá"/>
    <m/>
    <s v="español"/>
    <m/>
    <x v="0"/>
    <m/>
    <m/>
    <m/>
    <m/>
    <m/>
    <m/>
    <m/>
    <m/>
    <s v="Sí"/>
    <m/>
    <m/>
    <s v="Tránsito de buques por el Canal"/>
    <m/>
    <m/>
    <m/>
    <m/>
    <m/>
    <m/>
    <s v="Canal de Panamá"/>
    <x v="0"/>
    <n v="1"/>
    <s v="Protagonismo"/>
    <s v="Protagonista"/>
    <n v="1"/>
    <m/>
    <m/>
    <n v="214.05"/>
    <n v="214.05"/>
    <n v="7.81"/>
    <m/>
    <m/>
    <m/>
    <m/>
    <x v="4"/>
    <s v="/s/mn/a1d13b173b13f7ca05cc2186b32ab920"/>
    <m/>
    <m/>
    <s v="No"/>
    <n v="1"/>
    <x v="18"/>
    <n v="23"/>
    <d v="1899-12-30T00:00:00"/>
    <n v="3.9049999999999994"/>
    <s v="1"/>
    <s v="0"/>
    <s v="0"/>
  </r>
  <r>
    <s v="/r/a360lat/32373354"/>
    <m/>
    <s v="https://acceso360latam.acceso.com/autoridadcanal/es-PA/?mod=TrackingAVPlayer&amp;task=download&amp;isHighQuality=1&amp;inline=1&amp;newsId=32373354&amp;mediaType=1&amp;origin=news-publication&amp;sigTs=1503494949&amp;sig=b3f63611a826c19f982a44d391d3ddc0dc0342bd2eab8ab937b64ac405f3d0ef"/>
    <s v="VERAGUAS. PERSONAL DE LA ACP SE REUNIO CON MIEMBROS DE LA CCIAP, DONDE SE EXPLICO LA SITUACION DE LOS ESTUDIOS QUE SE..."/>
    <m/>
    <x v="2"/>
    <x v="10"/>
    <s v="pa"/>
    <s v="pa"/>
    <m/>
    <m/>
    <x v="1"/>
    <m/>
    <s v="radio"/>
    <s v="2017-08-23 07:21:39-05:00"/>
    <d v="2017-08-23T00:00:00"/>
    <d v="1899-12-30T07:21:39"/>
    <m/>
    <m/>
    <m/>
    <n v="339.26"/>
    <n v="509"/>
    <m/>
    <m/>
    <m/>
    <s v="Panamá"/>
    <s v="pa"/>
    <m/>
    <m/>
    <x v="1"/>
    <m/>
    <m/>
    <m/>
    <m/>
    <m/>
    <m/>
    <m/>
    <m/>
    <m/>
    <m/>
    <m/>
    <m/>
    <s v="Tratamiento de aguas"/>
    <m/>
    <m/>
    <m/>
    <m/>
    <m/>
    <s v="Canal de Panamá"/>
    <x v="1"/>
    <n v="0"/>
    <s v="Protagonismo"/>
    <s v="Secundario"/>
    <n v="0"/>
    <n v="254.5"/>
    <m/>
    <n v="169.63"/>
    <n v="169.63"/>
    <n v="5"/>
    <m/>
    <m/>
    <m/>
    <m/>
    <x v="10"/>
    <m/>
    <m/>
    <m/>
    <s v="No"/>
    <n v="1"/>
    <x v="51"/>
    <n v="23"/>
    <d v="1899-12-30T00:08:59"/>
    <n v="2.5"/>
    <s v="0"/>
    <s v="1"/>
    <s v="0"/>
  </r>
  <r>
    <s v="/r/a360lat/32372968"/>
    <m/>
    <s v="https://acceso360latam.acceso.com/autoridadcanal/es-PA/?mod=TrackingAVPlayer&amp;task=download&amp;isHighQuality=1&amp;inline=1&amp;newsId=32372968&amp;mediaType=1&amp;origin=news-publication&amp;sigTs=1503494949&amp;sig=1d4b372ee5b0dc7f5da32b4c695411e1d368b9127858636fe309566bed7fb5f8"/>
    <s v="VERAGUAS. PERSONAL DE LA ACP SE REUNIO CON MIEMBROS DE LA CCIAP, DONDE SE EXPLICO LA SITUACION DE LOS ESTUDIOS QUE SE..."/>
    <m/>
    <x v="2"/>
    <x v="10"/>
    <s v="pa"/>
    <s v="pa"/>
    <m/>
    <m/>
    <x v="1"/>
    <m/>
    <s v="radio"/>
    <s v="2017-08-23 06:27:59-05:00"/>
    <d v="2017-08-23T00:00:00"/>
    <d v="1899-12-30T06:27:59"/>
    <m/>
    <m/>
    <m/>
    <n v="106.65"/>
    <n v="160"/>
    <m/>
    <m/>
    <m/>
    <s v="Panamá"/>
    <s v="pa"/>
    <m/>
    <m/>
    <x v="1"/>
    <m/>
    <m/>
    <m/>
    <m/>
    <m/>
    <m/>
    <m/>
    <m/>
    <m/>
    <m/>
    <m/>
    <m/>
    <s v="Tratamiento de aguas"/>
    <m/>
    <m/>
    <m/>
    <m/>
    <m/>
    <s v="Canal de Panamá"/>
    <x v="1"/>
    <n v="0"/>
    <s v="Protagonismo"/>
    <s v="Secundario"/>
    <n v="0"/>
    <n v="80"/>
    <m/>
    <n v="53.33"/>
    <n v="53.33"/>
    <n v="5"/>
    <m/>
    <m/>
    <m/>
    <m/>
    <x v="10"/>
    <m/>
    <m/>
    <m/>
    <s v="No"/>
    <n v="1"/>
    <x v="51"/>
    <n v="23"/>
    <d v="1899-12-30T00:02:49"/>
    <n v="2.5"/>
    <s v="0"/>
    <s v="1"/>
    <s v="0"/>
  </r>
  <r>
    <s v="/p/a/112491728"/>
    <m/>
    <s v="http://corerepo.acceso.com/api/v2/temp_file/21c3c3518cba4b4aff013272a14c540b/?format=json"/>
    <s v="e escucha por   a h i"/>
    <m/>
    <x v="3"/>
    <x v="28"/>
    <s v="pa"/>
    <m/>
    <m/>
    <s v="GRUPO EPASA"/>
    <x v="1"/>
    <m/>
    <s v="periódico"/>
    <s v="2017-08-22 17:00:00-05:00"/>
    <d v="2017-08-22T00:00:00"/>
    <m/>
    <n v="296.7"/>
    <n v="4"/>
    <m/>
    <n v="392"/>
    <m/>
    <n v="4"/>
    <m/>
    <s v="información general"/>
    <s v="Panamá"/>
    <m/>
    <s v="español"/>
    <m/>
    <x v="1"/>
    <m/>
    <m/>
    <m/>
    <m/>
    <m/>
    <m/>
    <m/>
    <m/>
    <m/>
    <m/>
    <m/>
    <s v="Tránsito de buques por el Canal"/>
    <m/>
    <m/>
    <m/>
    <m/>
    <m/>
    <m/>
    <s v="Canal de Panamá"/>
    <x v="1"/>
    <n v="0"/>
    <s v="Protagonismo"/>
    <s v="Secundario"/>
    <n v="0"/>
    <m/>
    <n v="0.2"/>
    <n v="196"/>
    <n v="196"/>
    <n v="6.56"/>
    <m/>
    <m/>
    <m/>
    <m/>
    <x v="23"/>
    <s v="/s/a/pacri"/>
    <m/>
    <s v="nacional"/>
    <s v="No"/>
    <n v="1"/>
    <x v="18"/>
    <n v="22"/>
    <d v="1899-12-30T00:00:00"/>
    <n v="3.2799999999999994"/>
    <s v="0"/>
    <s v="1"/>
    <s v="0"/>
  </r>
  <r>
    <s v="/i/mn/31606015177"/>
    <s v="http://www.panamaon.com/noticias/economia/29898-buque-portacontenedores-rompe-marca-de-capacidad-en-el-canal-de-panama.html"/>
    <s v="http://www.panamaon.com/noticias/economia/29898-buque-portacontenedores-rompe-marca-de-capacidad-en-el-canal-de-panama.html"/>
    <s v="Buque portacontenedores rompe marca de capacidad en el Canal de Panamá"/>
    <m/>
    <x v="0"/>
    <x v="1"/>
    <s v="pa"/>
    <m/>
    <m/>
    <m/>
    <x v="1"/>
    <m/>
    <s v="noticia"/>
    <s v="2017-08-23 06:52:00-05:00"/>
    <d v="2017-08-23T00:00:00"/>
    <d v="1899-12-30T06:52:00"/>
    <m/>
    <n v="1592"/>
    <m/>
    <n v="100"/>
    <m/>
    <m/>
    <n v="4"/>
    <m/>
    <s v="Panamá"/>
    <m/>
    <s v="español"/>
    <m/>
    <x v="1"/>
    <s v="Titular"/>
    <m/>
    <m/>
    <m/>
    <m/>
    <m/>
    <m/>
    <m/>
    <s v="Sí"/>
    <m/>
    <m/>
    <s v="Tránsito de buques por el Canal"/>
    <m/>
    <m/>
    <m/>
    <m/>
    <m/>
    <m/>
    <s v="Canal de Panamá"/>
    <x v="0"/>
    <n v="1"/>
    <s v="Protagonismo"/>
    <s v="Protagonista"/>
    <n v="1"/>
    <m/>
    <m/>
    <n v="3.5"/>
    <n v="3.5"/>
    <n v="7.81"/>
    <m/>
    <m/>
    <m/>
    <m/>
    <x v="1"/>
    <s v="/s/mn/1b1c4cd7841b458e8a8c19eea1c178af"/>
    <m/>
    <m/>
    <s v="No"/>
    <n v="1"/>
    <x v="18"/>
    <n v="23"/>
    <d v="1899-12-30T00:00:00"/>
    <n v="3.9049999999999994"/>
    <s v="1"/>
    <s v="0"/>
    <s v="0"/>
  </r>
  <r>
    <s v="/i/mn/31606909913"/>
    <s v="http://www.diaadia.com.pa/el-pais/14-mil-863-teus-otro-record-en-el-canal-de-panama-323025"/>
    <s v="http://www.diaadia.com.pa/el-pais/14-mil-863-teus-otro-record-en-el-canal-de-panama-323025"/>
    <s v="14 mil 863 TEU's, otro récord en el Canal de Panamá"/>
    <m/>
    <x v="0"/>
    <x v="56"/>
    <s v="pa"/>
    <m/>
    <m/>
    <m/>
    <x v="143"/>
    <m/>
    <s v="noticia"/>
    <s v="2017-08-23 08:28:00-05:00"/>
    <d v="2017-08-23T00:00:00"/>
    <d v="1899-12-30T08:28:00"/>
    <m/>
    <n v="8825"/>
    <m/>
    <n v="100"/>
    <m/>
    <m/>
    <n v="5"/>
    <s v="información general"/>
    <s v="Panamá"/>
    <m/>
    <s v="español"/>
    <m/>
    <x v="1"/>
    <s v="Titular"/>
    <m/>
    <m/>
    <m/>
    <m/>
    <m/>
    <m/>
    <m/>
    <s v="Sí"/>
    <m/>
    <m/>
    <s v="Tránsito de buques por el Canal"/>
    <m/>
    <m/>
    <m/>
    <m/>
    <m/>
    <m/>
    <s v="Canal de Panamá"/>
    <x v="0"/>
    <n v="1"/>
    <s v="Protagonismo"/>
    <s v="Protagonista"/>
    <n v="1"/>
    <m/>
    <m/>
    <n v="45.01"/>
    <n v="45.01"/>
    <n v="7.81"/>
    <m/>
    <m/>
    <m/>
    <m/>
    <x v="45"/>
    <s v="/s/mn/e78564dce4d132268826c35b08351230"/>
    <m/>
    <m/>
    <s v="No"/>
    <n v="1"/>
    <x v="18"/>
    <n v="23"/>
    <d v="1899-12-30T00:00:00"/>
    <n v="3.9049999999999994"/>
    <s v="1"/>
    <s v="0"/>
    <s v="0"/>
  </r>
  <r>
    <s v="/i/mn/31607860293"/>
    <s v="http://impresa.prensa.com/economia/Gigantesco-barco-Canal_0_4831766854.html"/>
    <s v="http://impresa.prensa.com/economia/Gigantesco-barco-Canal_0_4831766854.html"/>
    <s v="El barco cumplió un recorrido entre Asia y la costa este de Estados Unidos. Cortesía"/>
    <m/>
    <x v="0"/>
    <x v="4"/>
    <s v="pa"/>
    <m/>
    <m/>
    <m/>
    <x v="84"/>
    <m/>
    <s v="noticia"/>
    <s v="2017-08-23 10:08:00-05:00"/>
    <d v="2017-08-23T00:00:00"/>
    <d v="1899-12-30T10:08:00"/>
    <m/>
    <n v="32432"/>
    <m/>
    <n v="214.05"/>
    <m/>
    <m/>
    <n v="6"/>
    <m/>
    <s v="Panamá"/>
    <m/>
    <s v="español"/>
    <m/>
    <x v="0"/>
    <m/>
    <m/>
    <m/>
    <m/>
    <m/>
    <m/>
    <m/>
    <m/>
    <s v="Sí"/>
    <m/>
    <m/>
    <s v="Tránsito de buques por el Canal"/>
    <m/>
    <m/>
    <m/>
    <m/>
    <m/>
    <m/>
    <s v="Canal de Panamá"/>
    <x v="0"/>
    <n v="1"/>
    <s v="Protagonismo"/>
    <s v="Protagonista"/>
    <n v="1"/>
    <m/>
    <m/>
    <n v="214.05"/>
    <n v="214.05"/>
    <n v="7.81"/>
    <m/>
    <m/>
    <m/>
    <m/>
    <x v="4"/>
    <s v="/s/mn/a1d13b173b13f7ca05cc2186b32ab920"/>
    <m/>
    <m/>
    <s v="No"/>
    <n v="1"/>
    <x v="18"/>
    <n v="23"/>
    <d v="1899-12-30T00:00:00"/>
    <n v="3.9049999999999994"/>
    <s v="1"/>
    <s v="0"/>
    <s v="0"/>
  </r>
  <r>
    <s v="/i/mn/31607704059"/>
    <s v="http://www.latinol.com/vidasocial/buque-cma-cgm-theodore-roosevelt-impone-nuevo-record/61444.html"/>
    <s v="http://www.latinol.com/vidasocial/buque-cma-cgm-theodore-roosevelt-impone-nuevo-record/61444.html"/>
    <s v="Buque CMA CGM Theodore Roosevelt impone nuevo récord"/>
    <m/>
    <x v="0"/>
    <x v="18"/>
    <s v="pa"/>
    <m/>
    <m/>
    <m/>
    <x v="1"/>
    <m/>
    <s v="noticia"/>
    <s v="2017-08-23 09:52:00-05:00"/>
    <d v="2017-08-23T00:00:00"/>
    <d v="1899-12-30T09:52:00"/>
    <m/>
    <n v="3403"/>
    <m/>
    <n v="100"/>
    <m/>
    <m/>
    <n v="4"/>
    <m/>
    <s v="Panamá"/>
    <m/>
    <s v="español"/>
    <m/>
    <x v="0"/>
    <m/>
    <m/>
    <m/>
    <m/>
    <m/>
    <m/>
    <m/>
    <m/>
    <s v="Sí"/>
    <m/>
    <m/>
    <s v="Tránsito de buques por el Canal"/>
    <m/>
    <m/>
    <m/>
    <m/>
    <m/>
    <m/>
    <s v="Canal de Panamá"/>
    <x v="0"/>
    <n v="1"/>
    <s v="Protagonismo"/>
    <s v="Protagonista"/>
    <n v="1"/>
    <m/>
    <m/>
    <n v="10.89"/>
    <n v="10.89"/>
    <n v="7.81"/>
    <m/>
    <m/>
    <m/>
    <m/>
    <x v="18"/>
    <s v="/s/mn/b3c7768d1d200c915fbe9301e0ad6516"/>
    <m/>
    <m/>
    <s v="No"/>
    <n v="1"/>
    <x v="18"/>
    <n v="23"/>
    <d v="1899-12-30T00:00:00"/>
    <n v="3.9049999999999994"/>
    <s v="1"/>
    <s v="0"/>
    <s v="0"/>
  </r>
  <r>
    <s v="/i/mn/31610956348"/>
    <s v="http://thebulletinpanama.com/es/2017/08/103-anos-cumplio-el-canal-de-panama/"/>
    <s v="http://thebulletinpanama.com/es/2017/08/103-anos-cumplio-el-canal-de-panama/"/>
    <s v="103 años cumplió el Canal de Panamá"/>
    <m/>
    <x v="0"/>
    <x v="66"/>
    <s v="pa"/>
    <m/>
    <m/>
    <m/>
    <x v="1"/>
    <m/>
    <s v="noticia"/>
    <s v="2017-08-23 16:22:00-05:00"/>
    <d v="2017-08-23T00:00:00"/>
    <d v="1899-12-30T16:22:00"/>
    <m/>
    <n v="419"/>
    <m/>
    <n v="100"/>
    <m/>
    <m/>
    <n v="4"/>
    <m/>
    <s v="Panamá"/>
    <m/>
    <s v="español"/>
    <m/>
    <x v="0"/>
    <s v="Titular"/>
    <m/>
    <m/>
    <m/>
    <m/>
    <m/>
    <m/>
    <m/>
    <m/>
    <m/>
    <m/>
    <m/>
    <m/>
    <m/>
    <m/>
    <m/>
    <m/>
    <s v="Aniversario del Canal de Panamá"/>
    <s v="Canal de Panamá"/>
    <x v="0"/>
    <n v="1"/>
    <s v="Protagonismo"/>
    <s v="Protagonista"/>
    <n v="1"/>
    <m/>
    <m/>
    <n v="0.84"/>
    <n v="0.84"/>
    <n v="7.81"/>
    <m/>
    <m/>
    <m/>
    <m/>
    <x v="52"/>
    <s v="/s/mn/9d871c55e829a8dfb40b630b5575c7e3"/>
    <m/>
    <m/>
    <s v="No"/>
    <n v="1"/>
    <x v="8"/>
    <n v="23"/>
    <d v="1899-12-30T00:00:00"/>
    <n v="3.9049999999999994"/>
    <s v="1"/>
    <s v="0"/>
    <s v="0"/>
  </r>
  <r>
    <s v="/p/a/112510955"/>
    <m/>
    <s v="http://corerepo.acceso.com/api/v2/temp_file/42b0e76dcfba70c8a69d2c1f1b8aac2f/?format=json"/>
    <s v="V7 tejemeneje  redacción@me1rolibre.com"/>
    <m/>
    <x v="3"/>
    <x v="20"/>
    <s v="pa"/>
    <m/>
    <m/>
    <s v="Grupo Editorial Metro S.A."/>
    <x v="1"/>
    <m/>
    <s v="periódico"/>
    <s v="2017-08-23 17:00:00-05:00"/>
    <d v="2017-08-23T00:00:00"/>
    <m/>
    <n v="183.3"/>
    <n v="4"/>
    <m/>
    <n v="278"/>
    <m/>
    <n v="2"/>
    <m/>
    <s v="información general"/>
    <s v="Panamá"/>
    <m/>
    <s v="español"/>
    <m/>
    <x v="1"/>
    <m/>
    <m/>
    <m/>
    <m/>
    <m/>
    <m/>
    <m/>
    <m/>
    <m/>
    <s v="Historia del Canal"/>
    <m/>
    <m/>
    <m/>
    <m/>
    <m/>
    <m/>
    <m/>
    <m/>
    <s v="Canal de Panamá"/>
    <x v="1"/>
    <n v="0"/>
    <s v="Protagonismo"/>
    <s v="Secundario"/>
    <n v="0"/>
    <m/>
    <n v="0.1"/>
    <n v="139"/>
    <n v="139"/>
    <n v="6.56"/>
    <m/>
    <m/>
    <m/>
    <m/>
    <x v="20"/>
    <s v="/s/a/melib"/>
    <m/>
    <s v="nacional"/>
    <s v="No"/>
    <n v="1"/>
    <x v="25"/>
    <n v="23"/>
    <d v="1899-12-30T00:00:00"/>
    <n v="3.2799999999999994"/>
    <s v="0"/>
    <s v="1"/>
    <s v="0"/>
  </r>
  <r>
    <s v="/p/a/112510329"/>
    <m/>
    <s v="http://corerepo.acceso.com/api/v2/temp_file/0893fec7765b8e7ce3defa28726ebef8/?format=json"/>
    <s v="Seguridad hídrica"/>
    <m/>
    <x v="3"/>
    <x v="41"/>
    <s v="pa"/>
    <m/>
    <m/>
    <m/>
    <x v="1"/>
    <m/>
    <s v="periódico"/>
    <s v="2017-08-23 17:00:00-05:00"/>
    <d v="2017-08-23T00:00:00"/>
    <m/>
    <n v="74.3"/>
    <n v="4"/>
    <m/>
    <n v="78"/>
    <m/>
    <n v="12"/>
    <m/>
    <s v="información general"/>
    <s v="Panamá"/>
    <m/>
    <s v="español"/>
    <m/>
    <x v="1"/>
    <m/>
    <m/>
    <m/>
    <m/>
    <m/>
    <m/>
    <m/>
    <m/>
    <m/>
    <m/>
    <m/>
    <m/>
    <s v="Tratamiento de aguas"/>
    <m/>
    <m/>
    <m/>
    <m/>
    <m/>
    <s v="Canal de Panamá"/>
    <x v="1"/>
    <n v="0"/>
    <s v="Protagonismo"/>
    <s v="Secundario"/>
    <n v="0"/>
    <m/>
    <n v="0.05"/>
    <n v="39"/>
    <n v="39"/>
    <n v="5.78"/>
    <m/>
    <m/>
    <m/>
    <m/>
    <x v="33"/>
    <s v="/s/a/midia"/>
    <m/>
    <s v="nacional"/>
    <s v="Sí"/>
    <n v="1"/>
    <x v="51"/>
    <n v="23"/>
    <d v="1899-12-30T00:00:00"/>
    <n v="2.8900000000000006"/>
    <s v="0"/>
    <s v="1"/>
    <s v="0"/>
  </r>
  <r>
    <s v="/p/a/112509975"/>
    <m/>
    <s v="http://corerepo.acceso.com/api/v2/temp_file/ebe89578d11052886e1999e215e7f99e/?format=json"/>
    <s v="Felipe Virzi es trasladado a la cárcel El Renacer"/>
    <m/>
    <x v="3"/>
    <x v="15"/>
    <s v="pa"/>
    <m/>
    <m/>
    <m/>
    <x v="144"/>
    <m/>
    <s v="periódico"/>
    <s v="2017-08-23 17:00:00-05:00"/>
    <d v="2017-08-23T00:00:00"/>
    <m/>
    <n v="563.6"/>
    <n v="5"/>
    <m/>
    <n v="672"/>
    <m/>
    <n v="6"/>
    <m/>
    <s v="información general"/>
    <s v="Panamá"/>
    <m/>
    <s v="español"/>
    <m/>
    <x v="1"/>
    <m/>
    <m/>
    <m/>
    <m/>
    <m/>
    <m/>
    <m/>
    <m/>
    <m/>
    <m/>
    <m/>
    <m/>
    <m/>
    <m/>
    <s v="Justicia y legislativo"/>
    <m/>
    <m/>
    <m/>
    <s v="Canal de Panamá"/>
    <x v="2"/>
    <n v="0"/>
    <s v="Protagonismo"/>
    <s v="Mencion"/>
    <n v="0"/>
    <m/>
    <n v="0.03"/>
    <n v="54.19"/>
    <n v="54.19"/>
    <n v="5.63"/>
    <m/>
    <m/>
    <m/>
    <m/>
    <x v="15"/>
    <s v="/s/a/estpn"/>
    <m/>
    <s v="nacional"/>
    <s v="No"/>
    <n v="1"/>
    <x v="54"/>
    <n v="23"/>
    <d v="1899-12-30T00:00:00"/>
    <n v="2.8149999999999995"/>
    <s v="0"/>
    <s v="1"/>
    <s v="0"/>
  </r>
  <r>
    <s v="/p/a/112511649"/>
    <m/>
    <s v="http://corerepo.acceso.com/api/v2/temp_file/d83c1eff557cf2d942879de50fcee13f/?format=json"/>
    <s v="PORTADA"/>
    <m/>
    <x v="3"/>
    <x v="45"/>
    <s v="pa"/>
    <m/>
    <m/>
    <s v="FOCUS PUBLICATIONSS.CINT.SA"/>
    <x v="1"/>
    <m/>
    <s v="periódico"/>
    <s v="2017-08-20 17:00:00-05:00"/>
    <d v="2017-08-20T00:00:00"/>
    <m/>
    <n v="832.1"/>
    <n v="4"/>
    <m/>
    <n v="50"/>
    <m/>
    <n v="1"/>
    <m/>
    <s v="información economómica"/>
    <s v="Panamá"/>
    <m/>
    <s v="español"/>
    <m/>
    <x v="1"/>
    <m/>
    <m/>
    <m/>
    <m/>
    <m/>
    <m/>
    <m/>
    <m/>
    <m/>
    <m/>
    <m/>
    <s v="Tránsito de buques por el Canal"/>
    <m/>
    <m/>
    <m/>
    <m/>
    <m/>
    <m/>
    <s v="Canal de Panamá"/>
    <x v="1"/>
    <n v="0"/>
    <s v="Protagonismo"/>
    <s v="Secundario"/>
    <n v="0"/>
    <m/>
    <n v="0.5"/>
    <n v="25"/>
    <n v="25"/>
    <n v="5.78"/>
    <m/>
    <m/>
    <m/>
    <m/>
    <x v="36"/>
    <s v="/s/a/thbol"/>
    <m/>
    <s v="nacional"/>
    <s v="Sí"/>
    <n v="1"/>
    <x v="18"/>
    <n v="20"/>
    <d v="1899-12-30T00:00:00"/>
    <n v="2.8900000000000006"/>
    <s v="0"/>
    <s v="1"/>
    <s v="0"/>
  </r>
  <r>
    <s v="/p/a/112510198"/>
    <m/>
    <s v="http://corerepo.acceso.com/api/v2/temp_file/254277041b3c8175fd231ce8150f8d3e/?format=json"/>
    <s v="Pocas fincas en área revertida"/>
    <m/>
    <x v="3"/>
    <x v="26"/>
    <s v="pa"/>
    <m/>
    <m/>
    <s v="EDIT. POR LA DEMOCRACIA S.A"/>
    <x v="42"/>
    <m/>
    <s v="periódico"/>
    <s v="2017-08-23 17:00:00-05:00"/>
    <d v="2017-08-23T00:00:00"/>
    <m/>
    <n v="646.4"/>
    <n v="5"/>
    <m/>
    <n v="845"/>
    <m/>
    <n v="4"/>
    <m/>
    <s v="información general"/>
    <s v="Panamá"/>
    <m/>
    <s v="español"/>
    <m/>
    <x v="1"/>
    <m/>
    <m/>
    <m/>
    <m/>
    <m/>
    <m/>
    <s v="Economía de Panamá"/>
    <m/>
    <m/>
    <m/>
    <m/>
    <m/>
    <m/>
    <m/>
    <m/>
    <m/>
    <m/>
    <m/>
    <s v="Canal de Panamá"/>
    <x v="2"/>
    <n v="0"/>
    <s v="Protagonismo"/>
    <s v="Mencion"/>
    <n v="0"/>
    <m/>
    <n v="0.03"/>
    <n v="68.569999999999993"/>
    <n v="68.569999999999993"/>
    <n v="5.94"/>
    <m/>
    <m/>
    <m/>
    <m/>
    <x v="22"/>
    <s v="/s/a/lppnn"/>
    <m/>
    <s v="nacional"/>
    <s v="No"/>
    <n v="1"/>
    <x v="16"/>
    <n v="23"/>
    <d v="1899-12-30T00:00:00"/>
    <n v="2.9700000000000006"/>
    <s v="0"/>
    <s v="1"/>
    <s v="0"/>
  </r>
  <r>
    <s v="/p/a/112510202"/>
    <m/>
    <s v="http://corerepo.acceso.com/api/v2/temp_file/8519891da960819f9a746306dc3dc47e/?format=json"/>
    <s v="Plan logístico prevé $410 millones para infraestructura"/>
    <m/>
    <x v="3"/>
    <x v="26"/>
    <s v="pa"/>
    <m/>
    <m/>
    <s v="EDIT. POR LA DEMOCRACIA S.A"/>
    <x v="2"/>
    <m/>
    <s v="periódico"/>
    <s v="2017-08-23 17:00:00-05:00"/>
    <d v="2017-08-23T00:00:00"/>
    <m/>
    <n v="285"/>
    <n v="5"/>
    <m/>
    <n v="374"/>
    <m/>
    <n v="13"/>
    <m/>
    <s v="información general"/>
    <s v="Panamá"/>
    <m/>
    <s v="español"/>
    <m/>
    <x v="1"/>
    <m/>
    <m/>
    <m/>
    <m/>
    <m/>
    <m/>
    <s v="Economía de Panamá"/>
    <m/>
    <m/>
    <m/>
    <m/>
    <m/>
    <m/>
    <m/>
    <m/>
    <m/>
    <m/>
    <m/>
    <s v="Canal de Panamá"/>
    <x v="2"/>
    <n v="0"/>
    <s v="Protagonismo"/>
    <s v="Mencion"/>
    <n v="0"/>
    <m/>
    <n v="0.03"/>
    <n v="68.59"/>
    <n v="68.59"/>
    <n v="5.94"/>
    <m/>
    <m/>
    <m/>
    <m/>
    <x v="22"/>
    <s v="/s/a/lppnn"/>
    <m/>
    <s v="nacional"/>
    <s v="No"/>
    <n v="1"/>
    <x v="16"/>
    <n v="23"/>
    <d v="1899-12-30T00:00:00"/>
    <n v="2.9700000000000006"/>
    <s v="0"/>
    <s v="1"/>
    <s v="0"/>
  </r>
  <r>
    <s v="/p/a/112511623"/>
    <m/>
    <s v="http://corerepo.acceso.com/api/v2/temp_file/932c5beedc7b694f0d00de6df2685555/?format=json"/>
    <s v="103 años de historia"/>
    <m/>
    <x v="3"/>
    <x v="33"/>
    <s v="pa"/>
    <m/>
    <m/>
    <m/>
    <x v="1"/>
    <m/>
    <s v="revista"/>
    <s v="2017-08-22 17:00:00-05:00"/>
    <d v="2017-08-22T00:00:00"/>
    <m/>
    <n v="657.6"/>
    <n v="4"/>
    <m/>
    <n v="42"/>
    <m/>
    <n v="11"/>
    <m/>
    <s v="enseñanza y educación"/>
    <s v="Panamá"/>
    <m/>
    <s v="español"/>
    <m/>
    <x v="1"/>
    <m/>
    <s v="Administración"/>
    <m/>
    <m/>
    <m/>
    <m/>
    <m/>
    <m/>
    <s v="Sí"/>
    <m/>
    <m/>
    <m/>
    <m/>
    <m/>
    <m/>
    <m/>
    <m/>
    <m/>
    <s v="Canal de Panamá"/>
    <x v="0"/>
    <n v="1"/>
    <s v="Protagonismo"/>
    <s v="Protagonista"/>
    <n v="1"/>
    <m/>
    <n v="0.84"/>
    <n v="42"/>
    <n v="42"/>
    <n v="7.81"/>
    <m/>
    <m/>
    <m/>
    <m/>
    <x v="25"/>
    <s v="/s/a/selau"/>
    <m/>
    <s v="nacional"/>
    <s v="Sí"/>
    <n v="1"/>
    <x v="11"/>
    <n v="22"/>
    <d v="1899-12-30T00:00:00"/>
    <n v="3.9049999999999994"/>
    <s v="1"/>
    <s v="0"/>
    <s v="0"/>
  </r>
  <r>
    <s v="/r/a360lat/32395746"/>
    <m/>
    <s v="https://acceso360latam.acceso.com/autoridadcanal/es-PA/?mod=TrackingAVPlayer&amp;task=download&amp;isHighQuality=1&amp;inline=1&amp;newsId=32395746&amp;mediaType=1&amp;origin=news-publication&amp;sigTs=1503579631&amp;sig=abc09ce8193418082530091fa645bd1170fced105104e88e9fb69e3e208f2c83"/>
    <s v="DEL 18 AL 20 DE OCTUBRE DE 2017 INICIARA 'EXPOLOGISTICA PANAMA'. DECLARACIONES DE JOSE GARCIA, PRESIDENTE DE LA..."/>
    <m/>
    <x v="2"/>
    <x v="10"/>
    <s v="pa"/>
    <s v="pa"/>
    <m/>
    <m/>
    <x v="1"/>
    <m/>
    <s v="radio"/>
    <s v="2017-08-24 07:03:59-05:00"/>
    <d v="2017-08-24T00:00:00"/>
    <d v="1899-12-30T07:03:59"/>
    <m/>
    <m/>
    <m/>
    <n v="91.32"/>
    <n v="137"/>
    <m/>
    <m/>
    <m/>
    <s v="Panamá"/>
    <s v="pa"/>
    <m/>
    <m/>
    <x v="1"/>
    <m/>
    <m/>
    <m/>
    <m/>
    <m/>
    <m/>
    <m/>
    <m/>
    <m/>
    <m/>
    <m/>
    <m/>
    <m/>
    <m/>
    <m/>
    <m/>
    <m/>
    <s v="Cumbres, seminarios, foros"/>
    <s v="Canal de Panamá"/>
    <x v="2"/>
    <n v="0"/>
    <s v="Protagonismo"/>
    <s v="Mencion"/>
    <n v="0"/>
    <n v="5"/>
    <m/>
    <n v="10"/>
    <n v="3.33"/>
    <n v="5"/>
    <m/>
    <m/>
    <m/>
    <m/>
    <x v="10"/>
    <m/>
    <m/>
    <m/>
    <s v="No"/>
    <n v="1"/>
    <x v="5"/>
    <n v="24"/>
    <d v="1899-12-30T00:02:25"/>
    <n v="2.5"/>
    <s v="0"/>
    <s v="1"/>
    <s v="0"/>
  </r>
  <r>
    <s v="/p/a/112509965"/>
    <m/>
    <s v="http://corerepo.acceso.com/api/v2/temp_file/1b5553c9e129c7b2e728939a2548396b/?format=json"/>
    <s v="Los estudiantes universitarios rechazan visita del vicepresidente Pence"/>
    <m/>
    <x v="3"/>
    <x v="15"/>
    <s v="pa"/>
    <m/>
    <m/>
    <m/>
    <x v="145"/>
    <m/>
    <s v="periódico"/>
    <s v="2017-08-23 17:00:00-05:00"/>
    <d v="2017-08-23T00:00:00"/>
    <m/>
    <n v="655.20000000000005"/>
    <n v="5"/>
    <m/>
    <n v="733"/>
    <m/>
    <n v="11"/>
    <m/>
    <s v="información general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2"/>
    <n v="0"/>
    <s v="Protagonismo"/>
    <s v="Mencion"/>
    <n v="0"/>
    <m/>
    <n v="0.03"/>
    <n v="54.22"/>
    <n v="54.22"/>
    <n v="5.63"/>
    <m/>
    <m/>
    <m/>
    <m/>
    <x v="15"/>
    <s v="/s/a/estpn"/>
    <m/>
    <s v="nacional"/>
    <s v="Sí"/>
    <n v="1"/>
    <x v="1"/>
    <n v="23"/>
    <d v="1899-12-30T00:00:00"/>
    <n v="2.8149999999999995"/>
    <s v="0"/>
    <s v="1"/>
    <s v="0"/>
  </r>
  <r>
    <s v="/p/a/112511674"/>
    <m/>
    <s v="http://corerepo.acceso.com/api/v2/temp_file/8cf769b83b7d8a8e42471ef3a6d741f7/?format=json"/>
    <s v="Puertos panameños deben prepararse para &quot;megalianzas&quot;"/>
    <m/>
    <x v="3"/>
    <x v="45"/>
    <s v="pa"/>
    <m/>
    <m/>
    <s v="FOCUS PUBLICATIONSS.CINT.SA"/>
    <x v="1"/>
    <m/>
    <s v="periódico"/>
    <s v="2017-08-20 17:00:00-05:00"/>
    <d v="2017-08-20T00:00:00"/>
    <m/>
    <n v="653.1"/>
    <n v="4"/>
    <m/>
    <n v="66"/>
    <m/>
    <n v="16"/>
    <m/>
    <s v="información economómica"/>
    <s v="Panamá"/>
    <m/>
    <s v="español"/>
    <m/>
    <x v="0"/>
    <m/>
    <m/>
    <m/>
    <m/>
    <m/>
    <m/>
    <m/>
    <m/>
    <m/>
    <m/>
    <m/>
    <s v="Tránsito de buques por el Canal"/>
    <m/>
    <m/>
    <m/>
    <m/>
    <m/>
    <m/>
    <s v="Canal de Panamá"/>
    <x v="0"/>
    <n v="1"/>
    <s v="Protagonismo"/>
    <s v="Protagonista"/>
    <n v="1"/>
    <m/>
    <n v="1.33"/>
    <n v="66"/>
    <n v="66"/>
    <n v="7.81"/>
    <m/>
    <m/>
    <m/>
    <m/>
    <x v="36"/>
    <s v="/s/a/thbol"/>
    <m/>
    <s v="nacional"/>
    <s v="Sí"/>
    <n v="1"/>
    <x v="18"/>
    <n v="20"/>
    <d v="1899-12-30T00:00:00"/>
    <n v="3.9049999999999994"/>
    <s v="1"/>
    <s v="0"/>
    <s v="0"/>
  </r>
  <r>
    <s v="/p/a/112511646"/>
    <m/>
    <s v="http://corerepo.acceso.com/api/v2/temp_file/9b932feae3a7d46ed5214044edbea989/?format=json"/>
    <s v="Creciente comercio internacional pone presión sobre Corozal"/>
    <m/>
    <x v="3"/>
    <x v="45"/>
    <s v="pa"/>
    <m/>
    <m/>
    <s v="FOCUS PUBLICATIONSS.CINT.SA"/>
    <x v="50"/>
    <m/>
    <s v="periódico"/>
    <s v="2017-08-20 17:00:00-05:00"/>
    <d v="2017-08-20T00:00:00"/>
    <m/>
    <n v="556.20000000000005"/>
    <n v="4"/>
    <m/>
    <n v="50"/>
    <m/>
    <n v="24"/>
    <m/>
    <s v="información economómica"/>
    <s v="Panamá"/>
    <m/>
    <s v="español"/>
    <m/>
    <x v="0"/>
    <m/>
    <m/>
    <m/>
    <m/>
    <m/>
    <m/>
    <s v="Economía del Canal"/>
    <m/>
    <m/>
    <m/>
    <m/>
    <m/>
    <m/>
    <m/>
    <m/>
    <m/>
    <m/>
    <m/>
    <s v="Canal de Panamá"/>
    <x v="1"/>
    <n v="0"/>
    <s v="Protagonismo"/>
    <s v="Secundario"/>
    <n v="0"/>
    <m/>
    <n v="0.5"/>
    <n v="25"/>
    <n v="25"/>
    <n v="5.78"/>
    <m/>
    <m/>
    <m/>
    <m/>
    <x v="36"/>
    <s v="/s/a/thbol"/>
    <m/>
    <s v="nacional"/>
    <s v="Sí"/>
    <n v="1"/>
    <x v="10"/>
    <n v="20"/>
    <d v="1899-12-30T00:00:00"/>
    <n v="2.8900000000000006"/>
    <s v="0"/>
    <s v="1"/>
    <s v="0"/>
  </r>
  <r>
    <s v="/p/a/112511657"/>
    <m/>
    <s v="http://corerepo.acceso.com/api/v2/temp_file/2be5d29721383be2f89a6483beb1a78c/?format=json"/>
    <s v="Tarifas del Canal fueron aprobadas por el Consejo de Gabinete"/>
    <m/>
    <x v="3"/>
    <x v="45"/>
    <s v="pa"/>
    <m/>
    <m/>
    <s v="FOCUS PUBLICATIONSS.CINT.SA"/>
    <x v="1"/>
    <m/>
    <s v="periódico"/>
    <s v="2017-08-20 17:00:00-05:00"/>
    <d v="2017-08-20T00:00:00"/>
    <m/>
    <n v="319"/>
    <n v="4"/>
    <m/>
    <n v="33"/>
    <m/>
    <n v="8"/>
    <m/>
    <s v="información economómica"/>
    <s v="Panamá"/>
    <m/>
    <s v="español"/>
    <m/>
    <x v="0"/>
    <m/>
    <m/>
    <m/>
    <m/>
    <m/>
    <m/>
    <m/>
    <m/>
    <m/>
    <m/>
    <m/>
    <s v="Tránsito de buques por el Canal"/>
    <m/>
    <m/>
    <m/>
    <m/>
    <m/>
    <m/>
    <s v="Canal de Panamá"/>
    <x v="1"/>
    <n v="1"/>
    <s v="Protagonismo"/>
    <s v="Secundario"/>
    <n v="1"/>
    <m/>
    <n v="0.33"/>
    <n v="16.5"/>
    <n v="16.5"/>
    <n v="6.56"/>
    <m/>
    <m/>
    <m/>
    <m/>
    <x v="36"/>
    <s v="/s/a/thbol"/>
    <m/>
    <s v="nacional"/>
    <s v="Sí"/>
    <n v="1"/>
    <x v="18"/>
    <n v="20"/>
    <d v="1899-12-30T00:00:00"/>
    <n v="3.2799999999999994"/>
    <s v="1"/>
    <s v="0"/>
    <s v="0"/>
  </r>
  <r>
    <s v="/p/a/112511679"/>
    <m/>
    <s v="http://corerepo.acceso.com/api/v2/temp_file/c918422106d0aae22ce6b0514d6e814b/?format=json"/>
    <s v="Tren Bioceánico: &quot;el Canal de Panamá del siglo XXI&quot;"/>
    <m/>
    <x v="3"/>
    <x v="45"/>
    <s v="pa"/>
    <m/>
    <m/>
    <s v="FOCUS PUBLICATIONSS.CINT.SA"/>
    <x v="1"/>
    <m/>
    <s v="periódico"/>
    <s v="2017-08-20 17:00:00-05:00"/>
    <d v="2017-08-20T00:00:00"/>
    <m/>
    <n v="653.1"/>
    <n v="4"/>
    <m/>
    <n v="66"/>
    <m/>
    <n v="20"/>
    <m/>
    <s v="información economómica"/>
    <s v="Panamá"/>
    <m/>
    <s v="español"/>
    <m/>
    <x v="1"/>
    <s v="Titular"/>
    <m/>
    <m/>
    <m/>
    <m/>
    <m/>
    <m/>
    <m/>
    <m/>
    <m/>
    <m/>
    <m/>
    <m/>
    <m/>
    <m/>
    <m/>
    <s v="Relaciones internacionales"/>
    <m/>
    <s v="Canal de Panamá"/>
    <x v="2"/>
    <n v="0"/>
    <s v="Protagonismo"/>
    <s v="Mencion"/>
    <n v="0"/>
    <m/>
    <n v="0.03"/>
    <n v="1.55"/>
    <n v="1.55"/>
    <n v="5.47"/>
    <m/>
    <m/>
    <m/>
    <m/>
    <x v="36"/>
    <s v="/s/a/thbol"/>
    <m/>
    <s v="nacional"/>
    <s v="No"/>
    <n v="1"/>
    <x v="1"/>
    <n v="20"/>
    <d v="1899-12-30T00:00:00"/>
    <n v="2.7349999999999994"/>
    <s v="0"/>
    <s v="1"/>
    <s v="0"/>
  </r>
  <r>
    <s v="/p/a/112511606"/>
    <m/>
    <s v="http://corerepo.acceso.com/api/v2/temp_file/9a7190d3391d85ef4d5516b263a7b48b/?format=json"/>
    <s v="PORTADA"/>
    <m/>
    <x v="3"/>
    <x v="33"/>
    <s v="pa"/>
    <m/>
    <m/>
    <m/>
    <x v="1"/>
    <m/>
    <s v="revista"/>
    <s v="2017-08-22 17:00:00-05:00"/>
    <d v="2017-08-22T00:00:00"/>
    <m/>
    <n v="837"/>
    <n v="4"/>
    <m/>
    <n v="50"/>
    <m/>
    <n v="1"/>
    <m/>
    <s v="enseñanza y educación"/>
    <s v="Panamá"/>
    <m/>
    <s v="español"/>
    <m/>
    <x v="1"/>
    <s v="Portada"/>
    <s v="Administración"/>
    <m/>
    <m/>
    <m/>
    <m/>
    <m/>
    <m/>
    <m/>
    <m/>
    <m/>
    <m/>
    <m/>
    <m/>
    <m/>
    <m/>
    <m/>
    <m/>
    <s v="Canal de Panamá"/>
    <x v="0"/>
    <n v="1"/>
    <s v="Protagonismo"/>
    <s v="Protagonista"/>
    <n v="1"/>
    <m/>
    <n v="1"/>
    <n v="50"/>
    <n v="50"/>
    <n v="7.81"/>
    <m/>
    <m/>
    <m/>
    <m/>
    <x v="25"/>
    <s v="/s/a/selau"/>
    <m/>
    <s v="nacional"/>
    <s v="No"/>
    <n v="1"/>
    <x v="11"/>
    <n v="22"/>
    <d v="1899-12-30T00:00:00"/>
    <n v="3.9049999999999994"/>
    <s v="1"/>
    <s v="0"/>
    <s v="0"/>
  </r>
  <r>
    <s v="/p/a/112509959"/>
    <m/>
    <s v="http://corerepo.acceso.com/api/v2/temp_file/5cf9ec280aa6a98a52753faf8b8c91a5/?format=json"/>
    <s v="Panamá en la geopolítica el imperio (II)"/>
    <m/>
    <x v="3"/>
    <x v="15"/>
    <s v="pa"/>
    <m/>
    <m/>
    <m/>
    <x v="142"/>
    <m/>
    <s v="periódico"/>
    <s v="2017-08-23 17:00:00-05:00"/>
    <d v="2017-08-23T00:00:00"/>
    <m/>
    <n v="454.2"/>
    <n v="5"/>
    <m/>
    <n v="515"/>
    <m/>
    <n v="12"/>
    <m/>
    <s v="información general"/>
    <s v="Panamá"/>
    <m/>
    <s v="español"/>
    <m/>
    <x v="1"/>
    <m/>
    <m/>
    <m/>
    <m/>
    <m/>
    <m/>
    <m/>
    <m/>
    <m/>
    <s v="Historia de Panamá"/>
    <m/>
    <m/>
    <m/>
    <m/>
    <m/>
    <m/>
    <m/>
    <m/>
    <s v="Canal de Panamá"/>
    <x v="1"/>
    <n v="0"/>
    <s v="Protagonismo"/>
    <s v="Secundario"/>
    <n v="0"/>
    <m/>
    <n v="0.15"/>
    <n v="257.5"/>
    <n v="257.5"/>
    <n v="5.94"/>
    <m/>
    <m/>
    <m/>
    <m/>
    <x v="15"/>
    <s v="/s/a/estpn"/>
    <m/>
    <s v="nacional"/>
    <s v="No"/>
    <n v="1"/>
    <x v="50"/>
    <n v="23"/>
    <d v="1899-12-30T00:00:00"/>
    <n v="2.9700000000000006"/>
    <s v="0"/>
    <s v="1"/>
    <s v="0"/>
  </r>
  <r>
    <s v="/i/mn/31614748350"/>
    <s v="http://laestrella.com.pa/opinion/columnistas/panama-geopolitica-imperio/24019288"/>
    <s v="http://laestrella.com.pa/opinion/columnistas/panama-geopolitica-imperio/24019288"/>
    <s v="Panamá en la geopolítica el imperio (II)"/>
    <m/>
    <x v="0"/>
    <x v="2"/>
    <s v="pa"/>
    <m/>
    <m/>
    <m/>
    <x v="142"/>
    <m/>
    <s v="noticia"/>
    <s v="2017-08-24 01:51:00-05:00"/>
    <d v="2017-08-24T00:00:00"/>
    <d v="1899-12-30T01:51:00"/>
    <m/>
    <n v="49727"/>
    <m/>
    <n v="462.46"/>
    <m/>
    <m/>
    <n v="5"/>
    <s v="información general"/>
    <s v="Panamá"/>
    <m/>
    <s v="español"/>
    <m/>
    <x v="1"/>
    <m/>
    <m/>
    <m/>
    <m/>
    <m/>
    <m/>
    <m/>
    <m/>
    <m/>
    <s v="Historia de Panamá"/>
    <m/>
    <m/>
    <m/>
    <m/>
    <m/>
    <m/>
    <m/>
    <m/>
    <s v="Canal de Panamá"/>
    <x v="1"/>
    <n v="0"/>
    <s v="Protagonismo"/>
    <s v="Secundario"/>
    <n v="0"/>
    <m/>
    <m/>
    <n v="231.23"/>
    <n v="231.23"/>
    <n v="5.78"/>
    <m/>
    <m/>
    <m/>
    <m/>
    <x v="2"/>
    <s v="/s/mn/90c1e89e24d01c2a3df8080e7f6bdb35"/>
    <m/>
    <m/>
    <s v="No"/>
    <n v="1"/>
    <x v="50"/>
    <n v="24"/>
    <d v="1899-12-30T00:00:00"/>
    <n v="2.8900000000000006"/>
    <s v="0"/>
    <s v="1"/>
    <s v="0"/>
  </r>
  <r>
    <s v="/p/a/112511622"/>
    <m/>
    <s v="http://corerepo.acceso.com/api/v2/temp_file/4688939f1dbab7f6a7128ab07e26bc67/?format=json"/>
    <s v="Canal de Panamá"/>
    <m/>
    <x v="3"/>
    <x v="33"/>
    <s v="pa"/>
    <m/>
    <m/>
    <m/>
    <x v="146"/>
    <m/>
    <s v="revista"/>
    <s v="2017-08-22 17:00:00-05:00"/>
    <d v="2017-08-22T00:00:00"/>
    <m/>
    <n v="596.70000000000005"/>
    <n v="4"/>
    <m/>
    <n v="38"/>
    <m/>
    <n v="10"/>
    <m/>
    <s v="enseñanza y educación"/>
    <s v="Panamá"/>
    <m/>
    <s v="español"/>
    <m/>
    <x v="1"/>
    <s v="Titular"/>
    <m/>
    <m/>
    <m/>
    <m/>
    <m/>
    <m/>
    <m/>
    <m/>
    <s v="Historia del Canal"/>
    <m/>
    <m/>
    <m/>
    <m/>
    <m/>
    <m/>
    <m/>
    <m/>
    <s v="Canal de Panamá"/>
    <x v="0"/>
    <n v="1"/>
    <s v="Protagonismo"/>
    <s v="Protagonista"/>
    <n v="1"/>
    <m/>
    <n v="0.76"/>
    <n v="38"/>
    <n v="38"/>
    <n v="7.81"/>
    <m/>
    <m/>
    <m/>
    <m/>
    <x v="25"/>
    <s v="/s/a/selau"/>
    <m/>
    <s v="nacional"/>
    <s v="Sí"/>
    <n v="1"/>
    <x v="29"/>
    <n v="22"/>
    <d v="1899-12-30T00:00:00"/>
    <n v="3.9049999999999994"/>
    <s v="1"/>
    <s v="0"/>
    <s v="0"/>
  </r>
  <r>
    <s v="/p/a/112511667"/>
    <m/>
    <s v="http://corerepo.acceso.com/api/v2/temp_file/cfbaa21d4e43b51023f70585737f869b/?format=json"/>
    <s v="COASSA sirviendo a la industria marítima"/>
    <m/>
    <x v="3"/>
    <x v="45"/>
    <s v="pa"/>
    <m/>
    <m/>
    <s v="FOCUS PUBLICATIONSS.CINT.SA"/>
    <x v="1"/>
    <m/>
    <s v="periódico"/>
    <s v="2017-08-20 17:00:00-05:00"/>
    <d v="2017-08-20T00:00:00"/>
    <m/>
    <n v="322.60000000000002"/>
    <n v="4"/>
    <m/>
    <n v="33"/>
    <m/>
    <n v="14"/>
    <m/>
    <s v="información economómica"/>
    <s v="Panamá"/>
    <m/>
    <s v="español"/>
    <m/>
    <x v="1"/>
    <m/>
    <m/>
    <m/>
    <m/>
    <m/>
    <m/>
    <m/>
    <m/>
    <m/>
    <m/>
    <m/>
    <s v="Tránsito de buques por el Canal"/>
    <m/>
    <m/>
    <m/>
    <m/>
    <m/>
    <m/>
    <s v="Canal de Panamá"/>
    <x v="1"/>
    <n v="0"/>
    <s v="Protagonismo"/>
    <s v="Secundario"/>
    <n v="0"/>
    <m/>
    <n v="0.33"/>
    <n v="16.5"/>
    <n v="16.5"/>
    <n v="5.78"/>
    <m/>
    <m/>
    <m/>
    <m/>
    <x v="36"/>
    <s v="/s/a/thbol"/>
    <m/>
    <s v="nacional"/>
    <s v="Sí"/>
    <n v="1"/>
    <x v="18"/>
    <n v="20"/>
    <d v="1899-12-30T00:00:00"/>
    <n v="2.8900000000000006"/>
    <s v="0"/>
    <s v="1"/>
    <s v="0"/>
  </r>
  <r>
    <s v="/p/a/112511660"/>
    <m/>
    <s v="http://corerepo.acceso.com/api/v2/temp_file/cfb4380f360e39c22fe74722d1965cb9/?format=json"/>
    <s v="Week in Review"/>
    <m/>
    <x v="3"/>
    <x v="45"/>
    <s v="pa"/>
    <m/>
    <m/>
    <s v="FOCUS PUBLICATIONSS.CINT.SA"/>
    <x v="1"/>
    <m/>
    <s v="periódico"/>
    <s v="2017-08-20 17:00:00-05:00"/>
    <d v="2017-08-20T00:00:00"/>
    <m/>
    <n v="364.7"/>
    <n v="4"/>
    <m/>
    <n v="37"/>
    <m/>
    <n v="10"/>
    <m/>
    <s v="información economómica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2"/>
    <n v="0"/>
    <s v="Protagonismo"/>
    <s v="Mencion"/>
    <n v="0"/>
    <m/>
    <n v="0.03"/>
    <n v="1.55"/>
    <n v="1.55"/>
    <n v="5.47"/>
    <m/>
    <m/>
    <m/>
    <m/>
    <x v="36"/>
    <s v="/s/a/thbol"/>
    <m/>
    <s v="nacional"/>
    <s v="Sí"/>
    <n v="1"/>
    <x v="1"/>
    <n v="20"/>
    <d v="1899-12-30T00:00:00"/>
    <n v="2.7349999999999994"/>
    <s v="0"/>
    <s v="1"/>
    <s v="0"/>
  </r>
  <r>
    <s v="/p/a/112511666"/>
    <m/>
    <s v="http://corerepo.acceso.com/api/v2/temp_file/c7c205514d2cd3b7518c898854306e74/?format=json"/>
    <s v="PSA Panama recibe cuatro nuevas grúas porticas"/>
    <m/>
    <x v="3"/>
    <x v="45"/>
    <s v="pa"/>
    <m/>
    <m/>
    <s v="FOCUS PUBLICATIONSS.CINT.SA"/>
    <x v="1"/>
    <m/>
    <s v="periódico"/>
    <s v="2017-08-20 17:00:00-05:00"/>
    <d v="2017-08-20T00:00:00"/>
    <m/>
    <n v="681.2"/>
    <n v="4"/>
    <m/>
    <n v="50"/>
    <m/>
    <n v="13"/>
    <m/>
    <s v="información economómica"/>
    <s v="Panamá"/>
    <m/>
    <s v="español"/>
    <m/>
    <x v="1"/>
    <m/>
    <m/>
    <m/>
    <m/>
    <m/>
    <m/>
    <m/>
    <m/>
    <m/>
    <m/>
    <m/>
    <s v="Tránsito de buques por el Canal"/>
    <m/>
    <m/>
    <m/>
    <m/>
    <m/>
    <m/>
    <s v="Canal de Panamá"/>
    <x v="1"/>
    <n v="0"/>
    <s v="Protagonismo"/>
    <s v="Secundario"/>
    <n v="0"/>
    <m/>
    <n v="0.5"/>
    <n v="25"/>
    <n v="25"/>
    <n v="5.78"/>
    <m/>
    <m/>
    <m/>
    <m/>
    <x v="36"/>
    <s v="/s/a/thbol"/>
    <m/>
    <s v="nacional"/>
    <s v="No"/>
    <n v="1"/>
    <x v="18"/>
    <n v="20"/>
    <d v="1899-12-30T00:00:00"/>
    <n v="2.8900000000000006"/>
    <s v="0"/>
    <s v="1"/>
    <s v="0"/>
  </r>
  <r>
    <s v="/p/a/112511662"/>
    <m/>
    <s v="http://corerepo.acceso.com/api/v2/temp_file/771aa7bab4f7b69cc69539194e737444/?format=json"/>
    <s v="La UMIP será parte de campaña mundial para proteger el medio ambiente"/>
    <m/>
    <x v="3"/>
    <x v="45"/>
    <s v="pa"/>
    <m/>
    <m/>
    <s v="FOCUS PUBLICATIONSS.CINT.SA"/>
    <x v="1"/>
    <m/>
    <s v="periódico"/>
    <s v="2017-08-20 17:00:00-05:00"/>
    <d v="2017-08-20T00:00:00"/>
    <m/>
    <n v="485.7"/>
    <n v="4"/>
    <m/>
    <n v="50"/>
    <m/>
    <n v="10"/>
    <m/>
    <s v="información economómica"/>
    <s v="Panamá"/>
    <m/>
    <s v="español"/>
    <m/>
    <x v="1"/>
    <m/>
    <m/>
    <m/>
    <m/>
    <m/>
    <m/>
    <m/>
    <m/>
    <m/>
    <m/>
    <m/>
    <s v="Tránsito de buques por el Canal"/>
    <m/>
    <m/>
    <m/>
    <m/>
    <m/>
    <m/>
    <s v="Canal de Panamá"/>
    <x v="0"/>
    <n v="1"/>
    <s v="Protagonismo"/>
    <s v="Protagonista"/>
    <n v="1"/>
    <m/>
    <n v="0.99"/>
    <n v="50"/>
    <n v="50"/>
    <n v="7.81"/>
    <m/>
    <m/>
    <m/>
    <m/>
    <x v="36"/>
    <s v="/s/a/thbol"/>
    <m/>
    <s v="nacional"/>
    <s v="No"/>
    <n v="1"/>
    <x v="18"/>
    <n v="20"/>
    <d v="1899-12-30T00:00:00"/>
    <n v="3.9049999999999994"/>
    <s v="1"/>
    <s v="0"/>
    <s v="0"/>
  </r>
  <r>
    <s v="/p/a/112511655"/>
    <m/>
    <s v="http://corerepo.acceso.com/api/v2/temp_file/e4035e055deca4f3202ac9de52b93c95/?format=json"/>
    <s v="103 años cumplió el Canal de Panamá"/>
    <m/>
    <x v="3"/>
    <x v="45"/>
    <s v="pa"/>
    <m/>
    <m/>
    <s v="FOCUS PUBLICATIONSS.CINT.SA"/>
    <x v="1"/>
    <m/>
    <s v="periódico"/>
    <s v="2017-08-20 17:00:00-05:00"/>
    <d v="2017-08-20T00:00:00"/>
    <m/>
    <n v="643.29999999999995"/>
    <n v="4"/>
    <m/>
    <n v="50"/>
    <m/>
    <n v="6"/>
    <m/>
    <s v="información economómica"/>
    <s v="Panamá"/>
    <m/>
    <s v="español"/>
    <m/>
    <x v="0"/>
    <s v="Titular"/>
    <m/>
    <m/>
    <m/>
    <m/>
    <m/>
    <m/>
    <m/>
    <m/>
    <m/>
    <m/>
    <m/>
    <m/>
    <m/>
    <m/>
    <m/>
    <m/>
    <s v="Aniversario del Canal de Panamá"/>
    <s v="Canal de Panamá"/>
    <x v="0"/>
    <n v="1"/>
    <s v="Protagonismo"/>
    <s v="Protagonista"/>
    <n v="1"/>
    <m/>
    <n v="1"/>
    <n v="50"/>
    <n v="50"/>
    <n v="7.81"/>
    <m/>
    <m/>
    <m/>
    <m/>
    <x v="36"/>
    <s v="/s/a/thbol"/>
    <m/>
    <s v="nacional"/>
    <s v="Sí"/>
    <n v="1"/>
    <x v="8"/>
    <n v="20"/>
    <d v="1899-12-30T00:00:00"/>
    <n v="3.9049999999999994"/>
    <s v="1"/>
    <s v="0"/>
    <s v="0"/>
  </r>
  <r>
    <s v="/tv/a360lat/32397762"/>
    <m/>
    <s v="https://acceso360latam.acceso.com/bahia/es-PA/?mod=TrackingAVPlayer&amp;task=download&amp;isHighQuality=1&amp;inline=1&amp;newsId=32397762&amp;mediaType=2&amp;origin=news-publication&amp;sigTs=1503636400&amp;sig=fbd4e5747a9dd6e58c87c7b516a5ad5a1fa22b854263b8715d86625e76bb834d"/>
    <s v="SECCION DE OPINION. SE HABLA SOBRE LOS CASOS DE RICARDO MARTINELLI, EXPRESIDENTE Y FELIPE VIRZI, EXVICEPRESIDENTE DE LA..."/>
    <m/>
    <x v="1"/>
    <x v="12"/>
    <s v="pa"/>
    <s v="pa"/>
    <m/>
    <m/>
    <x v="1"/>
    <m/>
    <s v="tv"/>
    <s v="2017-08-24 07:40:53-05:00"/>
    <d v="2017-08-24T00:00:00"/>
    <d v="1899-12-30T07:40:53"/>
    <m/>
    <m/>
    <m/>
    <n v="2970"/>
    <n v="88"/>
    <m/>
    <m/>
    <m/>
    <s v="Panamá"/>
    <s v="pa"/>
    <m/>
    <m/>
    <x v="1"/>
    <m/>
    <m/>
    <m/>
    <m/>
    <m/>
    <m/>
    <m/>
    <m/>
    <m/>
    <m/>
    <m/>
    <m/>
    <m/>
    <m/>
    <s v="Gobierno"/>
    <m/>
    <m/>
    <m/>
    <s v="Canal de Panamá"/>
    <x v="2"/>
    <n v="0"/>
    <s v="Protagonismo"/>
    <s v="Mencion"/>
    <n v="0"/>
    <n v="5"/>
    <m/>
    <n v="168.75"/>
    <n v="168.75"/>
    <n v="5"/>
    <m/>
    <m/>
    <m/>
    <m/>
    <x v="12"/>
    <m/>
    <m/>
    <m/>
    <s v="No"/>
    <n v="1"/>
    <x v="21"/>
    <n v="24"/>
    <d v="1899-12-30T00:01:33"/>
    <n v="2.5"/>
    <s v="0"/>
    <s v="1"/>
    <s v="0"/>
  </r>
  <r>
    <s v="/r/a360lat/32400311"/>
    <m/>
    <s v="https://acceso360latam.acceso.com/autoridadcanal/es-PA/?mod=TrackingAVPlayer&amp;task=download&amp;isHighQuality=1&amp;inline=1&amp;newsId=32400311&amp;mediaType=1&amp;origin=news-publication&amp;sigTs=1503636419&amp;sig=e3df4f6f41accb3e4a5c65f59bbec65b754bf80529700337f6bc1316dde17eae"/>
    <s v="EN EL PROGRAMA 'INFOANALISIS' CON RUBEN DARIO MURGAS Y FRANCISCO BUSTAMANTE, PANELISTAS. SE HABLA SOBRE EL ANUNCIO DEL..."/>
    <m/>
    <x v="2"/>
    <x v="13"/>
    <s v="pa"/>
    <s v="pa"/>
    <m/>
    <m/>
    <x v="1"/>
    <m/>
    <s v="radio"/>
    <s v="2017-08-24 08:52:16-05:00"/>
    <d v="2017-08-24T00:00:00"/>
    <d v="1899-12-30T08:52:16"/>
    <m/>
    <m/>
    <m/>
    <n v="178.4"/>
    <n v="446"/>
    <m/>
    <m/>
    <m/>
    <s v="Panamá"/>
    <s v="pa"/>
    <m/>
    <m/>
    <x v="1"/>
    <m/>
    <m/>
    <m/>
    <m/>
    <m/>
    <m/>
    <m/>
    <m/>
    <m/>
    <m/>
    <m/>
    <m/>
    <m/>
    <m/>
    <m/>
    <m/>
    <s v="Relaciones internacionales"/>
    <m/>
    <s v="Canal de Panamá"/>
    <x v="2"/>
    <n v="0"/>
    <s v="Protagonismo"/>
    <s v="Mencion"/>
    <n v="0"/>
    <n v="5"/>
    <m/>
    <n v="10"/>
    <n v="2"/>
    <n v="5"/>
    <m/>
    <m/>
    <m/>
    <m/>
    <x v="13"/>
    <m/>
    <m/>
    <m/>
    <s v="No"/>
    <n v="1"/>
    <x v="1"/>
    <n v="24"/>
    <d v="1899-12-30T00:07:52"/>
    <n v="2.5"/>
    <s v="0"/>
    <s v="1"/>
    <s v="0"/>
  </r>
  <r>
    <s v="/i/mn/31623547540"/>
    <s v="http://laestrella.com.pa/opinion/columnistas/panama-geopolitica-imperio/24019288"/>
    <s v="http://laestrella.com.pa/opinion/columnistas/panama-geopolitica-imperio/24019288"/>
    <s v="hace 1 hora &quot;Panamá en la geopolítica el imperio&quot;"/>
    <m/>
    <x v="0"/>
    <x v="2"/>
    <s v="pa"/>
    <m/>
    <m/>
    <m/>
    <x v="142"/>
    <m/>
    <s v="noticia"/>
    <s v="2017-08-24 19:51:00-05:00"/>
    <d v="2017-08-24T00:00:00"/>
    <d v="1899-12-30T19:51:00"/>
    <m/>
    <n v="50948"/>
    <m/>
    <n v="473.81"/>
    <m/>
    <m/>
    <n v="6"/>
    <s v="información general"/>
    <s v="Panamá"/>
    <m/>
    <s v="español"/>
    <m/>
    <x v="1"/>
    <m/>
    <m/>
    <m/>
    <m/>
    <m/>
    <m/>
    <m/>
    <m/>
    <m/>
    <s v="Historia de Panamá"/>
    <m/>
    <m/>
    <m/>
    <m/>
    <m/>
    <m/>
    <m/>
    <m/>
    <s v="Canal de Panamá"/>
    <x v="1"/>
    <n v="0"/>
    <s v="Protagonismo"/>
    <s v="Secundario"/>
    <n v="0"/>
    <m/>
    <m/>
    <n v="236.91"/>
    <n v="236.91"/>
    <n v="5.94"/>
    <m/>
    <m/>
    <m/>
    <m/>
    <x v="2"/>
    <s v="/s/mn/90c1e89e24d01c2a3df8080e7f6bdb35"/>
    <m/>
    <m/>
    <s v="No"/>
    <n v="1"/>
    <x v="50"/>
    <n v="24"/>
    <d v="1899-12-30T00:00:00"/>
    <n v="2.9700000000000006"/>
    <s v="0"/>
    <s v="1"/>
    <s v="0"/>
  </r>
  <r>
    <s v="/i/mn/31624285400"/>
    <s v="http://laestrella.com.pa/opinion/columnistas/panama-geopolitica-imperio/24019288"/>
    <s v="http://laestrella.com.pa/opinion/columnistas/panama-geopolitica-imperio/24019288"/>
    <s v="&quot;Panamá en la geopolítica el imperio&quot;"/>
    <m/>
    <x v="0"/>
    <x v="2"/>
    <s v="pa"/>
    <m/>
    <m/>
    <m/>
    <x v="142"/>
    <m/>
    <s v="noticia"/>
    <s v="2017-08-24 21:51:00-05:00"/>
    <d v="2017-08-24T00:00:00"/>
    <d v="1899-12-30T21:51:00"/>
    <m/>
    <n v="50948"/>
    <m/>
    <n v="473.81"/>
    <m/>
    <m/>
    <n v="6"/>
    <s v="información general"/>
    <s v="Panamá"/>
    <m/>
    <s v="español"/>
    <m/>
    <x v="1"/>
    <m/>
    <m/>
    <m/>
    <m/>
    <m/>
    <m/>
    <m/>
    <m/>
    <m/>
    <s v="Historia de Panamá"/>
    <m/>
    <m/>
    <m/>
    <m/>
    <m/>
    <m/>
    <m/>
    <m/>
    <s v="Canal de Panamá"/>
    <x v="1"/>
    <n v="0"/>
    <s v="Protagonismo"/>
    <s v="Secundario"/>
    <n v="0"/>
    <m/>
    <m/>
    <n v="236.91"/>
    <n v="236.91"/>
    <n v="5.94"/>
    <m/>
    <m/>
    <m/>
    <m/>
    <x v="2"/>
    <s v="/s/mn/90c1e89e24d01c2a3df8080e7f6bdb35"/>
    <m/>
    <m/>
    <s v="No"/>
    <n v="1"/>
    <x v="50"/>
    <n v="24"/>
    <d v="1899-12-30T00:00:00"/>
    <n v="2.9700000000000006"/>
    <s v="0"/>
    <s v="1"/>
    <s v="0"/>
  </r>
  <r>
    <s v="/r/a360lat/32412209"/>
    <m/>
    <s v="https://acceso360latam.acceso.com/autoridadcanal/es-PA/?mod=TrackingAVPlayer&amp;task=download&amp;isHighQuality=1&amp;inline=1&amp;newsId=32412209&amp;mediaType=1&amp;origin=news-publication&amp;sigTs=1503666809&amp;sig=097d29ff3be58e746870cc4405ea43aa06d224cad4c76bac038d44faabdb7d67"/>
    <s v="EL PROXIMO AÑO PODRIA SER INAUGURADO EL PROYECTO QUE BUSCA PONER A PANAMA COMO EL HUB HUMANITARIO DE LAS AMERICAS...."/>
    <m/>
    <x v="2"/>
    <x v="8"/>
    <s v="pa"/>
    <s v="pa"/>
    <m/>
    <m/>
    <x v="1"/>
    <m/>
    <s v="radio"/>
    <s v="2017-08-25 05:18:35-05:00"/>
    <d v="2017-08-25T00:00:00"/>
    <d v="1899-12-30T05:18:35"/>
    <m/>
    <m/>
    <m/>
    <n v="248.37"/>
    <n v="172"/>
    <m/>
    <m/>
    <m/>
    <s v="Panamá"/>
    <s v="pa"/>
    <m/>
    <m/>
    <x v="1"/>
    <m/>
    <s v="Proyectos futuros"/>
    <m/>
    <m/>
    <m/>
    <m/>
    <m/>
    <m/>
    <m/>
    <m/>
    <m/>
    <m/>
    <m/>
    <m/>
    <m/>
    <m/>
    <m/>
    <m/>
    <s v="Canal de Panamá"/>
    <x v="2"/>
    <n v="0"/>
    <s v="Protagonismo"/>
    <s v="Mencion"/>
    <n v="0"/>
    <n v="5"/>
    <m/>
    <n v="10"/>
    <n v="7.22"/>
    <n v="5"/>
    <m/>
    <m/>
    <m/>
    <m/>
    <x v="8"/>
    <m/>
    <m/>
    <m/>
    <s v="No"/>
    <n v="1"/>
    <x v="37"/>
    <n v="25"/>
    <d v="1899-12-30T00:03:02"/>
    <n v="2.5"/>
    <s v="0"/>
    <s v="1"/>
    <s v="0"/>
  </r>
  <r>
    <s v="/p/a/112530389"/>
    <m/>
    <s v="http://corerepo.acceso.com/api/v2/temp_file/6f6176a40f41f021a948e6ce03b736d4/?format=json"/>
    <s v="Alacat en Expo Logística"/>
    <m/>
    <x v="3"/>
    <x v="7"/>
    <s v="pa"/>
    <m/>
    <m/>
    <s v="GRUPO EPASA"/>
    <x v="57"/>
    <m/>
    <s v="periódico"/>
    <s v="2017-08-24 17:00:00-05:00"/>
    <d v="2017-08-24T00:00:00"/>
    <m/>
    <n v="156.5"/>
    <n v="4"/>
    <m/>
    <n v="316"/>
    <m/>
    <n v="10"/>
    <m/>
    <s v="información general"/>
    <s v="Panamá"/>
    <m/>
    <s v="español"/>
    <m/>
    <x v="1"/>
    <m/>
    <m/>
    <m/>
    <m/>
    <m/>
    <m/>
    <s v="Economía de Panamá"/>
    <m/>
    <m/>
    <m/>
    <m/>
    <m/>
    <m/>
    <m/>
    <m/>
    <m/>
    <m/>
    <m/>
    <s v="Canal de Panamá"/>
    <x v="1"/>
    <n v="1"/>
    <s v="Protagonismo"/>
    <s v="Secundario"/>
    <n v="1"/>
    <m/>
    <n v="0.08"/>
    <n v="158"/>
    <n v="158"/>
    <n v="7.5"/>
    <m/>
    <m/>
    <m/>
    <m/>
    <x v="7"/>
    <s v="/s/a/panam"/>
    <m/>
    <s v="nacional"/>
    <s v="No"/>
    <n v="1"/>
    <x v="16"/>
    <n v="24"/>
    <d v="1899-12-30T00:00:00"/>
    <n v="3.75"/>
    <s v="1"/>
    <s v="0"/>
    <s v="0"/>
  </r>
  <r>
    <s v="/i/mn/31627794651"/>
    <s v="http://www.telemetro.com/internacionales/Militares-EEUU-llevaron-Panama-Colombia_0_1057094316.html"/>
    <s v="http://www.telemetro.com/internacionales/Militares-EEUU-llevaron-Panama-Colombia_0_1057094316.html"/>
    <s v="El vicepresidente de Estados Unidos Mike Pence saluda a los estudiantes durante su visita a las esclusas de Cocolí del..."/>
    <m/>
    <x v="0"/>
    <x v="22"/>
    <s v="pa"/>
    <m/>
    <m/>
    <m/>
    <x v="1"/>
    <m/>
    <s v="noticia"/>
    <s v="2017-08-25 05:59:00-05:00"/>
    <d v="2017-08-25T00:00:00"/>
    <d v="1899-12-30T05:59:00"/>
    <m/>
    <n v="45728"/>
    <m/>
    <n v="263.39"/>
    <m/>
    <m/>
    <n v="6"/>
    <s v="información general"/>
    <s v="Panamá"/>
    <m/>
    <s v="español"/>
    <m/>
    <x v="1"/>
    <s v="Titular"/>
    <m/>
    <m/>
    <s v="Compuertas"/>
    <m/>
    <m/>
    <m/>
    <m/>
    <m/>
    <m/>
    <m/>
    <m/>
    <m/>
    <m/>
    <m/>
    <m/>
    <m/>
    <m/>
    <s v="Canal de Panamá"/>
    <x v="0"/>
    <n v="0"/>
    <s v="Protagonismo"/>
    <s v="Protagonista"/>
    <n v="0"/>
    <m/>
    <m/>
    <n v="263.39"/>
    <n v="263.39"/>
    <n v="6.41"/>
    <m/>
    <m/>
    <m/>
    <m/>
    <x v="21"/>
    <s v="/s/mn/ffed1af28c99dfe89b18eb4d6c784da8"/>
    <m/>
    <m/>
    <s v="No"/>
    <n v="1"/>
    <x v="4"/>
    <n v="25"/>
    <d v="1899-12-30T00:00:00"/>
    <n v="3.2050000000000001"/>
    <s v="0"/>
    <s v="1"/>
    <s v="0"/>
  </r>
  <r>
    <s v="/p/a/112529853"/>
    <m/>
    <s v="http://corerepo.acceso.com/api/v2/temp_file/9ed4e84ac2a20db8374d23850ed946f9/?format=json"/>
    <s v="Panamá en la geopolítica del imperio (III)"/>
    <m/>
    <x v="3"/>
    <x v="15"/>
    <s v="pa"/>
    <m/>
    <m/>
    <m/>
    <x v="142"/>
    <m/>
    <s v="periódico"/>
    <s v="2017-08-24 17:00:00-05:00"/>
    <d v="2017-08-24T00:00:00"/>
    <m/>
    <n v="412.2"/>
    <n v="5"/>
    <m/>
    <n v="469"/>
    <m/>
    <n v="13"/>
    <m/>
    <s v="información general"/>
    <s v="Panamá"/>
    <m/>
    <s v="español"/>
    <m/>
    <x v="1"/>
    <m/>
    <m/>
    <m/>
    <m/>
    <m/>
    <m/>
    <m/>
    <m/>
    <m/>
    <s v="Historia de Panamá"/>
    <m/>
    <m/>
    <m/>
    <m/>
    <m/>
    <m/>
    <m/>
    <m/>
    <s v="Canal de Panamá"/>
    <x v="1"/>
    <n v="0"/>
    <s v="Protagonismo"/>
    <s v="Secundario"/>
    <n v="0"/>
    <m/>
    <n v="0.14000000000000001"/>
    <n v="234.5"/>
    <n v="234.5"/>
    <n v="5.94"/>
    <m/>
    <m/>
    <m/>
    <m/>
    <x v="15"/>
    <s v="/s/a/estpn"/>
    <m/>
    <s v="nacional"/>
    <s v="No"/>
    <n v="1"/>
    <x v="50"/>
    <n v="24"/>
    <d v="1899-12-30T00:00:00"/>
    <n v="8"/>
    <s v="0"/>
    <s v="1"/>
    <s v="0"/>
  </r>
  <r>
    <s v="/tv/a360lat/32416913"/>
    <m/>
    <s v="https://acceso360latam.acceso.com/bahia/es-PA/?mod=TrackingAVPlayer&amp;task=download&amp;isHighQuality=1&amp;inline=1&amp;newsId=32416913&amp;mediaType=2&amp;origin=news-publication&amp;sigTs=1503722827&amp;sig=1b6baa772d4095acd4e2b4c9dae089c92fb0172a0a77c264defeb4b56a438fae"/>
    <s v="ENTREVISTA CON JOSE BLANDON, ANALISTA POLITICO. HABLA SOBRE LA CRISIS POLITICA Y SOCIAL EN VENEZUELA. TAMBIEN SE REFIERE..."/>
    <m/>
    <x v="1"/>
    <x v="21"/>
    <s v="pa"/>
    <s v="pa"/>
    <m/>
    <m/>
    <x v="1"/>
    <m/>
    <s v="tv"/>
    <s v="2017-08-25 08:01:56-05:00"/>
    <d v="2017-08-25T00:00:00"/>
    <d v="1899-12-30T08:01:56"/>
    <m/>
    <m/>
    <m/>
    <n v="7284.38"/>
    <n v="777"/>
    <m/>
    <m/>
    <m/>
    <s v="Panamá"/>
    <s v="pa"/>
    <m/>
    <m/>
    <x v="1"/>
    <m/>
    <m/>
    <m/>
    <m/>
    <m/>
    <m/>
    <m/>
    <m/>
    <m/>
    <m/>
    <m/>
    <m/>
    <m/>
    <m/>
    <m/>
    <m/>
    <s v="Relaciones internacionales"/>
    <m/>
    <s v="Canal de Panamá"/>
    <x v="2"/>
    <n v="0"/>
    <s v="Protagonismo"/>
    <s v="Mencion"/>
    <n v="0"/>
    <n v="5"/>
    <m/>
    <n v="46.88"/>
    <n v="46.88"/>
    <n v="5"/>
    <m/>
    <m/>
    <m/>
    <m/>
    <x v="3"/>
    <m/>
    <m/>
    <m/>
    <s v="No"/>
    <n v="1"/>
    <x v="1"/>
    <n v="25"/>
    <d v="1899-12-30T00:13:43"/>
    <n v="2.5"/>
    <s v="0"/>
    <s v="1"/>
    <s v="0"/>
  </r>
  <r>
    <s v="/tv/a360lat/32415568"/>
    <m/>
    <s v="https://acceso360latam.acceso.com/bahia/es-PA/?mod=TrackingAVPlayer&amp;task=download&amp;isHighQuality=1&amp;inline=1&amp;newsId=32415568&amp;mediaType=2&amp;origin=news-publication&amp;sigTs=1503722825&amp;sig=375d4ece7016ad7e54cf5aa9eda5a46ea59ec2d10b0e36902107af0aa2ea0161"/>
    <s v="ENTREVISTA CON ELIAS CASTILLO, DIPUTADO DE LA ASAMBLEA NACIONAL. SE HABLA DE LAS INICIATIVAS SOBRE EL PAGO DE LA MULTA..."/>
    <m/>
    <x v="1"/>
    <x v="12"/>
    <s v="pa"/>
    <s v="pa"/>
    <m/>
    <m/>
    <x v="1"/>
    <m/>
    <s v="tv"/>
    <s v="2017-08-25 08:33:45-05:00"/>
    <d v="2017-08-25T00:00:00"/>
    <d v="1899-12-30T08:33:45"/>
    <m/>
    <m/>
    <m/>
    <n v="29666.25"/>
    <n v="879"/>
    <m/>
    <m/>
    <m/>
    <s v="Panamá"/>
    <s v="pa"/>
    <m/>
    <m/>
    <x v="1"/>
    <m/>
    <m/>
    <m/>
    <m/>
    <m/>
    <m/>
    <m/>
    <m/>
    <m/>
    <m/>
    <m/>
    <m/>
    <s v="Ríos y mares"/>
    <m/>
    <m/>
    <m/>
    <m/>
    <m/>
    <s v="Canal de Panamá"/>
    <x v="1"/>
    <n v="0"/>
    <s v="Protagonismo"/>
    <s v="Secundario"/>
    <n v="0"/>
    <n v="439.5"/>
    <m/>
    <n v="14833.13"/>
    <n v="14833.13"/>
    <n v="5"/>
    <m/>
    <m/>
    <m/>
    <m/>
    <x v="12"/>
    <m/>
    <m/>
    <m/>
    <s v="No"/>
    <n v="1"/>
    <x v="32"/>
    <n v="25"/>
    <d v="1899-12-30T00:15:31"/>
    <n v="2.5"/>
    <s v="0"/>
    <s v="1"/>
    <s v="0"/>
  </r>
  <r>
    <s v="/tv/a360lat/32415596"/>
    <m/>
    <s v="https://acceso360latam.acceso.com/bahia/es-PA/?mod=TrackingAVPlayer&amp;task=download&amp;isHighQuality=1&amp;inline=1&amp;newsId=32415596&amp;mediaType=2&amp;origin=news-publication&amp;sigTs=1503722825&amp;sig=76e0f51a81c8095c57367b90a2dbcdb22d7a62c0b3187a6e64763377ba2f489b"/>
    <s v="ENTREVISTA CON ELIAS CASTILLO, DIPUTADO DE LA ASAMBLEA NACIONAL. SE HABLA DE LAS INICIATIVAS SOBRE EL PAGO DE LA MULTA..."/>
    <m/>
    <x v="1"/>
    <x v="12"/>
    <s v="pa"/>
    <s v="pa"/>
    <m/>
    <m/>
    <x v="1"/>
    <m/>
    <s v="tv"/>
    <s v="2017-08-25 08:48:14-05:00"/>
    <d v="2017-08-25T00:00:00"/>
    <d v="1899-12-30T08:48:14"/>
    <m/>
    <m/>
    <m/>
    <n v="8201.25"/>
    <n v="243"/>
    <m/>
    <m/>
    <m/>
    <s v="Panamá"/>
    <s v="pa"/>
    <m/>
    <m/>
    <x v="1"/>
    <m/>
    <m/>
    <m/>
    <m/>
    <m/>
    <m/>
    <m/>
    <m/>
    <m/>
    <m/>
    <m/>
    <m/>
    <s v="Ríos y mares"/>
    <m/>
    <m/>
    <m/>
    <m/>
    <m/>
    <s v="Canal de Panamá"/>
    <x v="1"/>
    <n v="0"/>
    <s v="Protagonismo"/>
    <s v="Secundario"/>
    <n v="0"/>
    <n v="121.5"/>
    <m/>
    <n v="4100.63"/>
    <n v="4100.63"/>
    <n v="5"/>
    <m/>
    <m/>
    <m/>
    <m/>
    <x v="12"/>
    <m/>
    <m/>
    <m/>
    <s v="No"/>
    <n v="1"/>
    <x v="24"/>
    <n v="25"/>
    <d v="1899-12-30T00:04:17"/>
    <n v="2.5"/>
    <s v="0"/>
    <s v="1"/>
    <s v="0"/>
  </r>
  <r>
    <s v="/tv/a360lat/32420601"/>
    <m/>
    <s v="https://acceso360latam.acceso.com/autoridadcanal/es-PA/?mod=TrackingAVPlayer&amp;task=download&amp;isHighQuality=1&amp;inline=1&amp;newsId=32420601&amp;mediaType=2&amp;origin=news-publication&amp;sigTs=1503722853&amp;sig=c8901a1857cdf339bcb13a815ff0d9f7bad69ba6fb53eff44ae23fcb15cedb94"/>
    <s v="LAS DECLARACIONES DE MIKE PENCE, VICEPRESIDENTE DE EEUU, SOBRE LA INCLUSION DE PANAMA EN LA LUCHA CONTRA EL ESTADO..."/>
    <m/>
    <x v="1"/>
    <x v="53"/>
    <s v="pa"/>
    <s v="pa"/>
    <m/>
    <m/>
    <x v="1"/>
    <m/>
    <s v="tv"/>
    <s v="2017-08-25 13:28:21-05:00"/>
    <d v="2017-08-25T00:00:00"/>
    <d v="1899-12-30T13:28:21"/>
    <m/>
    <m/>
    <m/>
    <n v="4727.26"/>
    <n v="382"/>
    <m/>
    <m/>
    <m/>
    <s v="Panamá"/>
    <s v="pa"/>
    <m/>
    <m/>
    <x v="1"/>
    <m/>
    <m/>
    <s v="Seguridad del Canal"/>
    <m/>
    <m/>
    <m/>
    <m/>
    <m/>
    <m/>
    <m/>
    <m/>
    <m/>
    <m/>
    <m/>
    <m/>
    <m/>
    <m/>
    <m/>
    <s v="Canal de Panamá"/>
    <x v="2"/>
    <n v="0"/>
    <s v="Protagonismo"/>
    <s v="Mencion"/>
    <n v="0"/>
    <n v="5"/>
    <m/>
    <n v="61.88"/>
    <n v="61.88"/>
    <n v="5"/>
    <m/>
    <m/>
    <m/>
    <m/>
    <x v="3"/>
    <m/>
    <m/>
    <m/>
    <s v="No"/>
    <n v="1"/>
    <x v="52"/>
    <n v="25"/>
    <d v="1899-12-30T00:06:44"/>
    <n v="2.5"/>
    <s v="0"/>
    <s v="1"/>
    <s v="0"/>
  </r>
  <r>
    <s v="/tv/a360lat/32427058"/>
    <m/>
    <s v="https://acceso360latam.acceso.com/autoridadcanal/es-PA/?mod=TrackingAVPlayer&amp;task=download&amp;isHighQuality=1&amp;inline=1&amp;newsId=32427058&amp;mediaType=2&amp;origin=news-publication&amp;sigTs=1503722853&amp;sig=f6ad755efb6472ff89d57c76b5830ed831989aa6d617e74bc0a3014aa052af5b"/>
    <s v="EL CANAL DE PANAMA PRESENTO EL PLAN ESTRATEGICO 'RUTA VERDE'. DECLARACIONES DE ALEXIS RODRIGUEZ, ESPECIALISTA AMBIENTAL..."/>
    <m/>
    <x v="1"/>
    <x v="27"/>
    <s v="pa"/>
    <s v="pa"/>
    <m/>
    <m/>
    <x v="1"/>
    <m/>
    <s v="tv"/>
    <s v="2017-08-25 20:20:46-05:00"/>
    <d v="2017-08-25T00:00:00"/>
    <d v="1899-12-30T20:20:46"/>
    <m/>
    <m/>
    <m/>
    <n v="5310"/>
    <n v="59"/>
    <m/>
    <m/>
    <m/>
    <s v="Panamá"/>
    <s v="pa"/>
    <m/>
    <m/>
    <x v="1"/>
    <m/>
    <s v="Proyectos futuros"/>
    <m/>
    <m/>
    <m/>
    <m/>
    <m/>
    <m/>
    <m/>
    <m/>
    <m/>
    <m/>
    <m/>
    <m/>
    <m/>
    <m/>
    <m/>
    <m/>
    <s v="Canal de Panamá"/>
    <x v="0"/>
    <n v="1"/>
    <s v="Protagonismo"/>
    <s v="Protagonista"/>
    <n v="1"/>
    <n v="59"/>
    <m/>
    <n v="5310"/>
    <n v="5310"/>
    <n v="10"/>
    <m/>
    <m/>
    <m/>
    <m/>
    <x v="12"/>
    <m/>
    <m/>
    <m/>
    <s v="No"/>
    <n v="1"/>
    <x v="37"/>
    <n v="25"/>
    <d v="1899-12-30T00:01:02"/>
    <n v="5"/>
    <s v="1"/>
    <s v="0"/>
    <s v="0"/>
  </r>
  <r>
    <s v="/i/mn/31634147998"/>
    <s v="http://laexitosapanama.com/2017/el-theodore-roosevelt-hace-historia-en-su-transito-por-el-canal-de-panama/"/>
    <s v="http://laexitosapanama.com/2017/el-theodore-roosevelt-hace-historia-en-su-transito-por-el-canal-de-panama/"/>
    <s v="El Theodore Roosevelt hace historia en su tránsito por el Canal de Panamá"/>
    <m/>
    <x v="0"/>
    <x v="62"/>
    <s v="pa"/>
    <m/>
    <m/>
    <m/>
    <x v="1"/>
    <m/>
    <s v="noticia"/>
    <s v="2017-08-25 19:37:00-05:00"/>
    <d v="2017-08-25T00:00:00"/>
    <d v="1899-12-30T19:37:00"/>
    <m/>
    <n v="42"/>
    <m/>
    <n v="100"/>
    <m/>
    <m/>
    <n v="3"/>
    <m/>
    <s v="Panamá"/>
    <m/>
    <s v="español"/>
    <m/>
    <x v="1"/>
    <s v="Titular"/>
    <m/>
    <m/>
    <m/>
    <m/>
    <m/>
    <m/>
    <m/>
    <m/>
    <s v="Perfiles, Biografías, Entretenimiento"/>
    <m/>
    <m/>
    <m/>
    <m/>
    <m/>
    <m/>
    <m/>
    <m/>
    <s v="Canal de Panamá"/>
    <x v="1"/>
    <n v="0"/>
    <s v="Protagonismo"/>
    <s v="Secundario"/>
    <n v="0"/>
    <m/>
    <m/>
    <n v="0.04"/>
    <n v="0.04"/>
    <n v="5.78"/>
    <m/>
    <m/>
    <m/>
    <m/>
    <x v="50"/>
    <s v="/s/mn/49805ecdec6520d4de81e934906f5014"/>
    <m/>
    <m/>
    <s v="No"/>
    <n v="1"/>
    <x v="31"/>
    <n v="25"/>
    <d v="1899-12-30T00:00:00"/>
    <n v="2.8900000000000006"/>
    <s v="0"/>
    <s v="1"/>
    <s v="0"/>
  </r>
  <r>
    <s v="/r/a360lat/32418005"/>
    <m/>
    <s v="https://acceso360latam.acceso.com/autoridadcanal/es-PA/?mod=TrackingAVPlayer&amp;task=download&amp;isHighQuality=1&amp;inline=1&amp;newsId=32418005&amp;mediaType=1&amp;origin=news-publication&amp;sigTs=1503722853&amp;sig=4ca9ba0f8e07157d700e912bb23148a17cbce680c9faab330f7498e24b4a848b"/>
    <s v="ENTREVISTA CON PEDRO MEILAN, ABOGADO. HABLA SOBRE LA DENUNCIA INTERPUESTA ANTE EL MEF EN CONTRA DE PANAMA PORTS POR BIEN..."/>
    <m/>
    <x v="2"/>
    <x v="9"/>
    <s v="pa"/>
    <s v="pa"/>
    <m/>
    <m/>
    <x v="1"/>
    <m/>
    <s v="radio"/>
    <s v="2017-08-25 09:39:10-05:00"/>
    <d v="2017-08-25T00:00:00"/>
    <d v="1899-12-30T09:39:10"/>
    <m/>
    <m/>
    <m/>
    <n v="389.28"/>
    <n v="365"/>
    <m/>
    <m/>
    <m/>
    <s v="Panamá"/>
    <s v="pa"/>
    <m/>
    <m/>
    <x v="1"/>
    <m/>
    <m/>
    <m/>
    <s v="Ampliación Canal"/>
    <m/>
    <m/>
    <m/>
    <m/>
    <m/>
    <m/>
    <m/>
    <m/>
    <m/>
    <m/>
    <m/>
    <m/>
    <m/>
    <m/>
    <s v="Canal de Panamá"/>
    <x v="1"/>
    <n v="0"/>
    <s v="Protagonismo"/>
    <s v="Secundario"/>
    <n v="0"/>
    <n v="182.5"/>
    <m/>
    <n v="194.64"/>
    <n v="194.64"/>
    <n v="5"/>
    <m/>
    <m/>
    <m/>
    <m/>
    <x v="9"/>
    <m/>
    <m/>
    <m/>
    <s v="No"/>
    <n v="1"/>
    <x v="7"/>
    <n v="25"/>
    <d v="1899-12-30T00:06:26"/>
    <n v="2.5"/>
    <s v="0"/>
    <s v="1"/>
    <s v="0"/>
  </r>
  <r>
    <s v="/tv/a360lat/32427167"/>
    <m/>
    <s v="https://acceso360latam.acceso.com/autoridadcanal/es-PA/?mod=TrackingAVPlayer&amp;task=download&amp;isHighQuality=1&amp;inline=1&amp;newsId=32427167&amp;mediaType=2&amp;origin=news-publication&amp;sigTs=1503722853&amp;sig=2ba1d9c0db81ac7e545fefaad59ca43ae824eb474b2034c171a7e9a5227b23af"/>
    <s v="LAS CIFRAS DE TRANSITO DE BARCOS POR EL CANAL DE PANAMA AMPLIADO REVELAN QUE MAS DE 1700 BUQUES NEO PANAMAX HAN CRUZADO..."/>
    <m/>
    <x v="1"/>
    <x v="24"/>
    <s v="pa"/>
    <s v="pa"/>
    <m/>
    <m/>
    <x v="1"/>
    <m/>
    <s v="tv"/>
    <s v="2017-08-25 20:16:35-05:00"/>
    <d v="2017-08-25T00:00:00"/>
    <d v="1899-12-30T20:16:35"/>
    <m/>
    <m/>
    <m/>
    <n v="5191.3599999999997"/>
    <n v="53"/>
    <m/>
    <m/>
    <m/>
    <s v="Panamá"/>
    <s v="pa"/>
    <m/>
    <m/>
    <x v="1"/>
    <m/>
    <m/>
    <m/>
    <m/>
    <m/>
    <m/>
    <m/>
    <m/>
    <m/>
    <m/>
    <m/>
    <s v="Tránsito de buques por el Canal"/>
    <m/>
    <m/>
    <m/>
    <m/>
    <m/>
    <m/>
    <s v="Canal de Panamá"/>
    <x v="1"/>
    <n v="1"/>
    <s v="Protagonismo"/>
    <s v="Secundario"/>
    <n v="1"/>
    <n v="26.5"/>
    <m/>
    <n v="2595.6799999999998"/>
    <n v="2595.6799999999998"/>
    <n v="8"/>
    <m/>
    <m/>
    <m/>
    <m/>
    <x v="17"/>
    <m/>
    <m/>
    <m/>
    <s v="No"/>
    <n v="1"/>
    <x v="18"/>
    <n v="25"/>
    <d v="1899-12-30T00:00:56"/>
    <n v="4"/>
    <s v="1"/>
    <s v="0"/>
    <s v="0"/>
  </r>
  <r>
    <s v="/tv/a360lat/32427228"/>
    <m/>
    <s v="https://acceso360latam.acceso.com/autoridadcanal/es-PA/?mod=TrackingAVPlayer&amp;task=download&amp;isHighQuality=1&amp;inline=1&amp;newsId=32427228&amp;mediaType=2&amp;origin=news-publication&amp;sigTs=1503722853&amp;sig=1efe03b98679ffc12273537729dff76625a4f8a0c56641a61478c6fb26a7f834"/>
    <s v="LA ACP REALIZO EL QUINTO FORO DE PERIODISMO AMBIENTAL. DECLARACIONES DE ALEXIS RODRIGUEZ, ACP. MENCION: MIAMBIENTE;..."/>
    <m/>
    <x v="1"/>
    <x v="24"/>
    <s v="pa"/>
    <s v="pa"/>
    <m/>
    <m/>
    <x v="1"/>
    <m/>
    <s v="tv"/>
    <s v="2017-08-25 20:22:18-05:00"/>
    <d v="2017-08-25T00:00:00"/>
    <d v="1899-12-30T20:22:18"/>
    <m/>
    <m/>
    <m/>
    <n v="7248.3"/>
    <n v="74"/>
    <m/>
    <m/>
    <m/>
    <s v="Panamá"/>
    <s v="pa"/>
    <m/>
    <m/>
    <x v="1"/>
    <m/>
    <m/>
    <m/>
    <m/>
    <m/>
    <m/>
    <m/>
    <m/>
    <m/>
    <m/>
    <m/>
    <m/>
    <m/>
    <m/>
    <m/>
    <m/>
    <m/>
    <s v="Cumbres, seminarios, foros"/>
    <s v="Canal de Panamá"/>
    <x v="1"/>
    <n v="1"/>
    <s v="Protagonismo"/>
    <s v="Secundario"/>
    <n v="1"/>
    <n v="37"/>
    <m/>
    <n v="3624.15"/>
    <n v="3624.15"/>
    <n v="8"/>
    <m/>
    <m/>
    <m/>
    <m/>
    <x v="17"/>
    <m/>
    <m/>
    <m/>
    <s v="No"/>
    <n v="1"/>
    <x v="5"/>
    <n v="25"/>
    <d v="1899-12-30T00:01:18"/>
    <n v="4"/>
    <s v="1"/>
    <s v="0"/>
    <s v="0"/>
  </r>
  <r>
    <s v="/p/a/112549959"/>
    <m/>
    <s v="http://corerepo.acceso.com/api/v2/temp_file/b26b89a395d7843676692aa20b254698/?format=json"/>
    <s v="1 Y ROTACIÓN"/>
    <m/>
    <x v="3"/>
    <x v="7"/>
    <s v="pa"/>
    <m/>
    <m/>
    <s v="GRUPO EPASA"/>
    <x v="147"/>
    <m/>
    <s v="periódico"/>
    <s v="2017-08-25 17:00:00-05:00"/>
    <d v="2017-08-25T00:00:00"/>
    <m/>
    <n v="793.8"/>
    <n v="4"/>
    <m/>
    <n v="1613"/>
    <m/>
    <n v="21"/>
    <m/>
    <s v="información general"/>
    <s v="Panamá"/>
    <m/>
    <s v="español"/>
    <m/>
    <x v="1"/>
    <m/>
    <m/>
    <m/>
    <m/>
    <m/>
    <s v="Deportes"/>
    <m/>
    <m/>
    <m/>
    <m/>
    <m/>
    <m/>
    <m/>
    <m/>
    <m/>
    <m/>
    <m/>
    <m/>
    <s v="Canal de Panamá"/>
    <x v="1"/>
    <n v="0"/>
    <s v="Protagonismo"/>
    <s v="Secundario"/>
    <n v="0"/>
    <m/>
    <n v="0.41"/>
    <n v="806.5"/>
    <n v="806.5"/>
    <n v="6.25"/>
    <m/>
    <m/>
    <m/>
    <m/>
    <x v="7"/>
    <s v="/s/a/panam"/>
    <m/>
    <s v="nacional"/>
    <s v="Sí"/>
    <n v="1"/>
    <x v="14"/>
    <n v="25"/>
    <d v="1899-12-30T00:00:00"/>
    <n v="3.125"/>
    <s v="0"/>
    <s v="1"/>
    <s v="0"/>
  </r>
  <r>
    <s v="/p/a/112549886"/>
    <m/>
    <s v="http://corerepo.acceso.com/api/v2/temp_file/5142ba8984b5ba86e75cf13e23f3f3ad/?format=json"/>
    <s v="COPA AMÉRICA 2017"/>
    <m/>
    <x v="3"/>
    <x v="28"/>
    <s v="pa"/>
    <m/>
    <m/>
    <s v="GRUPO EPASA"/>
    <x v="148"/>
    <m/>
    <s v="periódico"/>
    <s v="2017-08-25 17:00:00-05:00"/>
    <d v="2017-08-25T00:00:00"/>
    <m/>
    <n v="603.29999999999995"/>
    <n v="4"/>
    <m/>
    <n v="788"/>
    <m/>
    <n v="20"/>
    <m/>
    <s v="información general"/>
    <s v="Panamá"/>
    <m/>
    <s v="español"/>
    <m/>
    <x v="1"/>
    <m/>
    <m/>
    <m/>
    <m/>
    <m/>
    <s v="Deportes"/>
    <m/>
    <m/>
    <m/>
    <m/>
    <m/>
    <m/>
    <m/>
    <m/>
    <m/>
    <m/>
    <m/>
    <m/>
    <s v="Canal de Panamá"/>
    <x v="2"/>
    <n v="0"/>
    <s v="Protagonismo"/>
    <s v="Mencion"/>
    <n v="0"/>
    <m/>
    <n v="0.03"/>
    <n v="30.08"/>
    <n v="30.08"/>
    <n v="6.25"/>
    <m/>
    <m/>
    <m/>
    <m/>
    <x v="23"/>
    <s v="/s/a/pacri"/>
    <m/>
    <s v="nacional"/>
    <s v="No"/>
    <n v="1"/>
    <x v="14"/>
    <n v="25"/>
    <d v="1899-12-30T00:00:00"/>
    <n v="3.125"/>
    <s v="0"/>
    <s v="1"/>
    <s v="0"/>
  </r>
  <r>
    <s v="/p/a/112549469"/>
    <m/>
    <s v="http://corerepo.acceso.com/api/v2/temp_file/620eebb76353eb099898ec257f1356c4/?format=json"/>
    <s v="Colón, more than a free zone"/>
    <m/>
    <x v="3"/>
    <x v="51"/>
    <s v="pa"/>
    <m/>
    <m/>
    <s v="FOCUS PUBLICATIONSS.CINT.SA"/>
    <x v="1"/>
    <m/>
    <s v="periódico"/>
    <s v="2017-08-23 17:00:00-05:00"/>
    <d v="2017-08-23T00:00:00"/>
    <m/>
    <n v="1316.5"/>
    <n v="4"/>
    <m/>
    <n v="1355"/>
    <m/>
    <n v="8"/>
    <m/>
    <s v="turismo y viajes"/>
    <s v="Panamá"/>
    <m/>
    <s v="español"/>
    <m/>
    <x v="1"/>
    <m/>
    <m/>
    <m/>
    <m/>
    <m/>
    <m/>
    <m/>
    <m/>
    <m/>
    <m/>
    <m/>
    <s v="Tránsito de buques por el Canal"/>
    <m/>
    <m/>
    <m/>
    <m/>
    <m/>
    <m/>
    <s v="Canal de Panamá"/>
    <x v="0"/>
    <n v="1"/>
    <s v="Protagonismo"/>
    <s v="Protagonista"/>
    <n v="1"/>
    <m/>
    <n v="2.69"/>
    <n v="1355"/>
    <n v="1355"/>
    <n v="7.81"/>
    <m/>
    <m/>
    <m/>
    <m/>
    <x v="42"/>
    <s v="/s/a/tante"/>
    <m/>
    <s v="nacional"/>
    <s v="Sí"/>
    <n v="1"/>
    <x v="18"/>
    <n v="23"/>
    <d v="1899-12-30T00:00:00"/>
    <n v="3.9049999999999994"/>
    <s v="1"/>
    <s v="0"/>
    <s v="0"/>
  </r>
  <r>
    <s v="/p/a/112549826"/>
    <m/>
    <s v="http://corerepo.acceso.com/api/v2/temp_file/7e4a5fb54b7c1d7abc71fb9e123837d1/?format=json"/>
    <s v="Entregan títulos de propiedad en Salamanca"/>
    <m/>
    <x v="3"/>
    <x v="28"/>
    <s v="pa"/>
    <m/>
    <m/>
    <s v="GRUPO EPASA"/>
    <x v="1"/>
    <m/>
    <s v="periódico"/>
    <s v="2017-08-25 17:00:00-05:00"/>
    <d v="2017-08-25T00:00:00"/>
    <m/>
    <n v="68.900000000000006"/>
    <n v="4"/>
    <m/>
    <n v="89"/>
    <m/>
    <n v="2"/>
    <m/>
    <s v="información general"/>
    <s v="Panamá"/>
    <m/>
    <s v="español"/>
    <m/>
    <x v="0"/>
    <m/>
    <s v="Funcionarios de la ACP"/>
    <m/>
    <m/>
    <m/>
    <m/>
    <m/>
    <m/>
    <m/>
    <m/>
    <m/>
    <m/>
    <m/>
    <m/>
    <m/>
    <m/>
    <m/>
    <m/>
    <s v="Canal de Panamá"/>
    <x v="2"/>
    <n v="0"/>
    <s v="Protagonismo"/>
    <s v="Mencion"/>
    <n v="0"/>
    <m/>
    <n v="0.03"/>
    <n v="30.07"/>
    <n v="30.07"/>
    <n v="6.25"/>
    <m/>
    <m/>
    <m/>
    <m/>
    <x v="23"/>
    <s v="/s/a/pacri"/>
    <m/>
    <s v="nacional"/>
    <s v="Sí"/>
    <n v="1"/>
    <x v="41"/>
    <n v="25"/>
    <d v="1899-12-30T00:00:00"/>
    <n v="3.125"/>
    <s v="0"/>
    <s v="1"/>
    <s v="0"/>
  </r>
  <r>
    <s v="/p/a/112549689"/>
    <m/>
    <s v="http://corerepo.acceso.com/api/v2/temp_file/1e4450cdb473c4134148e25f6c6f51de/?format=json"/>
    <s v="Fórmula para reducir la corrupción"/>
    <m/>
    <x v="3"/>
    <x v="26"/>
    <s v="pa"/>
    <m/>
    <m/>
    <s v="EDIT. POR LA DEMOCRACIA S.A"/>
    <x v="149"/>
    <m/>
    <s v="periódico"/>
    <s v="2017-08-25 17:00:00-05:00"/>
    <d v="2017-08-25T00:00:00"/>
    <m/>
    <n v="370.3"/>
    <n v="5"/>
    <m/>
    <n v="484"/>
    <m/>
    <n v="8"/>
    <m/>
    <s v="información general"/>
    <s v="Panamá"/>
    <m/>
    <s v="español"/>
    <m/>
    <x v="1"/>
    <m/>
    <m/>
    <m/>
    <m/>
    <m/>
    <m/>
    <s v="Economía de Panamá"/>
    <m/>
    <m/>
    <m/>
    <m/>
    <m/>
    <m/>
    <m/>
    <m/>
    <m/>
    <m/>
    <m/>
    <s v="Canal de Panamá"/>
    <x v="1"/>
    <n v="1"/>
    <s v="Protagonismo"/>
    <s v="Secundario"/>
    <n v="1"/>
    <m/>
    <n v="0.11"/>
    <n v="242"/>
    <n v="242"/>
    <n v="7.5"/>
    <m/>
    <m/>
    <m/>
    <m/>
    <x v="22"/>
    <s v="/s/a/lppnn"/>
    <m/>
    <s v="nacional"/>
    <s v="No"/>
    <n v="1"/>
    <x v="16"/>
    <n v="25"/>
    <d v="1899-12-30T00:00:00"/>
    <n v="3.75"/>
    <s v="1"/>
    <s v="0"/>
    <s v="0"/>
  </r>
  <r>
    <s v="/i/mn/31640087056"/>
    <s v="http://laestrella.com.pa/economia/economia-crecio-62-primer-semestre-2017-segun-imae/24019554"/>
    <s v="http://laestrella.com.pa/economia/economia-crecio-62-primer-semestre-2017-segun-imae/24019554"/>
    <s v="La economía creció 6.2% en el primer semestre de 2017 según el IMAE"/>
    <m/>
    <x v="0"/>
    <x v="2"/>
    <s v="pa"/>
    <m/>
    <m/>
    <m/>
    <x v="1"/>
    <m/>
    <s v="noticia"/>
    <s v="2017-08-26 12:03:00-05:00"/>
    <d v="2017-08-26T00:00:00"/>
    <d v="1899-12-30T12:03:00"/>
    <m/>
    <n v="50948"/>
    <m/>
    <n v="473.81"/>
    <m/>
    <m/>
    <n v="6"/>
    <s v="información general"/>
    <s v="Panamá"/>
    <m/>
    <s v="español"/>
    <m/>
    <x v="1"/>
    <m/>
    <m/>
    <m/>
    <m/>
    <m/>
    <m/>
    <s v="Economía de Panamá"/>
    <m/>
    <m/>
    <m/>
    <m/>
    <m/>
    <m/>
    <m/>
    <m/>
    <m/>
    <m/>
    <m/>
    <s v="Canal de Panamá"/>
    <x v="2"/>
    <n v="0"/>
    <s v="Protagonismo"/>
    <s v="Mencion"/>
    <n v="0"/>
    <m/>
    <m/>
    <n v="47.38"/>
    <n v="47.38"/>
    <n v="5.63"/>
    <m/>
    <m/>
    <m/>
    <m/>
    <x v="2"/>
    <s v="/s/mn/90c1e89e24d01c2a3df8080e7f6bdb35"/>
    <m/>
    <m/>
    <s v="No"/>
    <n v="1"/>
    <x v="16"/>
    <n v="26"/>
    <d v="1899-12-30T00:00:00"/>
    <n v="2.8149999999999995"/>
    <s v="0"/>
    <s v="1"/>
    <s v="0"/>
  </r>
  <r>
    <s v="/i/mn/31640394255"/>
    <s v="http://laestrella.com.pa/economia/economia-crecio-62-primer-semestre-2017-segun-imae/24019554"/>
    <s v="http://laestrella.com.pa/economia/economia-crecio-62-primer-semestre-2017-segun-imae/24019554"/>
    <s v="hace 1 hora La economía creció 6.2% en el primer semestre de 2017 según el IMAE"/>
    <m/>
    <x v="0"/>
    <x v="2"/>
    <s v="pa"/>
    <m/>
    <m/>
    <m/>
    <x v="1"/>
    <m/>
    <s v="noticia"/>
    <s v="2017-08-26 12:52:00-05:00"/>
    <d v="2017-08-26T00:00:00"/>
    <d v="1899-12-30T12:52:00"/>
    <m/>
    <n v="50948"/>
    <m/>
    <n v="473.81"/>
    <m/>
    <m/>
    <n v="6"/>
    <s v="información general"/>
    <s v="Panamá"/>
    <m/>
    <s v="español"/>
    <m/>
    <x v="1"/>
    <m/>
    <m/>
    <m/>
    <m/>
    <m/>
    <m/>
    <s v="Economía de Panamá"/>
    <m/>
    <m/>
    <m/>
    <m/>
    <m/>
    <m/>
    <m/>
    <m/>
    <m/>
    <m/>
    <m/>
    <s v="Canal de Panamá"/>
    <x v="2"/>
    <n v="0"/>
    <s v="Protagonismo"/>
    <s v="Mencion"/>
    <n v="0"/>
    <m/>
    <m/>
    <n v="47.38"/>
    <n v="47.38"/>
    <n v="5.63"/>
    <m/>
    <m/>
    <m/>
    <m/>
    <x v="2"/>
    <s v="/s/mn/90c1e89e24d01c2a3df8080e7f6bdb35"/>
    <m/>
    <m/>
    <s v="No"/>
    <n v="1"/>
    <x v="16"/>
    <n v="26"/>
    <d v="1899-12-30T00:00:00"/>
    <n v="2.8149999999999995"/>
    <s v="0"/>
    <s v="1"/>
    <s v="0"/>
  </r>
  <r>
    <s v="/i/mn/31641446674"/>
    <s v="http://laestrella.com.pa/economia/economia-crecio-62-primer-semestre-2017-segun-imae/24019554"/>
    <s v="http://laestrella.com.pa/economia/economia-crecio-62-primer-semestre-2017-segun-imae/24019554"/>
    <s v="hace 28 seg La economía creció 6.2% en el primer semestre de 2017 según el IMAE"/>
    <m/>
    <x v="0"/>
    <x v="2"/>
    <s v="pa"/>
    <m/>
    <m/>
    <m/>
    <x v="1"/>
    <m/>
    <s v="noticia"/>
    <s v="2017-08-26 15:56:00-05:00"/>
    <d v="2017-08-26T00:00:00"/>
    <d v="1899-12-30T15:56:00"/>
    <m/>
    <n v="50948"/>
    <m/>
    <n v="473.81"/>
    <m/>
    <m/>
    <n v="6"/>
    <s v="información general"/>
    <s v="Panamá"/>
    <m/>
    <s v="español"/>
    <m/>
    <x v="1"/>
    <m/>
    <m/>
    <m/>
    <m/>
    <m/>
    <m/>
    <s v="Economía de Panamá"/>
    <m/>
    <m/>
    <m/>
    <m/>
    <m/>
    <m/>
    <m/>
    <m/>
    <m/>
    <m/>
    <m/>
    <s v="Canal de Panamá"/>
    <x v="2"/>
    <n v="0"/>
    <s v="Protagonismo"/>
    <s v="Mencion"/>
    <n v="0"/>
    <m/>
    <m/>
    <n v="47.38"/>
    <n v="47.38"/>
    <n v="5.63"/>
    <m/>
    <m/>
    <m/>
    <m/>
    <x v="2"/>
    <s v="/s/mn/90c1e89e24d01c2a3df8080e7f6bdb35"/>
    <m/>
    <m/>
    <s v="No"/>
    <n v="1"/>
    <x v="16"/>
    <n v="26"/>
    <d v="1899-12-30T00:00:00"/>
    <n v="2.8149999999999995"/>
    <s v="0"/>
    <s v="1"/>
    <s v="0"/>
  </r>
  <r>
    <s v="/p/a/112565569"/>
    <m/>
    <s v="http://corerepo.acceso.com/api/v2/temp_file/82bda2bdaf4317559be78a87a4abc99c/?format=json"/>
    <s v="Albrook, sin planta de tratamiento"/>
    <m/>
    <x v="3"/>
    <x v="26"/>
    <s v="pa"/>
    <m/>
    <m/>
    <s v="EDIT. POR LA DEMOCRACIA S.A"/>
    <x v="150"/>
    <m/>
    <s v="periódico"/>
    <s v="2017-08-26 17:00:00-05:00"/>
    <d v="2017-08-26T00:00:00"/>
    <m/>
    <n v="1000.1"/>
    <n v="5"/>
    <m/>
    <n v="1312"/>
    <m/>
    <n v="17"/>
    <m/>
    <s v="información general"/>
    <s v="Panamá"/>
    <m/>
    <s v="español"/>
    <m/>
    <x v="1"/>
    <m/>
    <m/>
    <m/>
    <m/>
    <m/>
    <m/>
    <m/>
    <m/>
    <m/>
    <m/>
    <m/>
    <m/>
    <s v="Ríos y mares"/>
    <m/>
    <m/>
    <m/>
    <m/>
    <m/>
    <s v="Canal de Panamá"/>
    <x v="2"/>
    <n v="0"/>
    <s v="Protagonismo"/>
    <s v="Mencion"/>
    <n v="0"/>
    <m/>
    <n v="0.03"/>
    <n v="68.569999999999993"/>
    <n v="68.569999999999993"/>
    <n v="5.94"/>
    <m/>
    <m/>
    <m/>
    <m/>
    <x v="22"/>
    <s v="/s/a/lppnn"/>
    <m/>
    <s v="nacional"/>
    <s v="Sí"/>
    <n v="1"/>
    <x v="32"/>
    <n v="26"/>
    <d v="1899-12-30T00:00:00"/>
    <n v="2.9700000000000006"/>
    <s v="0"/>
    <s v="1"/>
    <s v="0"/>
  </r>
  <r>
    <s v="/p/a/112565577"/>
    <m/>
    <s v="http://corerepo.acceso.com/api/v2/temp_file/0ed786def8e44987075bbe80b1cfa6e0/?format=json"/>
    <s v="SOCIEDAD PANAMEÑA A manera de inventario"/>
    <m/>
    <x v="3"/>
    <x v="26"/>
    <s v="pa"/>
    <m/>
    <m/>
    <s v="EDIT. POR LA DEMOCRACIA S.A"/>
    <x v="151"/>
    <m/>
    <s v="periódico"/>
    <s v="2017-08-26 17:00:00-05:00"/>
    <d v="2017-08-26T00:00:00"/>
    <m/>
    <n v="562.29999999999995"/>
    <n v="5"/>
    <m/>
    <n v="738"/>
    <m/>
    <n v="15"/>
    <m/>
    <s v="información general"/>
    <s v="Panamá"/>
    <m/>
    <s v="español"/>
    <m/>
    <x v="1"/>
    <m/>
    <m/>
    <m/>
    <m/>
    <m/>
    <m/>
    <m/>
    <m/>
    <m/>
    <m/>
    <m/>
    <m/>
    <s v="Tratamiento de aguas"/>
    <m/>
    <m/>
    <m/>
    <m/>
    <m/>
    <s v="Canal de Panamá"/>
    <x v="2"/>
    <n v="0"/>
    <s v="Protagonismo"/>
    <s v="Mencion"/>
    <n v="0"/>
    <m/>
    <n v="0.03"/>
    <n v="68.599999999999994"/>
    <n v="68.599999999999994"/>
    <n v="5.94"/>
    <m/>
    <m/>
    <m/>
    <m/>
    <x v="22"/>
    <s v="/s/a/lppnn"/>
    <m/>
    <s v="nacional"/>
    <s v="Sí"/>
    <n v="1"/>
    <x v="51"/>
    <n v="26"/>
    <d v="1899-12-30T00:00:00"/>
    <n v="2.9700000000000006"/>
    <s v="0"/>
    <s v="1"/>
    <s v="0"/>
  </r>
  <r>
    <s v="/p/a/112565551"/>
    <m/>
    <s v="http://corerepo.acceso.com/api/v2/temp_file/b17df3066bb7510064bf8850132af6fd/?format=json"/>
    <s v="Varela olvidó al CRU de Colón"/>
    <m/>
    <x v="3"/>
    <x v="26"/>
    <s v="pa"/>
    <m/>
    <m/>
    <s v="EDIT. POR LA DEMOCRACIA S.A"/>
    <x v="152"/>
    <m/>
    <s v="periódico"/>
    <s v="2017-08-26 17:00:00-05:00"/>
    <d v="2017-08-26T00:00:00"/>
    <m/>
    <n v="313"/>
    <n v="5"/>
    <m/>
    <n v="409"/>
    <m/>
    <n v="14"/>
    <m/>
    <s v="información general"/>
    <s v="Panamá"/>
    <m/>
    <s v="español"/>
    <m/>
    <x v="1"/>
    <m/>
    <m/>
    <m/>
    <m/>
    <m/>
    <m/>
    <m/>
    <m/>
    <m/>
    <m/>
    <m/>
    <m/>
    <m/>
    <m/>
    <m/>
    <m/>
    <m/>
    <s v="Cumbres, seminarios, foros"/>
    <s v="Canal de Panamá"/>
    <x v="0"/>
    <n v="0"/>
    <s v="Protagonismo"/>
    <s v="Protagonista"/>
    <n v="0"/>
    <m/>
    <n v="0.19"/>
    <n v="409"/>
    <n v="409"/>
    <n v="6.88"/>
    <m/>
    <m/>
    <m/>
    <m/>
    <x v="22"/>
    <s v="/s/a/lppnn"/>
    <m/>
    <s v="nacional"/>
    <s v="No"/>
    <n v="1"/>
    <x v="5"/>
    <n v="26"/>
    <d v="1899-12-30T00:00:00"/>
    <n v="3.4399999999999995"/>
    <s v="0"/>
    <s v="1"/>
    <s v="0"/>
  </r>
  <r>
    <s v="/tv/a360lat/32448426"/>
    <m/>
    <s v="https://acceso360latam.acceso.com/autoridadcanal/es-PA/?mod=TrackingAVPlayer&amp;task=download&amp;isHighQuality=1&amp;inline=1&amp;newsId=32448426&amp;mediaType=2&amp;origin=news-publication&amp;sigTs=1503851408&amp;sig=c7621e697c80b1b1a9afb392b474069c97d1cc4439e6278a6babd1eefc9fcee4"/>
    <s v="EN PROGRAMA DE 'TROCHA ABIERTA' CON ALFONSO CASTILLERO, PRESENTADOR; JORGE GARCIA, PANELISTA; MARTIN GONZALEZ, ABOGADO;..."/>
    <m/>
    <x v="1"/>
    <x v="3"/>
    <s v="pa"/>
    <s v="pa"/>
    <m/>
    <m/>
    <x v="1"/>
    <m/>
    <s v="tv"/>
    <s v="2017-08-27 10:48:24-05:00"/>
    <d v="2017-08-27T00:00:00"/>
    <d v="1899-12-30T10:48:24"/>
    <m/>
    <m/>
    <m/>
    <n v="5220"/>
    <n v="823"/>
    <m/>
    <m/>
    <m/>
    <s v="Panamá"/>
    <s v="pa"/>
    <m/>
    <m/>
    <x v="1"/>
    <m/>
    <m/>
    <m/>
    <m/>
    <m/>
    <m/>
    <m/>
    <m/>
    <m/>
    <m/>
    <m/>
    <m/>
    <m/>
    <m/>
    <m/>
    <m/>
    <s v="Relaciones internacionales"/>
    <m/>
    <s v="Canal de Panamá"/>
    <x v="1"/>
    <n v="0"/>
    <s v="Protagonismo"/>
    <s v="Secundario"/>
    <n v="0"/>
    <n v="411.5"/>
    <m/>
    <n v="2610"/>
    <n v="2610"/>
    <n v="5"/>
    <m/>
    <m/>
    <m/>
    <m/>
    <x v="3"/>
    <m/>
    <m/>
    <m/>
    <s v="No"/>
    <n v="1"/>
    <x v="1"/>
    <n v="27"/>
    <d v="1899-12-30T00:14:31"/>
    <n v="2.5"/>
    <s v="0"/>
    <s v="1"/>
    <s v="0"/>
  </r>
  <r>
    <s v="/tv/a360lat/32448434"/>
    <m/>
    <s v="https://acceso360latam.acceso.com/autoridadcanal/es-PA/?mod=TrackingAVPlayer&amp;task=download&amp;isHighQuality=1&amp;inline=1&amp;newsId=32448434&amp;mediaType=2&amp;origin=news-publication&amp;sigTs=1503851408&amp;sig=b0947d2558a5de0e497eb01da0bcc2a81c0d114bc6c2860d686349f0a3e8fdd4"/>
    <s v="EN PROGRAMA DE 'TROCHA ABIERTA' CON ALFONSO CASTILLERO, PRESENTADOR; JORGE GARCIA, PANELISTA; MARTIN GONZALEZ, ABOGADO;..."/>
    <m/>
    <x v="1"/>
    <x v="3"/>
    <s v="pa"/>
    <s v="pa"/>
    <m/>
    <m/>
    <x v="1"/>
    <m/>
    <s v="tv"/>
    <s v="2017-08-27 11:01:57-05:00"/>
    <d v="2017-08-27T00:00:00"/>
    <d v="1899-12-30T11:01:57"/>
    <m/>
    <m/>
    <m/>
    <n v="431"/>
    <n v="115"/>
    <m/>
    <m/>
    <m/>
    <s v="Panamá"/>
    <s v="pa"/>
    <m/>
    <m/>
    <x v="1"/>
    <m/>
    <m/>
    <m/>
    <m/>
    <m/>
    <m/>
    <m/>
    <m/>
    <m/>
    <m/>
    <m/>
    <m/>
    <m/>
    <m/>
    <m/>
    <m/>
    <s v="Relaciones internacionales"/>
    <m/>
    <s v="Canal de Panamá"/>
    <x v="1"/>
    <n v="0"/>
    <s v="Protagonismo"/>
    <s v="Secundario"/>
    <n v="0"/>
    <n v="57.5"/>
    <m/>
    <m/>
    <m/>
    <n v="5"/>
    <m/>
    <m/>
    <m/>
    <m/>
    <x v="3"/>
    <m/>
    <m/>
    <m/>
    <s v="No"/>
    <n v="1"/>
    <x v="1"/>
    <n v="27"/>
    <d v="1899-12-30T00:02:02"/>
    <n v="2.5"/>
    <s v="0"/>
    <s v="1"/>
    <s v="0"/>
  </r>
  <r>
    <s v="/tv/a360lat/32447837"/>
    <m/>
    <s v="https://acceso360latam.acceso.com/autoridadcanal/es-PA/?mod=TrackingAVPlayer&amp;task=download&amp;isHighQuality=1&amp;inline=1&amp;newsId=32447837&amp;mediaType=2&amp;origin=news-publication&amp;sigTs=1503851407&amp;sig=9ff3e4e2bc87ab5514463327e07018f22fe6fed111f0703ebb6bfd69bf5fd5d3"/>
    <s v="EN PROGRAMA DE 'TROCHA ABIERTA' CON ALFONSO CASTILLERO, PRESENTADOR; JORGE GARCIA, PANELISTA; MARTIN GONZALEZ, ABOGADO...."/>
    <m/>
    <x v="1"/>
    <x v="3"/>
    <s v="pa"/>
    <s v="pa"/>
    <m/>
    <m/>
    <x v="1"/>
    <m/>
    <s v="tv"/>
    <s v="2017-08-27 10:13:27-05:00"/>
    <d v="2017-08-27T00:00:00"/>
    <d v="1899-12-30T10:13:27"/>
    <m/>
    <m/>
    <m/>
    <n v="2310"/>
    <n v="308"/>
    <m/>
    <m/>
    <m/>
    <s v="Panamá"/>
    <s v="pa"/>
    <m/>
    <m/>
    <x v="1"/>
    <m/>
    <m/>
    <m/>
    <m/>
    <m/>
    <m/>
    <m/>
    <m/>
    <m/>
    <m/>
    <m/>
    <m/>
    <m/>
    <m/>
    <m/>
    <m/>
    <s v="Relaciones internacionales"/>
    <m/>
    <s v="Canal de Panamá"/>
    <x v="1"/>
    <n v="0"/>
    <s v="Protagonismo"/>
    <s v="Secundario"/>
    <n v="0"/>
    <n v="154"/>
    <m/>
    <n v="1155"/>
    <n v="1155"/>
    <n v="5"/>
    <m/>
    <m/>
    <m/>
    <m/>
    <x v="3"/>
    <m/>
    <m/>
    <m/>
    <s v="No"/>
    <n v="1"/>
    <x v="1"/>
    <n v="27"/>
    <d v="1899-12-30T00:05:26"/>
    <n v="2.5"/>
    <s v="0"/>
    <s v="1"/>
    <s v="0"/>
  </r>
  <r>
    <s v="/p/a/112579476"/>
    <m/>
    <s v="http://corerepo.acceso.com/api/v2/temp_file/83429691f308fca4ef970d2d4c8a4627/?format=json"/>
    <s v="El Canal ampliado atiende los portacontenedores más grandes rumbo a EE.UU."/>
    <m/>
    <x v="3"/>
    <x v="35"/>
    <s v="pa"/>
    <m/>
    <m/>
    <s v="NUEVA PRENSA FINANCIERA  S.A"/>
    <x v="1"/>
    <m/>
    <s v="periódico"/>
    <s v="2017-08-27 17:00:00-05:00"/>
    <d v="2017-08-27T00:00:00"/>
    <m/>
    <n v="476.1"/>
    <n v="4"/>
    <m/>
    <n v="399"/>
    <m/>
    <n v="10"/>
    <m/>
    <s v="información economómica"/>
    <s v="Panamá"/>
    <m/>
    <s v="español"/>
    <m/>
    <x v="0"/>
    <m/>
    <m/>
    <m/>
    <s v="Ampliación Canal"/>
    <m/>
    <m/>
    <m/>
    <m/>
    <m/>
    <m/>
    <m/>
    <m/>
    <m/>
    <m/>
    <m/>
    <m/>
    <m/>
    <m/>
    <s v="Canal de Panamá"/>
    <x v="0"/>
    <n v="0"/>
    <s v="Protagonismo"/>
    <s v="Protagonista"/>
    <n v="0"/>
    <m/>
    <n v="0.33"/>
    <n v="399"/>
    <n v="399"/>
    <n v="6.41"/>
    <m/>
    <m/>
    <m/>
    <m/>
    <x v="27"/>
    <s v="/s/a/cap"/>
    <m/>
    <s v="nacional"/>
    <s v="Sí"/>
    <n v="1"/>
    <x v="7"/>
    <n v="27"/>
    <d v="1899-12-30T00:00:00"/>
    <n v="3.2050000000000001"/>
    <s v="0"/>
    <s v="1"/>
    <s v="0"/>
  </r>
  <r>
    <s v="/i/mn/31652346460"/>
    <s v="http://efpanama.com/buque-theodore-roosevelt-impone-nueva-marca-de-teus/"/>
    <s v="http://efpanama.com/buque-theodore-roosevelt-impone-nueva-marca-de-teus/"/>
    <s v="Buque Theodore Roosevelt impone nueva marca de Teus"/>
    <m/>
    <x v="0"/>
    <x v="43"/>
    <s v="pa"/>
    <m/>
    <m/>
    <m/>
    <x v="1"/>
    <m/>
    <s v="noticia"/>
    <s v="2017-08-28 00:33:00-05:00"/>
    <d v="2017-08-28T00:00:00"/>
    <d v="1899-12-30T00:33:00"/>
    <m/>
    <n v="147"/>
    <m/>
    <n v="100"/>
    <m/>
    <m/>
    <n v="3"/>
    <m/>
    <s v="Panamá"/>
    <m/>
    <s v="español"/>
    <m/>
    <x v="0"/>
    <m/>
    <m/>
    <m/>
    <m/>
    <m/>
    <m/>
    <m/>
    <m/>
    <m/>
    <m/>
    <m/>
    <s v="Tránsito de buques por el Canal"/>
    <m/>
    <m/>
    <m/>
    <m/>
    <m/>
    <m/>
    <s v="Canal de Panamá"/>
    <x v="1"/>
    <n v="0"/>
    <s v="Protagonismo"/>
    <s v="Secundario"/>
    <n v="0"/>
    <m/>
    <m/>
    <n v="0.15"/>
    <n v="0.15"/>
    <n v="5.78"/>
    <m/>
    <m/>
    <m/>
    <m/>
    <x v="35"/>
    <s v="/s/mn/f7481166171f1b2d36384ca6df8b60b0"/>
    <m/>
    <m/>
    <s v="No"/>
    <n v="1"/>
    <x v="18"/>
    <n v="28"/>
    <d v="1899-12-30T00:00:00"/>
    <n v="2.8900000000000006"/>
    <s v="0"/>
    <s v="1"/>
    <s v="0"/>
  </r>
  <r>
    <s v="/p/a/112581908"/>
    <m/>
    <s v="http://corerepo.acceso.com/api/v2/temp_file/409d119ac35facc54271d040a4e6f831/?format=json"/>
    <s v="Cuarenta años después de las firma de los Tratados del Canal de Panamá"/>
    <m/>
    <x v="3"/>
    <x v="20"/>
    <s v="pa"/>
    <m/>
    <m/>
    <s v="Grupo Editorial Metro S.A."/>
    <x v="153"/>
    <m/>
    <s v="periódico"/>
    <s v="2017-08-27 17:00:00-05:00"/>
    <d v="2017-08-27T00:00:00"/>
    <m/>
    <n v="465.2"/>
    <n v="4"/>
    <m/>
    <n v="718"/>
    <m/>
    <n v="4"/>
    <m/>
    <s v="información general"/>
    <s v="Panamá"/>
    <m/>
    <s v="español"/>
    <m/>
    <x v="1"/>
    <s v="Titular"/>
    <m/>
    <m/>
    <m/>
    <m/>
    <m/>
    <m/>
    <m/>
    <m/>
    <s v="Historia del Canal"/>
    <m/>
    <m/>
    <m/>
    <m/>
    <m/>
    <m/>
    <m/>
    <m/>
    <s v="Canal de Panamá"/>
    <x v="0"/>
    <n v="1"/>
    <s v="Protagonismo"/>
    <s v="Protagonista"/>
    <n v="1"/>
    <m/>
    <n v="0.53"/>
    <n v="718"/>
    <n v="718"/>
    <n v="9.3800000000000008"/>
    <m/>
    <m/>
    <m/>
    <m/>
    <x v="20"/>
    <s v="/s/a/melib"/>
    <m/>
    <s v="nacional"/>
    <s v="Sí"/>
    <n v="1"/>
    <x v="25"/>
    <n v="27"/>
    <d v="1899-12-30T00:00:00"/>
    <n v="4.6900000000000004"/>
    <s v="1"/>
    <s v="0"/>
    <s v="0"/>
  </r>
  <r>
    <s v="/p/a/112581368"/>
    <m/>
    <s v="http://corerepo.acceso.com/api/v2/temp_file/f88f2429d81f3091f5c0b497952c397b/?format=json"/>
    <s v="JUVENTUD Los retos urgentes de Pa n a m á"/>
    <m/>
    <x v="3"/>
    <x v="26"/>
    <s v="pa"/>
    <m/>
    <m/>
    <s v="EDIT. POR LA DEMOCRACIA S.A"/>
    <x v="154"/>
    <m/>
    <s v="periódico"/>
    <s v="2017-08-27 17:00:00-05:00"/>
    <d v="2017-08-27T00:00:00"/>
    <m/>
    <n v="274"/>
    <n v="5"/>
    <m/>
    <n v="361"/>
    <m/>
    <n v="21"/>
    <m/>
    <s v="información general"/>
    <s v="Panamá"/>
    <m/>
    <s v="español"/>
    <m/>
    <x v="1"/>
    <m/>
    <m/>
    <m/>
    <m/>
    <m/>
    <m/>
    <m/>
    <m/>
    <m/>
    <s v="Perfiles, Biografías, Entretenimiento"/>
    <m/>
    <m/>
    <m/>
    <m/>
    <m/>
    <m/>
    <m/>
    <m/>
    <s v="Canal de Panamá"/>
    <x v="2"/>
    <n v="1"/>
    <s v="Protagonismo"/>
    <s v="Mencion"/>
    <n v="1"/>
    <m/>
    <n v="0.03"/>
    <n v="68.62"/>
    <n v="68.62"/>
    <n v="6.88"/>
    <m/>
    <m/>
    <m/>
    <m/>
    <x v="22"/>
    <s v="/s/a/lppnn"/>
    <m/>
    <s v="nacional"/>
    <s v="No"/>
    <n v="1"/>
    <x v="31"/>
    <n v="27"/>
    <d v="1899-12-30T00:00:00"/>
    <n v="3.4399999999999995"/>
    <s v="1"/>
    <s v="0"/>
    <s v="0"/>
  </r>
  <r>
    <s v="/p/a/112579461"/>
    <m/>
    <s v="http://corerepo.acceso.com/api/v2/temp_file/1936763e10045be7a31749eb98d8fd3f/?format=json"/>
    <s v="El Canal ampliado atiende los portacontenedores más grandes rumbo a EE.UU."/>
    <m/>
    <x v="3"/>
    <x v="35"/>
    <s v="pa"/>
    <m/>
    <m/>
    <s v="NUEVA PRENSA FINANCIERA  S.A"/>
    <x v="1"/>
    <m/>
    <s v="periódico"/>
    <s v="2017-08-27 17:00:00-05:00"/>
    <d v="2017-08-27T00:00:00"/>
    <m/>
    <n v="51.3"/>
    <n v="4"/>
    <m/>
    <n v="39"/>
    <m/>
    <n v="2"/>
    <m/>
    <s v="información economómica"/>
    <s v="Panamá"/>
    <m/>
    <s v="español"/>
    <m/>
    <x v="1"/>
    <m/>
    <m/>
    <m/>
    <s v="Ampliación Canal"/>
    <m/>
    <m/>
    <m/>
    <m/>
    <m/>
    <m/>
    <m/>
    <m/>
    <m/>
    <m/>
    <m/>
    <m/>
    <m/>
    <m/>
    <s v="Canal de Panamá"/>
    <x v="0"/>
    <n v="0"/>
    <s v="Protagonismo"/>
    <s v="Protagonista"/>
    <n v="0"/>
    <m/>
    <n v="0.03"/>
    <n v="39"/>
    <n v="39"/>
    <n v="6.41"/>
    <m/>
    <m/>
    <m/>
    <m/>
    <x v="27"/>
    <s v="/s/a/cap"/>
    <m/>
    <s v="nacional"/>
    <s v="No"/>
    <n v="1"/>
    <x v="7"/>
    <n v="27"/>
    <d v="1899-12-30T00:00:00"/>
    <n v="3.2050000000000001"/>
    <s v="0"/>
    <s v="1"/>
    <s v="0"/>
  </r>
  <r>
    <s v="/p/a/112581551"/>
    <m/>
    <s v="http://corerepo.acceso.com/api/v2/temp_file/872171fd7d4aa64327ff78e0f83aaca3/?format=json"/>
    <s v="Recordarán firma de tratados Torrijos Carter"/>
    <m/>
    <x v="3"/>
    <x v="28"/>
    <s v="pa"/>
    <m/>
    <m/>
    <s v="GRUPO EPASA"/>
    <x v="1"/>
    <m/>
    <s v="periódico"/>
    <s v="2017-08-27 17:00:00-05:00"/>
    <d v="2017-08-27T00:00:00"/>
    <m/>
    <n v="102.6"/>
    <n v="4"/>
    <m/>
    <n v="133"/>
    <m/>
    <n v="6"/>
    <m/>
    <s v="información general"/>
    <s v="Panamá"/>
    <m/>
    <s v="español"/>
    <m/>
    <x v="0"/>
    <m/>
    <m/>
    <m/>
    <m/>
    <m/>
    <m/>
    <m/>
    <m/>
    <m/>
    <m/>
    <m/>
    <m/>
    <m/>
    <m/>
    <m/>
    <m/>
    <m/>
    <s v="Aniversario del Canal de Panamá"/>
    <s v="Canal de Panamá"/>
    <x v="0"/>
    <n v="1"/>
    <s v="Protagonismo"/>
    <s v="Protagonista"/>
    <n v="1"/>
    <m/>
    <n v="0.14000000000000001"/>
    <n v="133"/>
    <n v="133"/>
    <n v="9.3800000000000008"/>
    <m/>
    <m/>
    <m/>
    <m/>
    <x v="23"/>
    <s v="/s/a/pacri"/>
    <m/>
    <s v="nacional"/>
    <s v="No"/>
    <n v="1"/>
    <x v="8"/>
    <n v="27"/>
    <d v="1899-12-30T00:00:00"/>
    <n v="4.6900000000000004"/>
    <s v="1"/>
    <s v="0"/>
    <s v="0"/>
  </r>
  <r>
    <s v="/p/a/112579417"/>
    <m/>
    <s v="http://corerepo.acceso.com/api/v2/temp_file/53399576f7e10aab4a24518adc8a8730/?format=json"/>
    <s v="Un Canal de récord"/>
    <m/>
    <x v="3"/>
    <x v="35"/>
    <s v="pa"/>
    <m/>
    <m/>
    <s v="NUEVA PRENSA FINANCIERA  S.A"/>
    <x v="1"/>
    <m/>
    <s v="periódico"/>
    <s v="2017-08-27 17:00:00-05:00"/>
    <d v="2017-08-27T00:00:00"/>
    <m/>
    <n v="618.6"/>
    <n v="4"/>
    <m/>
    <n v="478"/>
    <m/>
    <n v="11"/>
    <m/>
    <s v="información economómica"/>
    <s v="Panamá"/>
    <m/>
    <s v="español"/>
    <m/>
    <x v="0"/>
    <m/>
    <m/>
    <m/>
    <m/>
    <m/>
    <m/>
    <m/>
    <m/>
    <m/>
    <m/>
    <m/>
    <s v="Tránsito de buques por el Canal"/>
    <m/>
    <m/>
    <m/>
    <m/>
    <m/>
    <m/>
    <s v="Canal de Panamá"/>
    <x v="1"/>
    <n v="1"/>
    <s v="Protagonismo"/>
    <s v="Secundario"/>
    <n v="1"/>
    <m/>
    <n v="0.2"/>
    <n v="239"/>
    <n v="239"/>
    <n v="6.56"/>
    <m/>
    <m/>
    <m/>
    <m/>
    <x v="27"/>
    <s v="/s/a/cap"/>
    <m/>
    <s v="nacional"/>
    <s v="Sí"/>
    <n v="1"/>
    <x v="18"/>
    <n v="27"/>
    <d v="1899-12-30T00:00:00"/>
    <n v="3.2799999999999994"/>
    <s v="1"/>
    <s v="0"/>
    <s v="0"/>
  </r>
  <r>
    <s v="/p/a/112581496"/>
    <m/>
    <s v="http://corerepo.acceso.com/api/v2/temp_file/cd874d4d68dfc274711e796884d223d4/?format=json"/>
    <s v="Canal y empleados cubren evasión fiscal de los ricos » Los miles de millones de dólares que otorga el       » Mientras..."/>
    <m/>
    <x v="3"/>
    <x v="7"/>
    <s v="pa"/>
    <m/>
    <m/>
    <s v="GRUPO EPASA"/>
    <x v="155"/>
    <m/>
    <s v="periódico"/>
    <s v="2017-08-27 17:00:00-05:00"/>
    <d v="2017-08-27T00:00:00"/>
    <m/>
    <n v="749.2"/>
    <n v="4"/>
    <m/>
    <n v="1524"/>
    <m/>
    <n v="8"/>
    <m/>
    <s v="información general"/>
    <s v="Panamá"/>
    <m/>
    <s v="español"/>
    <m/>
    <x v="1"/>
    <m/>
    <m/>
    <m/>
    <m/>
    <m/>
    <m/>
    <s v="Economía del Canal"/>
    <m/>
    <m/>
    <m/>
    <m/>
    <m/>
    <m/>
    <m/>
    <m/>
    <m/>
    <m/>
    <m/>
    <s v="Canal de Panamá"/>
    <x v="0"/>
    <n v="-1"/>
    <s v="Protagonismo"/>
    <s v="Protagonista"/>
    <n v="-1"/>
    <m/>
    <n v="0.78"/>
    <n v="1524"/>
    <n v="-1524"/>
    <n v="1.25"/>
    <m/>
    <m/>
    <m/>
    <m/>
    <x v="7"/>
    <s v="/s/a/panam"/>
    <m/>
    <s v="nacional"/>
    <s v="Sí"/>
    <n v="1"/>
    <x v="10"/>
    <n v="27"/>
    <d v="1899-12-30T00:00:00"/>
    <n v="0.625"/>
    <s v="0"/>
    <s v="0"/>
    <s v="1"/>
  </r>
  <r>
    <s v="/p/a/112579408"/>
    <m/>
    <s v="http://corerepo.acceso.com/api/v2/temp_file/a80aac7d29445fc8f49a7a22149dfdd6/?format=json"/>
    <s v="Los gurús económicos se citan en Jackson Hole"/>
    <m/>
    <x v="3"/>
    <x v="35"/>
    <s v="pa"/>
    <m/>
    <m/>
    <s v="NUEVA PRENSA FINANCIERA  S.A"/>
    <x v="1"/>
    <m/>
    <s v="periódico"/>
    <s v="2017-08-27 17:00:00-05:00"/>
    <d v="2017-08-27T00:00:00"/>
    <m/>
    <n v="467.8"/>
    <n v="4"/>
    <m/>
    <n v="364"/>
    <m/>
    <n v="23"/>
    <m/>
    <s v="información economómica"/>
    <s v="Panamá"/>
    <m/>
    <s v="español"/>
    <m/>
    <x v="1"/>
    <m/>
    <m/>
    <m/>
    <m/>
    <m/>
    <m/>
    <m/>
    <m/>
    <m/>
    <m/>
    <m/>
    <s v="Tránsito de buques por el Canal"/>
    <m/>
    <m/>
    <m/>
    <m/>
    <m/>
    <m/>
    <s v="Canal de Panamá"/>
    <x v="0"/>
    <n v="1"/>
    <s v="Protagonismo"/>
    <s v="Protagonista"/>
    <n v="1"/>
    <m/>
    <n v="0.3"/>
    <n v="364"/>
    <n v="364"/>
    <n v="7.81"/>
    <m/>
    <m/>
    <m/>
    <m/>
    <x v="27"/>
    <s v="/s/a/cap"/>
    <m/>
    <s v="nacional"/>
    <s v="No"/>
    <n v="1"/>
    <x v="18"/>
    <n v="27"/>
    <d v="1899-12-30T00:00:00"/>
    <n v="3.9049999999999994"/>
    <s v="1"/>
    <s v="0"/>
    <s v="0"/>
  </r>
  <r>
    <s v="/p/a/112581056"/>
    <m/>
    <s v="http://corerepo.acceso.com/api/v2/temp_file/5a5044ee19cdf827e25402de0ea003c6/?format=json"/>
    <s v="Colonenses reciben sus títulos de Anati"/>
    <m/>
    <x v="3"/>
    <x v="15"/>
    <s v="pa"/>
    <m/>
    <m/>
    <m/>
    <x v="90"/>
    <m/>
    <s v="periódico"/>
    <s v="2017-08-27 17:00:00-05:00"/>
    <d v="2017-08-27T00:00:00"/>
    <m/>
    <n v="196.1"/>
    <n v="5"/>
    <m/>
    <n v="221"/>
    <m/>
    <n v="5"/>
    <m/>
    <s v="información general"/>
    <s v="Panamá"/>
    <m/>
    <s v="español"/>
    <m/>
    <x v="0"/>
    <m/>
    <m/>
    <m/>
    <m/>
    <m/>
    <m/>
    <m/>
    <m/>
    <m/>
    <m/>
    <m/>
    <m/>
    <m/>
    <m/>
    <m/>
    <m/>
    <m/>
    <s v="Cumbres, seminarios, foros"/>
    <s v="Canal de Panamá"/>
    <x v="2"/>
    <n v="0"/>
    <s v="Protagonismo"/>
    <s v="Mencion"/>
    <n v="0"/>
    <m/>
    <n v="0.03"/>
    <n v="54.29"/>
    <n v="54.29"/>
    <n v="5.63"/>
    <m/>
    <m/>
    <m/>
    <m/>
    <x v="15"/>
    <s v="/s/a/estpn"/>
    <m/>
    <s v="nacional"/>
    <s v="Sí"/>
    <n v="1"/>
    <x v="5"/>
    <n v="27"/>
    <d v="1899-12-30T00:00:00"/>
    <n v="2.8149999999999995"/>
    <s v="0"/>
    <s v="1"/>
    <s v="0"/>
  </r>
  <r>
    <s v="/r/a360lat/32460478"/>
    <m/>
    <s v="https://acceso360latam.acceso.com/autoridadcanal/es-PA/?mod=TrackingAVPlayer&amp;task=download&amp;isHighQuality=1&amp;inline=1&amp;newsId=32460478&amp;mediaType=1&amp;origin=news-publication&amp;sigTs=1503937816&amp;sig=453e4fa6dc15ff8a87288a80aad99e8b85a0cf69d2659dc7fb6f8fcf47c50f59"/>
    <s v="EN EL MES DE OCTUBRE SE CELEBRARA LOS 100 AÑOS DEL REGISTRO DE BUQUES. MENCION: CANAL DE PANAMA AMPLIADO; ACP."/>
    <m/>
    <x v="2"/>
    <x v="10"/>
    <s v="pa"/>
    <s v="pa"/>
    <m/>
    <m/>
    <x v="1"/>
    <m/>
    <s v="radio"/>
    <s v="2017-08-28 06:17:19-05:00"/>
    <d v="2017-08-28T00:00:00"/>
    <d v="1899-12-30T06:17:19"/>
    <m/>
    <m/>
    <m/>
    <n v="82.65"/>
    <n v="124"/>
    <m/>
    <m/>
    <m/>
    <s v="Panamá"/>
    <s v="pa"/>
    <m/>
    <m/>
    <x v="1"/>
    <m/>
    <m/>
    <m/>
    <m/>
    <m/>
    <m/>
    <m/>
    <m/>
    <m/>
    <m/>
    <m/>
    <s v="Tránsito de buques por el Canal"/>
    <m/>
    <m/>
    <m/>
    <m/>
    <m/>
    <m/>
    <s v="Canal de Panamá"/>
    <x v="1"/>
    <n v="0"/>
    <s v="Protagonismo"/>
    <s v="Secundario"/>
    <n v="0"/>
    <n v="62"/>
    <m/>
    <n v="41.33"/>
    <n v="41.33"/>
    <n v="5"/>
    <m/>
    <m/>
    <m/>
    <m/>
    <x v="10"/>
    <m/>
    <m/>
    <m/>
    <s v="No"/>
    <n v="1"/>
    <x v="18"/>
    <n v="28"/>
    <d v="1899-12-30T00:02:11"/>
    <n v="2.5"/>
    <s v="0"/>
    <s v="1"/>
    <s v="0"/>
  </r>
  <r>
    <s v="/tv/a360lat/32461053"/>
    <m/>
    <s v="https://acceso360latam.acceso.com/autoridadcanal/es-PA/?mod=TrackingAVPlayer&amp;task=download&amp;isHighQuality=1&amp;inline=1&amp;newsId=32461053&amp;mediaType=2&amp;origin=news-publication&amp;sigTs=1503937822&amp;sig=75e993da7f65ffd6a9ed046cde695a193dad44bb9d7eca318d8d7571e6b5c77c"/>
    <s v="EN EL PROGRAMA 'RADAR' CON SABRINA BACAL, PRESENTADORA; JORGE EDUARDO RITTER, EXCANCILLER; ALFONSO GRIMALDO, ABOGADO;..."/>
    <m/>
    <x v="1"/>
    <x v="67"/>
    <s v="pa"/>
    <s v="pa"/>
    <m/>
    <m/>
    <x v="1"/>
    <m/>
    <s v="tv"/>
    <s v="2017-08-27 11:35:29-05:00"/>
    <d v="2017-08-27T00:00:00"/>
    <d v="1899-12-30T11:35:29"/>
    <m/>
    <m/>
    <m/>
    <n v="62"/>
    <n v="376"/>
    <m/>
    <m/>
    <m/>
    <s v="Panamá"/>
    <s v="pa"/>
    <m/>
    <m/>
    <x v="1"/>
    <m/>
    <m/>
    <s v="Seguridad del Canal"/>
    <m/>
    <m/>
    <m/>
    <m/>
    <m/>
    <m/>
    <m/>
    <m/>
    <m/>
    <m/>
    <m/>
    <m/>
    <m/>
    <m/>
    <m/>
    <s v="Canal de Panamá"/>
    <x v="2"/>
    <n v="0"/>
    <s v="Protagonismo"/>
    <s v="Mencion"/>
    <n v="0"/>
    <n v="5"/>
    <m/>
    <m/>
    <m/>
    <n v="5"/>
    <m/>
    <m/>
    <m/>
    <m/>
    <x v="17"/>
    <m/>
    <m/>
    <m/>
    <s v="No"/>
    <n v="1"/>
    <x v="52"/>
    <n v="27"/>
    <d v="1899-12-30T00:06:38"/>
    <n v="2.5"/>
    <s v="0"/>
    <s v="1"/>
    <s v="0"/>
  </r>
  <r>
    <s v="/p/a/112582429"/>
    <m/>
    <s v="http://corerepo.acceso.com/api/v2/temp_file/6c601b1eca84197e33954269facb7561/?format=json"/>
    <s v="UNA EXPERIENCIA PARISIENSE LESSEP'S B"/>
    <m/>
    <x v="3"/>
    <x v="68"/>
    <s v="pa"/>
    <m/>
    <m/>
    <s v="EDIT. POR LA DEMOCRACIA S.A"/>
    <x v="1"/>
    <m/>
    <s v="periódico"/>
    <s v="2017-08-26 17:00:00-05:00"/>
    <d v="2017-08-26T00:00:00"/>
    <m/>
    <n v="282.60000000000002"/>
    <n v="5"/>
    <m/>
    <n v="364"/>
    <m/>
    <n v="11"/>
    <m/>
    <s v="gastronomía, restauración y alimentación"/>
    <s v="Panamá"/>
    <m/>
    <s v="español"/>
    <m/>
    <x v="1"/>
    <m/>
    <s v="Funcionarios de la ACP"/>
    <m/>
    <m/>
    <m/>
    <m/>
    <m/>
    <m/>
    <m/>
    <m/>
    <m/>
    <m/>
    <m/>
    <m/>
    <m/>
    <m/>
    <m/>
    <m/>
    <s v="Canal de Panamá"/>
    <x v="2"/>
    <n v="0"/>
    <s v="Protagonismo"/>
    <s v="Mencion"/>
    <n v="0"/>
    <m/>
    <n v="0.03"/>
    <n v="20.93"/>
    <n v="20.93"/>
    <n v="5.94"/>
    <m/>
    <m/>
    <m/>
    <m/>
    <x v="53"/>
    <s v="/s/a/lpalm"/>
    <n v="1"/>
    <s v="nacional"/>
    <s v="Sí"/>
    <n v="1"/>
    <x v="41"/>
    <n v="26"/>
    <d v="1899-12-30T00:00:00"/>
    <n v="2.9700000000000006"/>
    <s v="0"/>
    <s v="1"/>
    <s v="0"/>
  </r>
  <r>
    <s v="/tv/a360lat/32465207"/>
    <m/>
    <s v="https://acceso360latam.acceso.com/autoridadcanal/es-PA/?mod=TrackingAVPlayer&amp;task=download&amp;isHighQuality=1&amp;inline=1&amp;newsId=32465207&amp;mediaType=2&amp;origin=news-publication&amp;sigTs=1503983500&amp;sig=edc1aca1c8da80eb68b47703d1889750cdc6668dd0a1160aafb7cb5a4bf9d906"/>
    <s v="MAS DE DIEZ INSTITUCIONES PUBLICAS FUERON CITADAS POR LA COMISION DE INFRAESTRUCTURA Y ASUNTOS DEL CANAL DE PANAMA...."/>
    <m/>
    <x v="1"/>
    <x v="53"/>
    <s v="pa"/>
    <s v="pa"/>
    <m/>
    <m/>
    <x v="1"/>
    <m/>
    <s v="tv"/>
    <s v="2017-08-28 13:02:12-05:00"/>
    <d v="2017-08-28T00:00:00"/>
    <d v="1899-12-30T13:02:12"/>
    <m/>
    <m/>
    <m/>
    <n v="2747.25"/>
    <n v="222"/>
    <m/>
    <m/>
    <m/>
    <s v="Panamá"/>
    <s v="pa"/>
    <m/>
    <m/>
    <x v="1"/>
    <m/>
    <s v="Administración"/>
    <m/>
    <m/>
    <m/>
    <m/>
    <m/>
    <m/>
    <m/>
    <m/>
    <m/>
    <m/>
    <m/>
    <m/>
    <m/>
    <m/>
    <m/>
    <m/>
    <s v="Canal de Panamá"/>
    <x v="1"/>
    <n v="0"/>
    <s v="Protagonismo"/>
    <s v="Secundario"/>
    <n v="0"/>
    <n v="111"/>
    <m/>
    <n v="1373.63"/>
    <n v="1373.63"/>
    <n v="5"/>
    <m/>
    <m/>
    <m/>
    <m/>
    <x v="3"/>
    <m/>
    <m/>
    <m/>
    <s v="No"/>
    <n v="1"/>
    <x v="11"/>
    <n v="28"/>
    <d v="1899-12-30T00:03:55"/>
    <n v="2.5"/>
    <s v="0"/>
    <s v="1"/>
    <s v="0"/>
  </r>
  <r>
    <s v="/p/a/112599175"/>
    <m/>
    <s v="http://corerepo.acceso.com/api/v2/temp_file/1c353434ed94d38c38994a589705c71d/?format=json"/>
    <s v="Panamá se promociona en Corea del Sur"/>
    <m/>
    <x v="3"/>
    <x v="15"/>
    <s v="pa"/>
    <m/>
    <m/>
    <m/>
    <x v="90"/>
    <m/>
    <s v="periódico"/>
    <s v="2017-08-28 17:00:00-05:00"/>
    <d v="2017-08-28T00:00:00"/>
    <m/>
    <n v="259.60000000000002"/>
    <n v="5"/>
    <m/>
    <n v="295"/>
    <m/>
    <n v="6"/>
    <m/>
    <s v="información general"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1"/>
    <n v="0"/>
    <s v="Protagonismo"/>
    <s v="Secundario"/>
    <n v="0"/>
    <m/>
    <n v="0.08"/>
    <n v="147.5"/>
    <n v="147.5"/>
    <n v="5.94"/>
    <m/>
    <m/>
    <m/>
    <m/>
    <x v="15"/>
    <s v="/s/a/estpn"/>
    <m/>
    <s v="nacional"/>
    <s v="No"/>
    <n v="1"/>
    <x v="1"/>
    <n v="28"/>
    <d v="1899-12-30T00:00:00"/>
    <n v="2.9700000000000006"/>
    <s v="0"/>
    <s v="1"/>
    <s v="0"/>
  </r>
  <r>
    <s v="/p/a/112599193"/>
    <m/>
    <s v="http://corerepo.acceso.com/api/v2/temp_file/e59f5adb33ffec74f7c79a57af6881af/?format=json"/>
    <s v="Arias Madrid, el nacionalista y la historia de un amor"/>
    <m/>
    <x v="3"/>
    <x v="15"/>
    <s v="pa"/>
    <m/>
    <m/>
    <m/>
    <x v="156"/>
    <m/>
    <s v="periódico"/>
    <s v="2017-08-28 17:00:00-05:00"/>
    <d v="2017-08-28T00:00:00"/>
    <m/>
    <n v="1472.6"/>
    <n v="5"/>
    <m/>
    <n v="1675"/>
    <m/>
    <n v="4"/>
    <m/>
    <s v="información general"/>
    <s v="Panamá"/>
    <m/>
    <s v="español"/>
    <m/>
    <x v="1"/>
    <m/>
    <m/>
    <m/>
    <m/>
    <m/>
    <m/>
    <m/>
    <m/>
    <m/>
    <s v="Historia de Panamá"/>
    <m/>
    <m/>
    <m/>
    <m/>
    <m/>
    <m/>
    <m/>
    <m/>
    <s v="Canal de Panamá"/>
    <x v="2"/>
    <n v="0"/>
    <s v="Protagonismo"/>
    <s v="Mencion"/>
    <n v="0"/>
    <m/>
    <n v="0.03"/>
    <n v="54.21"/>
    <n v="54.21"/>
    <n v="5.63"/>
    <m/>
    <m/>
    <m/>
    <m/>
    <x v="15"/>
    <s v="/s/a/estpn"/>
    <m/>
    <s v="nacional"/>
    <s v="No"/>
    <n v="1"/>
    <x v="16"/>
    <n v="28"/>
    <d v="1899-12-30T00:00:00"/>
    <n v="2.8149999999999995"/>
    <s v="0"/>
    <s v="1"/>
    <s v="0"/>
  </r>
  <r>
    <s v="/i/mn/31663685944"/>
    <s v="http://impresa.prensa.com/economia/Crece-ritmo-produccion_0_4836266401.html"/>
    <s v="http://impresa.prensa.com/economia/Crece-ritmo-produccion_0_4836266401.html"/>
    <s v="Crece ritmo de producción"/>
    <m/>
    <x v="0"/>
    <x v="4"/>
    <s v="pa"/>
    <m/>
    <m/>
    <m/>
    <x v="1"/>
    <m/>
    <s v="noticia"/>
    <s v="2017-08-29 01:45:00-05:00"/>
    <d v="2017-08-29T00:00:00"/>
    <d v="1899-12-30T01:45:00"/>
    <m/>
    <n v="26458"/>
    <m/>
    <n v="190.5"/>
    <m/>
    <m/>
    <n v="6"/>
    <m/>
    <s v="Panamá"/>
    <m/>
    <s v="español"/>
    <m/>
    <x v="1"/>
    <m/>
    <m/>
    <m/>
    <m/>
    <m/>
    <m/>
    <s v="Economía de Panamá"/>
    <m/>
    <m/>
    <m/>
    <m/>
    <m/>
    <m/>
    <m/>
    <m/>
    <m/>
    <m/>
    <m/>
    <s v="Canal de Panamá"/>
    <x v="1"/>
    <n v="1"/>
    <s v="Protagonismo"/>
    <s v="Secundario"/>
    <n v="1"/>
    <m/>
    <m/>
    <n v="95.25"/>
    <n v="95.25"/>
    <n v="6.56"/>
    <m/>
    <m/>
    <m/>
    <m/>
    <x v="4"/>
    <s v="/s/mn/a1d13b173b13f7ca05cc2186b32ab920"/>
    <m/>
    <m/>
    <s v="No"/>
    <n v="1"/>
    <x v="29"/>
    <n v="29"/>
    <d v="1899-12-30T00:00:00"/>
    <n v="3.2799999999999994"/>
    <s v="1"/>
    <s v="0"/>
    <s v="0"/>
  </r>
  <r>
    <s v="/p/a/112599838"/>
    <m/>
    <s v="http://corerepo.acceso.com/api/v2/temp_file/26155b1f9d2d9da4ea1dca24675127da/?format=json"/>
    <s v="Celebrarán al ritmo de los tambores"/>
    <m/>
    <x v="3"/>
    <x v="28"/>
    <s v="pa"/>
    <m/>
    <m/>
    <s v="GRUPO EPASA"/>
    <x v="157"/>
    <m/>
    <s v="periódico"/>
    <s v="2017-08-28 17:00:00-05:00"/>
    <d v="2017-08-28T00:00:00"/>
    <m/>
    <n v="60.2"/>
    <n v="4"/>
    <m/>
    <n v="80"/>
    <m/>
    <n v="22"/>
    <m/>
    <s v="información general"/>
    <s v="Panamá"/>
    <m/>
    <s v="español"/>
    <m/>
    <x v="1"/>
    <m/>
    <m/>
    <m/>
    <m/>
    <m/>
    <m/>
    <m/>
    <m/>
    <m/>
    <m/>
    <m/>
    <m/>
    <m/>
    <m/>
    <m/>
    <m/>
    <m/>
    <s v="Fiestas y cocteles"/>
    <s v="Canal de Panamá"/>
    <x v="2"/>
    <n v="0"/>
    <s v="Protagonismo"/>
    <s v="Mencion"/>
    <n v="0"/>
    <m/>
    <n v="0.03"/>
    <n v="30.12"/>
    <n v="30.12"/>
    <n v="6.25"/>
    <m/>
    <m/>
    <m/>
    <m/>
    <x v="23"/>
    <s v="/s/a/pacri"/>
    <m/>
    <s v="nacional"/>
    <s v="Sí"/>
    <n v="1"/>
    <x v="33"/>
    <n v="28"/>
    <d v="1899-12-30T00:00:00"/>
    <n v="3.125"/>
    <s v="0"/>
    <s v="1"/>
    <s v="0"/>
  </r>
  <r>
    <s v="/p/a/112599515"/>
    <m/>
    <s v="http://corerepo.acceso.com/api/v2/temp_file/047fee219e09d4524d19eeed15b7d7b5/?format=json"/>
    <s v="Crece ritmo de producción"/>
    <m/>
    <x v="3"/>
    <x v="26"/>
    <s v="pa"/>
    <m/>
    <m/>
    <s v="EDIT. POR LA DEMOCRACIA S.A"/>
    <x v="36"/>
    <m/>
    <s v="periódico"/>
    <s v="2017-08-28 17:00:00-05:00"/>
    <d v="2017-08-28T00:00:00"/>
    <m/>
    <n v="301.3"/>
    <n v="5"/>
    <m/>
    <n v="395"/>
    <m/>
    <n v="19"/>
    <m/>
    <s v="información general"/>
    <s v="Panamá"/>
    <m/>
    <s v="español"/>
    <m/>
    <x v="1"/>
    <m/>
    <m/>
    <m/>
    <m/>
    <m/>
    <m/>
    <s v="Economía de Panamá"/>
    <m/>
    <m/>
    <m/>
    <m/>
    <m/>
    <m/>
    <m/>
    <m/>
    <m/>
    <m/>
    <m/>
    <s v="Canal de Panamá"/>
    <x v="1"/>
    <n v="1"/>
    <s v="Protagonismo"/>
    <s v="Secundario"/>
    <n v="1"/>
    <m/>
    <n v="0.09"/>
    <n v="197.5"/>
    <n v="197.5"/>
    <n v="7.5"/>
    <m/>
    <m/>
    <m/>
    <m/>
    <x v="22"/>
    <s v="/s/a/lppnn"/>
    <m/>
    <s v="nacional"/>
    <s v="Sí"/>
    <n v="1"/>
    <x v="29"/>
    <n v="28"/>
    <d v="1899-12-30T00:00:00"/>
    <n v="3.75"/>
    <s v="1"/>
    <s v="0"/>
    <s v="0"/>
  </r>
  <r>
    <s v="/p/a/112599482"/>
    <m/>
    <s v="http://corerepo.acceso.com/api/v2/temp_file/2b7ec188467c0597ad576d8dcce643e2/?format=json"/>
    <s v="PORTADA"/>
    <m/>
    <x v="3"/>
    <x v="26"/>
    <s v="pa"/>
    <m/>
    <m/>
    <s v="EDIT. POR LA DEMOCRACIA S.A"/>
    <x v="1"/>
    <m/>
    <s v="periódico"/>
    <s v="2017-08-28 17:00:00-05:00"/>
    <d v="2017-08-28T00:00:00"/>
    <m/>
    <n v="1716"/>
    <n v="5"/>
    <m/>
    <n v="2195"/>
    <m/>
    <n v="1"/>
    <m/>
    <s v="información general"/>
    <s v="Panamá"/>
    <m/>
    <s v="español"/>
    <m/>
    <x v="1"/>
    <m/>
    <m/>
    <m/>
    <m/>
    <m/>
    <m/>
    <s v="Economía del Canal"/>
    <m/>
    <m/>
    <m/>
    <m/>
    <m/>
    <m/>
    <m/>
    <m/>
    <m/>
    <m/>
    <m/>
    <s v="Canal de Panamá"/>
    <x v="1"/>
    <n v="0"/>
    <s v="Protagonismo"/>
    <s v="Secundario"/>
    <n v="0"/>
    <m/>
    <n v="0.5"/>
    <n v="1097.5"/>
    <n v="1097.5"/>
    <n v="6.25"/>
    <m/>
    <m/>
    <m/>
    <m/>
    <x v="22"/>
    <s v="/s/a/lppnn"/>
    <m/>
    <s v="nacional"/>
    <s v="Sí"/>
    <n v="1"/>
    <x v="10"/>
    <n v="28"/>
    <d v="1899-12-30T00:00:00"/>
    <n v="3.125"/>
    <s v="0"/>
    <s v="1"/>
    <s v="0"/>
  </r>
  <r>
    <s v="/p/a/112600252"/>
    <m/>
    <s v="http://corerepo.acceso.com/api/v2/temp_file/c20144e5b709708257a8b68e2ab2c76a/?format=json"/>
    <s v="Mil millones al año pierden los productores tras el aumento de importación de rubros"/>
    <m/>
    <x v="3"/>
    <x v="20"/>
    <s v="pa"/>
    <m/>
    <m/>
    <s v="Grupo Editorial Metro S.A."/>
    <x v="158"/>
    <m/>
    <s v="periódico"/>
    <s v="2017-08-28 17:00:00-05:00"/>
    <d v="2017-08-28T00:00:00"/>
    <m/>
    <n v="479.9"/>
    <n v="4"/>
    <m/>
    <n v="727"/>
    <m/>
    <n v="10"/>
    <m/>
    <s v="información general"/>
    <s v="Panamá"/>
    <m/>
    <s v="español"/>
    <m/>
    <x v="1"/>
    <m/>
    <m/>
    <m/>
    <m/>
    <m/>
    <m/>
    <s v="Economía de Panamá"/>
    <m/>
    <m/>
    <m/>
    <m/>
    <m/>
    <m/>
    <m/>
    <m/>
    <m/>
    <m/>
    <m/>
    <s v="Canal de Panamá"/>
    <x v="2"/>
    <n v="0"/>
    <s v="Protagonismo"/>
    <s v="Mencion"/>
    <n v="0"/>
    <m/>
    <n v="0.03"/>
    <n v="42.49"/>
    <n v="42.49"/>
    <n v="6.25"/>
    <m/>
    <m/>
    <m/>
    <m/>
    <x v="20"/>
    <s v="/s/a/melib"/>
    <m/>
    <s v="nacional"/>
    <s v="No"/>
    <n v="1"/>
    <x v="10"/>
    <n v="28"/>
    <d v="1899-12-30T00:00:00"/>
    <n v="3.125"/>
    <s v="0"/>
    <s v="1"/>
    <s v="0"/>
  </r>
  <r>
    <s v="/p/a/112599422"/>
    <m/>
    <s v="http://corerepo.acceso.com/api/v2/temp_file/9fa9e1537935c7e65ec27a4255936dd7/?format=json"/>
    <s v="Astillero pide reducir canon"/>
    <m/>
    <x v="3"/>
    <x v="26"/>
    <s v="pa"/>
    <m/>
    <m/>
    <s v="EDIT. POR LA DEMOCRACIA S.A"/>
    <x v="2"/>
    <m/>
    <s v="periódico"/>
    <s v="2017-08-28 17:00:00-05:00"/>
    <d v="2017-08-28T00:00:00"/>
    <m/>
    <n v="764.4"/>
    <n v="5"/>
    <m/>
    <n v="1003"/>
    <m/>
    <n v="13"/>
    <m/>
    <s v="información general"/>
    <s v="Panamá"/>
    <m/>
    <s v="español"/>
    <m/>
    <x v="1"/>
    <m/>
    <m/>
    <m/>
    <m/>
    <m/>
    <m/>
    <m/>
    <m/>
    <m/>
    <m/>
    <m/>
    <s v="Tránsito de buques por el Canal"/>
    <m/>
    <m/>
    <m/>
    <m/>
    <m/>
    <m/>
    <s v="Canal de Panamá"/>
    <x v="1"/>
    <n v="1"/>
    <s v="Protagonismo"/>
    <s v="Secundario"/>
    <n v="1"/>
    <m/>
    <n v="0.23"/>
    <n v="501.5"/>
    <n v="501.5"/>
    <n v="7.5"/>
    <m/>
    <m/>
    <m/>
    <m/>
    <x v="22"/>
    <s v="/s/a/lppnn"/>
    <m/>
    <s v="nacional"/>
    <s v="Sí"/>
    <n v="1"/>
    <x v="18"/>
    <n v="28"/>
    <d v="1899-12-30T00:00:00"/>
    <n v="3.75"/>
    <s v="1"/>
    <s v="0"/>
    <s v="0"/>
  </r>
  <r>
    <s v="/p/a/112599237"/>
    <m/>
    <s v="http://corerepo.acceso.com/api/v2/temp_file/647dec69a65092d495667c430bc7aa97/?format=json"/>
    <s v="SIN TÉCNICOS NO HAY FUTURO"/>
    <m/>
    <x v="3"/>
    <x v="46"/>
    <s v="pa"/>
    <m/>
    <m/>
    <s v="EDIT. POR LA DEMOCRACIA S.A"/>
    <x v="47"/>
    <m/>
    <s v="periódico"/>
    <s v="2017-08-28 17:00:00-05:00"/>
    <d v="2017-08-28T00:00:00"/>
    <m/>
    <n v="1022"/>
    <n v="5"/>
    <m/>
    <n v="4154"/>
    <m/>
    <n v="14"/>
    <m/>
    <s v="información economómica"/>
    <s v="Panamá"/>
    <m/>
    <s v="español"/>
    <m/>
    <x v="1"/>
    <m/>
    <s v="Obras y arreglos "/>
    <m/>
    <m/>
    <m/>
    <m/>
    <m/>
    <m/>
    <m/>
    <m/>
    <m/>
    <m/>
    <m/>
    <m/>
    <m/>
    <m/>
    <m/>
    <m/>
    <s v="Canal de Panamá"/>
    <x v="0"/>
    <n v="0"/>
    <s v="Protagonismo"/>
    <s v="Protagonista"/>
    <n v="0"/>
    <m/>
    <n v="1.89"/>
    <n v="4154"/>
    <n v="4154"/>
    <n v="6.88"/>
    <m/>
    <m/>
    <m/>
    <m/>
    <x v="37"/>
    <s v="/s/a/lpmar"/>
    <n v="1"/>
    <s v="nacional"/>
    <s v="Sí"/>
    <n v="1"/>
    <x v="9"/>
    <n v="28"/>
    <d v="1899-12-30T00:00:00"/>
    <n v="3.4399999999999995"/>
    <s v="0"/>
    <s v="1"/>
    <s v="0"/>
  </r>
  <r>
    <s v="/r/a360lat/32480077"/>
    <m/>
    <s v="https://acceso360latam.acceso.com/autoridadcanal/es-PA/?mod=TrackingAVPlayer&amp;task=download&amp;isHighQuality=1&amp;inline=1&amp;newsId=32480077&amp;mediaType=1&amp;origin=news-publication&amp;sigTs=1504024208&amp;sig=f1ede154aab1c627ea2647ba416bf93b9eb61505d8106504ab8c9b10d7e8a81d"/>
    <s v="LA ACP INFORMO QUE HOY ESTARA TRANSITANDO UN BUQUE CON CAPACIDAD PARA MAS DE 14 MIL CONTENEDORES."/>
    <m/>
    <x v="2"/>
    <x v="8"/>
    <s v="pa"/>
    <s v="pa"/>
    <m/>
    <m/>
    <x v="1"/>
    <m/>
    <s v="radio"/>
    <s v="2017-08-29 08:38:25-05:00"/>
    <d v="2017-08-29T00:00:00"/>
    <d v="1899-12-30T08:38:25"/>
    <m/>
    <m/>
    <m/>
    <n v="63.54"/>
    <n v="44"/>
    <m/>
    <m/>
    <m/>
    <s v="Panamá"/>
    <s v="pa"/>
    <m/>
    <m/>
    <x v="1"/>
    <m/>
    <m/>
    <m/>
    <m/>
    <m/>
    <m/>
    <m/>
    <m/>
    <m/>
    <m/>
    <m/>
    <s v="Tránsito de buques por el Canal"/>
    <m/>
    <m/>
    <m/>
    <m/>
    <m/>
    <m/>
    <s v="Canal de Panamá"/>
    <x v="1"/>
    <n v="0"/>
    <s v="Protagonismo"/>
    <s v="Secundario"/>
    <n v="0"/>
    <n v="22"/>
    <m/>
    <n v="31.77"/>
    <n v="31.77"/>
    <n v="5"/>
    <m/>
    <m/>
    <m/>
    <m/>
    <x v="8"/>
    <m/>
    <m/>
    <m/>
    <s v="No"/>
    <n v="1"/>
    <x v="10"/>
    <n v="29"/>
    <d v="1899-12-30T00:00:47"/>
    <n v="2.5"/>
    <s v="0"/>
    <s v="1"/>
    <s v="0"/>
  </r>
  <r>
    <s v="/i/mn/31671662903"/>
    <s v="http://laestrella.com.pa/eventos/cine/pantalla-imax-canal-panama-sera-segunda-grande-mundo/24020109"/>
    <s v="http://laestrella.com.pa/eventos/cine/pantalla-imax-canal-panama-sera-segunda-grande-mundo/24020109"/>
    <s v="Pantalla IMAX 3D del Canal de Panamá será la segunda más grande del mundo"/>
    <m/>
    <x v="0"/>
    <x v="2"/>
    <s v="pa"/>
    <m/>
    <m/>
    <m/>
    <x v="159"/>
    <m/>
    <s v="noticia"/>
    <s v="2017-08-29 17:45:00-05:00"/>
    <d v="2017-08-29T00:00:00"/>
    <d v="1899-12-30T17:45:00"/>
    <m/>
    <n v="50948"/>
    <m/>
    <n v="473.81"/>
    <m/>
    <m/>
    <n v="6"/>
    <s v="información general"/>
    <s v="Panamá"/>
    <m/>
    <s v="español"/>
    <m/>
    <x v="1"/>
    <s v="Titular"/>
    <m/>
    <m/>
    <m/>
    <m/>
    <m/>
    <m/>
    <m/>
    <m/>
    <m/>
    <m/>
    <m/>
    <m/>
    <m/>
    <m/>
    <m/>
    <m/>
    <s v="Audiovisuales teatro"/>
    <s v="Canal de Panamá"/>
    <x v="1"/>
    <n v="1"/>
    <s v="Protagonismo"/>
    <s v="Secundario"/>
    <n v="1"/>
    <m/>
    <m/>
    <n v="236.91"/>
    <n v="236.91"/>
    <n v="6.88"/>
    <m/>
    <m/>
    <m/>
    <m/>
    <x v="2"/>
    <s v="/s/mn/90c1e89e24d01c2a3df8080e7f6bdb35"/>
    <m/>
    <m/>
    <s v="No"/>
    <n v="1"/>
    <x v="55"/>
    <n v="29"/>
    <d v="1899-12-30T00:00:00"/>
    <n v="3.4399999999999995"/>
    <s v="1"/>
    <s v="0"/>
    <s v="0"/>
  </r>
  <r>
    <s v="/r/a360lat/32484414"/>
    <m/>
    <s v="https://acceso360latam.acceso.com/autoridadcanal/es-PA/?mod=TrackingAVPlayer&amp;task=download&amp;isHighQuality=1&amp;inline=1&amp;newsId=32484414&amp;mediaType=1&amp;origin=news-publication&amp;sigTs=1504068395&amp;sig=c796374bf719efce0f2460af655bf281354b60f3b5d45dfdf8a491301adf4252"/>
    <s v="UNA DELEGACION OFICIAL DE PANAMA VISITA BUSAN, COREA DEL SUR, PARA FORTALECER LAS RELACIONES EXISTENTES. MENCION: CANAL..."/>
    <m/>
    <x v="2"/>
    <x v="9"/>
    <s v="pa"/>
    <s v="pa"/>
    <m/>
    <m/>
    <x v="1"/>
    <m/>
    <s v="radio"/>
    <s v="2017-08-29 10:11:04-05:00"/>
    <d v="2017-08-29T00:00:00"/>
    <d v="1899-12-30T10:11:04"/>
    <m/>
    <m/>
    <m/>
    <n v="125.85"/>
    <n v="118"/>
    <m/>
    <m/>
    <m/>
    <s v="Panamá"/>
    <s v="pa"/>
    <m/>
    <m/>
    <x v="1"/>
    <m/>
    <m/>
    <m/>
    <m/>
    <m/>
    <m/>
    <m/>
    <m/>
    <m/>
    <m/>
    <m/>
    <m/>
    <m/>
    <m/>
    <m/>
    <m/>
    <s v="Relaciones internacionales"/>
    <m/>
    <s v="Canal de Panamá"/>
    <x v="2"/>
    <n v="0"/>
    <s v="Protagonismo"/>
    <s v="Mencion"/>
    <n v="0"/>
    <n v="5"/>
    <m/>
    <n v="10"/>
    <n v="5.33"/>
    <n v="5"/>
    <m/>
    <m/>
    <m/>
    <m/>
    <x v="9"/>
    <m/>
    <m/>
    <m/>
    <s v="No"/>
    <n v="1"/>
    <x v="1"/>
    <n v="29"/>
    <d v="1899-12-30T00:02:05"/>
    <n v="2.5"/>
    <s v="0"/>
    <s v="1"/>
    <s v="0"/>
  </r>
  <r>
    <s v="/i/mn/31671164593"/>
    <s v="http://impresa.prensa.com/economia/Crece-ritmo-produccion_0_4836266401.html"/>
    <s v="http://impresa.prensa.com/economia/Crece-ritmo-produccion_0_4836266401.html"/>
    <s v="Proyectos impulsan los indicadores de construcción."/>
    <m/>
    <x v="0"/>
    <x v="4"/>
    <s v="pa"/>
    <m/>
    <m/>
    <m/>
    <x v="1"/>
    <m/>
    <s v="noticia"/>
    <s v="2017-08-29 16:32:00-05:00"/>
    <d v="2017-08-29T00:00:00"/>
    <d v="1899-12-30T16:32:00"/>
    <m/>
    <n v="26458"/>
    <m/>
    <n v="190.5"/>
    <m/>
    <m/>
    <n v="6"/>
    <m/>
    <s v="Panamá"/>
    <m/>
    <s v="español"/>
    <m/>
    <x v="1"/>
    <m/>
    <m/>
    <m/>
    <m/>
    <m/>
    <m/>
    <s v="Economía de Panamá"/>
    <m/>
    <m/>
    <m/>
    <m/>
    <m/>
    <m/>
    <m/>
    <m/>
    <m/>
    <m/>
    <m/>
    <s v="Canal de Panamá"/>
    <x v="1"/>
    <n v="1"/>
    <s v="Protagonismo"/>
    <s v="Secundario"/>
    <n v="1"/>
    <m/>
    <m/>
    <n v="95.25"/>
    <n v="95.25"/>
    <n v="6.56"/>
    <m/>
    <m/>
    <m/>
    <m/>
    <x v="4"/>
    <s v="/s/mn/a1d13b173b13f7ca05cc2186b32ab920"/>
    <m/>
    <m/>
    <s v="No"/>
    <n v="1"/>
    <x v="16"/>
    <n v="29"/>
    <d v="1899-12-30T00:00:00"/>
    <n v="3.2799999999999994"/>
    <s v="1"/>
    <s v="0"/>
    <s v="0"/>
  </r>
  <r>
    <s v="/p/a/112618222"/>
    <m/>
    <s v="http://corerepo.acceso.com/api/v2/temp_file/94d4f9cd57ab5b8311a52d0c57577b06/?format=json"/>
    <s v="NARCOTRÁFICO Tres panameños están aprehendidos Confiscan tonelada y media de droga en Panamá Oeste y Este"/>
    <m/>
    <x v="3"/>
    <x v="28"/>
    <s v="pa"/>
    <m/>
    <m/>
    <s v="GRUPO EPASA"/>
    <x v="133"/>
    <m/>
    <s v="periódico"/>
    <s v="2017-08-29 17:00:00-05:00"/>
    <d v="2017-08-29T00:00:00"/>
    <m/>
    <n v="655.8"/>
    <n v="4"/>
    <m/>
    <n v="902"/>
    <m/>
    <n v="16"/>
    <m/>
    <s v="información general"/>
    <s v="Panamá"/>
    <m/>
    <s v="español"/>
    <m/>
    <x v="1"/>
    <m/>
    <m/>
    <s v="Violencia y drogas"/>
    <m/>
    <m/>
    <m/>
    <m/>
    <m/>
    <m/>
    <m/>
    <m/>
    <m/>
    <m/>
    <m/>
    <m/>
    <m/>
    <m/>
    <m/>
    <s v="Canal de Panamá"/>
    <x v="2"/>
    <n v="0"/>
    <s v="Protagonismo"/>
    <s v="Mencion"/>
    <n v="0"/>
    <m/>
    <n v="0.03"/>
    <n v="30.06"/>
    <n v="30.06"/>
    <n v="6.25"/>
    <m/>
    <m/>
    <m/>
    <m/>
    <x v="23"/>
    <s v="/s/a/pacri"/>
    <m/>
    <s v="nacional"/>
    <s v="Sí"/>
    <n v="1"/>
    <x v="56"/>
    <n v="29"/>
    <d v="1899-12-30T00:00:00"/>
    <n v="3.125"/>
    <s v="0"/>
    <s v="1"/>
    <s v="0"/>
  </r>
  <r>
    <s v="/p/a/112617967"/>
    <m/>
    <s v="http://corerepo.acceso.com/api/v2/temp_file/3e8c41a426e6f4faf9a5463d7219878e/?format=json"/>
    <s v="El potencial agropecuario"/>
    <m/>
    <x v="3"/>
    <x v="26"/>
    <s v="pa"/>
    <m/>
    <m/>
    <s v="EDIT. POR LA DEMOCRACIA S.A"/>
    <x v="160"/>
    <m/>
    <s v="periódico"/>
    <s v="2017-08-29 17:00:00-05:00"/>
    <d v="2017-08-29T00:00:00"/>
    <m/>
    <n v="782.1"/>
    <n v="5"/>
    <m/>
    <n v="1026"/>
    <m/>
    <n v="15"/>
    <m/>
    <s v="información general"/>
    <s v="Panamá"/>
    <m/>
    <s v="español"/>
    <m/>
    <x v="1"/>
    <m/>
    <m/>
    <m/>
    <m/>
    <m/>
    <m/>
    <s v="Economía de Panamá"/>
    <m/>
    <m/>
    <m/>
    <m/>
    <m/>
    <m/>
    <m/>
    <m/>
    <m/>
    <m/>
    <m/>
    <s v="Canal de Panamá"/>
    <x v="1"/>
    <n v="1"/>
    <s v="Protagonismo"/>
    <s v="Secundario"/>
    <n v="1"/>
    <m/>
    <n v="0.23"/>
    <n v="513"/>
    <n v="513"/>
    <n v="7.5"/>
    <m/>
    <m/>
    <m/>
    <m/>
    <x v="22"/>
    <s v="/s/a/lppnn"/>
    <m/>
    <s v="nacional"/>
    <s v="Sí"/>
    <n v="1"/>
    <x v="16"/>
    <n v="29"/>
    <d v="1899-12-30T00:00:00"/>
    <n v="3.75"/>
    <s v="1"/>
    <s v="0"/>
    <s v="0"/>
  </r>
  <r>
    <s v="/r/a360lat/32493146"/>
    <m/>
    <s v="https://acceso360latam.acceso.com/autoridadcanal/es-PA/?mod=TrackingAVPlayer&amp;task=download&amp;isHighQuality=1&amp;inline=1&amp;newsId=32493146&amp;mediaType=1&amp;origin=news-publication&amp;sigTs=1504102273&amp;sig=7410d5dfd39b7ee2302cd720125f0c3f8bd4e684533c9c6fefe7d090d7131ec3"/>
    <s v="COLON. UN TOTAL DE 250 TITULOS DE PROPIEDAD FUERON ENTREGADOS A MORADORES DEL CORREGIMIENTO DE SALAMANCA, LOS CUALES SE..."/>
    <m/>
    <x v="2"/>
    <x v="8"/>
    <s v="pa"/>
    <s v="pa"/>
    <m/>
    <m/>
    <x v="1"/>
    <m/>
    <s v="radio"/>
    <s v="2017-08-30 05:47:24-05:00"/>
    <d v="2017-08-30T00:00:00"/>
    <d v="1899-12-30T05:47:24"/>
    <m/>
    <m/>
    <m/>
    <n v="129.96"/>
    <n v="90"/>
    <m/>
    <m/>
    <m/>
    <s v="Panamá"/>
    <s v="pa"/>
    <m/>
    <m/>
    <x v="1"/>
    <m/>
    <m/>
    <m/>
    <m/>
    <m/>
    <m/>
    <m/>
    <m/>
    <m/>
    <m/>
    <m/>
    <m/>
    <m/>
    <s v="Recostrucción de barrios"/>
    <m/>
    <m/>
    <m/>
    <m/>
    <s v="Canal de Panamá"/>
    <x v="2"/>
    <n v="0"/>
    <s v="Protagonismo"/>
    <s v="Mencion"/>
    <n v="0"/>
    <n v="5"/>
    <m/>
    <n v="10"/>
    <n v="7.22"/>
    <n v="5"/>
    <m/>
    <m/>
    <m/>
    <m/>
    <x v="8"/>
    <m/>
    <m/>
    <m/>
    <s v="No"/>
    <n v="1"/>
    <x v="57"/>
    <n v="30"/>
    <d v="1899-12-30T00:01:35"/>
    <n v="2.5"/>
    <s v="0"/>
    <s v="1"/>
    <s v="0"/>
  </r>
  <r>
    <s v="/p/a/112617790"/>
    <m/>
    <s v="http://corerepo.acceso.com/api/v2/temp_file/de1d1e08406ab455972b82a7c7e57884/?format=json"/>
    <s v="Inauguración de Lessep's Bistro Café"/>
    <m/>
    <x v="3"/>
    <x v="52"/>
    <s v="pa"/>
    <m/>
    <m/>
    <s v="EDIT. POR LA DEMOCRACIA S.A"/>
    <x v="1"/>
    <m/>
    <s v="periódico"/>
    <s v="2017-08-29 17:00:00-05:00"/>
    <d v="2017-08-29T00:00:00"/>
    <m/>
    <n v="164.5"/>
    <n v="4"/>
    <m/>
    <n v="215"/>
    <m/>
    <n v="18"/>
    <m/>
    <s v="información general"/>
    <s v="Panamá"/>
    <m/>
    <s v="español"/>
    <m/>
    <x v="1"/>
    <m/>
    <m/>
    <m/>
    <m/>
    <m/>
    <m/>
    <m/>
    <m/>
    <m/>
    <m/>
    <m/>
    <m/>
    <m/>
    <m/>
    <m/>
    <m/>
    <m/>
    <s v="Aniversario del Canal de Panamá"/>
    <s v="Canal de Panamá"/>
    <x v="0"/>
    <n v="1"/>
    <s v="Protagonismo"/>
    <s v="Protagonista"/>
    <n v="1"/>
    <m/>
    <n v="0.1"/>
    <n v="215"/>
    <n v="215"/>
    <n v="8.75"/>
    <m/>
    <m/>
    <m/>
    <m/>
    <x v="43"/>
    <s v="/s/a/lpviv"/>
    <n v="1"/>
    <s v="nacional"/>
    <s v="No"/>
    <n v="1"/>
    <x v="8"/>
    <n v="29"/>
    <d v="1899-12-30T00:00:00"/>
    <n v="4.375"/>
    <s v="1"/>
    <s v="0"/>
    <s v="0"/>
  </r>
  <r>
    <s v="/p/a/112617930"/>
    <m/>
    <s v="http://corerepo.acceso.com/api/v2/temp_file/589f9a30da72160740bad7a3403a09a8/?format=json"/>
    <s v="Buque arriba a Virginia"/>
    <m/>
    <x v="3"/>
    <x v="26"/>
    <s v="pa"/>
    <m/>
    <m/>
    <s v="EDIT. POR LA DEMOCRACIA S.A"/>
    <x v="27"/>
    <m/>
    <s v="periódico"/>
    <s v="2017-08-29 17:00:00-05:00"/>
    <d v="2017-08-29T00:00:00"/>
    <m/>
    <n v="355.7"/>
    <n v="5"/>
    <m/>
    <n v="465"/>
    <m/>
    <n v="22"/>
    <m/>
    <s v="información general"/>
    <s v="Panamá"/>
    <m/>
    <s v="español"/>
    <m/>
    <x v="1"/>
    <m/>
    <m/>
    <m/>
    <m/>
    <m/>
    <m/>
    <m/>
    <m/>
    <m/>
    <m/>
    <m/>
    <s v="Tránsito de buques por el Canal"/>
    <m/>
    <m/>
    <m/>
    <m/>
    <m/>
    <m/>
    <s v="Canal de Panamá"/>
    <x v="1"/>
    <n v="0"/>
    <s v="Protagonismo"/>
    <s v="Secundario"/>
    <n v="0"/>
    <m/>
    <n v="0.11"/>
    <n v="232.5"/>
    <n v="232.5"/>
    <n v="6.25"/>
    <m/>
    <m/>
    <m/>
    <m/>
    <x v="22"/>
    <s v="/s/a/lppnn"/>
    <m/>
    <s v="nacional"/>
    <s v="Sí"/>
    <n v="1"/>
    <x v="18"/>
    <n v="29"/>
    <d v="1899-12-30T00:00:00"/>
    <n v="3.125"/>
    <s v="0"/>
    <s v="1"/>
    <s v="0"/>
  </r>
  <r>
    <s v="/p/a/112617979"/>
    <m/>
    <s v="http://corerepo.acceso.com/api/v2/temp_file/4ce80fa3a23e714c5662876022227b23/?format=json"/>
    <s v="TAL CUAL ] Rodrigo Noriega rodrigo.noriega@prensa.com"/>
    <m/>
    <x v="3"/>
    <x v="26"/>
    <s v="pa"/>
    <m/>
    <m/>
    <s v="EDIT. POR LA DEMOCRACIA S.A"/>
    <x v="1"/>
    <m/>
    <s v="periódico"/>
    <s v="2017-08-29 17:00:00-05:00"/>
    <d v="2017-08-29T00:00:00"/>
    <m/>
    <n v="202.8"/>
    <n v="5"/>
    <m/>
    <n v="265"/>
    <m/>
    <n v="2"/>
    <m/>
    <s v="información general"/>
    <s v="Panamá"/>
    <m/>
    <s v="español"/>
    <m/>
    <x v="1"/>
    <m/>
    <s v="Obras y arreglos "/>
    <m/>
    <m/>
    <m/>
    <m/>
    <m/>
    <m/>
    <m/>
    <m/>
    <m/>
    <m/>
    <m/>
    <m/>
    <m/>
    <m/>
    <m/>
    <m/>
    <s v="Canal de Panamá"/>
    <x v="1"/>
    <n v="0"/>
    <s v="Protagonismo"/>
    <s v="Secundario"/>
    <n v="0"/>
    <m/>
    <n v="0.06"/>
    <n v="132.5"/>
    <n v="132.5"/>
    <n v="6.25"/>
    <m/>
    <m/>
    <m/>
    <m/>
    <x v="22"/>
    <s v="/s/a/lppnn"/>
    <m/>
    <s v="nacional"/>
    <s v="No"/>
    <n v="1"/>
    <x v="9"/>
    <n v="29"/>
    <d v="1899-12-30T00:00:00"/>
    <n v="3.125"/>
    <s v="0"/>
    <s v="1"/>
    <s v="0"/>
  </r>
  <r>
    <s v="/tv/a360lat/32498665"/>
    <m/>
    <s v="https://acceso360latam.acceso.com/autoridadcanal/es-PA/?mod=TrackingAVPlayer&amp;task=download&amp;isHighQuality=1&amp;inline=1&amp;newsId=32498665&amp;mediaType=2&amp;origin=news-publication&amp;sigTs=1504155572&amp;sig=eaab39bd15635f43ef34ee37374d6e1d49c72f29d5c9371d6e9f11182931e103"/>
    <s v="SECCION DE OPINION. SE HABLA DE LA SITUACION DEL CANAL DE SUEZ, EL CUAL SEGUN EL DIARIO 'EL MUNDO' PASO DE GRAN SUEÑO..."/>
    <m/>
    <x v="1"/>
    <x v="21"/>
    <s v="pa"/>
    <s v="pa"/>
    <m/>
    <m/>
    <x v="1"/>
    <m/>
    <s v="tv"/>
    <s v="2017-08-30 09:10:50-05:00"/>
    <d v="2017-08-30T00:00:00"/>
    <d v="1899-12-30T09:10:50"/>
    <m/>
    <m/>
    <m/>
    <n v="403.13"/>
    <n v="43"/>
    <m/>
    <m/>
    <m/>
    <s v="Panamá"/>
    <s v="pa"/>
    <m/>
    <m/>
    <x v="1"/>
    <m/>
    <m/>
    <m/>
    <m/>
    <s v="Canal de Suez"/>
    <m/>
    <m/>
    <m/>
    <m/>
    <m/>
    <m/>
    <m/>
    <m/>
    <m/>
    <m/>
    <m/>
    <m/>
    <m/>
    <s v="Canal de Panamá"/>
    <x v="1"/>
    <n v="0"/>
    <s v="Protagonismo"/>
    <s v="Secundario"/>
    <n v="0"/>
    <n v="21.5"/>
    <m/>
    <n v="201.56"/>
    <n v="201.56"/>
    <n v="5"/>
    <m/>
    <m/>
    <m/>
    <m/>
    <x v="3"/>
    <m/>
    <m/>
    <m/>
    <s v="No"/>
    <n v="1"/>
    <x v="45"/>
    <n v="30"/>
    <d v="1899-12-30T00:00:46"/>
    <n v="2.5"/>
    <s v="0"/>
    <s v="1"/>
    <s v="0"/>
  </r>
  <r>
    <s v="/i/mn/31685037510"/>
    <s v="http://www.prensa.com/mundo/Panama-nuevo-modelo-cooperacion_0_4837766271.html"/>
    <s v="http://www.prensa.com/mundo/Panama-nuevo-modelo-cooperacion_0_4837766271.html"/>
    <s v="Panamá, ante un nuevo modelo de cooperación"/>
    <m/>
    <x v="0"/>
    <x v="11"/>
    <s v="pa"/>
    <m/>
    <m/>
    <m/>
    <x v="161"/>
    <m/>
    <s v="noticia"/>
    <s v="2017-08-30 23:17:00-05:00"/>
    <d v="2017-08-30T00:00:00"/>
    <d v="1899-12-30T23:17:00"/>
    <m/>
    <n v="64109"/>
    <m/>
    <n v="592.37"/>
    <m/>
    <m/>
    <n v="6"/>
    <m/>
    <s v="Panamá"/>
    <m/>
    <s v="español"/>
    <m/>
    <x v="1"/>
    <m/>
    <m/>
    <m/>
    <m/>
    <m/>
    <m/>
    <m/>
    <m/>
    <m/>
    <m/>
    <m/>
    <m/>
    <m/>
    <m/>
    <m/>
    <m/>
    <s v="Relaciones internacionales"/>
    <m/>
    <s v="Canal de Panamá"/>
    <x v="2"/>
    <n v="0"/>
    <s v="Protagonismo"/>
    <s v="Mencion"/>
    <n v="0"/>
    <m/>
    <m/>
    <n v="59.24"/>
    <n v="59.24"/>
    <n v="5.63"/>
    <m/>
    <m/>
    <m/>
    <m/>
    <x v="11"/>
    <s v="/s/mn/c278fcaee936dcae2361612fec832e84"/>
    <m/>
    <m/>
    <s v="No"/>
    <n v="1"/>
    <x v="1"/>
    <n v="30"/>
    <d v="1899-12-30T00:00:00"/>
    <n v="2.8149999999999995"/>
    <s v="0"/>
    <s v="1"/>
    <s v="0"/>
  </r>
  <r>
    <s v="/i/mn/31681284668"/>
    <s v="https://metrolibre.com/index.php/principales/102075-panama-puede-aumentar-su-pib-hasta-un-30-si-se-convierte-en-hub-logistico"/>
    <s v="https://metrolibre.com/index.php/principales/102075-panama-puede-aumentar-su-pib-hasta-un-30-si-se-convierte-en-hub-logistico"/>
    <s v="Panamá puede aumentar su PIB hasta un 30% si  se convierte en  hub logístico"/>
    <m/>
    <x v="0"/>
    <x v="20"/>
    <s v="pa"/>
    <m/>
    <m/>
    <m/>
    <x v="1"/>
    <m/>
    <s v="noticia"/>
    <s v="2017-08-30 14:03:00-05:00"/>
    <d v="2017-08-30T00:00:00"/>
    <d v="1899-12-30T14:03:00"/>
    <m/>
    <n v="1720"/>
    <m/>
    <n v="100"/>
    <m/>
    <m/>
    <n v="4"/>
    <s v="información general"/>
    <s v="Panamá"/>
    <m/>
    <s v="español"/>
    <m/>
    <x v="1"/>
    <m/>
    <m/>
    <m/>
    <m/>
    <m/>
    <m/>
    <m/>
    <m/>
    <m/>
    <m/>
    <m/>
    <s v="Tránsito de buques por el Canal"/>
    <m/>
    <m/>
    <m/>
    <m/>
    <m/>
    <m/>
    <s v="Canal de Panamá"/>
    <x v="1"/>
    <n v="1"/>
    <s v="Protagonismo"/>
    <s v="Secundario"/>
    <n v="1"/>
    <m/>
    <m/>
    <n v="2.58"/>
    <n v="2.58"/>
    <n v="6.56"/>
    <m/>
    <m/>
    <m/>
    <m/>
    <x v="20"/>
    <s v="/s/mn/d9a9959816ba7a1371bafcf01787e93f"/>
    <m/>
    <m/>
    <s v="No"/>
    <n v="1"/>
    <x v="18"/>
    <n v="30"/>
    <d v="1899-12-30T00:00:00"/>
    <n v="3.2799999999999994"/>
    <s v="1"/>
    <s v="0"/>
    <s v="0"/>
  </r>
  <r>
    <s v="/r/a360lat/32497682"/>
    <m/>
    <s v="https://acceso360latam.acceso.com/autoridadcanal/es-PA/?mod=TrackingAVPlayer&amp;task=download&amp;isHighQuality=1&amp;inline=1&amp;newsId=32497682&amp;mediaType=1&amp;origin=news-publication&amp;sigTs=1504155572&amp;sig=8e6e7792aa3fa726f52e28d7c821ef546dd38b626d44ecd10e543a4bbb7bfea0"/>
    <s v="EN EL PROGRAMA 'INFOANALISIS' CON GUILLERMO ANTONIO ADAMES; RUBEN MURGAS; JORGE EDUARDO RITTER, PRESENTADORES. SE HABLA..."/>
    <m/>
    <x v="2"/>
    <x v="13"/>
    <s v="pa"/>
    <s v="pa"/>
    <m/>
    <m/>
    <x v="1"/>
    <m/>
    <s v="radio"/>
    <s v="2017-08-30 08:34:20-05:00"/>
    <d v="2017-08-30T00:00:00"/>
    <d v="1899-12-30T08:34:20"/>
    <m/>
    <m/>
    <m/>
    <n v="20"/>
    <n v="50"/>
    <m/>
    <m/>
    <m/>
    <s v="Panamá"/>
    <s v="pa"/>
    <m/>
    <m/>
    <x v="1"/>
    <m/>
    <m/>
    <m/>
    <s v="Ampliación Canal"/>
    <m/>
    <m/>
    <m/>
    <m/>
    <m/>
    <m/>
    <m/>
    <m/>
    <m/>
    <m/>
    <m/>
    <m/>
    <m/>
    <m/>
    <s v="Canal de Panamá"/>
    <x v="1"/>
    <n v="0"/>
    <s v="Protagonismo"/>
    <s v="Secundario"/>
    <n v="0"/>
    <n v="25"/>
    <m/>
    <n v="10"/>
    <n v="10"/>
    <n v="5"/>
    <m/>
    <m/>
    <m/>
    <m/>
    <x v="13"/>
    <m/>
    <m/>
    <m/>
    <s v="No"/>
    <n v="1"/>
    <x v="7"/>
    <n v="30"/>
    <d v="1899-12-30T00:00:53"/>
    <n v="2.5"/>
    <s v="0"/>
    <s v="1"/>
    <s v="0"/>
  </r>
  <r>
    <s v="/r/a360lat/32509428"/>
    <m/>
    <s v="https://acceso360latam.acceso.com/autoridadcanal/es-PA/?mod=TrackingAVPlayer&amp;task=download&amp;isHighQuality=1&amp;inline=1&amp;newsId=32509428&amp;mediaType=1&amp;origin=news-publication&amp;sigTs=1504184439&amp;sig=230ea2928d631741ec703f15c4d32227ffa48fc2d19b3d7149181554a5b1137f"/>
    <s v="PAISES VECINOS APROVECHAN LA AMPLIACION DEL CANAL DE PANAMA MIENTRAS PANAMA ASPIRA CONVERTIRSE EN UN CENTRO LOGISTICO..."/>
    <m/>
    <x v="2"/>
    <x v="8"/>
    <s v="pa"/>
    <s v="pa"/>
    <m/>
    <m/>
    <x v="1"/>
    <m/>
    <s v="radio"/>
    <s v="2017-08-31 05:15:53-05:00"/>
    <d v="2017-08-31T00:00:00"/>
    <d v="1899-12-30T05:15:53"/>
    <m/>
    <m/>
    <m/>
    <n v="202.16"/>
    <n v="140"/>
    <m/>
    <m/>
    <m/>
    <s v="Panamá"/>
    <s v="pa"/>
    <m/>
    <m/>
    <x v="1"/>
    <m/>
    <m/>
    <m/>
    <s v="Ampliación Canal"/>
    <m/>
    <m/>
    <m/>
    <m/>
    <m/>
    <m/>
    <m/>
    <m/>
    <m/>
    <m/>
    <m/>
    <m/>
    <m/>
    <m/>
    <s v="Canal de Panamá"/>
    <x v="1"/>
    <n v="0"/>
    <s v="Protagonismo"/>
    <s v="Secundario"/>
    <n v="0"/>
    <n v="70"/>
    <m/>
    <n v="101.08"/>
    <n v="101.08"/>
    <n v="5"/>
    <m/>
    <m/>
    <m/>
    <m/>
    <x v="8"/>
    <m/>
    <m/>
    <m/>
    <s v="No"/>
    <n v="1"/>
    <x v="29"/>
    <n v="31"/>
    <d v="1899-12-30T00:02:28"/>
    <n v="2.5"/>
    <s v="0"/>
    <s v="1"/>
    <s v="0"/>
  </r>
  <r>
    <s v="/i/mn/31685491317"/>
    <s v="http://impresa.prensa.com/economia/Esperan-cruceros_0_4837766247.html"/>
    <s v="http://impresa.prensa.com/economia/Esperan-cruceros_0_4837766247.html"/>
    <s v="Esperan 155 cruceros"/>
    <m/>
    <x v="0"/>
    <x v="4"/>
    <s v="pa"/>
    <m/>
    <m/>
    <m/>
    <x v="1"/>
    <m/>
    <s v="noticia"/>
    <s v="2017-08-31 00:25:00-05:00"/>
    <d v="2017-08-31T00:00:00"/>
    <d v="1899-12-30T00:25:00"/>
    <m/>
    <n v="26458"/>
    <m/>
    <n v="190.5"/>
    <m/>
    <m/>
    <n v="6"/>
    <m/>
    <s v="Panamá"/>
    <m/>
    <s v="español"/>
    <m/>
    <x v="1"/>
    <m/>
    <m/>
    <m/>
    <m/>
    <m/>
    <m/>
    <m/>
    <m/>
    <m/>
    <m/>
    <m/>
    <s v="Tránsito de buques por el Canal"/>
    <m/>
    <m/>
    <m/>
    <m/>
    <m/>
    <m/>
    <s v="Canal de Panamá"/>
    <x v="0"/>
    <n v="1"/>
    <s v="Protagonismo"/>
    <s v="Protagonista"/>
    <n v="1"/>
    <m/>
    <m/>
    <n v="190.5"/>
    <n v="190.5"/>
    <n v="7.81"/>
    <m/>
    <m/>
    <m/>
    <m/>
    <x v="4"/>
    <s v="/s/mn/a1d13b173b13f7ca05cc2186b32ab920"/>
    <m/>
    <m/>
    <s v="No"/>
    <n v="1"/>
    <x v="18"/>
    <n v="31"/>
    <d v="1899-12-30T00:00:00"/>
    <n v="3.9049999999999994"/>
    <s v="1"/>
    <s v="0"/>
    <s v="0"/>
  </r>
  <r>
    <s v="/p/a/112636327"/>
    <m/>
    <s v="http://corerepo.acceso.com/api/v2/temp_file/8082dfb78a2ad52908e0f8cfd8c70791/?format=json"/>
    <s v="PORTADA"/>
    <m/>
    <x v="3"/>
    <x v="26"/>
    <s v="pa"/>
    <m/>
    <m/>
    <s v="EDIT. POR LA DEMOCRACIA S.A"/>
    <x v="1"/>
    <m/>
    <s v="periódico"/>
    <s v="2017-08-30 17:00:00-05:00"/>
    <d v="2017-08-30T00:00:00"/>
    <m/>
    <n v="1716"/>
    <n v="5"/>
    <m/>
    <n v="2195"/>
    <m/>
    <n v="1"/>
    <m/>
    <s v="información general"/>
    <s v="Panamá"/>
    <m/>
    <s v="español"/>
    <m/>
    <x v="1"/>
    <s v="Portada"/>
    <m/>
    <m/>
    <m/>
    <m/>
    <m/>
    <m/>
    <m/>
    <m/>
    <m/>
    <m/>
    <s v="Tránsito de buques por el Canal"/>
    <m/>
    <m/>
    <m/>
    <m/>
    <m/>
    <m/>
    <s v="Canal de Panamá"/>
    <x v="2"/>
    <n v="0"/>
    <s v="Protagonismo"/>
    <s v="Mencion"/>
    <n v="0"/>
    <m/>
    <n v="0.03"/>
    <n v="68.59"/>
    <n v="68.59"/>
    <n v="5.94"/>
    <m/>
    <m/>
    <m/>
    <m/>
    <x v="22"/>
    <s v="/s/a/lppnn"/>
    <m/>
    <s v="nacional"/>
    <s v="Sí"/>
    <n v="1"/>
    <x v="18"/>
    <n v="30"/>
    <d v="1899-12-30T00:00:00"/>
    <n v="2.9700000000000006"/>
    <s v="0"/>
    <s v="1"/>
    <s v="0"/>
  </r>
  <r>
    <s v="/p/a/112636371"/>
    <m/>
    <s v="http://corerepo.acceso.com/api/v2/temp_file/148dd9b9e060d527d90fd44891e524d0/?format=json"/>
    <s v="Esperan 155 cruceros"/>
    <m/>
    <x v="3"/>
    <x v="26"/>
    <s v="pa"/>
    <m/>
    <m/>
    <s v="EDIT. POR LA DEMOCRACIA S.A"/>
    <x v="150"/>
    <m/>
    <s v="periódico"/>
    <s v="2017-08-30 17:00:00-05:00"/>
    <d v="2017-08-30T00:00:00"/>
    <m/>
    <n v="389.8"/>
    <n v="5"/>
    <m/>
    <n v="508"/>
    <m/>
    <n v="16"/>
    <m/>
    <s v="información general"/>
    <s v="Panamá"/>
    <m/>
    <s v="español"/>
    <m/>
    <x v="1"/>
    <m/>
    <m/>
    <m/>
    <m/>
    <m/>
    <m/>
    <m/>
    <m/>
    <m/>
    <m/>
    <m/>
    <s v="Tránsito de buques por el Canal"/>
    <m/>
    <m/>
    <m/>
    <m/>
    <m/>
    <m/>
    <s v="Canal de Panamá"/>
    <x v="0"/>
    <n v="1"/>
    <s v="Protagonismo"/>
    <s v="Protagonista"/>
    <n v="1"/>
    <m/>
    <n v="0.23"/>
    <n v="508"/>
    <n v="508"/>
    <n v="8.75"/>
    <m/>
    <m/>
    <m/>
    <m/>
    <x v="22"/>
    <s v="/s/a/lppnn"/>
    <m/>
    <s v="nacional"/>
    <s v="Sí"/>
    <n v="1"/>
    <x v="18"/>
    <n v="30"/>
    <d v="1899-12-30T00:00:00"/>
    <n v="4.375"/>
    <s v="1"/>
    <s v="0"/>
    <s v="0"/>
  </r>
  <r>
    <s v="/p/a/112636189"/>
    <m/>
    <s v="http://corerepo.acceso.com/api/v2/temp_file/6829ef453c319f9070ae6bc3b9f3aac4/?format=json"/>
    <s v="Plan CECoP para educar en el cuidado de los humedales"/>
    <m/>
    <x v="3"/>
    <x v="49"/>
    <s v="pa"/>
    <m/>
    <m/>
    <m/>
    <x v="1"/>
    <m/>
    <s v="periódico"/>
    <s v="2017-08-30 17:00:00-05:00"/>
    <d v="2017-08-30T00:00:00"/>
    <m/>
    <n v="422.8"/>
    <n v="4"/>
    <m/>
    <n v="509"/>
    <m/>
    <n v="8"/>
    <m/>
    <s v="deportes"/>
    <s v="Panamá"/>
    <m/>
    <s v="español"/>
    <m/>
    <x v="1"/>
    <m/>
    <s v="Proyectos futuros"/>
    <m/>
    <m/>
    <m/>
    <m/>
    <m/>
    <m/>
    <m/>
    <m/>
    <m/>
    <m/>
    <m/>
    <m/>
    <m/>
    <m/>
    <m/>
    <m/>
    <s v="Canal de Panamá"/>
    <x v="1"/>
    <n v="1"/>
    <s v="Protagonismo"/>
    <s v="Secundario"/>
    <n v="1"/>
    <m/>
    <n v="0.15"/>
    <n v="254.5"/>
    <n v="254.5"/>
    <n v="6.88"/>
    <m/>
    <m/>
    <m/>
    <m/>
    <x v="40"/>
    <s v="/s/a/estps"/>
    <n v="1"/>
    <s v="nacional"/>
    <s v="Sí"/>
    <n v="1"/>
    <x v="37"/>
    <n v="30"/>
    <d v="1899-12-30T00:00:00"/>
    <n v="3.4399999999999995"/>
    <s v="1"/>
    <s v="0"/>
    <s v="0"/>
  </r>
  <r>
    <s v="/p/a/112636534"/>
    <m/>
    <s v="http://corerepo.acceso.com/api/v2/temp_file/fbfbf7f654d7e861275d0988c6d58502/?format=json"/>
    <s v="Exigen nombrar al tercer actuario"/>
    <m/>
    <x v="3"/>
    <x v="7"/>
    <s v="pa"/>
    <m/>
    <m/>
    <s v="GRUPO EPASA"/>
    <x v="18"/>
    <m/>
    <s v="periódico"/>
    <s v="2017-08-30 17:00:00-05:00"/>
    <d v="2017-08-30T00:00:00"/>
    <m/>
    <n v="302.7"/>
    <n v="4"/>
    <m/>
    <n v="617"/>
    <m/>
    <n v="9"/>
    <m/>
    <s v="información general"/>
    <s v="Panamá"/>
    <m/>
    <s v="español"/>
    <m/>
    <x v="1"/>
    <m/>
    <m/>
    <m/>
    <s v="Ampliación Canal"/>
    <m/>
    <m/>
    <m/>
    <m/>
    <m/>
    <m/>
    <m/>
    <m/>
    <m/>
    <m/>
    <m/>
    <m/>
    <m/>
    <m/>
    <s v="Canal de Panamá"/>
    <x v="1"/>
    <n v="0"/>
    <s v="Protagonismo"/>
    <s v="Secundario"/>
    <n v="0"/>
    <m/>
    <n v="0.16"/>
    <n v="308.5"/>
    <n v="308.5"/>
    <n v="6.25"/>
    <m/>
    <m/>
    <m/>
    <m/>
    <x v="7"/>
    <s v="/s/a/panam"/>
    <m/>
    <s v="nacional"/>
    <s v="No"/>
    <n v="1"/>
    <x v="7"/>
    <n v="30"/>
    <d v="1899-12-30T00:00:00"/>
    <n v="3.125"/>
    <s v="0"/>
    <s v="1"/>
    <s v="0"/>
  </r>
  <r>
    <s v="/p/a/112636408"/>
    <m/>
    <s v="http://corerepo.acceso.com/api/v2/temp_file/da1354e35100a4a0d2b617802a724bd8/?format=json"/>
    <s v="Fitch afirma notas de la ACP"/>
    <m/>
    <x v="3"/>
    <x v="26"/>
    <s v="pa"/>
    <m/>
    <m/>
    <s v="EDIT. POR LA DEMOCRACIA S.A"/>
    <x v="36"/>
    <m/>
    <s v="periódico"/>
    <s v="2017-08-30 17:00:00-05:00"/>
    <d v="2017-08-30T00:00:00"/>
    <m/>
    <n v="211"/>
    <n v="5"/>
    <m/>
    <n v="276"/>
    <m/>
    <n v="20"/>
    <m/>
    <s v="información general"/>
    <s v="Panamá"/>
    <m/>
    <s v="español"/>
    <m/>
    <x v="1"/>
    <s v="Titular"/>
    <s v="Administración"/>
    <m/>
    <m/>
    <m/>
    <m/>
    <m/>
    <m/>
    <m/>
    <m/>
    <m/>
    <m/>
    <m/>
    <m/>
    <m/>
    <m/>
    <m/>
    <m/>
    <s v="Canal de Panamá"/>
    <x v="0"/>
    <n v="1"/>
    <s v="Protagonismo"/>
    <s v="Protagonista"/>
    <n v="1"/>
    <m/>
    <n v="0.13"/>
    <n v="276"/>
    <n v="276"/>
    <n v="8.75"/>
    <m/>
    <m/>
    <m/>
    <m/>
    <x v="22"/>
    <s v="/s/a/lppnn"/>
    <m/>
    <s v="nacional"/>
    <s v="No"/>
    <n v="1"/>
    <x v="11"/>
    <n v="30"/>
    <d v="1899-12-30T00:00:00"/>
    <n v="4.375"/>
    <s v="1"/>
    <s v="0"/>
    <s v="0"/>
  </r>
  <r>
    <s v="/r/a360lat/32510394"/>
    <m/>
    <s v="https://acceso360latam.acceso.com/autoridadcanal/es-PA/?mod=TrackingAVPlayer&amp;task=download&amp;isHighQuality=1&amp;inline=1&amp;newsId=32510394&amp;mediaType=1&amp;origin=news-publication&amp;sigTs=1504184439&amp;sig=accf8b1741d41d79ad3d0aa9b5c5b09e85f77c6e01bee792ef6e80b5415eaceb"/>
    <s v="EN EL AUDITORIO AZCANIO AROSEMENA DE LA ACP SE EFECTUARA EL FORO DENOMINADO CUADRAGESIMO ANIVERSARIO DE LOS TRATADOS..."/>
    <m/>
    <x v="2"/>
    <x v="8"/>
    <s v="pa"/>
    <s v="pa"/>
    <m/>
    <m/>
    <x v="1"/>
    <m/>
    <s v="radio"/>
    <s v="2017-08-31 06:17:41-05:00"/>
    <d v="2017-08-31T00:00:00"/>
    <d v="1899-12-30T06:17:41"/>
    <m/>
    <m/>
    <m/>
    <n v="59.21"/>
    <n v="41"/>
    <m/>
    <m/>
    <m/>
    <s v="Panamá"/>
    <s v="pa"/>
    <m/>
    <m/>
    <x v="1"/>
    <m/>
    <m/>
    <m/>
    <m/>
    <m/>
    <m/>
    <m/>
    <m/>
    <m/>
    <m/>
    <m/>
    <m/>
    <m/>
    <m/>
    <m/>
    <m/>
    <m/>
    <s v="Aniversario del Canal de Panamá"/>
    <s v="Canal de Panamá"/>
    <x v="0"/>
    <n v="1"/>
    <s v="Protagonismo"/>
    <s v="Protagonista"/>
    <n v="1"/>
    <n v="41"/>
    <m/>
    <n v="59.21"/>
    <n v="59.21"/>
    <n v="10"/>
    <m/>
    <m/>
    <m/>
    <m/>
    <x v="8"/>
    <m/>
    <m/>
    <m/>
    <s v="No"/>
    <n v="1"/>
    <x v="8"/>
    <n v="31"/>
    <d v="1899-12-30T00:00:43"/>
    <n v="5"/>
    <s v="1"/>
    <s v="0"/>
    <s v="0"/>
  </r>
  <r>
    <s v="/i/mn/31694412822"/>
    <s v="http://impresa.prensa.com/economia/Esperan-cruceros_0_4837766247.html"/>
    <s v="http://impresa.prensa.com/economia/Esperan-cruceros_0_4837766247.html"/>
    <s v="Es la primera vez que el Caribbean Princess utilizará las nuevas esclusas del Canal de Panamá. El año pasado la..."/>
    <m/>
    <x v="0"/>
    <x v="4"/>
    <s v="pa"/>
    <m/>
    <m/>
    <m/>
    <x v="1"/>
    <m/>
    <s v="noticia"/>
    <s v="2017-08-31 18:40:00-05:00"/>
    <d v="2017-08-31T00:00:00"/>
    <d v="1899-12-30T18:40:00"/>
    <m/>
    <n v="26458"/>
    <m/>
    <n v="190.5"/>
    <m/>
    <m/>
    <n v="6"/>
    <m/>
    <s v="Panamá"/>
    <m/>
    <s v="español"/>
    <m/>
    <x v="1"/>
    <s v="Titular"/>
    <m/>
    <m/>
    <m/>
    <m/>
    <m/>
    <m/>
    <m/>
    <m/>
    <m/>
    <m/>
    <s v="Tránsito de buques por el Canal"/>
    <m/>
    <m/>
    <m/>
    <m/>
    <m/>
    <m/>
    <s v="Canal de Panamá"/>
    <x v="0"/>
    <n v="1"/>
    <s v="Protagonismo"/>
    <s v="Protagonista"/>
    <n v="1"/>
    <m/>
    <m/>
    <n v="190.5"/>
    <n v="190.5"/>
    <n v="7.81"/>
    <m/>
    <m/>
    <m/>
    <m/>
    <x v="4"/>
    <s v="/s/mn/a1d13b173b13f7ca05cc2186b32ab920"/>
    <m/>
    <m/>
    <s v="No"/>
    <n v="1"/>
    <x v="1"/>
    <n v="31"/>
    <d v="1899-12-30T00:00:00"/>
    <n v="3.9049999999999994"/>
    <s v="1"/>
    <s v="0"/>
    <s v="0"/>
  </r>
  <r>
    <s v="/r/a360lat/32519299"/>
    <m/>
    <s v="https://acceso360latam.acceso.com/autoridadcanal/es-PA/?mod=TrackingAVPlayer&amp;task=download&amp;isHighQuality=1&amp;inline=1&amp;newsId=32519299&amp;mediaType=1&amp;origin=news-publication&amp;sigTs=1504241243&amp;sig=8e86e260f2bf6c3dfb260ce3911a611bde1e1db919a236dde125ec16a13b0498"/>
    <s v="LA DECISION DE PANAMA DE FORMAR PARTE DEL GRUPO DE GUERRA CONTRA ISIS Y DE COMO EL PAIS Y EL CANAL DE PANAMA, A PARTIR..."/>
    <m/>
    <x v="2"/>
    <x v="69"/>
    <s v="pa"/>
    <s v="pa"/>
    <m/>
    <m/>
    <x v="1"/>
    <m/>
    <s v="radio"/>
    <s v="2017-08-29 15:07:19-05:00"/>
    <d v="2017-08-29T00:00:00"/>
    <d v="1899-12-30T15:07:19"/>
    <m/>
    <m/>
    <m/>
    <n v="202"/>
    <n v="280"/>
    <m/>
    <m/>
    <m/>
    <s v="Panamá"/>
    <s v="pa"/>
    <m/>
    <m/>
    <x v="1"/>
    <m/>
    <m/>
    <s v="Seguridad del Canal"/>
    <m/>
    <m/>
    <m/>
    <m/>
    <m/>
    <m/>
    <m/>
    <m/>
    <m/>
    <m/>
    <m/>
    <m/>
    <m/>
    <m/>
    <m/>
    <s v="Canal de Panamá"/>
    <x v="1"/>
    <n v="0"/>
    <s v="Protagonismo"/>
    <s v="Secundario"/>
    <n v="0"/>
    <n v="140"/>
    <m/>
    <n v="202"/>
    <m/>
    <n v="5"/>
    <m/>
    <m/>
    <m/>
    <m/>
    <x v="8"/>
    <m/>
    <m/>
    <m/>
    <s v="No"/>
    <n v="1"/>
    <x v="1"/>
    <n v="29"/>
    <d v="1899-12-30T00:04:56"/>
    <n v="2.5"/>
    <s v="0"/>
    <s v="1"/>
    <s v="0"/>
  </r>
  <r>
    <s v="/i/mn/31694247274"/>
    <s v="http://laestrella.com.pa/eventos/cine/pantalla-imax-canal-panama-sera-segunda-grande-mundo/24020109"/>
    <s v="http://laestrella.com.pa/eventos/cine/pantalla-imax-canal-panama-sera-segunda-grande-mundo/24020109"/>
    <s v="s Pantalla IMAX 3D del Canal de Panamá será la segunda más grande del mundo"/>
    <m/>
    <x v="0"/>
    <x v="2"/>
    <s v="pa"/>
    <m/>
    <m/>
    <m/>
    <x v="1"/>
    <m/>
    <s v="noticia"/>
    <s v="2017-08-31 18:13:00-05:00"/>
    <d v="2017-08-31T00:00:00"/>
    <d v="1899-12-30T18:13:00"/>
    <m/>
    <n v="50948"/>
    <m/>
    <n v="473.81"/>
    <m/>
    <m/>
    <n v="6"/>
    <s v="información general"/>
    <s v="Panamá"/>
    <m/>
    <s v="español"/>
    <m/>
    <x v="1"/>
    <s v="Titular"/>
    <m/>
    <m/>
    <m/>
    <m/>
    <m/>
    <m/>
    <m/>
    <m/>
    <m/>
    <m/>
    <m/>
    <m/>
    <m/>
    <m/>
    <m/>
    <m/>
    <s v="Audiovisuales teatro"/>
    <s v="Canal de Panamá"/>
    <x v="1"/>
    <n v="1"/>
    <s v="Protagonismo"/>
    <s v="Secundario"/>
    <n v="1"/>
    <m/>
    <m/>
    <n v="236.91"/>
    <n v="236.91"/>
    <n v="6.88"/>
    <m/>
    <m/>
    <m/>
    <m/>
    <x v="2"/>
    <s v="/s/mn/90c1e89e24d01c2a3df8080e7f6bdb35"/>
    <m/>
    <m/>
    <s v="No"/>
    <n v="1"/>
    <x v="55"/>
    <n v="31"/>
    <d v="1899-12-30T00:00:00"/>
    <n v="3.4399999999999995"/>
    <s v="1"/>
    <s v="0"/>
    <s v="0"/>
  </r>
  <r>
    <s v="/tv/a360lat/32524300"/>
    <m/>
    <s v="https://acceso360latam.acceso.com/autoridadcanal/es-PA/?mod=TrackingAVPlayer&amp;task=download&amp;isHighQuality=1&amp;inline=1&amp;newsId=32524300&amp;mediaType=2&amp;origin=news-publication&amp;sigTs=1504241243&amp;sig=a4cbf20d44ed8d9792f9d67d3dc5e7ee296315d5d546008f643b6d3b59b71d80"/>
    <s v="LA ACP PARTIO POR DELANTE A LA CELEBRACION DE LOS 40 AÑOS DE LA FIRMA DE TORRIJOS CARTER. DECLARACIONES DE LUIS QUIJANO,..."/>
    <m/>
    <x v="1"/>
    <x v="27"/>
    <s v="pa"/>
    <s v="pa"/>
    <m/>
    <m/>
    <x v="1"/>
    <m/>
    <s v="tv"/>
    <s v="2017-08-31 20:42:23-05:00"/>
    <d v="2017-08-31T00:00:00"/>
    <d v="1899-12-30T20:42:23"/>
    <m/>
    <m/>
    <m/>
    <n v="25560"/>
    <n v="284"/>
    <m/>
    <m/>
    <m/>
    <s v="Panamá"/>
    <s v="pa"/>
    <m/>
    <m/>
    <x v="0"/>
    <m/>
    <m/>
    <m/>
    <m/>
    <m/>
    <m/>
    <m/>
    <m/>
    <m/>
    <m/>
    <m/>
    <m/>
    <m/>
    <m/>
    <m/>
    <m/>
    <m/>
    <s v="Cumbres, seminarios, foros"/>
    <s v="Canal de Panamá"/>
    <x v="0"/>
    <n v="0"/>
    <s v="Protagonismo"/>
    <s v="Protagonista"/>
    <n v="0"/>
    <n v="284"/>
    <m/>
    <n v="25560"/>
    <n v="25560"/>
    <n v="5"/>
    <m/>
    <m/>
    <m/>
    <m/>
    <x v="12"/>
    <m/>
    <m/>
    <m/>
    <s v="No"/>
    <n v="1"/>
    <x v="5"/>
    <n v="31"/>
    <d v="1899-12-30T00:05:01"/>
    <n v="2.5"/>
    <s v="0"/>
    <s v="1"/>
    <s v="0"/>
  </r>
  <r>
    <s v="/p/a/112656699"/>
    <m/>
    <s v="http://corerepo.acceso.com/api/v2/temp_file/af98aa0dc1663457b089f7cbee1dbea9/?format=json"/>
    <s v="Encrucijada de decisiones internacionales"/>
    <m/>
    <x v="3"/>
    <x v="15"/>
    <s v="pa"/>
    <m/>
    <m/>
    <m/>
    <x v="162"/>
    <m/>
    <s v="periódico"/>
    <s v="2017-08-31 17:00:00-05:00"/>
    <d v="2017-08-31T00:00:00"/>
    <m/>
    <n v="417.8"/>
    <n v="5"/>
    <m/>
    <n v="503"/>
    <m/>
    <n v="8"/>
    <m/>
    <s v="información general"/>
    <s v="Panamá"/>
    <m/>
    <s v="español"/>
    <m/>
    <x v="1"/>
    <m/>
    <m/>
    <m/>
    <m/>
    <m/>
    <m/>
    <m/>
    <m/>
    <m/>
    <m/>
    <m/>
    <s v="Tránsito de buques por el Canal"/>
    <m/>
    <m/>
    <m/>
    <m/>
    <m/>
    <m/>
    <s v="Canal de Panamá"/>
    <x v="1"/>
    <n v="0"/>
    <s v="Protagonismo"/>
    <s v="Secundario"/>
    <n v="0"/>
    <m/>
    <n v="0.14000000000000001"/>
    <n v="251.5"/>
    <n v="251.5"/>
    <n v="5.94"/>
    <m/>
    <m/>
    <m/>
    <m/>
    <x v="15"/>
    <s v="/s/a/estpn"/>
    <m/>
    <s v="nacional"/>
    <s v="No"/>
    <n v="1"/>
    <x v="18"/>
    <n v="31"/>
    <d v="1899-12-30T00:00:00"/>
    <n v="2.9700000000000006"/>
    <s v="0"/>
    <s v="1"/>
    <s v="0"/>
  </r>
  <r>
    <s v="/p/a/112657126"/>
    <m/>
    <s v="http://corerepo.acceso.com/api/v2/temp_file/f3f4cfdff24a014df10fbcdca17f9edd/?format=json"/>
    <s v="Peligra economía del país por apoyo a EE.UU en su lucha contra Isis"/>
    <m/>
    <x v="3"/>
    <x v="7"/>
    <s v="pa"/>
    <m/>
    <m/>
    <s v="GRUPO EPASA"/>
    <x v="155"/>
    <m/>
    <s v="periódico"/>
    <s v="2017-08-31 17:00:00-05:00"/>
    <d v="2017-08-31T00:00:00"/>
    <m/>
    <n v="601.79999999999995"/>
    <n v="4"/>
    <m/>
    <n v="1219"/>
    <m/>
    <n v="10"/>
    <m/>
    <s v="información general"/>
    <s v="Panamá"/>
    <m/>
    <s v="español"/>
    <m/>
    <x v="1"/>
    <m/>
    <m/>
    <m/>
    <m/>
    <m/>
    <m/>
    <m/>
    <m/>
    <m/>
    <m/>
    <m/>
    <m/>
    <m/>
    <m/>
    <m/>
    <m/>
    <m/>
    <s v="Cumbres, seminarios, foros"/>
    <s v="Canal de Panamá"/>
    <x v="0"/>
    <n v="0"/>
    <s v="Protagonismo"/>
    <s v="Protagonista"/>
    <n v="0"/>
    <m/>
    <n v="0.62"/>
    <n v="1219"/>
    <n v="1219"/>
    <n v="6.88"/>
    <m/>
    <m/>
    <m/>
    <m/>
    <x v="7"/>
    <s v="/s/a/panam"/>
    <m/>
    <s v="nacional"/>
    <s v="Sí"/>
    <n v="1"/>
    <x v="5"/>
    <n v="31"/>
    <d v="1899-12-30T00:00:00"/>
    <n v="3.4399999999999995"/>
    <s v="0"/>
    <s v="1"/>
    <s v="0"/>
  </r>
  <r>
    <s v="/p/a/112657089"/>
    <m/>
    <s v="http://corerepo.acceso.com/api/v2/temp_file/0eb91d348b1a620920f009a8be4f77cc/?format=json"/>
    <s v="buque Theodore roosevelt impone nueva marca de Teus"/>
    <m/>
    <x v="3"/>
    <x v="47"/>
    <s v="pa"/>
    <m/>
    <m/>
    <s v="ORLANDO MENDIETA"/>
    <x v="53"/>
    <m/>
    <s v="periódico"/>
    <s v="2017-08-27 17:00:00-05:00"/>
    <d v="2017-08-27T00:00:00"/>
    <m/>
    <n v="324.2"/>
    <n v="4"/>
    <m/>
    <n v="22"/>
    <m/>
    <n v="14"/>
    <m/>
    <s v="información economómica"/>
    <s v="Panamá"/>
    <m/>
    <s v="español"/>
    <m/>
    <x v="0"/>
    <m/>
    <m/>
    <m/>
    <m/>
    <m/>
    <m/>
    <m/>
    <m/>
    <m/>
    <m/>
    <m/>
    <s v="Tránsito de buques por el Canal"/>
    <m/>
    <m/>
    <m/>
    <m/>
    <m/>
    <m/>
    <s v="Canal de Panamá"/>
    <x v="1"/>
    <n v="0"/>
    <s v="Protagonismo"/>
    <s v="Secundario"/>
    <n v="0"/>
    <m/>
    <n v="0.22"/>
    <n v="11"/>
    <n v="11"/>
    <n v="5.78"/>
    <m/>
    <m/>
    <m/>
    <m/>
    <x v="38"/>
    <s v="/s/a/elfip"/>
    <m/>
    <s v="nacional"/>
    <s v="Sí"/>
    <n v="1"/>
    <x v="18"/>
    <n v="27"/>
    <d v="1899-12-30T00:00:00"/>
    <n v="3"/>
    <s v="0"/>
    <s v="1"/>
    <s v="0"/>
  </r>
  <r>
    <s v="/p/a/112657122"/>
    <m/>
    <s v="http://corerepo.acceso.com/api/v2/temp_file/d8a0656723d852af7317ec2bed0e24e2/?format=json"/>
    <s v="Exigen más claridad en el uso de aportes del Canal"/>
    <m/>
    <x v="3"/>
    <x v="7"/>
    <s v="pa"/>
    <m/>
    <m/>
    <s v="GRUPO EPASA"/>
    <x v="18"/>
    <m/>
    <s v="periódico"/>
    <s v="2017-08-31 17:00:00-05:00"/>
    <d v="2017-08-31T00:00:00"/>
    <m/>
    <n v="749.6"/>
    <n v="4"/>
    <m/>
    <n v="1524"/>
    <m/>
    <n v="8"/>
    <m/>
    <s v="información general"/>
    <s v="Panamá"/>
    <m/>
    <s v="español"/>
    <m/>
    <x v="1"/>
    <m/>
    <m/>
    <m/>
    <m/>
    <m/>
    <m/>
    <m/>
    <m/>
    <m/>
    <m/>
    <m/>
    <m/>
    <m/>
    <m/>
    <m/>
    <m/>
    <m/>
    <s v="Aniversario del Canal de Panamá"/>
    <s v="Canal de Panamá"/>
    <x v="0"/>
    <n v="1"/>
    <s v="Protagonismo"/>
    <s v="Protagonista"/>
    <n v="1"/>
    <m/>
    <n v="0.78"/>
    <n v="1524"/>
    <n v="1524"/>
    <n v="8.75"/>
    <m/>
    <m/>
    <m/>
    <m/>
    <x v="7"/>
    <s v="/s/a/panam"/>
    <m/>
    <s v="nacional"/>
    <s v="No"/>
    <n v="1"/>
    <x v="8"/>
    <n v="31"/>
    <d v="1899-12-30T00:00:00"/>
    <n v="4.375"/>
    <s v="1"/>
    <s v="0"/>
    <s v="0"/>
  </r>
  <r>
    <s v="/p/a/112656532"/>
    <m/>
    <s v="http://corerepo.acceso.com/api/v2/temp_file/202557eada877132a6946fe928941a68/?format=json"/>
    <s v="Existe la oportunidad"/>
    <m/>
    <x v="3"/>
    <x v="20"/>
    <s v="pa"/>
    <m/>
    <m/>
    <s v="Grupo Editorial Metro S.A."/>
    <x v="1"/>
    <m/>
    <s v="periódico"/>
    <s v="2017-08-30 17:00:00-05:00"/>
    <d v="2017-08-30T00:00:00"/>
    <m/>
    <n v="107.2"/>
    <n v="4"/>
    <m/>
    <n v="322"/>
    <m/>
    <n v="11"/>
    <m/>
    <s v="información general"/>
    <s v="Panamá"/>
    <m/>
    <s v="español"/>
    <m/>
    <x v="1"/>
    <m/>
    <m/>
    <m/>
    <m/>
    <m/>
    <m/>
    <m/>
    <m/>
    <m/>
    <m/>
    <m/>
    <s v="Servicios marítimos"/>
    <m/>
    <m/>
    <m/>
    <m/>
    <m/>
    <m/>
    <s v="Canal de Panamá"/>
    <x v="0"/>
    <n v="1"/>
    <s v="Protagonismo"/>
    <s v="Protagonista"/>
    <n v="1"/>
    <m/>
    <n v="0.24"/>
    <n v="322"/>
    <n v="322"/>
    <n v="9.3800000000000008"/>
    <m/>
    <m/>
    <m/>
    <m/>
    <x v="20"/>
    <s v="/s/a/melib"/>
    <m/>
    <s v="nacional"/>
    <s v="Sí"/>
    <n v="1"/>
    <x v="20"/>
    <n v="30"/>
    <d v="1899-12-30T00:00:00"/>
    <n v="4.6900000000000004"/>
    <s v="1"/>
    <s v="0"/>
    <s v="0"/>
  </r>
  <r>
    <s v="/p/a/112656529"/>
    <m/>
    <s v="http://corerepo.acceso.com/api/v2/temp_file/a979bb3e7dc8126f59a331a2b3a6f0c7/?format=json"/>
    <s v=". [ftiridad CELEBRAN LA FIRMA DE LOS TRATADOS TORRÓOS CARTER"/>
    <m/>
    <x v="3"/>
    <x v="20"/>
    <s v="pa"/>
    <m/>
    <m/>
    <s v="Grupo Editorial Metro S.A."/>
    <x v="1"/>
    <m/>
    <s v="periódico"/>
    <s v="2017-08-30 17:00:00-05:00"/>
    <d v="2017-08-30T00:00:00"/>
    <m/>
    <n v="60.1"/>
    <n v="4"/>
    <m/>
    <n v="180"/>
    <m/>
    <n v="11"/>
    <m/>
    <s v="información general"/>
    <s v="Panamá"/>
    <m/>
    <s v="español"/>
    <m/>
    <x v="1"/>
    <m/>
    <m/>
    <m/>
    <m/>
    <m/>
    <m/>
    <m/>
    <m/>
    <m/>
    <m/>
    <m/>
    <m/>
    <m/>
    <m/>
    <m/>
    <m/>
    <m/>
    <s v="Aniversario del Canal de Panamá"/>
    <s v="Canal de Panamá"/>
    <x v="0"/>
    <n v="1"/>
    <s v="Protagonismo"/>
    <s v="Protagonista"/>
    <n v="1"/>
    <m/>
    <n v="0.13"/>
    <n v="180"/>
    <n v="180"/>
    <n v="9.3800000000000008"/>
    <m/>
    <m/>
    <m/>
    <m/>
    <x v="20"/>
    <s v="/s/a/melib"/>
    <m/>
    <s v="nacional"/>
    <s v="Sí"/>
    <n v="1"/>
    <x v="8"/>
    <n v="30"/>
    <d v="1899-12-30T00:00:00"/>
    <n v="4.6900000000000004"/>
    <s v="1"/>
    <s v="0"/>
    <s v="0"/>
  </r>
  <r>
    <s v="/p/a/112656526"/>
    <m/>
    <s v="http://corerepo.acceso.com/api/v2/temp_file/bf31609d5c525bcb43ad616bda81759b/?format=json"/>
    <s v="Sector logístico: una oportunidad para el crecimiento económico"/>
    <m/>
    <x v="3"/>
    <x v="20"/>
    <s v="pa"/>
    <m/>
    <m/>
    <s v="Grupo Editorial Metro S.A."/>
    <x v="163"/>
    <m/>
    <s v="periódico"/>
    <s v="2017-08-30 17:00:00-05:00"/>
    <d v="2017-08-30T00:00:00"/>
    <m/>
    <n v="412.5"/>
    <n v="4"/>
    <m/>
    <n v="1238"/>
    <m/>
    <n v="10"/>
    <m/>
    <s v="información general"/>
    <s v="Panamá"/>
    <m/>
    <s v="español"/>
    <m/>
    <x v="1"/>
    <m/>
    <m/>
    <m/>
    <m/>
    <m/>
    <m/>
    <s v="Economía de Panamá"/>
    <m/>
    <m/>
    <m/>
    <m/>
    <m/>
    <m/>
    <m/>
    <m/>
    <m/>
    <m/>
    <m/>
    <s v="Canal de Panamá"/>
    <x v="1"/>
    <n v="1"/>
    <s v="Protagonismo"/>
    <s v="Secundario"/>
    <n v="1"/>
    <m/>
    <n v="0.46"/>
    <n v="619"/>
    <n v="619"/>
    <n v="8.1300000000000008"/>
    <m/>
    <m/>
    <m/>
    <m/>
    <x v="20"/>
    <s v="/s/a/melib"/>
    <m/>
    <s v="nacional"/>
    <s v="Sí"/>
    <n v="1"/>
    <x v="16"/>
    <n v="30"/>
    <d v="1899-12-30T00:00:00"/>
    <n v="4.0650000000000004"/>
    <s v="1"/>
    <s v="0"/>
    <s v="0"/>
  </r>
  <r>
    <s v="/p/a/112657905"/>
    <m/>
    <s v="http://corerepo.acceso.com/api/v2/temp_file/61a5f6b39bd46a638f95e082327a5a85/?format=json"/>
    <s v="Fitch Ratings reafirma calificación 'A' del Canal de Panamá"/>
    <m/>
    <x v="3"/>
    <x v="70"/>
    <s v="pa"/>
    <s v="pa-8"/>
    <m/>
    <m/>
    <x v="5"/>
    <m/>
    <s v="periódico"/>
    <s v="2017-08-31 17:00:00-05:00"/>
    <d v="2017-08-31T00:00:00"/>
    <m/>
    <n v="241.9"/>
    <n v="4"/>
    <m/>
    <n v="291"/>
    <m/>
    <n v="1"/>
    <m/>
    <s v="información general"/>
    <s v="Panamá"/>
    <s v="Panamá"/>
    <s v="español"/>
    <m/>
    <x v="1"/>
    <s v="Titular"/>
    <s v="Administración"/>
    <m/>
    <m/>
    <m/>
    <m/>
    <m/>
    <m/>
    <m/>
    <m/>
    <m/>
    <m/>
    <m/>
    <m/>
    <m/>
    <m/>
    <m/>
    <m/>
    <s v="Canal de Panamá"/>
    <x v="0"/>
    <n v="1"/>
    <s v="Protagonismo"/>
    <s v="Protagonista"/>
    <n v="1"/>
    <m/>
    <n v="0.17"/>
    <n v="291"/>
    <n v="291"/>
    <n v="8.1300000000000008"/>
    <m/>
    <m/>
    <m/>
    <m/>
    <x v="54"/>
    <s v="/s/a/estcp"/>
    <n v="1"/>
    <s v="nacional"/>
    <s v="Sí"/>
    <n v="1"/>
    <x v="11"/>
    <n v="31"/>
    <d v="1899-12-30T00:00:00"/>
    <n v="4.0650000000000004"/>
    <s v="1"/>
    <s v="0"/>
    <s v="0"/>
  </r>
  <r>
    <s v="/p/a/112656442"/>
    <m/>
    <s v="http://corerepo.acceso.com/api/v2/temp_file/8fa459319c918387297af8a7ebe2b99c/?format=json"/>
    <s v="Un nuevo espacio cultural en la ciudad"/>
    <m/>
    <x v="3"/>
    <x v="71"/>
    <s v="pa"/>
    <m/>
    <m/>
    <m/>
    <x v="164"/>
    <m/>
    <s v="periódico"/>
    <s v="2017-08-31 17:00:00-05:00"/>
    <d v="2017-08-31T00:00:00"/>
    <m/>
    <n v="1383.5"/>
    <n v="4"/>
    <m/>
    <n v="1660"/>
    <m/>
    <n v="2"/>
    <m/>
    <s v="información general"/>
    <s v="Panamá"/>
    <m/>
    <s v="español"/>
    <m/>
    <x v="1"/>
    <m/>
    <m/>
    <m/>
    <m/>
    <m/>
    <m/>
    <m/>
    <m/>
    <m/>
    <s v="Perfiles, Biografías, Entretenimiento"/>
    <m/>
    <m/>
    <m/>
    <m/>
    <m/>
    <m/>
    <m/>
    <m/>
    <s v="Canal de Panamá"/>
    <x v="2"/>
    <n v="0"/>
    <s v="Protagonismo"/>
    <s v="Mencion"/>
    <n v="0"/>
    <m/>
    <n v="0.03"/>
    <n v="54.23"/>
    <n v="54.23"/>
    <n v="5.63"/>
    <m/>
    <m/>
    <m/>
    <m/>
    <x v="55"/>
    <s v="/s/a/esfac"/>
    <n v="1"/>
    <s v="nacional"/>
    <s v="No"/>
    <n v="1"/>
    <x v="31"/>
    <n v="31"/>
    <d v="1899-12-30T00:00:00"/>
    <n v="2.8149999999999995"/>
    <s v="0"/>
    <s v="1"/>
    <s v="0"/>
  </r>
  <r>
    <s v="/tv/a360lat/32527870"/>
    <m/>
    <s v="https://acceso360latam.acceso.com/autoridadcanal/es-PA/?mod=TrackingAVPlayer&amp;task=download&amp;isHighQuality=1&amp;inline=1&amp;newsId=32527870&amp;mediaType=2&amp;origin=news-publication&amp;sigTs=1504274505&amp;sig=cc9fe4ec2874023c38bcbeb1c1bb5e0038d937260b0d9e1de0dca7821f5aac4c"/>
    <s v="COMENTARIOS DE JUAN CARLOS TAPIA, PRESENTADOR DEL PROGRAMA 'LO MEJOR DEL BOXEO'. SE HABLA ACERCA DE JULIO SHEBELUT,..."/>
    <m/>
    <x v="1"/>
    <x v="36"/>
    <s v="pa"/>
    <s v="pa"/>
    <m/>
    <m/>
    <x v="23"/>
    <m/>
    <s v="tv"/>
    <s v="2017-08-31 22:38:00-05:00"/>
    <d v="2017-08-31T00:00:00"/>
    <d v="1899-12-30T22:38:00"/>
    <m/>
    <m/>
    <m/>
    <n v="500"/>
    <n v="383"/>
    <m/>
    <m/>
    <m/>
    <s v="Panamá"/>
    <s v="pa"/>
    <m/>
    <m/>
    <x v="1"/>
    <m/>
    <m/>
    <m/>
    <m/>
    <m/>
    <m/>
    <m/>
    <m/>
    <m/>
    <m/>
    <m/>
    <m/>
    <m/>
    <m/>
    <m/>
    <m/>
    <s v="Relaciones internacionales"/>
    <m/>
    <s v="Canal de Panamá"/>
    <x v="2"/>
    <n v="0"/>
    <s v="Protagonismo"/>
    <s v="Mencion"/>
    <n v="0"/>
    <n v="5"/>
    <m/>
    <n v="500"/>
    <m/>
    <n v="5"/>
    <m/>
    <m/>
    <m/>
    <m/>
    <x v="28"/>
    <m/>
    <m/>
    <m/>
    <s v="No"/>
    <n v="1"/>
    <x v="1"/>
    <n v="31"/>
    <d v="1899-12-30T00:06:46"/>
    <n v="2.5"/>
    <s v="0"/>
    <s v="1"/>
    <s v="0"/>
  </r>
  <r>
    <s v="/p/a/112657164"/>
    <m/>
    <s v="http://corerepo.acceso.com/api/v2/temp_file/fe712d3b7bda8336f68b36a54d9b1c39/?format=json"/>
    <s v="Fitch reafirma por calificación A para deuda del Canal"/>
    <m/>
    <x v="3"/>
    <x v="28"/>
    <s v="pa"/>
    <m/>
    <m/>
    <s v="GRUPO EPASA"/>
    <x v="1"/>
    <m/>
    <s v="periódico"/>
    <s v="2017-08-31 17:00:00-05:00"/>
    <d v="2017-08-31T00:00:00"/>
    <m/>
    <n v="73.900000000000006"/>
    <n v="4"/>
    <m/>
    <n v="102"/>
    <m/>
    <n v="8"/>
    <m/>
    <s v="información general"/>
    <s v="Panamá"/>
    <m/>
    <s v="español"/>
    <m/>
    <x v="1"/>
    <m/>
    <s v="Administración"/>
    <m/>
    <m/>
    <m/>
    <m/>
    <m/>
    <m/>
    <m/>
    <m/>
    <m/>
    <m/>
    <m/>
    <m/>
    <m/>
    <m/>
    <m/>
    <m/>
    <s v="Canal de Panamá"/>
    <x v="0"/>
    <n v="1"/>
    <s v="Protagonismo"/>
    <s v="Protagonista"/>
    <n v="1"/>
    <m/>
    <n v="0.11"/>
    <n v="102"/>
    <n v="102"/>
    <n v="9.3800000000000008"/>
    <m/>
    <m/>
    <m/>
    <m/>
    <x v="23"/>
    <s v="/s/a/pacri"/>
    <m/>
    <s v="nacional"/>
    <s v="No"/>
    <n v="1"/>
    <x v="11"/>
    <n v="31"/>
    <d v="1899-12-30T00:00:00"/>
    <n v="4.6900000000000004"/>
    <s v="1"/>
    <s v="0"/>
    <s v="0"/>
  </r>
  <r>
    <s v="/p/a/112656531"/>
    <m/>
    <s v="http://corerepo.acceso.com/api/v2/temp_file/1683d5e9af149917862b66853e02e190/?format=json"/>
    <s v="Roy reconoce fallas en el servicio de la Línea 1 del Metro de Panamá"/>
    <m/>
    <x v="3"/>
    <x v="20"/>
    <s v="pa"/>
    <m/>
    <m/>
    <s v="Grupo Editorial Metro S.A."/>
    <x v="80"/>
    <m/>
    <s v="periódico"/>
    <s v="2017-08-30 17:00:00-05:00"/>
    <d v="2017-08-30T00:00:00"/>
    <m/>
    <n v="300.10000000000002"/>
    <n v="4"/>
    <m/>
    <n v="901"/>
    <m/>
    <n v="11"/>
    <m/>
    <s v="información general"/>
    <s v="Panamá"/>
    <m/>
    <s v="español"/>
    <m/>
    <x v="1"/>
    <m/>
    <s v="Obras y arreglos "/>
    <m/>
    <m/>
    <m/>
    <m/>
    <m/>
    <m/>
    <m/>
    <m/>
    <m/>
    <m/>
    <m/>
    <m/>
    <m/>
    <m/>
    <m/>
    <m/>
    <s v="Canal de Panamá"/>
    <x v="0"/>
    <n v="0"/>
    <s v="Protagonismo"/>
    <s v="Protagonista"/>
    <n v="0"/>
    <m/>
    <n v="0.66"/>
    <n v="901"/>
    <n v="901"/>
    <n v="7.19"/>
    <m/>
    <m/>
    <m/>
    <m/>
    <x v="20"/>
    <s v="/s/a/melib"/>
    <m/>
    <s v="nacional"/>
    <s v="Sí"/>
    <n v="1"/>
    <x v="9"/>
    <n v="30"/>
    <d v="1899-12-30T00:00:00"/>
    <n v="3.5950000000000006"/>
    <s v="0"/>
    <s v="1"/>
    <s v="0"/>
  </r>
  <r>
    <s v="/p/a/112656603"/>
    <m/>
    <s v="http://corerepo.acceso.com/api/v2/temp_file/f4b94f3b99534fbed555a20f9cad34e0/?format=json"/>
    <s v="Torneo de Golf ayudará a chicos en riesgo social en Panamá"/>
    <m/>
    <x v="3"/>
    <x v="20"/>
    <s v="pa"/>
    <m/>
    <m/>
    <s v="Grupo Editorial Metro S.A."/>
    <x v="165"/>
    <m/>
    <s v="periódico"/>
    <s v="2017-08-30 17:00:00-05:00"/>
    <d v="2017-08-30T00:00:00"/>
    <m/>
    <n v="349.1"/>
    <n v="4"/>
    <m/>
    <n v="1061"/>
    <m/>
    <n v="28"/>
    <m/>
    <s v="información general"/>
    <s v="Panamá"/>
    <m/>
    <s v="español"/>
    <m/>
    <x v="1"/>
    <m/>
    <m/>
    <m/>
    <m/>
    <m/>
    <s v="Deportes"/>
    <m/>
    <m/>
    <m/>
    <m/>
    <m/>
    <m/>
    <m/>
    <m/>
    <m/>
    <m/>
    <m/>
    <m/>
    <s v="Canal de Panamá"/>
    <x v="1"/>
    <n v="0"/>
    <s v="Protagonismo"/>
    <s v="Secundario"/>
    <n v="0"/>
    <m/>
    <n v="0.39"/>
    <n v="530.5"/>
    <n v="530.5"/>
    <n v="6.56"/>
    <m/>
    <m/>
    <m/>
    <m/>
    <x v="20"/>
    <s v="/s/a/melib"/>
    <m/>
    <s v="nacional"/>
    <s v="Sí"/>
    <n v="1"/>
    <x v="14"/>
    <n v="30"/>
    <d v="1899-12-30T00:00:00"/>
    <n v="3.2799999999999994"/>
    <s v="0"/>
    <s v="1"/>
    <s v="0"/>
  </r>
  <r>
    <s v="/p/a/112656930"/>
    <m/>
    <s v="http://corerepo.acceso.com/api/v2/temp_file/dbb10c0713350078bdf70f97bf87c557/?format=json"/>
    <s v="Canal aporta $27 mil millones en 17 años"/>
    <m/>
    <x v="3"/>
    <x v="26"/>
    <s v="pa"/>
    <m/>
    <m/>
    <s v="EDIT. POR LA DEMOCRACIA S.A"/>
    <x v="2"/>
    <m/>
    <s v="periódico"/>
    <s v="2017-08-31 17:00:00-05:00"/>
    <d v="2017-08-31T00:00:00"/>
    <m/>
    <n v="212.8"/>
    <n v="5"/>
    <m/>
    <n v="280"/>
    <m/>
    <n v="15"/>
    <m/>
    <s v="información general"/>
    <s v="Panamá"/>
    <m/>
    <s v="español"/>
    <m/>
    <x v="1"/>
    <s v="Titular"/>
    <m/>
    <m/>
    <m/>
    <m/>
    <m/>
    <s v="Economía del Canal"/>
    <m/>
    <s v="Sí"/>
    <m/>
    <m/>
    <m/>
    <m/>
    <m/>
    <m/>
    <m/>
    <m/>
    <m/>
    <s v="Canal de Panamá"/>
    <x v="0"/>
    <n v="1"/>
    <s v="Protagonismo"/>
    <s v="Protagonista"/>
    <n v="1"/>
    <m/>
    <n v="0.13"/>
    <n v="280"/>
    <n v="280"/>
    <n v="8.75"/>
    <m/>
    <m/>
    <m/>
    <m/>
    <x v="22"/>
    <s v="/s/a/lppnn"/>
    <m/>
    <s v="nacional"/>
    <s v="No"/>
    <n v="1"/>
    <x v="10"/>
    <n v="31"/>
    <d v="1899-12-30T00:00:00"/>
    <n v="4.375"/>
    <s v="1"/>
    <s v="0"/>
    <s v="0"/>
  </r>
  <r>
    <s v="/p/a/112678163"/>
    <m/>
    <s v="http://corerepo.acceso.com/api/v2/temp_file/175f5b08e05332f57151d4b4bf694e7b/?format=json"/>
    <s v="Fitch calificó con una A la deuda del Canal de Panamá"/>
    <m/>
    <x v="3"/>
    <x v="20"/>
    <s v="pa"/>
    <m/>
    <m/>
    <s v="Grupo Editorial Metro S.A."/>
    <x v="1"/>
    <m/>
    <s v="periódico"/>
    <s v="2017-08-31 17:00:00-05:00"/>
    <d v="2017-08-31T00:00:00"/>
    <m/>
    <n v="196.8"/>
    <n v="4"/>
    <m/>
    <n v="591"/>
    <m/>
    <n v="11"/>
    <m/>
    <s v="información general"/>
    <s v="Panamá"/>
    <m/>
    <s v="español"/>
    <m/>
    <x v="1"/>
    <s v="Titular"/>
    <s v="Administración"/>
    <m/>
    <m/>
    <m/>
    <m/>
    <m/>
    <m/>
    <m/>
    <m/>
    <m/>
    <m/>
    <m/>
    <m/>
    <m/>
    <m/>
    <m/>
    <m/>
    <s v="Canal de Panamá"/>
    <x v="0"/>
    <n v="1"/>
    <s v="Protagonismo"/>
    <s v="Protagonista"/>
    <n v="1"/>
    <m/>
    <n v="0.43"/>
    <n v="591"/>
    <n v="591"/>
    <n v="9.3800000000000008"/>
    <m/>
    <m/>
    <m/>
    <m/>
    <x v="20"/>
    <s v="/s/a/melib"/>
    <m/>
    <s v="nacional"/>
    <s v="Sí"/>
    <n v="1"/>
    <x v="11"/>
    <n v="31"/>
    <d v="1899-12-30T00:00:00"/>
    <n v="4.6900000000000004"/>
    <s v="1"/>
    <s v="0"/>
    <s v="0"/>
  </r>
  <r>
    <s v="/p/a/112712323"/>
    <m/>
    <s v="http://corerepo.acceso.com/api/v2/temp_file/2e78100b2a32291d45fd77a4a99194b8/?format=json"/>
    <s v="PORTADA"/>
    <m/>
    <x v="3"/>
    <x v="7"/>
    <s v="pa"/>
    <m/>
    <m/>
    <s v="GRUPO EPASA"/>
    <x v="1"/>
    <m/>
    <s v="periódico"/>
    <s v="2017-08-31 17:00:00-05:00"/>
    <d v="2017-08-31T00:00:00"/>
    <m/>
    <n v="939.7"/>
    <n v="4"/>
    <m/>
    <n v="1964"/>
    <m/>
    <n v="1"/>
    <m/>
    <s v="información general"/>
    <s v="Panamá"/>
    <m/>
    <s v="español"/>
    <m/>
    <x v="1"/>
    <s v="Portada"/>
    <s v="Administración"/>
    <m/>
    <m/>
    <m/>
    <m/>
    <m/>
    <m/>
    <s v="Sí"/>
    <m/>
    <m/>
    <m/>
    <m/>
    <m/>
    <m/>
    <m/>
    <m/>
    <m/>
    <s v="Canal de Panamá"/>
    <x v="1"/>
    <n v="0"/>
    <s v="Protagonismo"/>
    <s v="Secundario"/>
    <n v="0"/>
    <m/>
    <n v="0.5"/>
    <n v="982"/>
    <n v="982"/>
    <n v="6.25"/>
    <m/>
    <m/>
    <m/>
    <m/>
    <x v="7"/>
    <s v="/s/a/panam"/>
    <m/>
    <s v="nacional"/>
    <s v="Sí"/>
    <n v="1"/>
    <x v="11"/>
    <n v="31"/>
    <d v="1899-12-30T00:00:00"/>
    <n v="3.125"/>
    <s v="0"/>
    <s v="1"/>
    <s v="0"/>
  </r>
  <r>
    <s v="/p/a/112714025"/>
    <m/>
    <s v="http://corerepo.acceso.com/api/v2/temp_file/a0b11507f7cd170de5afe8d48c8e922a/?format=json"/>
    <s v="Bonanzas o estancamiento de la economía"/>
    <m/>
    <x v="3"/>
    <x v="33"/>
    <s v="pa"/>
    <m/>
    <m/>
    <m/>
    <x v="1"/>
    <m/>
    <s v="revista"/>
    <s v="2017-08-29 17:00:00-05:00"/>
    <d v="2017-08-29T00:00:00"/>
    <m/>
    <n v="182.5"/>
    <n v="4"/>
    <m/>
    <n v="12"/>
    <m/>
    <n v="4"/>
    <m/>
    <s v="enseñanza y educación"/>
    <s v="Panamá"/>
    <m/>
    <s v="español"/>
    <m/>
    <x v="1"/>
    <m/>
    <m/>
    <m/>
    <m/>
    <m/>
    <m/>
    <s v="Economía de Panamá"/>
    <m/>
    <m/>
    <m/>
    <m/>
    <m/>
    <m/>
    <m/>
    <m/>
    <m/>
    <m/>
    <m/>
    <s v="Canal de Panamá"/>
    <x v="1"/>
    <n v="0"/>
    <s v="Protagonismo"/>
    <s v="Secundario"/>
    <n v="0"/>
    <m/>
    <n v="0.12"/>
    <n v="6"/>
    <n v="6"/>
    <n v="5.78"/>
    <m/>
    <m/>
    <m/>
    <m/>
    <x v="25"/>
    <s v="/s/a/selau"/>
    <m/>
    <s v="nacional"/>
    <s v="No"/>
    <n v="1"/>
    <x v="16"/>
    <n v="29"/>
    <d v="1899-12-30T00:00:00"/>
    <n v="2.8900000000000006"/>
    <s v="0"/>
    <s v="1"/>
    <s v="0"/>
  </r>
  <r>
    <s v="/p/a/112734710"/>
    <m/>
    <s v="http://corerepo.acceso.com/api/v2/temp_file/d185f40a66907f389ad13b3655937d1e/?format=json"/>
    <s v="Fairs around the country Ferias en las provincias"/>
    <m/>
    <x v="3"/>
    <x v="51"/>
    <s v="pa"/>
    <m/>
    <m/>
    <s v="FOCUS PUBLICATIONSS.CINT.SA"/>
    <x v="1"/>
    <m/>
    <s v="periódico"/>
    <s v="2017-08-30 17:00:00-05:00"/>
    <d v="2017-08-30T00:00:00"/>
    <m/>
    <n v="498.8"/>
    <n v="4"/>
    <m/>
    <n v="605"/>
    <m/>
    <n v="14"/>
    <m/>
    <s v="turismo y viajes"/>
    <s v="Panamá"/>
    <m/>
    <s v="español"/>
    <m/>
    <x v="1"/>
    <m/>
    <m/>
    <m/>
    <m/>
    <m/>
    <m/>
    <m/>
    <m/>
    <m/>
    <m/>
    <s v="Sitios turísticos"/>
    <m/>
    <m/>
    <m/>
    <m/>
    <m/>
    <m/>
    <m/>
    <s v="Canal de Panamá"/>
    <x v="2"/>
    <n v="0"/>
    <s v="Protagonismo"/>
    <s v="Mencion"/>
    <n v="0"/>
    <m/>
    <n v="0.03"/>
    <n v="18.91"/>
    <n v="18.91"/>
    <n v="5.47"/>
    <m/>
    <m/>
    <m/>
    <m/>
    <x v="42"/>
    <s v="/s/a/tante"/>
    <m/>
    <s v="nacional"/>
    <s v="Sí"/>
    <n v="1"/>
    <x v="24"/>
    <n v="30"/>
    <d v="1899-12-30T00:00:00"/>
    <n v="2.7349999999999994"/>
    <s v="0"/>
    <s v="1"/>
    <s v="0"/>
  </r>
  <r>
    <s v="/p/a/112734732"/>
    <m/>
    <s v="http://corerepo.acceso.com/api/v2/temp_file/b2410099b090e5880d1deceb6f230c48/?format=json"/>
    <s v="Taboga Express, the fun way to sail to the island"/>
    <m/>
    <x v="3"/>
    <x v="51"/>
    <s v="pa"/>
    <m/>
    <m/>
    <s v="FOCUS PUBLICATIONSS.CINT.SA"/>
    <x v="1"/>
    <m/>
    <s v="periódico"/>
    <s v="2017-08-30 17:00:00-05:00"/>
    <d v="2017-08-30T00:00:00"/>
    <m/>
    <n v="990.6"/>
    <n v="4"/>
    <m/>
    <n v="1134"/>
    <m/>
    <n v="10"/>
    <m/>
    <s v="turismo y viajes"/>
    <s v="Panamá"/>
    <m/>
    <s v="español"/>
    <m/>
    <x v="1"/>
    <m/>
    <m/>
    <m/>
    <m/>
    <m/>
    <m/>
    <m/>
    <m/>
    <m/>
    <m/>
    <s v="Sitios turísticos"/>
    <m/>
    <m/>
    <m/>
    <m/>
    <m/>
    <m/>
    <m/>
    <s v="Canal de Panamá"/>
    <x v="2"/>
    <n v="0"/>
    <s v="Protagonismo"/>
    <s v="Mencion"/>
    <n v="0"/>
    <m/>
    <n v="0.03"/>
    <n v="17.72"/>
    <n v="17.72"/>
    <n v="5.47"/>
    <m/>
    <m/>
    <m/>
    <m/>
    <x v="42"/>
    <s v="/s/a/tante"/>
    <m/>
    <s v="nacional"/>
    <s v="Sí"/>
    <n v="1"/>
    <x v="24"/>
    <n v="30"/>
    <d v="1899-12-30T00:00:00"/>
    <n v="2.7349999999999994"/>
    <s v="0"/>
    <s v="1"/>
    <s v="0"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  <r>
    <m/>
    <m/>
    <m/>
    <m/>
    <m/>
    <x v="4"/>
    <x v="72"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x v="56"/>
    <m/>
    <m/>
    <m/>
    <m/>
    <m/>
    <x v="58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2000000}" name="TablaDinámica3" cacheId="2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I65:K125" firstHeaderRow="0" firstDataRow="1" firstDataCol="1"/>
  <pivotFields count="76"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 defaultSubtotal="0"/>
    <pivotField dataField="1" subtotalTop="0" showAll="0"/>
    <pivotField axis="axisRow" subtotalTop="0" showAll="0" sortType="descending">
      <items count="102">
        <item m="1" x="59"/>
        <item x="39"/>
        <item x="16"/>
        <item x="38"/>
        <item x="1"/>
        <item x="47"/>
        <item m="1" x="70"/>
        <item x="58"/>
        <item m="1" x="63"/>
        <item x="9"/>
        <item x="10"/>
        <item x="15"/>
        <item x="7"/>
        <item x="36"/>
        <item x="25"/>
        <item m="1" x="91"/>
        <item x="6"/>
        <item x="29"/>
        <item x="11"/>
        <item x="30"/>
        <item m="1" x="89"/>
        <item m="1" x="93"/>
        <item m="1" x="71"/>
        <item x="24"/>
        <item x="52"/>
        <item m="1" x="87"/>
        <item x="45"/>
        <item x="18"/>
        <item x="56"/>
        <item x="20"/>
        <item x="2"/>
        <item x="31"/>
        <item x="41"/>
        <item x="4"/>
        <item x="54"/>
        <item x="12"/>
        <item m="1" x="69"/>
        <item x="22"/>
        <item m="1" x="74"/>
        <item x="27"/>
        <item m="1" x="85"/>
        <item x="21"/>
        <item m="1" x="92"/>
        <item m="1" x="95"/>
        <item m="1" x="98"/>
        <item m="1" x="72"/>
        <item m="1" x="76"/>
        <item x="32"/>
        <item m="1" x="84"/>
        <item x="50"/>
        <item m="1" x="77"/>
        <item m="1" x="64"/>
        <item m="1" x="82"/>
        <item m="1" x="60"/>
        <item m="1" x="62"/>
        <item m="1" x="79"/>
        <item x="57"/>
        <item x="40"/>
        <item m="1" x="65"/>
        <item x="5"/>
        <item m="1" x="81"/>
        <item m="1" x="90"/>
        <item x="26"/>
        <item m="1" x="100"/>
        <item x="0"/>
        <item x="3"/>
        <item x="23"/>
        <item m="1" x="73"/>
        <item m="1" x="83"/>
        <item m="1" x="67"/>
        <item m="1" x="80"/>
        <item x="46"/>
        <item x="28"/>
        <item m="1" x="66"/>
        <item x="35"/>
        <item m="1" x="97"/>
        <item x="37"/>
        <item x="17"/>
        <item x="51"/>
        <item m="1" x="61"/>
        <item x="48"/>
        <item m="1" x="99"/>
        <item m="1" x="86"/>
        <item x="43"/>
        <item x="33"/>
        <item x="19"/>
        <item m="1" x="78"/>
        <item m="1" x="68"/>
        <item m="1" x="94"/>
        <item x="44"/>
        <item x="53"/>
        <item m="1" x="88"/>
        <item m="1" x="96"/>
        <item m="1" x="75"/>
        <item x="8"/>
        <item x="13"/>
        <item x="14"/>
        <item x="34"/>
        <item x="42"/>
        <item x="49"/>
        <item x="55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</pivotFields>
  <rowFields count="1">
    <field x="69"/>
  </rowFields>
  <rowItems count="60">
    <i>
      <x v="4"/>
    </i>
    <i>
      <x v="27"/>
    </i>
    <i>
      <x v="18"/>
    </i>
    <i>
      <x v="17"/>
    </i>
    <i>
      <x v="12"/>
    </i>
    <i>
      <x v="94"/>
    </i>
    <i>
      <x v="64"/>
    </i>
    <i>
      <x v="33"/>
    </i>
    <i>
      <x v="2"/>
    </i>
    <i>
      <x v="10"/>
    </i>
    <i>
      <x v="65"/>
    </i>
    <i>
      <x v="16"/>
    </i>
    <i>
      <x v="59"/>
    </i>
    <i>
      <x v="9"/>
    </i>
    <i>
      <x v="96"/>
    </i>
    <i>
      <x v="14"/>
    </i>
    <i>
      <x v="35"/>
    </i>
    <i>
      <x v="30"/>
    </i>
    <i>
      <x v="1"/>
    </i>
    <i>
      <x v="49"/>
    </i>
    <i>
      <x v="85"/>
    </i>
    <i>
      <x v="3"/>
    </i>
    <i>
      <x v="31"/>
    </i>
    <i>
      <x v="76"/>
    </i>
    <i>
      <x v="78"/>
    </i>
    <i>
      <x v="77"/>
    </i>
    <i>
      <x v="23"/>
    </i>
    <i>
      <x v="41"/>
    </i>
    <i>
      <x v="32"/>
    </i>
    <i>
      <x v="84"/>
    </i>
    <i>
      <x v="80"/>
    </i>
    <i>
      <x v="11"/>
    </i>
    <i>
      <x v="47"/>
    </i>
    <i>
      <x v="29"/>
    </i>
    <i>
      <x v="24"/>
    </i>
    <i>
      <x v="62"/>
    </i>
    <i>
      <x v="100"/>
    </i>
    <i>
      <x v="66"/>
    </i>
    <i>
      <x v="26"/>
    </i>
    <i>
      <x v="72"/>
    </i>
    <i>
      <x v="74"/>
    </i>
    <i>
      <x v="37"/>
    </i>
    <i>
      <x v="39"/>
    </i>
    <i>
      <x v="90"/>
    </i>
    <i>
      <x v="97"/>
    </i>
    <i>
      <x v="95"/>
    </i>
    <i>
      <x v="13"/>
    </i>
    <i>
      <x v="99"/>
    </i>
    <i>
      <x v="5"/>
    </i>
    <i>
      <x v="71"/>
    </i>
    <i>
      <x v="83"/>
    </i>
    <i>
      <x v="34"/>
    </i>
    <i>
      <x v="19"/>
    </i>
    <i>
      <x v="98"/>
    </i>
    <i>
      <x v="28"/>
    </i>
    <i>
      <x v="56"/>
    </i>
    <i>
      <x v="57"/>
    </i>
    <i>
      <x v="89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Promedio de Index" fld="72" subtotal="average" baseField="69" baseItem="4"/>
    <dataField name="Cuenta de cod" fld="68" subtotal="count" baseField="69" baseItem="75" numFmtId="3"/>
  </dataFields>
  <formats count="17">
    <format dxfId="764">
      <pivotArea outline="0" collapsedLevelsAreSubtotals="1" fieldPosition="0"/>
    </format>
    <format dxfId="763">
      <pivotArea outline="0" collapsedLevelsAreSubtotals="1" fieldPosition="0"/>
    </format>
    <format dxfId="762">
      <pivotArea collapsedLevelsAreSubtotals="1" fieldPosition="0">
        <references count="1">
          <reference field="69" count="0"/>
        </references>
      </pivotArea>
    </format>
    <format dxfId="761">
      <pivotArea collapsedLevelsAreSubtotals="1" fieldPosition="0">
        <references count="1">
          <reference field="69" count="0"/>
        </references>
      </pivotArea>
    </format>
    <format dxfId="760">
      <pivotArea collapsedLevelsAreSubtotals="1" fieldPosition="0">
        <references count="1">
          <reference field="69" count="0"/>
        </references>
      </pivotArea>
    </format>
    <format dxfId="759">
      <pivotArea collapsedLevelsAreSubtotals="1" fieldPosition="0">
        <references count="1">
          <reference field="69" count="0"/>
        </references>
      </pivotArea>
    </format>
    <format dxfId="758">
      <pivotArea collapsedLevelsAreSubtotals="1" fieldPosition="0">
        <references count="1">
          <reference field="69" count="0"/>
        </references>
      </pivotArea>
    </format>
    <format dxfId="757">
      <pivotArea collapsedLevelsAreSubtotals="1" fieldPosition="0">
        <references count="1">
          <reference field="69" count="0"/>
        </references>
      </pivotArea>
    </format>
    <format dxfId="756">
      <pivotArea collapsedLevelsAreSubtotals="1" fieldPosition="0">
        <references count="1">
          <reference field="69" count="0"/>
        </references>
      </pivotArea>
    </format>
    <format dxfId="755">
      <pivotArea grandRow="1" outline="0" collapsedLevelsAreSubtotals="1" fieldPosition="0"/>
    </format>
    <format dxfId="754">
      <pivotArea grandRow="1" outline="0" collapsedLevelsAreSubtotals="1" fieldPosition="0"/>
    </format>
    <format dxfId="753">
      <pivotArea grandRow="1" outline="0" collapsedLevelsAreSubtotals="1" fieldPosition="0"/>
    </format>
    <format dxfId="752">
      <pivotArea grandRow="1" outline="0" collapsedLevelsAreSubtotals="1" fieldPosition="0"/>
    </format>
    <format dxfId="751">
      <pivotArea grandRow="1" outline="0" collapsedLevelsAreSubtotals="1" fieldPosition="0"/>
    </format>
    <format dxfId="750">
      <pivotArea grandRow="1" outline="0" collapsedLevelsAreSubtotals="1" fieldPosition="0"/>
    </format>
    <format dxfId="749">
      <pivotArea grandRow="1" outline="0" collapsedLevelsAreSubtotals="1" fieldPosition="0"/>
    </format>
    <format dxfId="748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laDinámica1" cacheId="2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M65:O70" firstHeaderRow="0" firstDataRow="1" firstDataCol="1"/>
  <pivotFields count="76"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Row" subtotalTop="0" showAll="0">
      <items count="5">
        <item x="2"/>
        <item x="0"/>
        <item x="1"/>
        <item x="3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 defaultSubtotal="0"/>
    <pivotField dataField="1" subtotalTop="0" showAll="0"/>
    <pivotField subtotalTop="0" showAll="0" sortType="descending"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</pivotFields>
  <rowFields count="1">
    <field x="49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Promedio de Index" fld="72" subtotal="average" baseField="69" baseItem="4"/>
    <dataField name="Cuenta de cod" fld="68" subtotal="count" baseField="69" baseItem="75" numFmtId="3"/>
  </dataFields>
  <formats count="18">
    <format dxfId="782">
      <pivotArea outline="0" collapsedLevelsAreSubtotals="1" fieldPosition="0"/>
    </format>
    <format dxfId="781">
      <pivotArea outline="0" collapsedLevelsAreSubtotals="1" fieldPosition="0"/>
    </format>
    <format dxfId="780">
      <pivotArea grandRow="1" outline="0" collapsedLevelsAreSubtotals="1" fieldPosition="0"/>
    </format>
    <format dxfId="779">
      <pivotArea grandRow="1" outline="0" collapsedLevelsAreSubtotals="1" fieldPosition="0"/>
    </format>
    <format dxfId="778">
      <pivotArea grandRow="1" outline="0" collapsedLevelsAreSubtotals="1" fieldPosition="0"/>
    </format>
    <format dxfId="777">
      <pivotArea grandRow="1" outline="0" collapsedLevelsAreSubtotals="1" fieldPosition="0"/>
    </format>
    <format dxfId="776">
      <pivotArea grandRow="1" outline="0" collapsedLevelsAreSubtotals="1" fieldPosition="0"/>
    </format>
    <format dxfId="775">
      <pivotArea grandRow="1" outline="0" collapsedLevelsAreSubtotals="1" fieldPosition="0"/>
    </format>
    <format dxfId="774">
      <pivotArea grandRow="1" outline="0" collapsedLevelsAreSubtotals="1" fieldPosition="0"/>
    </format>
    <format dxfId="773">
      <pivotArea outline="0" fieldPosition="0">
        <references count="1">
          <reference field="4294967294" count="1">
            <x v="1"/>
          </reference>
        </references>
      </pivotArea>
    </format>
    <format dxfId="772">
      <pivotArea collapsedLevelsAreSubtotals="1" fieldPosition="0">
        <references count="2">
          <reference field="4294967294" count="1" selected="0">
            <x v="0"/>
          </reference>
          <reference field="49" count="0"/>
        </references>
      </pivotArea>
    </format>
    <format dxfId="771">
      <pivotArea collapsedLevelsAreSubtotals="1" fieldPosition="0">
        <references count="2">
          <reference field="4294967294" count="1" selected="0">
            <x v="0"/>
          </reference>
          <reference field="49" count="0"/>
        </references>
      </pivotArea>
    </format>
    <format dxfId="770">
      <pivotArea collapsedLevelsAreSubtotals="1" fieldPosition="0">
        <references count="2">
          <reference field="4294967294" count="1" selected="0">
            <x v="0"/>
          </reference>
          <reference field="49" count="0"/>
        </references>
      </pivotArea>
    </format>
    <format dxfId="769">
      <pivotArea collapsedLevelsAreSubtotals="1" fieldPosition="0">
        <references count="2">
          <reference field="4294967294" count="1" selected="0">
            <x v="0"/>
          </reference>
          <reference field="49" count="0"/>
        </references>
      </pivotArea>
    </format>
    <format dxfId="768">
      <pivotArea collapsedLevelsAreSubtotals="1" fieldPosition="0">
        <references count="2">
          <reference field="4294967294" count="1" selected="0">
            <x v="0"/>
          </reference>
          <reference field="49" count="0"/>
        </references>
      </pivotArea>
    </format>
    <format dxfId="767">
      <pivotArea collapsedLevelsAreSubtotals="1" fieldPosition="0">
        <references count="2">
          <reference field="4294967294" count="1" selected="0">
            <x v="0"/>
          </reference>
          <reference field="49" count="0"/>
        </references>
      </pivotArea>
    </format>
    <format dxfId="766">
      <pivotArea collapsedLevelsAreSubtotals="1" fieldPosition="0">
        <references count="2">
          <reference field="4294967294" count="1" selected="0">
            <x v="0"/>
          </reference>
          <reference field="49" count="0"/>
        </references>
      </pivotArea>
    </format>
    <format dxfId="765">
      <pivotArea collapsedLevelsAreSubtotals="1" fieldPosition="0">
        <references count="2">
          <reference field="4294967294" count="1" selected="0">
            <x v="0"/>
          </reference>
          <reference field="49" count="0"/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TablaDinámica2" cacheId="2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64:F124" firstHeaderRow="1" firstDataRow="2" firstDataCol="1"/>
  <pivotFields count="76">
    <pivotField subtotalTop="0" showAll="0"/>
    <pivotField subtotalTop="0" showAll="0"/>
    <pivotField subtotalTop="0" showAll="0"/>
    <pivotField subtotalTop="0" showAll="0"/>
    <pivotField subtotalTop="0" showAll="0"/>
    <pivotField axis="axisCol" subtotalTop="0" showAll="0">
      <items count="6">
        <item x="1"/>
        <item x="3"/>
        <item x="2"/>
        <item x="0"/>
        <item h="1" x="4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 defaultSubtotal="0"/>
    <pivotField subtotalTop="0" showAll="0"/>
    <pivotField axis="axisRow" dataField="1" subtotalTop="0" showAll="0" sortType="descending">
      <items count="102">
        <item m="1" x="59"/>
        <item x="39"/>
        <item x="16"/>
        <item x="38"/>
        <item x="1"/>
        <item x="47"/>
        <item m="1" x="70"/>
        <item x="58"/>
        <item m="1" x="63"/>
        <item x="9"/>
        <item x="10"/>
        <item x="15"/>
        <item x="7"/>
        <item x="36"/>
        <item x="25"/>
        <item m="1" x="91"/>
        <item x="6"/>
        <item x="29"/>
        <item x="11"/>
        <item x="30"/>
        <item m="1" x="89"/>
        <item m="1" x="93"/>
        <item m="1" x="71"/>
        <item x="24"/>
        <item x="52"/>
        <item m="1" x="87"/>
        <item x="45"/>
        <item x="18"/>
        <item x="56"/>
        <item x="20"/>
        <item x="2"/>
        <item x="31"/>
        <item x="41"/>
        <item x="4"/>
        <item x="54"/>
        <item x="12"/>
        <item m="1" x="69"/>
        <item x="22"/>
        <item m="1" x="74"/>
        <item x="27"/>
        <item m="1" x="85"/>
        <item x="21"/>
        <item m="1" x="92"/>
        <item m="1" x="95"/>
        <item m="1" x="98"/>
        <item m="1" x="72"/>
        <item m="1" x="76"/>
        <item x="32"/>
        <item m="1" x="84"/>
        <item x="50"/>
        <item m="1" x="77"/>
        <item m="1" x="64"/>
        <item m="1" x="82"/>
        <item m="1" x="60"/>
        <item m="1" x="62"/>
        <item m="1" x="79"/>
        <item x="57"/>
        <item x="40"/>
        <item m="1" x="65"/>
        <item x="5"/>
        <item m="1" x="81"/>
        <item m="1" x="90"/>
        <item x="26"/>
        <item m="1" x="100"/>
        <item x="0"/>
        <item x="3"/>
        <item x="23"/>
        <item m="1" x="73"/>
        <item m="1" x="83"/>
        <item m="1" x="67"/>
        <item m="1" x="80"/>
        <item x="46"/>
        <item x="28"/>
        <item m="1" x="66"/>
        <item x="35"/>
        <item m="1" x="97"/>
        <item x="37"/>
        <item x="17"/>
        <item x="51"/>
        <item m="1" x="61"/>
        <item x="48"/>
        <item m="1" x="99"/>
        <item m="1" x="86"/>
        <item x="43"/>
        <item x="33"/>
        <item x="19"/>
        <item m="1" x="78"/>
        <item m="1" x="68"/>
        <item m="1" x="94"/>
        <item x="44"/>
        <item x="53"/>
        <item m="1" x="88"/>
        <item m="1" x="96"/>
        <item m="1" x="75"/>
        <item x="8"/>
        <item x="13"/>
        <item x="14"/>
        <item x="34"/>
        <item x="42"/>
        <item x="49"/>
        <item x="5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</pivotFields>
  <rowFields count="1">
    <field x="69"/>
  </rowFields>
  <rowItems count="59">
    <i>
      <x v="4"/>
    </i>
    <i>
      <x v="27"/>
    </i>
    <i>
      <x v="18"/>
    </i>
    <i>
      <x v="17"/>
    </i>
    <i>
      <x v="12"/>
    </i>
    <i>
      <x v="94"/>
    </i>
    <i>
      <x v="64"/>
    </i>
    <i>
      <x v="33"/>
    </i>
    <i>
      <x v="2"/>
    </i>
    <i>
      <x v="10"/>
    </i>
    <i>
      <x v="65"/>
    </i>
    <i>
      <x v="16"/>
    </i>
    <i>
      <x v="59"/>
    </i>
    <i>
      <x v="9"/>
    </i>
    <i>
      <x v="96"/>
    </i>
    <i>
      <x v="14"/>
    </i>
    <i>
      <x v="35"/>
    </i>
    <i>
      <x v="30"/>
    </i>
    <i>
      <x v="1"/>
    </i>
    <i>
      <x v="49"/>
    </i>
    <i>
      <x v="85"/>
    </i>
    <i>
      <x v="3"/>
    </i>
    <i>
      <x v="31"/>
    </i>
    <i>
      <x v="76"/>
    </i>
    <i>
      <x v="78"/>
    </i>
    <i>
      <x v="77"/>
    </i>
    <i>
      <x v="23"/>
    </i>
    <i>
      <x v="41"/>
    </i>
    <i>
      <x v="32"/>
    </i>
    <i>
      <x v="84"/>
    </i>
    <i>
      <x v="80"/>
    </i>
    <i>
      <x v="11"/>
    </i>
    <i>
      <x v="47"/>
    </i>
    <i>
      <x v="29"/>
    </i>
    <i>
      <x v="24"/>
    </i>
    <i>
      <x v="62"/>
    </i>
    <i>
      <x v="100"/>
    </i>
    <i>
      <x v="66"/>
    </i>
    <i>
      <x v="26"/>
    </i>
    <i>
      <x v="72"/>
    </i>
    <i>
      <x v="74"/>
    </i>
    <i>
      <x v="37"/>
    </i>
    <i>
      <x v="39"/>
    </i>
    <i>
      <x v="28"/>
    </i>
    <i>
      <x v="97"/>
    </i>
    <i>
      <x v="95"/>
    </i>
    <i>
      <x v="13"/>
    </i>
    <i>
      <x v="99"/>
    </i>
    <i>
      <x v="34"/>
    </i>
    <i>
      <x v="56"/>
    </i>
    <i>
      <x v="83"/>
    </i>
    <i>
      <x v="57"/>
    </i>
    <i>
      <x v="19"/>
    </i>
    <i>
      <x v="98"/>
    </i>
    <i>
      <x v="71"/>
    </i>
    <i>
      <x v="5"/>
    </i>
    <i>
      <x v="89"/>
    </i>
    <i>
      <x v="90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dataFields count="1">
    <dataField name="Cuenta de Temas" fld="69" subtotal="count" baseField="0" baseItem="0"/>
  </dataFields>
  <formats count="2">
    <format dxfId="784">
      <pivotArea outline="0" collapsedLevelsAreSubtotals="1" fieldPosition="0"/>
    </format>
    <format dxfId="783">
      <pivotArea outline="0" collapsedLevelsAreSubtotals="1" fieldPosition="0"/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4000000}" name="TablaDinámica7" cacheId="2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I302:L323" firstHeaderRow="0" firstDataRow="1" firstDataCol="1" rowPageCount="1" colPageCount="1"/>
  <pivotFields count="76"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multipleItemSelectionAllowed="1" showAll="0">
      <items count="6">
        <item h="1" x="0"/>
        <item h="1" x="3"/>
        <item h="1" x="2"/>
        <item x="1"/>
        <item h="1" x="4"/>
        <item t="default"/>
      </items>
    </pivotField>
    <pivotField subtotalTop="0" showAll="0" sortType="descending">
      <items count="113">
        <item x="48"/>
        <item m="1" x="85"/>
        <item x="40"/>
        <item m="1" x="79"/>
        <item x="35"/>
        <item m="1" x="103"/>
        <item m="1" x="87"/>
        <item m="1" x="98"/>
        <item x="28"/>
        <item x="6"/>
        <item x="58"/>
        <item x="38"/>
        <item x="63"/>
        <item x="56"/>
        <item m="1" x="77"/>
        <item x="47"/>
        <item x="43"/>
        <item x="16"/>
        <item x="0"/>
        <item x="55"/>
        <item x="60"/>
        <item m="1" x="110"/>
        <item x="4"/>
        <item x="13"/>
        <item x="15"/>
        <item x="2"/>
        <item x="71"/>
        <item x="62"/>
        <item x="42"/>
        <item x="26"/>
        <item x="46"/>
        <item m="1" x="73"/>
        <item m="1" x="93"/>
        <item x="18"/>
        <item m="1" x="80"/>
        <item m="1" x="104"/>
        <item x="20"/>
        <item x="41"/>
        <item m="1" x="81"/>
        <item m="1" x="91"/>
        <item m="1" x="105"/>
        <item x="21"/>
        <item x="19"/>
        <item x="64"/>
        <item m="1" x="74"/>
        <item x="17"/>
        <item m="1" x="82"/>
        <item x="30"/>
        <item m="1" x="88"/>
        <item x="24"/>
        <item m="1" x="83"/>
        <item x="31"/>
        <item x="10"/>
        <item x="7"/>
        <item x="9"/>
        <item x="1"/>
        <item x="34"/>
        <item x="11"/>
        <item x="8"/>
        <item x="57"/>
        <item x="32"/>
        <item m="1" x="89"/>
        <item m="1" x="84"/>
        <item x="14"/>
        <item m="1" x="109"/>
        <item x="27"/>
        <item x="12"/>
        <item x="25"/>
        <item x="22"/>
        <item x="51"/>
        <item x="23"/>
        <item m="1" x="108"/>
        <item x="72"/>
        <item x="45"/>
        <item m="1" x="78"/>
        <item m="1" x="76"/>
        <item m="1" x="92"/>
        <item m="1" x="90"/>
        <item m="1" x="97"/>
        <item x="66"/>
        <item m="1" x="100"/>
        <item m="1" x="111"/>
        <item x="36"/>
        <item m="1" x="99"/>
        <item m="1" x="96"/>
        <item x="29"/>
        <item x="54"/>
        <item m="1" x="106"/>
        <item x="52"/>
        <item x="37"/>
        <item x="53"/>
        <item x="3"/>
        <item x="49"/>
        <item x="33"/>
        <item x="39"/>
        <item m="1" x="95"/>
        <item m="1" x="101"/>
        <item m="1" x="102"/>
        <item m="1" x="107"/>
        <item x="5"/>
        <item m="1" x="75"/>
        <item m="1" x="94"/>
        <item m="1" x="86"/>
        <item x="44"/>
        <item x="50"/>
        <item x="59"/>
        <item x="61"/>
        <item x="65"/>
        <item x="67"/>
        <item x="68"/>
        <item x="69"/>
        <item x="7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ubtotalTop="0" showAll="0"/>
    <pivotField subtotalTop="0" showAll="0"/>
    <pivotField subtotalTop="0" showAll="0"/>
    <pivotField subtotalTop="0" showAll="0"/>
    <pivotField axis="axisRow" subtotalTop="0" showAll="0" sortType="descending">
      <items count="437">
        <item m="1" x="215"/>
        <item x="35"/>
        <item x="150"/>
        <item x="59"/>
        <item m="1" x="209"/>
        <item m="1" x="319"/>
        <item m="1" x="359"/>
        <item m="1" x="388"/>
        <item m="1" x="278"/>
        <item m="1" x="194"/>
        <item m="1" x="350"/>
        <item x="31"/>
        <item m="1" x="363"/>
        <item m="1" x="221"/>
        <item m="1" x="291"/>
        <item m="1" x="301"/>
        <item m="1" x="321"/>
        <item m="1" x="226"/>
        <item m="1" x="191"/>
        <item m="1" x="192"/>
        <item x="25"/>
        <item m="1" x="429"/>
        <item x="29"/>
        <item m="1" x="393"/>
        <item m="1" x="405"/>
        <item m="1" x="397"/>
        <item x="155"/>
        <item m="1" x="257"/>
        <item m="1" x="383"/>
        <item m="1" x="426"/>
        <item m="1" x="385"/>
        <item m="1" x="253"/>
        <item x="72"/>
        <item m="1" x="431"/>
        <item m="1" x="268"/>
        <item m="1" x="284"/>
        <item m="1" x="167"/>
        <item m="1" x="225"/>
        <item x="50"/>
        <item x="98"/>
        <item m="1" x="333"/>
        <item m="1" x="304"/>
        <item m="1" x="193"/>
        <item m="1" x="315"/>
        <item m="1" x="280"/>
        <item m="1" x="211"/>
        <item m="1" x="386"/>
        <item x="143"/>
        <item m="1" x="342"/>
        <item m="1" x="408"/>
        <item m="1" x="306"/>
        <item m="1" x="311"/>
        <item m="1" x="290"/>
        <item m="1" x="179"/>
        <item m="1" x="256"/>
        <item m="1" x="207"/>
        <item m="1" x="188"/>
        <item m="1" x="384"/>
        <item m="1" x="189"/>
        <item m="1" x="181"/>
        <item m="1" x="283"/>
        <item x="5"/>
        <item m="1" x="276"/>
        <item m="1" x="355"/>
        <item m="1" x="367"/>
        <item x="43"/>
        <item x="30"/>
        <item m="1" x="404"/>
        <item m="1" x="422"/>
        <item m="1" x="337"/>
        <item x="52"/>
        <item m="1" x="177"/>
        <item m="1" x="262"/>
        <item x="118"/>
        <item m="1" x="250"/>
        <item m="1" x="318"/>
        <item x="92"/>
        <item m="1" x="378"/>
        <item x="27"/>
        <item m="1" x="196"/>
        <item x="90"/>
        <item m="1" x="322"/>
        <item m="1" x="234"/>
        <item m="1" x="270"/>
        <item m="1" x="312"/>
        <item x="83"/>
        <item m="1" x="356"/>
        <item m="1" x="197"/>
        <item x="58"/>
        <item m="1" x="231"/>
        <item x="2"/>
        <item m="1" x="366"/>
        <item m="1" x="184"/>
        <item m="1" x="411"/>
        <item x="1"/>
        <item m="1" x="334"/>
        <item m="1" x="398"/>
        <item m="1" x="387"/>
        <item m="1" x="247"/>
        <item m="1" x="296"/>
        <item x="117"/>
        <item m="1" x="240"/>
        <item x="63"/>
        <item x="65"/>
        <item m="1" x="297"/>
        <item m="1" x="300"/>
        <item m="1" x="309"/>
        <item m="1" x="361"/>
        <item m="1" x="391"/>
        <item m="1" x="277"/>
        <item m="1" x="392"/>
        <item m="1" x="200"/>
        <item m="1" x="348"/>
        <item m="1" x="343"/>
        <item m="1" x="201"/>
        <item m="1" x="424"/>
        <item x="109"/>
        <item x="0"/>
        <item m="1" x="269"/>
        <item x="80"/>
        <item m="1" x="379"/>
        <item m="1" x="282"/>
        <item m="1" x="219"/>
        <item m="1" x="243"/>
        <item x="57"/>
        <item m="1" x="204"/>
        <item m="1" x="326"/>
        <item x="62"/>
        <item m="1" x="286"/>
        <item m="1" x="372"/>
        <item x="148"/>
        <item m="1" x="174"/>
        <item x="36"/>
        <item m="1" x="353"/>
        <item x="125"/>
        <item x="15"/>
        <item m="1" x="239"/>
        <item m="1" x="434"/>
        <item x="132"/>
        <item m="1" x="241"/>
        <item m="1" x="390"/>
        <item m="1" x="317"/>
        <item x="6"/>
        <item m="1" x="401"/>
        <item m="1" x="400"/>
        <item m="1" x="395"/>
        <item m="1" x="263"/>
        <item m="1" x="407"/>
        <item m="1" x="394"/>
        <item m="1" x="358"/>
        <item m="1" x="229"/>
        <item m="1" x="412"/>
        <item m="1" x="432"/>
        <item m="1" x="328"/>
        <item m="1" x="346"/>
        <item m="1" x="409"/>
        <item m="1" x="347"/>
        <item m="1" x="314"/>
        <item m="1" x="265"/>
        <item m="1" x="220"/>
        <item m="1" x="227"/>
        <item x="37"/>
        <item m="1" x="236"/>
        <item m="1" x="435"/>
        <item m="1" x="235"/>
        <item x="41"/>
        <item x="44"/>
        <item m="1" x="172"/>
        <item x="47"/>
        <item m="1" x="267"/>
        <item m="1" x="381"/>
        <item x="17"/>
        <item m="1" x="242"/>
        <item x="21"/>
        <item m="1" x="206"/>
        <item m="1" x="373"/>
        <item x="142"/>
        <item x="133"/>
        <item x="119"/>
        <item x="103"/>
        <item m="1" x="420"/>
        <item m="1" x="166"/>
        <item m="1" x="368"/>
        <item m="1" x="415"/>
        <item m="1" x="330"/>
        <item x="42"/>
        <item m="1" x="260"/>
        <item m="1" x="205"/>
        <item m="1" x="421"/>
        <item m="1" x="295"/>
        <item m="1" x="329"/>
        <item m="1" x="427"/>
        <item x="7"/>
        <item m="1" x="302"/>
        <item m="1" x="320"/>
        <item m="1" x="336"/>
        <item m="1" x="325"/>
        <item x="110"/>
        <item m="1" x="310"/>
        <item m="1" x="255"/>
        <item m="1" x="293"/>
        <item m="1" x="214"/>
        <item m="1" x="264"/>
        <item m="1" x="213"/>
        <item x="71"/>
        <item m="1" x="223"/>
        <item m="1" x="428"/>
        <item m="1" x="413"/>
        <item m="1" x="233"/>
        <item m="1" x="245"/>
        <item m="1" x="259"/>
        <item m="1" x="305"/>
        <item m="1" x="292"/>
        <item m="1" x="351"/>
        <item x="105"/>
        <item m="1" x="406"/>
        <item m="1" x="187"/>
        <item m="1" x="178"/>
        <item m="1" x="396"/>
        <item m="1" x="375"/>
        <item m="1" x="288"/>
        <item m="1" x="313"/>
        <item m="1" x="365"/>
        <item x="153"/>
        <item m="1" x="168"/>
        <item x="144"/>
        <item m="1" x="232"/>
        <item m="1" x="203"/>
        <item m="1" x="352"/>
        <item m="1" x="364"/>
        <item x="139"/>
        <item m="1" x="272"/>
        <item m="1" x="389"/>
        <item x="162"/>
        <item m="1" x="258"/>
        <item m="1" x="307"/>
        <item m="1" x="175"/>
        <item m="1" x="218"/>
        <item m="1" x="340"/>
        <item m="1" x="176"/>
        <item x="94"/>
        <item m="1" x="208"/>
        <item x="121"/>
        <item m="1" x="195"/>
        <item m="1" x="173"/>
        <item m="1" x="279"/>
        <item x="104"/>
        <item m="1" x="249"/>
        <item x="111"/>
        <item m="1" x="254"/>
        <item m="1" x="419"/>
        <item m="1" x="338"/>
        <item m="1" x="251"/>
        <item m="1" x="273"/>
        <item m="1" x="169"/>
        <item x="32"/>
        <item m="1" x="417"/>
        <item m="1" x="170"/>
        <item x="53"/>
        <item m="1" x="180"/>
        <item x="14"/>
        <item x="135"/>
        <item x="3"/>
        <item m="1" x="418"/>
        <item m="1" x="224"/>
        <item x="137"/>
        <item m="1" x="327"/>
        <item x="88"/>
        <item m="1" x="382"/>
        <item x="60"/>
        <item m="1" x="289"/>
        <item x="61"/>
        <item m="1" x="285"/>
        <item m="1" x="216"/>
        <item m="1" x="294"/>
        <item m="1" x="212"/>
        <item m="1" x="360"/>
        <item m="1" x="261"/>
        <item m="1" x="402"/>
        <item x="74"/>
        <item x="13"/>
        <item m="1" x="376"/>
        <item x="112"/>
        <item m="1" x="323"/>
        <item x="126"/>
        <item m="1" x="369"/>
        <item m="1" x="299"/>
        <item m="1" x="370"/>
        <item m="1" x="275"/>
        <item x="82"/>
        <item m="1" x="190"/>
        <item m="1" x="182"/>
        <item m="1" x="252"/>
        <item m="1" x="228"/>
        <item m="1" x="341"/>
        <item m="1" x="374"/>
        <item x="67"/>
        <item m="1" x="339"/>
        <item m="1" x="246"/>
        <item m="1" x="222"/>
        <item x="54"/>
        <item x="51"/>
        <item m="1" x="345"/>
        <item m="1" x="266"/>
        <item m="1" x="202"/>
        <item m="1" x="186"/>
        <item x="68"/>
        <item m="1" x="324"/>
        <item x="131"/>
        <item m="1" x="238"/>
        <item x="124"/>
        <item m="1" x="183"/>
        <item x="141"/>
        <item x="10"/>
        <item m="1" x="425"/>
        <item m="1" x="331"/>
        <item m="1" x="298"/>
        <item m="1" x="171"/>
        <item m="1" x="362"/>
        <item m="1" x="399"/>
        <item m="1" x="414"/>
        <item x="38"/>
        <item m="1" x="217"/>
        <item x="108"/>
        <item m="1" x="316"/>
        <item m="1" x="349"/>
        <item m="1" x="354"/>
        <item m="1" x="287"/>
        <item m="1" x="230"/>
        <item x="152"/>
        <item m="1" x="377"/>
        <item m="1" x="423"/>
        <item m="1" x="198"/>
        <item m="1" x="237"/>
        <item x="18"/>
        <item m="1" x="303"/>
        <item x="73"/>
        <item x="107"/>
        <item m="1" x="380"/>
        <item m="1" x="335"/>
        <item x="26"/>
        <item m="1" x="344"/>
        <item x="138"/>
        <item m="1" x="248"/>
        <item x="20"/>
        <item m="1" x="357"/>
        <item m="1" x="410"/>
        <item m="1" x="185"/>
        <item m="1" x="416"/>
        <item m="1" x="308"/>
        <item m="1" x="199"/>
        <item m="1" x="274"/>
        <item m="1" x="244"/>
        <item m="1" x="332"/>
        <item m="1" x="371"/>
        <item m="1" x="430"/>
        <item m="1" x="271"/>
        <item x="79"/>
        <item m="1" x="281"/>
        <item x="89"/>
        <item m="1" x="210"/>
        <item m="1" x="433"/>
        <item x="4"/>
        <item x="8"/>
        <item x="9"/>
        <item x="11"/>
        <item x="12"/>
        <item x="16"/>
        <item x="19"/>
        <item x="22"/>
        <item x="23"/>
        <item x="24"/>
        <item m="1" x="403"/>
        <item x="28"/>
        <item x="33"/>
        <item x="34"/>
        <item x="39"/>
        <item x="40"/>
        <item x="45"/>
        <item x="46"/>
        <item x="48"/>
        <item x="49"/>
        <item x="55"/>
        <item x="56"/>
        <item x="64"/>
        <item x="66"/>
        <item x="69"/>
        <item x="70"/>
        <item x="75"/>
        <item x="76"/>
        <item x="77"/>
        <item x="78"/>
        <item x="81"/>
        <item x="84"/>
        <item x="85"/>
        <item x="86"/>
        <item x="87"/>
        <item x="91"/>
        <item x="93"/>
        <item x="95"/>
        <item x="96"/>
        <item x="97"/>
        <item x="99"/>
        <item x="100"/>
        <item x="101"/>
        <item x="102"/>
        <item x="106"/>
        <item x="113"/>
        <item x="114"/>
        <item x="115"/>
        <item x="116"/>
        <item x="120"/>
        <item x="122"/>
        <item x="123"/>
        <item x="127"/>
        <item x="128"/>
        <item x="129"/>
        <item x="130"/>
        <item x="134"/>
        <item x="136"/>
        <item x="140"/>
        <item x="145"/>
        <item x="146"/>
        <item x="147"/>
        <item x="149"/>
        <item x="151"/>
        <item x="154"/>
        <item x="156"/>
        <item x="157"/>
        <item x="158"/>
        <item x="159"/>
        <item x="160"/>
        <item x="161"/>
        <item x="163"/>
        <item x="164"/>
        <item x="16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 defaultSubtotal="0"/>
    <pivotField subtotalTop="0" showAll="0"/>
    <pivotField dataField="1" subtotalTop="0"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</pivotFields>
  <rowFields count="1">
    <field x="11"/>
  </rowFields>
  <rowItems count="21">
    <i>
      <x v="94"/>
    </i>
    <i>
      <x v="395"/>
    </i>
    <i>
      <x v="142"/>
    </i>
    <i>
      <x v="363"/>
    </i>
    <i>
      <x v="389"/>
    </i>
    <i>
      <x v="255"/>
    </i>
    <i>
      <x v="289"/>
    </i>
    <i>
      <x v="370"/>
    </i>
    <i>
      <x v="402"/>
    </i>
    <i>
      <x v="282"/>
    </i>
    <i>
      <x v="267"/>
    </i>
    <i>
      <x v="403"/>
    </i>
    <i>
      <x v="365"/>
    </i>
    <i>
      <x v="134"/>
    </i>
    <i>
      <x v="419"/>
    </i>
    <i>
      <x v="382"/>
    </i>
    <i>
      <x v="312"/>
    </i>
    <i>
      <x v="261"/>
    </i>
    <i>
      <x v="284"/>
    </i>
    <i>
      <x v="310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5" hier="-1"/>
  </pageFields>
  <dataFields count="3">
    <dataField name="N° informaciones" fld="69" subtotal="count" baseField="6" baseItem="65"/>
    <dataField name="Duración." fld="71" baseField="6" baseItem="49" numFmtId="166"/>
    <dataField name="Cuantificación" fld="20" baseField="11" baseItem="95" numFmtId="44"/>
  </dataFields>
  <formats count="15">
    <format dxfId="609">
      <pivotArea outline="0" collapsedLevelsAreSubtotals="1" fieldPosition="0"/>
    </format>
    <format dxfId="608">
      <pivotArea outline="0" collapsedLevelsAreSubtotals="1" fieldPosition="0"/>
    </format>
    <format dxfId="607">
      <pivotArea outline="0" fieldPosition="0">
        <references count="1">
          <reference field="4294967294" count="1">
            <x v="1"/>
          </reference>
        </references>
      </pivotArea>
    </format>
    <format dxfId="606">
      <pivotArea outline="0" collapsedLevelsAreSubtotals="1" fieldPosition="0"/>
    </format>
    <format dxfId="60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04">
      <pivotArea outline="0" collapsedLevelsAreSubtotals="1" fieldPosition="0"/>
    </format>
    <format dxfId="60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0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0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00">
      <pivotArea field="6" type="button" dataOnly="0" labelOnly="1" outline="0"/>
    </format>
    <format dxfId="599">
      <pivotArea field="11" type="button" dataOnly="0" labelOnly="1" outline="0" axis="axisRow" fieldPosition="0"/>
    </format>
    <format dxfId="598">
      <pivotArea dataOnly="0" labelOnly="1" fieldPosition="0">
        <references count="1">
          <reference field="11" count="3">
            <x v="95"/>
            <x v="96"/>
            <x v="97"/>
          </reference>
        </references>
      </pivotArea>
    </format>
    <format dxfId="597">
      <pivotArea collapsedLevelsAreSubtotals="1" fieldPosition="0">
        <references count="2">
          <reference field="4294967294" count="1" selected="0">
            <x v="0"/>
          </reference>
          <reference field="11" count="1">
            <x v="95"/>
          </reference>
        </references>
      </pivotArea>
    </format>
    <format dxfId="596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595">
      <pivotArea outline="0" fieldPosition="0">
        <references count="1">
          <reference field="4294967294" count="1">
            <x v="2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3000000}" name="TablaDinámica6" cacheId="2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02:D319" firstHeaderRow="0" firstDataRow="1" firstDataCol="1" rowPageCount="1" colPageCount="1"/>
  <pivotFields count="76"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multipleItemSelectionAllowed="1" showAll="0">
      <items count="6">
        <item h="1" x="0"/>
        <item h="1" x="3"/>
        <item h="1" x="2"/>
        <item x="1"/>
        <item h="1" x="4"/>
        <item t="default"/>
      </items>
    </pivotField>
    <pivotField axis="axisRow" subtotalTop="0" showAll="0" sortType="descending">
      <items count="113">
        <item x="48"/>
        <item m="1" x="85"/>
        <item x="40"/>
        <item m="1" x="79"/>
        <item x="35"/>
        <item m="1" x="103"/>
        <item m="1" x="87"/>
        <item m="1" x="98"/>
        <item x="28"/>
        <item x="6"/>
        <item x="58"/>
        <item x="38"/>
        <item x="63"/>
        <item x="56"/>
        <item m="1" x="77"/>
        <item x="47"/>
        <item x="43"/>
        <item x="16"/>
        <item x="0"/>
        <item x="55"/>
        <item x="60"/>
        <item m="1" x="110"/>
        <item x="4"/>
        <item x="13"/>
        <item x="15"/>
        <item x="2"/>
        <item x="71"/>
        <item x="62"/>
        <item x="42"/>
        <item x="26"/>
        <item x="46"/>
        <item m="1" x="73"/>
        <item m="1" x="93"/>
        <item x="18"/>
        <item m="1" x="80"/>
        <item m="1" x="104"/>
        <item x="20"/>
        <item x="41"/>
        <item m="1" x="81"/>
        <item m="1" x="91"/>
        <item m="1" x="105"/>
        <item x="21"/>
        <item x="19"/>
        <item x="64"/>
        <item m="1" x="74"/>
        <item x="17"/>
        <item m="1" x="82"/>
        <item x="30"/>
        <item m="1" x="88"/>
        <item x="24"/>
        <item m="1" x="83"/>
        <item x="31"/>
        <item x="10"/>
        <item x="7"/>
        <item x="9"/>
        <item x="1"/>
        <item x="34"/>
        <item x="11"/>
        <item x="8"/>
        <item x="57"/>
        <item x="32"/>
        <item m="1" x="89"/>
        <item m="1" x="84"/>
        <item x="14"/>
        <item m="1" x="109"/>
        <item x="27"/>
        <item x="12"/>
        <item x="25"/>
        <item x="22"/>
        <item x="51"/>
        <item x="23"/>
        <item m="1" x="108"/>
        <item x="72"/>
        <item x="45"/>
        <item m="1" x="78"/>
        <item m="1" x="76"/>
        <item m="1" x="92"/>
        <item m="1" x="90"/>
        <item m="1" x="97"/>
        <item x="66"/>
        <item m="1" x="100"/>
        <item m="1" x="111"/>
        <item x="36"/>
        <item m="1" x="99"/>
        <item m="1" x="96"/>
        <item x="29"/>
        <item x="54"/>
        <item m="1" x="106"/>
        <item x="52"/>
        <item x="37"/>
        <item x="53"/>
        <item x="3"/>
        <item x="49"/>
        <item x="33"/>
        <item x="39"/>
        <item m="1" x="95"/>
        <item m="1" x="101"/>
        <item m="1" x="102"/>
        <item m="1" x="107"/>
        <item x="5"/>
        <item m="1" x="75"/>
        <item m="1" x="94"/>
        <item m="1" x="86"/>
        <item x="44"/>
        <item x="50"/>
        <item x="59"/>
        <item x="61"/>
        <item x="65"/>
        <item x="67"/>
        <item x="68"/>
        <item x="69"/>
        <item x="7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 defaultSubtotal="0"/>
    <pivotField subtotalTop="0" showAll="0"/>
    <pivotField dataField="1" subtotalTop="0"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</pivotFields>
  <rowFields count="1">
    <field x="6"/>
  </rowFields>
  <rowItems count="17">
    <i>
      <x v="49"/>
    </i>
    <i>
      <x v="66"/>
    </i>
    <i>
      <x v="45"/>
    </i>
    <i>
      <x v="41"/>
    </i>
    <i>
      <x v="47"/>
    </i>
    <i>
      <x v="65"/>
    </i>
    <i>
      <x v="90"/>
    </i>
    <i>
      <x v="10"/>
    </i>
    <i>
      <x v="91"/>
    </i>
    <i>
      <x v="67"/>
    </i>
    <i>
      <x v="106"/>
    </i>
    <i>
      <x v="86"/>
    </i>
    <i>
      <x v="51"/>
    </i>
    <i>
      <x v="82"/>
    </i>
    <i>
      <x v="108"/>
    </i>
    <i>
      <x v="107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5" hier="-1"/>
  </pageFields>
  <dataFields count="3">
    <dataField name="N° informaciones" fld="69" subtotal="count" baseField="6" baseItem="65"/>
    <dataField name="Duración." fld="71" baseField="6" baseItem="49" numFmtId="166"/>
    <dataField name="Cuantificación." fld="20" baseField="6" baseItem="49" numFmtId="44"/>
  </dataFields>
  <formats count="24">
    <format dxfId="632">
      <pivotArea outline="0" collapsedLevelsAreSubtotals="1" fieldPosition="0"/>
    </format>
    <format dxfId="631">
      <pivotArea outline="0" collapsedLevelsAreSubtotals="1" fieldPosition="0"/>
    </format>
    <format dxfId="630">
      <pivotArea outline="0" fieldPosition="0">
        <references count="1">
          <reference field="4294967294" count="1">
            <x v="1"/>
          </reference>
        </references>
      </pivotArea>
    </format>
    <format dxfId="629">
      <pivotArea outline="0" collapsedLevelsAreSubtotals="1" fieldPosition="0"/>
    </format>
    <format dxfId="62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27">
      <pivotArea outline="0" collapsedLevelsAreSubtotals="1" fieldPosition="0"/>
    </format>
    <format dxfId="62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2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2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23">
      <pivotArea collapsedLevelsAreSubtotals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622">
      <pivotArea collapsedLevelsAreSubtotals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621">
      <pivotArea collapsedLevelsAreSubtotals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620">
      <pivotArea collapsedLevelsAreSubtotals="1" fieldPosition="0">
        <references count="2">
          <reference field="4294967294" count="1" selected="0">
            <x v="1"/>
          </reference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619">
      <pivotArea dataOnly="0" labelOnly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618">
      <pivotArea field="6" type="button" dataOnly="0" labelOnly="1" outline="0" axis="axisRow" fieldPosition="0"/>
    </format>
    <format dxfId="617">
      <pivotArea collapsedLevelsAreSubtotals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616">
      <pivotArea dataOnly="0" labelOnly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615">
      <pivotArea collapsedLevelsAreSubtotals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614">
      <pivotArea dataOnly="0" labelOnly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613">
      <pivotArea dataOnly="0" labelOnly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612">
      <pivotArea dataOnly="0" labelOnly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611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610">
      <pivotArea outline="0" fieldPosition="0">
        <references count="1">
          <reference field="4294967294" count="1">
            <x v="2"/>
          </reference>
        </references>
      </pivotArea>
    </format>
    <format dxfId="28">
      <pivotArea collapsedLevelsAreSubtotals="1" fieldPosition="0">
        <references count="2">
          <reference field="4294967294" count="1" selected="0">
            <x v="0"/>
          </reference>
          <reference field="6" count="1">
            <x v="106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6000000}" name="TablaDinámica9" cacheId="2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28:C345" firstHeaderRow="0" firstDataRow="1" firstDataCol="1" rowPageCount="1" colPageCount="1"/>
  <pivotFields count="76"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multipleItemSelectionAllowed="1" showAll="0">
      <items count="6">
        <item h="1" x="0"/>
        <item h="1" x="3"/>
        <item h="1" x="2"/>
        <item x="1"/>
        <item h="1" x="4"/>
        <item t="default"/>
      </items>
    </pivotField>
    <pivotField axis="axisRow" subtotalTop="0" showAll="0" sortType="descending">
      <items count="113">
        <item x="48"/>
        <item m="1" x="85"/>
        <item x="40"/>
        <item m="1" x="79"/>
        <item x="35"/>
        <item m="1" x="103"/>
        <item m="1" x="87"/>
        <item m="1" x="98"/>
        <item x="28"/>
        <item x="6"/>
        <item x="58"/>
        <item x="38"/>
        <item x="63"/>
        <item x="56"/>
        <item m="1" x="77"/>
        <item x="47"/>
        <item x="43"/>
        <item x="16"/>
        <item x="0"/>
        <item x="55"/>
        <item x="60"/>
        <item m="1" x="110"/>
        <item x="4"/>
        <item x="13"/>
        <item x="15"/>
        <item x="2"/>
        <item x="71"/>
        <item x="62"/>
        <item x="42"/>
        <item x="26"/>
        <item x="46"/>
        <item m="1" x="73"/>
        <item m="1" x="93"/>
        <item x="18"/>
        <item m="1" x="80"/>
        <item m="1" x="104"/>
        <item x="20"/>
        <item x="41"/>
        <item m="1" x="81"/>
        <item m="1" x="91"/>
        <item m="1" x="105"/>
        <item x="21"/>
        <item x="19"/>
        <item x="64"/>
        <item m="1" x="74"/>
        <item x="17"/>
        <item m="1" x="82"/>
        <item x="30"/>
        <item m="1" x="88"/>
        <item x="24"/>
        <item m="1" x="83"/>
        <item x="31"/>
        <item x="10"/>
        <item x="7"/>
        <item x="9"/>
        <item x="1"/>
        <item x="34"/>
        <item x="11"/>
        <item x="8"/>
        <item x="57"/>
        <item x="32"/>
        <item m="1" x="89"/>
        <item m="1" x="84"/>
        <item x="14"/>
        <item m="1" x="109"/>
        <item x="27"/>
        <item x="12"/>
        <item x="25"/>
        <item x="22"/>
        <item x="51"/>
        <item x="23"/>
        <item m="1" x="108"/>
        <item x="72"/>
        <item x="45"/>
        <item m="1" x="78"/>
        <item m="1" x="76"/>
        <item m="1" x="92"/>
        <item m="1" x="90"/>
        <item m="1" x="97"/>
        <item x="66"/>
        <item m="1" x="100"/>
        <item m="1" x="111"/>
        <item x="36"/>
        <item m="1" x="99"/>
        <item m="1" x="96"/>
        <item x="29"/>
        <item x="54"/>
        <item m="1" x="106"/>
        <item x="52"/>
        <item x="37"/>
        <item x="53"/>
        <item x="3"/>
        <item x="49"/>
        <item x="33"/>
        <item x="39"/>
        <item m="1" x="95"/>
        <item m="1" x="101"/>
        <item m="1" x="102"/>
        <item m="1" x="107"/>
        <item x="5"/>
        <item m="1" x="75"/>
        <item m="1" x="94"/>
        <item m="1" x="86"/>
        <item x="44"/>
        <item x="50"/>
        <item x="59"/>
        <item x="61"/>
        <item x="65"/>
        <item x="67"/>
        <item x="68"/>
        <item x="69"/>
        <item x="70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 defaultSubtotal="0"/>
    <pivotField subtotalTop="0" showAll="0"/>
    <pivotField dataField="1" subtotalTop="0" showAll="0" sortType="descending"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</pivotFields>
  <rowFields count="1">
    <field x="6"/>
  </rowFields>
  <rowItems count="17">
    <i>
      <x v="49"/>
    </i>
    <i>
      <x v="66"/>
    </i>
    <i>
      <x v="45"/>
    </i>
    <i>
      <x v="41"/>
    </i>
    <i>
      <x v="47"/>
    </i>
    <i>
      <x v="65"/>
    </i>
    <i>
      <x v="90"/>
    </i>
    <i>
      <x v="10"/>
    </i>
    <i>
      <x v="91"/>
    </i>
    <i>
      <x v="67"/>
    </i>
    <i>
      <x v="106"/>
    </i>
    <i>
      <x v="86"/>
    </i>
    <i>
      <x v="51"/>
    </i>
    <i>
      <x v="82"/>
    </i>
    <i>
      <x v="108"/>
    </i>
    <i>
      <x v="107"/>
    </i>
    <i t="grand">
      <x/>
    </i>
  </rowItems>
  <colFields count="1">
    <field x="-2"/>
  </colFields>
  <colItems count="2">
    <i>
      <x/>
    </i>
    <i i="1">
      <x v="1"/>
    </i>
  </colItems>
  <pageFields count="1">
    <pageField fld="5" hier="-1"/>
  </pageFields>
  <dataFields count="2">
    <dataField name="Promedio de Index" fld="72" subtotal="average" baseField="6" baseItem="49" numFmtId="164"/>
    <dataField name="N° informaciones" fld="69" subtotal="count" baseField="6" baseItem="65"/>
  </dataFields>
  <formats count="30">
    <format dxfId="662">
      <pivotArea outline="0" collapsedLevelsAreSubtotals="1" fieldPosition="0"/>
    </format>
    <format dxfId="661">
      <pivotArea outline="0" collapsedLevelsAreSubtotals="1" fieldPosition="0"/>
    </format>
    <format dxfId="660">
      <pivotArea outline="0" collapsedLevelsAreSubtotals="1" fieldPosition="0"/>
    </format>
    <format dxfId="65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58">
      <pivotArea outline="0" collapsedLevelsAreSubtotals="1" fieldPosition="0"/>
    </format>
    <format dxfId="65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5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5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54">
      <pivotArea collapsedLevelsAreSubtotals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653">
      <pivotArea collapsedLevelsAreSubtotals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652">
      <pivotArea collapsedLevelsAreSubtotals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651">
      <pivotArea dataOnly="0" labelOnly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650">
      <pivotArea field="6" type="button" dataOnly="0" labelOnly="1" outline="0" axis="axisRow" fieldPosition="0"/>
    </format>
    <format dxfId="649">
      <pivotArea collapsedLevelsAreSubtotals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648">
      <pivotArea dataOnly="0" labelOnly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647">
      <pivotArea collapsedLevelsAreSubtotals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646">
      <pivotArea dataOnly="0" labelOnly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645">
      <pivotArea dataOnly="0" labelOnly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644">
      <pivotArea dataOnly="0" labelOnly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64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64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64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40">
      <pivotArea type="all" dataOnly="0" outline="0" fieldPosition="0"/>
    </format>
    <format dxfId="639">
      <pivotArea outline="0" collapsedLevelsAreSubtotals="1" fieldPosition="0"/>
    </format>
    <format dxfId="638">
      <pivotArea field="6" type="button" dataOnly="0" labelOnly="1" outline="0" axis="axisRow" fieldPosition="0"/>
    </format>
    <format dxfId="637">
      <pivotArea dataOnly="0" labelOnly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636">
      <pivotArea dataOnly="0" labelOnly="1" grandRow="1" outline="0" fieldPosition="0"/>
    </format>
    <format dxfId="63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3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3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5000000}" name="TablaDinámica8" cacheId="2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R302:U337" firstHeaderRow="0" firstDataRow="1" firstDataCol="1" rowPageCount="1" colPageCount="1"/>
  <pivotFields count="76"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multipleItemSelectionAllowed="1" showAll="0">
      <items count="6">
        <item h="1" x="0"/>
        <item h="1" x="3"/>
        <item h="1" x="2"/>
        <item x="1"/>
        <item h="1" x="4"/>
        <item t="default"/>
      </items>
    </pivotField>
    <pivotField subtotalTop="0" showAll="0" sortType="descending">
      <items count="113">
        <item x="48"/>
        <item m="1" x="85"/>
        <item x="40"/>
        <item m="1" x="79"/>
        <item x="35"/>
        <item m="1" x="103"/>
        <item m="1" x="87"/>
        <item m="1" x="98"/>
        <item x="28"/>
        <item x="6"/>
        <item x="58"/>
        <item x="38"/>
        <item x="63"/>
        <item x="56"/>
        <item m="1" x="77"/>
        <item x="47"/>
        <item x="43"/>
        <item x="16"/>
        <item x="0"/>
        <item x="55"/>
        <item x="60"/>
        <item m="1" x="110"/>
        <item x="4"/>
        <item x="13"/>
        <item x="15"/>
        <item x="2"/>
        <item x="71"/>
        <item x="62"/>
        <item x="42"/>
        <item x="26"/>
        <item x="46"/>
        <item m="1" x="73"/>
        <item m="1" x="93"/>
        <item x="18"/>
        <item m="1" x="80"/>
        <item m="1" x="104"/>
        <item x="20"/>
        <item x="41"/>
        <item m="1" x="81"/>
        <item m="1" x="91"/>
        <item m="1" x="105"/>
        <item x="21"/>
        <item x="19"/>
        <item x="64"/>
        <item m="1" x="74"/>
        <item x="17"/>
        <item m="1" x="82"/>
        <item x="30"/>
        <item m="1" x="88"/>
        <item x="24"/>
        <item m="1" x="83"/>
        <item x="31"/>
        <item x="10"/>
        <item x="7"/>
        <item x="9"/>
        <item x="1"/>
        <item x="34"/>
        <item x="11"/>
        <item x="8"/>
        <item x="57"/>
        <item x="32"/>
        <item m="1" x="89"/>
        <item m="1" x="84"/>
        <item x="14"/>
        <item m="1" x="109"/>
        <item x="27"/>
        <item x="12"/>
        <item x="25"/>
        <item x="22"/>
        <item x="51"/>
        <item x="23"/>
        <item m="1" x="108"/>
        <item x="72"/>
        <item x="45"/>
        <item m="1" x="78"/>
        <item m="1" x="76"/>
        <item m="1" x="92"/>
        <item m="1" x="90"/>
        <item m="1" x="97"/>
        <item x="66"/>
        <item m="1" x="100"/>
        <item m="1" x="111"/>
        <item x="36"/>
        <item m="1" x="99"/>
        <item m="1" x="96"/>
        <item x="29"/>
        <item x="54"/>
        <item m="1" x="106"/>
        <item x="52"/>
        <item x="37"/>
        <item x="53"/>
        <item x="3"/>
        <item x="49"/>
        <item x="33"/>
        <item x="39"/>
        <item m="1" x="95"/>
        <item m="1" x="101"/>
        <item m="1" x="102"/>
        <item m="1" x="107"/>
        <item x="5"/>
        <item m="1" x="75"/>
        <item m="1" x="94"/>
        <item m="1" x="86"/>
        <item x="44"/>
        <item x="50"/>
        <item x="59"/>
        <item x="61"/>
        <item x="65"/>
        <item x="67"/>
        <item x="68"/>
        <item x="69"/>
        <item x="7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ubtotalTop="0" showAll="0"/>
    <pivotField subtotalTop="0" showAll="0"/>
    <pivotField subtotalTop="0" showAll="0"/>
    <pivotField subtotalTop="0" showAll="0"/>
    <pivotField subtotalTop="0" showAll="0">
      <items count="437">
        <item m="1" x="215"/>
        <item x="35"/>
        <item x="150"/>
        <item x="59"/>
        <item m="1" x="209"/>
        <item m="1" x="319"/>
        <item m="1" x="359"/>
        <item m="1" x="388"/>
        <item m="1" x="278"/>
        <item m="1" x="194"/>
        <item m="1" x="350"/>
        <item x="31"/>
        <item m="1" x="363"/>
        <item m="1" x="221"/>
        <item m="1" x="291"/>
        <item m="1" x="301"/>
        <item m="1" x="321"/>
        <item m="1" x="226"/>
        <item m="1" x="191"/>
        <item m="1" x="192"/>
        <item x="25"/>
        <item m="1" x="429"/>
        <item x="29"/>
        <item m="1" x="393"/>
        <item m="1" x="405"/>
        <item m="1" x="397"/>
        <item x="155"/>
        <item m="1" x="257"/>
        <item m="1" x="383"/>
        <item m="1" x="426"/>
        <item m="1" x="385"/>
        <item m="1" x="253"/>
        <item x="72"/>
        <item m="1" x="431"/>
        <item m="1" x="268"/>
        <item m="1" x="284"/>
        <item m="1" x="167"/>
        <item m="1" x="225"/>
        <item x="50"/>
        <item x="98"/>
        <item m="1" x="333"/>
        <item m="1" x="304"/>
        <item m="1" x="193"/>
        <item m="1" x="315"/>
        <item m="1" x="280"/>
        <item m="1" x="211"/>
        <item m="1" x="386"/>
        <item x="143"/>
        <item m="1" x="342"/>
        <item m="1" x="408"/>
        <item m="1" x="306"/>
        <item m="1" x="311"/>
        <item m="1" x="290"/>
        <item m="1" x="179"/>
        <item m="1" x="256"/>
        <item m="1" x="207"/>
        <item m="1" x="188"/>
        <item m="1" x="384"/>
        <item m="1" x="189"/>
        <item m="1" x="181"/>
        <item m="1" x="283"/>
        <item x="5"/>
        <item m="1" x="276"/>
        <item m="1" x="355"/>
        <item m="1" x="367"/>
        <item x="43"/>
        <item x="30"/>
        <item m="1" x="404"/>
        <item m="1" x="422"/>
        <item m="1" x="337"/>
        <item x="52"/>
        <item m="1" x="177"/>
        <item m="1" x="262"/>
        <item x="118"/>
        <item m="1" x="250"/>
        <item m="1" x="318"/>
        <item x="92"/>
        <item m="1" x="378"/>
        <item x="27"/>
        <item m="1" x="196"/>
        <item x="90"/>
        <item m="1" x="322"/>
        <item m="1" x="234"/>
        <item m="1" x="270"/>
        <item m="1" x="312"/>
        <item x="83"/>
        <item m="1" x="356"/>
        <item m="1" x="197"/>
        <item x="58"/>
        <item m="1" x="231"/>
        <item x="2"/>
        <item m="1" x="366"/>
        <item m="1" x="184"/>
        <item m="1" x="411"/>
        <item h="1" x="1"/>
        <item m="1" x="334"/>
        <item m="1" x="398"/>
        <item m="1" x="387"/>
        <item h="1" m="1" x="247"/>
        <item h="1" m="1" x="296"/>
        <item h="1" x="117"/>
        <item h="1" m="1" x="240"/>
        <item h="1" x="63"/>
        <item h="1" x="65"/>
        <item h="1" m="1" x="297"/>
        <item h="1" m="1" x="300"/>
        <item h="1" m="1" x="309"/>
        <item h="1" m="1" x="361"/>
        <item h="1" m="1" x="391"/>
        <item h="1" m="1" x="277"/>
        <item h="1" m="1" x="392"/>
        <item h="1" m="1" x="200"/>
        <item h="1" m="1" x="348"/>
        <item h="1" m="1" x="343"/>
        <item h="1" m="1" x="201"/>
        <item h="1" m="1" x="424"/>
        <item h="1" x="109"/>
        <item h="1" x="0"/>
        <item h="1" m="1" x="269"/>
        <item h="1" x="80"/>
        <item h="1" m="1" x="379"/>
        <item h="1" m="1" x="282"/>
        <item h="1" m="1" x="219"/>
        <item h="1" m="1" x="243"/>
        <item h="1" x="57"/>
        <item h="1" m="1" x="204"/>
        <item h="1" m="1" x="326"/>
        <item h="1" x="62"/>
        <item h="1" m="1" x="286"/>
        <item h="1" m="1" x="372"/>
        <item h="1" x="148"/>
        <item h="1" m="1" x="174"/>
        <item h="1" x="36"/>
        <item h="1" m="1" x="353"/>
        <item h="1" x="125"/>
        <item h="1" x="15"/>
        <item h="1" m="1" x="239"/>
        <item h="1" m="1" x="434"/>
        <item h="1" x="132"/>
        <item h="1" m="1" x="241"/>
        <item h="1" m="1" x="390"/>
        <item h="1" m="1" x="317"/>
        <item h="1" x="6"/>
        <item h="1" m="1" x="401"/>
        <item h="1" m="1" x="400"/>
        <item h="1" m="1" x="395"/>
        <item h="1" m="1" x="263"/>
        <item h="1" m="1" x="407"/>
        <item h="1" m="1" x="394"/>
        <item h="1" m="1" x="358"/>
        <item h="1" m="1" x="229"/>
        <item h="1" m="1" x="412"/>
        <item h="1" m="1" x="432"/>
        <item h="1" m="1" x="328"/>
        <item h="1" m="1" x="346"/>
        <item h="1" m="1" x="409"/>
        <item h="1" m="1" x="347"/>
        <item h="1" m="1" x="314"/>
        <item h="1" m="1" x="265"/>
        <item h="1" m="1" x="220"/>
        <item h="1" m="1" x="227"/>
        <item h="1" x="37"/>
        <item h="1" m="1" x="236"/>
        <item h="1" m="1" x="435"/>
        <item h="1" m="1" x="235"/>
        <item h="1" x="41"/>
        <item h="1" x="44"/>
        <item h="1" m="1" x="172"/>
        <item h="1" x="47"/>
        <item h="1" m="1" x="267"/>
        <item h="1" m="1" x="381"/>
        <item h="1" x="17"/>
        <item h="1" m="1" x="242"/>
        <item h="1" x="21"/>
        <item h="1" m="1" x="206"/>
        <item h="1" m="1" x="373"/>
        <item h="1" x="142"/>
        <item h="1" x="133"/>
        <item h="1" x="119"/>
        <item h="1" x="103"/>
        <item h="1" m="1" x="420"/>
        <item h="1" m="1" x="166"/>
        <item h="1" m="1" x="368"/>
        <item h="1" m="1" x="415"/>
        <item h="1" m="1" x="330"/>
        <item h="1" x="42"/>
        <item h="1" m="1" x="260"/>
        <item h="1" m="1" x="205"/>
        <item h="1" m="1" x="421"/>
        <item h="1" m="1" x="295"/>
        <item h="1" m="1" x="329"/>
        <item h="1" m="1" x="427"/>
        <item h="1" x="7"/>
        <item h="1" m="1" x="302"/>
        <item h="1" m="1" x="320"/>
        <item h="1" m="1" x="336"/>
        <item h="1" m="1" x="325"/>
        <item h="1" x="110"/>
        <item h="1" m="1" x="310"/>
        <item h="1" m="1" x="255"/>
        <item h="1" m="1" x="293"/>
        <item h="1" m="1" x="214"/>
        <item h="1" m="1" x="264"/>
        <item h="1" m="1" x="213"/>
        <item h="1" x="71"/>
        <item h="1" m="1" x="223"/>
        <item h="1" m="1" x="428"/>
        <item h="1" m="1" x="413"/>
        <item h="1" m="1" x="233"/>
        <item h="1" m="1" x="245"/>
        <item h="1" m="1" x="259"/>
        <item h="1" m="1" x="305"/>
        <item h="1" m="1" x="292"/>
        <item h="1" m="1" x="351"/>
        <item h="1" x="105"/>
        <item h="1" m="1" x="406"/>
        <item h="1" m="1" x="187"/>
        <item h="1" m="1" x="178"/>
        <item h="1" m="1" x="396"/>
        <item h="1" m="1" x="375"/>
        <item h="1" m="1" x="288"/>
        <item h="1" m="1" x="313"/>
        <item h="1" m="1" x="365"/>
        <item h="1" x="153"/>
        <item h="1" m="1" x="168"/>
        <item h="1" x="144"/>
        <item h="1" m="1" x="232"/>
        <item h="1" m="1" x="203"/>
        <item h="1" m="1" x="352"/>
        <item h="1" m="1" x="364"/>
        <item h="1" x="139"/>
        <item h="1" m="1" x="272"/>
        <item h="1" m="1" x="389"/>
        <item h="1" x="162"/>
        <item h="1" m="1" x="258"/>
        <item h="1" m="1" x="307"/>
        <item h="1" m="1" x="175"/>
        <item h="1" m="1" x="218"/>
        <item h="1" m="1" x="340"/>
        <item h="1" m="1" x="176"/>
        <item h="1" x="94"/>
        <item h="1" m="1" x="208"/>
        <item h="1" x="121"/>
        <item h="1" m="1" x="195"/>
        <item h="1" m="1" x="173"/>
        <item h="1" m="1" x="279"/>
        <item h="1" x="104"/>
        <item h="1" m="1" x="249"/>
        <item h="1" x="111"/>
        <item h="1" m="1" x="254"/>
        <item h="1" m="1" x="419"/>
        <item h="1" m="1" x="338"/>
        <item h="1" m="1" x="251"/>
        <item h="1" m="1" x="273"/>
        <item h="1" m="1" x="169"/>
        <item h="1" x="32"/>
        <item h="1" m="1" x="417"/>
        <item h="1" m="1" x="170"/>
        <item h="1" x="53"/>
        <item h="1" m="1" x="180"/>
        <item h="1" x="14"/>
        <item h="1" x="135"/>
        <item h="1" x="3"/>
        <item h="1" m="1" x="418"/>
        <item h="1" m="1" x="224"/>
        <item h="1" x="137"/>
        <item h="1" m="1" x="327"/>
        <item h="1" x="88"/>
        <item h="1" m="1" x="382"/>
        <item h="1" x="60"/>
        <item h="1" m="1" x="289"/>
        <item h="1" x="61"/>
        <item h="1" m="1" x="285"/>
        <item h="1" m="1" x="216"/>
        <item h="1" m="1" x="294"/>
        <item h="1" m="1" x="212"/>
        <item h="1" m="1" x="360"/>
        <item h="1" m="1" x="261"/>
        <item h="1" m="1" x="402"/>
        <item h="1" x="74"/>
        <item h="1" x="13"/>
        <item h="1" m="1" x="376"/>
        <item h="1" x="112"/>
        <item h="1" m="1" x="323"/>
        <item h="1" x="126"/>
        <item h="1" m="1" x="369"/>
        <item h="1" m="1" x="299"/>
        <item h="1" m="1" x="370"/>
        <item h="1" m="1" x="275"/>
        <item h="1" x="82"/>
        <item h="1" m="1" x="190"/>
        <item h="1" m="1" x="182"/>
        <item h="1" m="1" x="252"/>
        <item h="1" m="1" x="228"/>
        <item h="1" m="1" x="341"/>
        <item h="1" m="1" x="374"/>
        <item h="1" x="67"/>
        <item h="1" m="1" x="339"/>
        <item h="1" m="1" x="246"/>
        <item h="1" m="1" x="222"/>
        <item h="1" x="54"/>
        <item h="1" x="51"/>
        <item h="1" m="1" x="345"/>
        <item h="1" m="1" x="266"/>
        <item h="1" m="1" x="202"/>
        <item h="1" m="1" x="186"/>
        <item h="1" x="68"/>
        <item h="1" m="1" x="324"/>
        <item h="1" x="131"/>
        <item h="1" m="1" x="238"/>
        <item h="1" x="124"/>
        <item h="1" m="1" x="183"/>
        <item h="1" x="141"/>
        <item h="1" x="10"/>
        <item h="1" m="1" x="425"/>
        <item h="1" m="1" x="331"/>
        <item h="1" m="1" x="298"/>
        <item h="1" m="1" x="171"/>
        <item h="1" m="1" x="362"/>
        <item h="1" m="1" x="399"/>
        <item h="1" m="1" x="414"/>
        <item h="1" x="38"/>
        <item h="1" m="1" x="217"/>
        <item h="1" x="108"/>
        <item h="1" m="1" x="316"/>
        <item h="1" m="1" x="349"/>
        <item h="1" m="1" x="354"/>
        <item h="1" m="1" x="287"/>
        <item h="1" m="1" x="230"/>
        <item h="1" x="152"/>
        <item h="1" m="1" x="377"/>
        <item h="1" m="1" x="423"/>
        <item h="1" m="1" x="198"/>
        <item h="1" m="1" x="237"/>
        <item h="1" x="18"/>
        <item h="1" m="1" x="303"/>
        <item h="1" x="73"/>
        <item h="1" x="107"/>
        <item h="1" m="1" x="380"/>
        <item h="1" m="1" x="335"/>
        <item h="1" x="26"/>
        <item h="1" m="1" x="344"/>
        <item h="1" x="138"/>
        <item h="1" m="1" x="248"/>
        <item h="1" x="20"/>
        <item h="1" m="1" x="357"/>
        <item h="1" m="1" x="410"/>
        <item h="1" m="1" x="185"/>
        <item h="1" m="1" x="416"/>
        <item h="1" m="1" x="308"/>
        <item h="1" m="1" x="199"/>
        <item h="1" m="1" x="274"/>
        <item h="1" m="1" x="244"/>
        <item h="1" m="1" x="332"/>
        <item h="1" m="1" x="371"/>
        <item h="1" m="1" x="430"/>
        <item h="1" m="1" x="271"/>
        <item h="1" x="79"/>
        <item h="1" m="1" x="281"/>
        <item h="1" x="89"/>
        <item h="1" m="1" x="210"/>
        <item h="1" m="1" x="433"/>
        <item h="1" x="4"/>
        <item h="1" x="8"/>
        <item h="1" x="9"/>
        <item h="1" x="11"/>
        <item h="1" x="12"/>
        <item h="1" x="16"/>
        <item h="1" x="19"/>
        <item h="1" x="22"/>
        <item h="1" x="23"/>
        <item h="1" x="24"/>
        <item h="1" m="1" x="403"/>
        <item h="1" x="28"/>
        <item h="1" x="33"/>
        <item h="1" x="34"/>
        <item h="1" x="39"/>
        <item h="1" x="40"/>
        <item h="1" x="45"/>
        <item h="1" x="46"/>
        <item h="1" x="48"/>
        <item h="1" x="49"/>
        <item h="1" x="55"/>
        <item h="1" x="56"/>
        <item h="1" x="64"/>
        <item h="1" x="66"/>
        <item h="1" x="69"/>
        <item h="1" x="70"/>
        <item h="1" x="75"/>
        <item h="1" x="76"/>
        <item h="1" x="77"/>
        <item h="1" x="78"/>
        <item h="1" x="81"/>
        <item h="1" x="84"/>
        <item h="1" x="85"/>
        <item h="1" x="86"/>
        <item h="1" x="87"/>
        <item h="1" x="91"/>
        <item h="1" x="93"/>
        <item h="1" x="95"/>
        <item h="1" x="96"/>
        <item h="1" x="97"/>
        <item h="1" x="99"/>
        <item h="1" x="100"/>
        <item h="1" x="101"/>
        <item h="1" x="102"/>
        <item h="1" x="106"/>
        <item h="1" x="113"/>
        <item h="1" x="114"/>
        <item h="1" x="115"/>
        <item h="1" x="116"/>
        <item h="1" x="120"/>
        <item h="1" x="122"/>
        <item h="1" x="123"/>
        <item h="1" x="127"/>
        <item h="1" x="128"/>
        <item h="1" x="129"/>
        <item h="1" x="130"/>
        <item h="1" x="134"/>
        <item h="1" x="136"/>
        <item h="1" x="140"/>
        <item h="1" x="145"/>
        <item h="1" x="146"/>
        <item h="1" x="147"/>
        <item h="1" x="149"/>
        <item h="1" x="151"/>
        <item h="1" x="154"/>
        <item h="1" x="156"/>
        <item h="1" x="157"/>
        <item h="1" x="158"/>
        <item h="1" x="159"/>
        <item h="1" x="160"/>
        <item h="1" x="161"/>
        <item h="1" x="163"/>
        <item h="1" x="164"/>
        <item h="1" x="165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 defaultSubtotal="0"/>
    <pivotField subtotalTop="0" showAll="0"/>
    <pivotField axis="axisRow" dataField="1" subtotalTop="0" showAll="0" sortType="descending">
      <items count="102">
        <item m="1" x="59"/>
        <item x="39"/>
        <item x="16"/>
        <item x="38"/>
        <item x="1"/>
        <item m="1" x="63"/>
        <item x="47"/>
        <item m="1" x="70"/>
        <item x="58"/>
        <item x="9"/>
        <item x="10"/>
        <item x="15"/>
        <item x="7"/>
        <item x="36"/>
        <item x="25"/>
        <item m="1" x="91"/>
        <item x="6"/>
        <item x="29"/>
        <item x="11"/>
        <item x="30"/>
        <item m="1" x="89"/>
        <item m="1" x="93"/>
        <item m="1" x="71"/>
        <item x="24"/>
        <item x="52"/>
        <item m="1" x="87"/>
        <item x="45"/>
        <item x="18"/>
        <item x="56"/>
        <item x="20"/>
        <item x="2"/>
        <item x="31"/>
        <item x="41"/>
        <item x="4"/>
        <item x="54"/>
        <item x="12"/>
        <item m="1" x="69"/>
        <item x="22"/>
        <item m="1" x="74"/>
        <item x="27"/>
        <item m="1" x="85"/>
        <item x="21"/>
        <item m="1" x="92"/>
        <item m="1" x="95"/>
        <item m="1" x="98"/>
        <item m="1" x="72"/>
        <item m="1" x="76"/>
        <item x="32"/>
        <item m="1" x="84"/>
        <item x="50"/>
        <item m="1" x="77"/>
        <item m="1" x="64"/>
        <item m="1" x="82"/>
        <item m="1" x="60"/>
        <item m="1" x="62"/>
        <item m="1" x="79"/>
        <item x="57"/>
        <item x="40"/>
        <item m="1" x="65"/>
        <item x="5"/>
        <item m="1" x="81"/>
        <item m="1" x="90"/>
        <item x="26"/>
        <item m="1" x="100"/>
        <item x="0"/>
        <item x="3"/>
        <item x="23"/>
        <item m="1" x="73"/>
        <item m="1" x="83"/>
        <item m="1" x="67"/>
        <item m="1" x="80"/>
        <item x="46"/>
        <item x="28"/>
        <item m="1" x="66"/>
        <item x="35"/>
        <item m="1" x="97"/>
        <item x="37"/>
        <item x="17"/>
        <item x="51"/>
        <item m="1" x="61"/>
        <item x="48"/>
        <item m="1" x="99"/>
        <item m="1" x="86"/>
        <item x="43"/>
        <item x="33"/>
        <item x="19"/>
        <item m="1" x="78"/>
        <item m="1" x="68"/>
        <item m="1" x="94"/>
        <item x="44"/>
        <item x="53"/>
        <item m="1" x="88"/>
        <item m="1" x="96"/>
        <item m="1" x="75"/>
        <item x="8"/>
        <item x="13"/>
        <item x="14"/>
        <item x="34"/>
        <item x="42"/>
        <item x="49"/>
        <item x="5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</pivotFields>
  <rowFields count="1">
    <field x="69"/>
  </rowFields>
  <rowItems count="35">
    <i>
      <x v="4"/>
    </i>
    <i>
      <x v="18"/>
    </i>
    <i>
      <x v="27"/>
    </i>
    <i>
      <x v="17"/>
    </i>
    <i>
      <x v="59"/>
    </i>
    <i>
      <x v="64"/>
    </i>
    <i>
      <x v="35"/>
    </i>
    <i>
      <x v="12"/>
    </i>
    <i>
      <x v="94"/>
    </i>
    <i>
      <x v="24"/>
    </i>
    <i>
      <x v="16"/>
    </i>
    <i>
      <x v="14"/>
    </i>
    <i>
      <x v="3"/>
    </i>
    <i>
      <x v="66"/>
    </i>
    <i>
      <x v="9"/>
    </i>
    <i>
      <x v="2"/>
    </i>
    <i>
      <x v="10"/>
    </i>
    <i>
      <x v="76"/>
    </i>
    <i>
      <x v="30"/>
    </i>
    <i>
      <x v="80"/>
    </i>
    <i>
      <x v="62"/>
    </i>
    <i>
      <x v="85"/>
    </i>
    <i>
      <x v="65"/>
    </i>
    <i>
      <x v="23"/>
    </i>
    <i>
      <x v="74"/>
    </i>
    <i>
      <x v="26"/>
    </i>
    <i>
      <x v="11"/>
    </i>
    <i>
      <x v="84"/>
    </i>
    <i>
      <x v="39"/>
    </i>
    <i>
      <x v="90"/>
    </i>
    <i>
      <x v="41"/>
    </i>
    <i>
      <x v="99"/>
    </i>
    <i>
      <x v="47"/>
    </i>
    <i>
      <x v="57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5" hier="-1"/>
  </pageFields>
  <dataFields count="3">
    <dataField name="N° informaciones" fld="69" subtotal="count" baseField="6" baseItem="65"/>
    <dataField name="Duración." fld="71" baseField="6" baseItem="49" numFmtId="166"/>
    <dataField name="Cuantificación" fld="20" baseField="69" baseItem="2" numFmtId="44"/>
  </dataFields>
  <formats count="24">
    <format dxfId="686">
      <pivotArea outline="0" collapsedLevelsAreSubtotals="1" fieldPosition="0"/>
    </format>
    <format dxfId="685">
      <pivotArea outline="0" collapsedLevelsAreSubtotals="1" fieldPosition="0"/>
    </format>
    <format dxfId="684">
      <pivotArea outline="0" fieldPosition="0">
        <references count="1">
          <reference field="4294967294" count="1">
            <x v="1"/>
          </reference>
        </references>
      </pivotArea>
    </format>
    <format dxfId="683">
      <pivotArea outline="0" collapsedLevelsAreSubtotals="1" fieldPosition="0"/>
    </format>
    <format dxfId="68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81">
      <pivotArea outline="0" collapsedLevelsAreSubtotals="1" fieldPosition="0"/>
    </format>
    <format dxfId="68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7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7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77">
      <pivotArea field="6" type="button" dataOnly="0" labelOnly="1" outline="0"/>
    </format>
    <format dxfId="676">
      <pivotArea field="11" type="button" dataOnly="0" labelOnly="1" outline="0"/>
    </format>
    <format dxfId="675">
      <pivotArea dataOnly="0" labelOnly="1" fieldPosition="0">
        <references count="1">
          <reference field="69" count="1">
            <x v="3"/>
          </reference>
        </references>
      </pivotArea>
    </format>
    <format dxfId="674">
      <pivotArea collapsedLevelsAreSubtotals="1" fieldPosition="0">
        <references count="2">
          <reference field="4294967294" count="1" selected="0">
            <x v="0"/>
          </reference>
          <reference field="69" count="1">
            <x v="1"/>
          </reference>
        </references>
      </pivotArea>
    </format>
    <format dxfId="673">
      <pivotArea collapsedLevelsAreSubtotals="1" fieldPosition="0">
        <references count="2">
          <reference field="4294967294" count="1" selected="0">
            <x v="0"/>
          </reference>
          <reference field="69" count="1">
            <x v="2"/>
          </reference>
        </references>
      </pivotArea>
    </format>
    <format dxfId="672">
      <pivotArea collapsedLevelsAreSubtotals="1" fieldPosition="0">
        <references count="2">
          <reference field="4294967294" count="1" selected="0">
            <x v="0"/>
          </reference>
          <reference field="69" count="1">
            <x v="5"/>
          </reference>
        </references>
      </pivotArea>
    </format>
    <format dxfId="671">
      <pivotArea field="69" type="button" dataOnly="0" labelOnly="1" outline="0" axis="axisRow" fieldPosition="0"/>
    </format>
    <format dxfId="670">
      <pivotArea dataOnly="0" labelOnly="1" fieldPosition="0">
        <references count="1">
          <reference field="69" count="6">
            <x v="1"/>
            <x v="2"/>
            <x v="3"/>
            <x v="4"/>
            <x v="5"/>
            <x v="6"/>
          </reference>
        </references>
      </pivotArea>
    </format>
    <format dxfId="66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668">
      <pivotArea collapsedLevelsAreSubtotals="1" fieldPosition="0">
        <references count="2">
          <reference field="4294967294" count="1" selected="0">
            <x v="0"/>
          </reference>
          <reference field="69" count="1">
            <x v="3"/>
          </reference>
        </references>
      </pivotArea>
    </format>
    <format dxfId="667">
      <pivotArea collapsedLevelsAreSubtotals="1" fieldPosition="0">
        <references count="2">
          <reference field="4294967294" count="1" selected="0">
            <x v="0"/>
          </reference>
          <reference field="69" count="1">
            <x v="4"/>
          </reference>
        </references>
      </pivotArea>
    </format>
    <format dxfId="666">
      <pivotArea outline="0" fieldPosition="0">
        <references count="1">
          <reference field="4294967294" count="1">
            <x v="2"/>
          </reference>
        </references>
      </pivotArea>
    </format>
    <format dxfId="665">
      <pivotArea dataOnly="0" labelOnly="1" fieldPosition="0">
        <references count="1">
          <reference field="69" count="1">
            <x v="4"/>
          </reference>
        </references>
      </pivotArea>
    </format>
    <format dxfId="664">
      <pivotArea dataOnly="0" labelOnly="1" fieldPosition="0">
        <references count="1">
          <reference field="69" count="1">
            <x v="3"/>
          </reference>
        </references>
      </pivotArea>
    </format>
    <format dxfId="663">
      <pivotArea dataOnly="0" labelOnly="1" fieldPosition="0">
        <references count="1">
          <reference field="69" count="1">
            <x v="4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2000000}" name="TablaDinámica5" cacheId="2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G68:H74" firstHeaderRow="1" firstDataRow="1" firstDataCol="1" rowPageCount="1" colPageCount="1"/>
  <pivotFields count="76"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multipleItemSelectionAllowed="1" showAll="0">
      <items count="6">
        <item h="1" x="0"/>
        <item h="1" x="3"/>
        <item h="1" x="2"/>
        <item x="1"/>
        <item h="1" x="4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Row" subtotalTop="0" showAll="0" sortType="descending">
      <items count="93">
        <item x="39"/>
        <item m="1" x="66"/>
        <item x="32"/>
        <item m="1" x="62"/>
        <item x="27"/>
        <item m="1" x="84"/>
        <item m="1" x="68"/>
        <item m="1" x="79"/>
        <item x="23"/>
        <item x="6"/>
        <item x="30"/>
        <item x="51"/>
        <item x="45"/>
        <item m="1" x="60"/>
        <item x="38"/>
        <item x="35"/>
        <item x="16"/>
        <item x="0"/>
        <item x="44"/>
        <item x="48"/>
        <item m="1" x="90"/>
        <item m="1" x="72"/>
        <item x="4"/>
        <item x="8"/>
        <item x="15"/>
        <item x="2"/>
        <item x="55"/>
        <item x="50"/>
        <item x="34"/>
        <item x="22"/>
        <item x="37"/>
        <item m="1" x="57"/>
        <item m="1" x="75"/>
        <item x="18"/>
        <item m="1" x="63"/>
        <item x="20"/>
        <item x="33"/>
        <item m="1" x="64"/>
        <item m="1" x="73"/>
        <item m="1" x="85"/>
        <item x="3"/>
        <item m="1" x="69"/>
        <item x="13"/>
        <item x="7"/>
        <item x="1"/>
        <item x="26"/>
        <item x="11"/>
        <item x="10"/>
        <item x="9"/>
        <item x="46"/>
        <item x="24"/>
        <item m="1" x="70"/>
        <item x="19"/>
        <item x="28"/>
        <item m="1" x="65"/>
        <item x="14"/>
        <item m="1" x="89"/>
        <item x="12"/>
        <item x="21"/>
        <item x="42"/>
        <item x="17"/>
        <item m="1" x="88"/>
        <item x="56"/>
        <item x="36"/>
        <item m="1" x="61"/>
        <item m="1" x="59"/>
        <item m="1" x="74"/>
        <item m="1" x="71"/>
        <item x="49"/>
        <item x="52"/>
        <item m="1" x="81"/>
        <item m="1" x="91"/>
        <item m="1" x="80"/>
        <item m="1" x="78"/>
        <item m="1" x="86"/>
        <item x="43"/>
        <item x="29"/>
        <item x="40"/>
        <item x="25"/>
        <item x="31"/>
        <item m="1" x="77"/>
        <item m="1" x="82"/>
        <item m="1" x="83"/>
        <item m="1" x="87"/>
        <item x="5"/>
        <item m="1" x="58"/>
        <item m="1" x="76"/>
        <item m="1" x="67"/>
        <item x="41"/>
        <item x="47"/>
        <item x="53"/>
        <item x="5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ubtotalTop="0" showAll="0"/>
    <pivotField subtotalTop="0" showAll="0"/>
    <pivotField subtotalTop="0" showAll="0"/>
    <pivotField showAll="0" defaultSubtotal="0"/>
    <pivotField subtotalTop="0" showAll="0"/>
    <pivotField subtotalTop="0"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</pivotFields>
  <rowFields count="1">
    <field x="63"/>
  </rowFields>
  <rowItems count="6">
    <i>
      <x v="53"/>
    </i>
    <i>
      <x v="57"/>
    </i>
    <i>
      <x v="60"/>
    </i>
    <i>
      <x v="40"/>
    </i>
    <i>
      <x v="68"/>
    </i>
    <i t="grand">
      <x/>
    </i>
  </rowItems>
  <colItems count="1">
    <i/>
  </colItems>
  <pageFields count="1">
    <pageField fld="5" hier="-1"/>
  </pageFields>
  <dataFields count="1">
    <dataField name="Promedio de Index" fld="72" subtotal="average" baseField="69" baseItem="4" numFmtId="164"/>
  </dataFields>
  <formats count="19">
    <format dxfId="705">
      <pivotArea outline="0" collapsedLevelsAreSubtotals="1" fieldPosition="0"/>
    </format>
    <format dxfId="704">
      <pivotArea outline="0" collapsedLevelsAreSubtotals="1" fieldPosition="0"/>
    </format>
    <format dxfId="703">
      <pivotArea grandRow="1" outline="0" collapsedLevelsAreSubtotals="1" fieldPosition="0"/>
    </format>
    <format dxfId="702">
      <pivotArea grandRow="1" outline="0" collapsedLevelsAreSubtotals="1" fieldPosition="0"/>
    </format>
    <format dxfId="701">
      <pivotArea grandRow="1" outline="0" collapsedLevelsAreSubtotals="1" fieldPosition="0"/>
    </format>
    <format dxfId="700">
      <pivotArea grandRow="1" outline="0" collapsedLevelsAreSubtotals="1" fieldPosition="0"/>
    </format>
    <format dxfId="699">
      <pivotArea grandRow="1" outline="0" collapsedLevelsAreSubtotals="1" fieldPosition="0"/>
    </format>
    <format dxfId="698">
      <pivotArea grandRow="1" outline="0" collapsedLevelsAreSubtotals="1" fieldPosition="0"/>
    </format>
    <format dxfId="697">
      <pivotArea grandRow="1" outline="0" collapsedLevelsAreSubtotals="1" fieldPosition="0"/>
    </format>
    <format dxfId="696">
      <pivotArea outline="0" collapsedLevelsAreSubtotals="1" fieldPosition="0"/>
    </format>
    <format dxfId="695">
      <pivotArea type="all" dataOnly="0" outline="0" fieldPosition="0"/>
    </format>
    <format dxfId="694">
      <pivotArea outline="0" collapsedLevelsAreSubtotals="1" fieldPosition="0"/>
    </format>
    <format dxfId="693">
      <pivotArea field="63" type="button" dataOnly="0" labelOnly="1" outline="0" axis="axisRow" fieldPosition="0"/>
    </format>
    <format dxfId="692">
      <pivotArea dataOnly="0" labelOnly="1" outline="0" axis="axisValues" fieldPosition="0"/>
    </format>
    <format dxfId="691">
      <pivotArea dataOnly="0" labelOnly="1" fieldPosition="0">
        <references count="1">
          <reference field="63" count="4">
            <x v="40"/>
            <x v="53"/>
            <x v="57"/>
            <x v="60"/>
          </reference>
        </references>
      </pivotArea>
    </format>
    <format dxfId="690">
      <pivotArea dataOnly="0" labelOnly="1" grandRow="1" outline="0" fieldPosition="0"/>
    </format>
    <format dxfId="689">
      <pivotArea dataOnly="0" labelOnly="1" outline="0" axis="axisValues" fieldPosition="0"/>
    </format>
    <format dxfId="688">
      <pivotArea dataOnly="0" labelOnly="1" outline="0" axis="axisValues" fieldPosition="0"/>
    </format>
    <format dxfId="687">
      <pivotArea dataOnly="0" labelOnly="1" outline="0" axis="axisValues" fieldPosition="0"/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TablaDinámica2" cacheId="2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68:B103" firstHeaderRow="1" firstDataRow="1" firstDataCol="1" rowPageCount="1" colPageCount="1"/>
  <pivotFields count="76"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multipleItemSelectionAllowed="1" showAll="0">
      <items count="6">
        <item h="1" x="0"/>
        <item h="1" x="3"/>
        <item h="1" x="2"/>
        <item x="1"/>
        <item h="1" x="4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 defaultSubtotal="0"/>
    <pivotField subtotalTop="0" showAll="0"/>
    <pivotField axis="axisRow" dataField="1" subtotalTop="0" showAll="0" sortType="descending">
      <items count="102">
        <item m="1" x="59"/>
        <item x="39"/>
        <item x="16"/>
        <item x="38"/>
        <item x="1"/>
        <item x="47"/>
        <item m="1" x="70"/>
        <item x="58"/>
        <item m="1" x="63"/>
        <item x="9"/>
        <item x="10"/>
        <item x="15"/>
        <item x="7"/>
        <item x="36"/>
        <item x="25"/>
        <item m="1" x="91"/>
        <item x="6"/>
        <item x="29"/>
        <item x="11"/>
        <item x="30"/>
        <item m="1" x="89"/>
        <item m="1" x="93"/>
        <item m="1" x="71"/>
        <item x="24"/>
        <item x="52"/>
        <item m="1" x="87"/>
        <item x="45"/>
        <item x="18"/>
        <item x="56"/>
        <item x="20"/>
        <item x="2"/>
        <item x="31"/>
        <item x="41"/>
        <item x="4"/>
        <item x="54"/>
        <item x="12"/>
        <item m="1" x="69"/>
        <item x="22"/>
        <item m="1" x="74"/>
        <item x="27"/>
        <item m="1" x="85"/>
        <item x="21"/>
        <item m="1" x="92"/>
        <item m="1" x="95"/>
        <item m="1" x="98"/>
        <item m="1" x="72"/>
        <item m="1" x="76"/>
        <item x="32"/>
        <item m="1" x="84"/>
        <item x="50"/>
        <item m="1" x="77"/>
        <item m="1" x="64"/>
        <item m="1" x="82"/>
        <item m="1" x="60"/>
        <item m="1" x="62"/>
        <item m="1" x="79"/>
        <item x="57"/>
        <item x="40"/>
        <item m="1" x="65"/>
        <item x="5"/>
        <item m="1" x="81"/>
        <item m="1" x="90"/>
        <item x="26"/>
        <item m="1" x="100"/>
        <item x="0"/>
        <item x="3"/>
        <item x="23"/>
        <item m="1" x="73"/>
        <item m="1" x="83"/>
        <item m="1" x="67"/>
        <item m="1" x="80"/>
        <item x="46"/>
        <item x="28"/>
        <item m="1" x="66"/>
        <item x="35"/>
        <item m="1" x="97"/>
        <item x="37"/>
        <item x="17"/>
        <item x="51"/>
        <item m="1" x="61"/>
        <item x="48"/>
        <item m="1" x="99"/>
        <item m="1" x="86"/>
        <item x="43"/>
        <item x="33"/>
        <item x="19"/>
        <item m="1" x="78"/>
        <item m="1" x="68"/>
        <item m="1" x="94"/>
        <item x="44"/>
        <item x="53"/>
        <item m="1" x="88"/>
        <item m="1" x="96"/>
        <item m="1" x="75"/>
        <item x="8"/>
        <item x="13"/>
        <item x="14"/>
        <item x="34"/>
        <item x="42"/>
        <item x="49"/>
        <item x="5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</pivotFields>
  <rowFields count="1">
    <field x="69"/>
  </rowFields>
  <rowItems count="35">
    <i>
      <x v="4"/>
    </i>
    <i>
      <x v="18"/>
    </i>
    <i>
      <x v="27"/>
    </i>
    <i>
      <x v="17"/>
    </i>
    <i>
      <x v="59"/>
    </i>
    <i>
      <x v="64"/>
    </i>
    <i>
      <x v="35"/>
    </i>
    <i>
      <x v="12"/>
    </i>
    <i>
      <x v="94"/>
    </i>
    <i>
      <x v="24"/>
    </i>
    <i>
      <x v="16"/>
    </i>
    <i>
      <x v="14"/>
    </i>
    <i>
      <x v="3"/>
    </i>
    <i>
      <x v="66"/>
    </i>
    <i>
      <x v="9"/>
    </i>
    <i>
      <x v="2"/>
    </i>
    <i>
      <x v="10"/>
    </i>
    <i>
      <x v="76"/>
    </i>
    <i>
      <x v="30"/>
    </i>
    <i>
      <x v="80"/>
    </i>
    <i>
      <x v="62"/>
    </i>
    <i>
      <x v="85"/>
    </i>
    <i>
      <x v="65"/>
    </i>
    <i>
      <x v="23"/>
    </i>
    <i>
      <x v="74"/>
    </i>
    <i>
      <x v="26"/>
    </i>
    <i>
      <x v="11"/>
    </i>
    <i>
      <x v="84"/>
    </i>
    <i>
      <x v="39"/>
    </i>
    <i>
      <x v="90"/>
    </i>
    <i>
      <x v="41"/>
    </i>
    <i>
      <x v="99"/>
    </i>
    <i>
      <x v="47"/>
    </i>
    <i>
      <x v="57"/>
    </i>
    <i t="grand">
      <x/>
    </i>
  </rowItems>
  <colItems count="1">
    <i/>
  </colItems>
  <pageFields count="1">
    <pageField fld="5" hier="-1"/>
  </pageFields>
  <dataFields count="1">
    <dataField name="Cuenta de Temas" fld="69" subtotal="count" showDataAs="percentOfTotal" baseField="69" baseItem="10" numFmtId="9"/>
  </dataFields>
  <formats count="16">
    <format dxfId="721">
      <pivotArea outline="0" collapsedLevelsAreSubtotals="1" fieldPosition="0"/>
    </format>
    <format dxfId="720">
      <pivotArea outline="0" collapsedLevelsAreSubtotals="1" fieldPosition="0"/>
    </format>
    <format dxfId="719">
      <pivotArea type="all" dataOnly="0" outline="0" fieldPosition="0"/>
    </format>
    <format dxfId="718">
      <pivotArea outline="0" collapsedLevelsAreSubtotals="1" fieldPosition="0"/>
    </format>
    <format dxfId="717">
      <pivotArea field="69" type="button" dataOnly="0" labelOnly="1" outline="0" axis="axisRow" fieldPosition="0"/>
    </format>
    <format dxfId="716">
      <pivotArea dataOnly="0" labelOnly="1" outline="0" axis="axisValues" fieldPosition="0"/>
    </format>
    <format dxfId="715">
      <pivotArea dataOnly="0" labelOnly="1" fieldPosition="0">
        <references count="1">
          <reference field="69" count="6">
            <x v="1"/>
            <x v="2"/>
            <x v="3"/>
            <x v="4"/>
            <x v="5"/>
            <x v="8"/>
          </reference>
        </references>
      </pivotArea>
    </format>
    <format dxfId="714">
      <pivotArea dataOnly="0" labelOnly="1" grandRow="1" outline="0" fieldPosition="0"/>
    </format>
    <format dxfId="713">
      <pivotArea dataOnly="0" labelOnly="1" outline="0" axis="axisValues" fieldPosition="0"/>
    </format>
    <format dxfId="712">
      <pivotArea dataOnly="0" labelOnly="1" outline="0" axis="axisValues" fieldPosition="0"/>
    </format>
    <format dxfId="711">
      <pivotArea dataOnly="0" labelOnly="1" outline="0" axis="axisValues" fieldPosition="0"/>
    </format>
    <format dxfId="710">
      <pivotArea collapsedLevelsAreSubtotals="1" fieldPosition="0">
        <references count="1">
          <reference field="69" count="1">
            <x v="5"/>
          </reference>
        </references>
      </pivotArea>
    </format>
    <format dxfId="709">
      <pivotArea dataOnly="0" labelOnly="1" fieldPosition="0">
        <references count="1">
          <reference field="69" count="1">
            <x v="5"/>
          </reference>
        </references>
      </pivotArea>
    </format>
    <format dxfId="708">
      <pivotArea outline="0" fieldPosition="0">
        <references count="1">
          <reference field="4294967294" count="1">
            <x v="0"/>
          </reference>
        </references>
      </pivotArea>
    </format>
    <format dxfId="707">
      <pivotArea outline="0" collapsedLevelsAreSubtotals="1" fieldPosition="0"/>
    </format>
    <format dxfId="706">
      <pivotArea outline="0" collapsedLevelsAreSubtotals="1" fieldPosition="0"/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TablaDinámica3" cacheId="2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D68:F103" firstHeaderRow="0" firstDataRow="1" firstDataCol="1" rowPageCount="1" colPageCount="1"/>
  <pivotFields count="76"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multipleItemSelectionAllowed="1" showAll="0">
      <items count="6">
        <item h="1" x="0"/>
        <item h="1" x="3"/>
        <item h="1" x="2"/>
        <item x="1"/>
        <item h="1" x="4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 defaultSubtotal="0"/>
    <pivotField dataField="1" subtotalTop="0" showAll="0"/>
    <pivotField axis="axisRow" subtotalTop="0" showAll="0" sortType="descending">
      <items count="102">
        <item m="1" x="59"/>
        <item x="39"/>
        <item x="16"/>
        <item x="38"/>
        <item x="1"/>
        <item x="47"/>
        <item m="1" x="70"/>
        <item x="58"/>
        <item m="1" x="63"/>
        <item x="9"/>
        <item x="10"/>
        <item x="15"/>
        <item x="7"/>
        <item x="36"/>
        <item x="25"/>
        <item m="1" x="91"/>
        <item x="6"/>
        <item x="29"/>
        <item x="11"/>
        <item x="30"/>
        <item m="1" x="89"/>
        <item m="1" x="93"/>
        <item m="1" x="71"/>
        <item x="24"/>
        <item x="52"/>
        <item m="1" x="87"/>
        <item x="45"/>
        <item x="18"/>
        <item x="56"/>
        <item x="20"/>
        <item x="2"/>
        <item x="31"/>
        <item x="41"/>
        <item x="4"/>
        <item x="54"/>
        <item x="12"/>
        <item m="1" x="69"/>
        <item x="22"/>
        <item m="1" x="74"/>
        <item x="27"/>
        <item m="1" x="85"/>
        <item x="21"/>
        <item m="1" x="92"/>
        <item m="1" x="95"/>
        <item m="1" x="98"/>
        <item m="1" x="72"/>
        <item m="1" x="76"/>
        <item x="32"/>
        <item m="1" x="84"/>
        <item x="50"/>
        <item m="1" x="77"/>
        <item m="1" x="64"/>
        <item m="1" x="82"/>
        <item m="1" x="60"/>
        <item m="1" x="62"/>
        <item m="1" x="79"/>
        <item x="57"/>
        <item x="40"/>
        <item m="1" x="65"/>
        <item x="5"/>
        <item m="1" x="81"/>
        <item m="1" x="90"/>
        <item x="26"/>
        <item m="1" x="100"/>
        <item x="0"/>
        <item x="3"/>
        <item x="23"/>
        <item m="1" x="73"/>
        <item m="1" x="83"/>
        <item m="1" x="67"/>
        <item m="1" x="80"/>
        <item x="46"/>
        <item x="28"/>
        <item m="1" x="66"/>
        <item x="35"/>
        <item m="1" x="97"/>
        <item x="37"/>
        <item x="17"/>
        <item x="51"/>
        <item m="1" x="61"/>
        <item x="48"/>
        <item m="1" x="99"/>
        <item m="1" x="86"/>
        <item x="43"/>
        <item x="33"/>
        <item x="19"/>
        <item m="1" x="78"/>
        <item m="1" x="68"/>
        <item m="1" x="94"/>
        <item x="44"/>
        <item x="53"/>
        <item m="1" x="88"/>
        <item m="1" x="96"/>
        <item m="1" x="75"/>
        <item x="8"/>
        <item x="13"/>
        <item x="14"/>
        <item x="34"/>
        <item x="42"/>
        <item x="49"/>
        <item x="55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</pivotFields>
  <rowFields count="1">
    <field x="69"/>
  </rowFields>
  <rowItems count="35">
    <i>
      <x v="4"/>
    </i>
    <i>
      <x v="18"/>
    </i>
    <i>
      <x v="27"/>
    </i>
    <i>
      <x v="17"/>
    </i>
    <i>
      <x v="59"/>
    </i>
    <i>
      <x v="64"/>
    </i>
    <i>
      <x v="35"/>
    </i>
    <i>
      <x v="12"/>
    </i>
    <i>
      <x v="94"/>
    </i>
    <i>
      <x v="24"/>
    </i>
    <i>
      <x v="16"/>
    </i>
    <i>
      <x v="14"/>
    </i>
    <i>
      <x v="3"/>
    </i>
    <i>
      <x v="66"/>
    </i>
    <i>
      <x v="9"/>
    </i>
    <i>
      <x v="2"/>
    </i>
    <i>
      <x v="10"/>
    </i>
    <i>
      <x v="76"/>
    </i>
    <i>
      <x v="30"/>
    </i>
    <i>
      <x v="80"/>
    </i>
    <i>
      <x v="62"/>
    </i>
    <i>
      <x v="85"/>
    </i>
    <i>
      <x v="65"/>
    </i>
    <i>
      <x v="23"/>
    </i>
    <i>
      <x v="74"/>
    </i>
    <i>
      <x v="26"/>
    </i>
    <i>
      <x v="11"/>
    </i>
    <i>
      <x v="84"/>
    </i>
    <i>
      <x v="39"/>
    </i>
    <i>
      <x v="90"/>
    </i>
    <i>
      <x v="41"/>
    </i>
    <i>
      <x v="99"/>
    </i>
    <i>
      <x v="47"/>
    </i>
    <i>
      <x v="57"/>
    </i>
    <i t="grand">
      <x/>
    </i>
  </rowItems>
  <colFields count="1">
    <field x="-2"/>
  </colFields>
  <colItems count="2">
    <i>
      <x/>
    </i>
    <i i="1">
      <x v="1"/>
    </i>
  </colItems>
  <pageFields count="1">
    <pageField fld="5" hier="-1"/>
  </pageFields>
  <dataFields count="2">
    <dataField name="Promedio de Index" fld="72" subtotal="average" baseField="69" baseItem="4"/>
    <dataField name="Cuenta de cod" fld="68" subtotal="count" baseField="69" baseItem="14" numFmtId="3"/>
  </dataFields>
  <formats count="26">
    <format dxfId="747">
      <pivotArea outline="0" collapsedLevelsAreSubtotals="1" fieldPosition="0"/>
    </format>
    <format dxfId="746">
      <pivotArea outline="0" collapsedLevelsAreSubtotals="1" fieldPosition="0"/>
    </format>
    <format dxfId="745">
      <pivotArea collapsedLevelsAreSubtotals="1" fieldPosition="0">
        <references count="1">
          <reference field="69" count="0"/>
        </references>
      </pivotArea>
    </format>
    <format dxfId="744">
      <pivotArea collapsedLevelsAreSubtotals="1" fieldPosition="0">
        <references count="1">
          <reference field="69" count="0"/>
        </references>
      </pivotArea>
    </format>
    <format dxfId="743">
      <pivotArea collapsedLevelsAreSubtotals="1" fieldPosition="0">
        <references count="1">
          <reference field="69" count="0"/>
        </references>
      </pivotArea>
    </format>
    <format dxfId="742">
      <pivotArea collapsedLevelsAreSubtotals="1" fieldPosition="0">
        <references count="1">
          <reference field="69" count="0"/>
        </references>
      </pivotArea>
    </format>
    <format dxfId="741">
      <pivotArea collapsedLevelsAreSubtotals="1" fieldPosition="0">
        <references count="1">
          <reference field="69" count="0"/>
        </references>
      </pivotArea>
    </format>
    <format dxfId="740">
      <pivotArea collapsedLevelsAreSubtotals="1" fieldPosition="0">
        <references count="1">
          <reference field="69" count="0"/>
        </references>
      </pivotArea>
    </format>
    <format dxfId="739">
      <pivotArea collapsedLevelsAreSubtotals="1" fieldPosition="0">
        <references count="1">
          <reference field="69" count="0"/>
        </references>
      </pivotArea>
    </format>
    <format dxfId="738">
      <pivotArea grandRow="1" outline="0" collapsedLevelsAreSubtotals="1" fieldPosition="0"/>
    </format>
    <format dxfId="737">
      <pivotArea grandRow="1" outline="0" collapsedLevelsAreSubtotals="1" fieldPosition="0"/>
    </format>
    <format dxfId="736">
      <pivotArea grandRow="1" outline="0" collapsedLevelsAreSubtotals="1" fieldPosition="0"/>
    </format>
    <format dxfId="735">
      <pivotArea grandRow="1" outline="0" collapsedLevelsAreSubtotals="1" fieldPosition="0"/>
    </format>
    <format dxfId="734">
      <pivotArea grandRow="1" outline="0" collapsedLevelsAreSubtotals="1" fieldPosition="0"/>
    </format>
    <format dxfId="733">
      <pivotArea grandRow="1" outline="0" collapsedLevelsAreSubtotals="1" fieldPosition="0"/>
    </format>
    <format dxfId="732">
      <pivotArea grandRow="1" outline="0" collapsedLevelsAreSubtotals="1" fieldPosition="0"/>
    </format>
    <format dxfId="731">
      <pivotArea type="all" dataOnly="0" outline="0" fieldPosition="0"/>
    </format>
    <format dxfId="730">
      <pivotArea outline="0" collapsedLevelsAreSubtotals="1" fieldPosition="0"/>
    </format>
    <format dxfId="729">
      <pivotArea field="69" type="button" dataOnly="0" labelOnly="1" outline="0" axis="axisRow" fieldPosition="0"/>
    </format>
    <format dxfId="728">
      <pivotArea dataOnly="0" labelOnly="1" outline="0" axis="axisValues" fieldPosition="0"/>
    </format>
    <format dxfId="727">
      <pivotArea dataOnly="0" labelOnly="1" fieldPosition="0">
        <references count="1">
          <reference field="69" count="0"/>
        </references>
      </pivotArea>
    </format>
    <format dxfId="726">
      <pivotArea dataOnly="0" labelOnly="1" grandRow="1" outline="0" fieldPosition="0"/>
    </format>
    <format dxfId="725">
      <pivotArea dataOnly="0" labelOnly="1" outline="0" axis="axisValues" fieldPosition="0"/>
    </format>
    <format dxfId="724">
      <pivotArea dataOnly="0" labelOnly="1" outline="0" axis="axisValues" fieldPosition="0"/>
    </format>
    <format dxfId="723">
      <pivotArea dataOnly="0" labelOnly="1" outline="0" axis="axisValues" fieldPosition="0"/>
    </format>
    <format dxfId="722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1000000}" name="TablaDinámica3" cacheId="2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D66:F173" firstHeaderRow="0" firstDataRow="1" firstDataCol="1" rowPageCount="1" colPageCount="1"/>
  <pivotFields count="76"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multipleItemSelectionAllowed="1" showAll="0">
      <items count="6">
        <item h="1" x="0"/>
        <item x="3"/>
        <item h="1" x="2"/>
        <item h="1" x="1"/>
        <item h="1" x="4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axis="axisRow" subtotalTop="0" showAll="0" sortType="descending">
      <items count="437">
        <item m="1" x="215"/>
        <item x="35"/>
        <item x="150"/>
        <item x="59"/>
        <item m="1" x="209"/>
        <item m="1" x="319"/>
        <item m="1" x="359"/>
        <item m="1" x="388"/>
        <item m="1" x="278"/>
        <item m="1" x="194"/>
        <item m="1" x="350"/>
        <item x="31"/>
        <item m="1" x="363"/>
        <item m="1" x="221"/>
        <item m="1" x="291"/>
        <item m="1" x="301"/>
        <item m="1" x="321"/>
        <item m="1" x="226"/>
        <item m="1" x="191"/>
        <item m="1" x="192"/>
        <item x="25"/>
        <item m="1" x="429"/>
        <item x="29"/>
        <item m="1" x="393"/>
        <item m="1" x="405"/>
        <item m="1" x="397"/>
        <item x="155"/>
        <item m="1" x="257"/>
        <item m="1" x="383"/>
        <item m="1" x="426"/>
        <item m="1" x="385"/>
        <item m="1" x="253"/>
        <item x="72"/>
        <item m="1" x="431"/>
        <item m="1" x="268"/>
        <item m="1" x="284"/>
        <item m="1" x="387"/>
        <item m="1" x="167"/>
        <item m="1" x="225"/>
        <item x="50"/>
        <item x="98"/>
        <item m="1" x="333"/>
        <item m="1" x="304"/>
        <item m="1" x="193"/>
        <item m="1" x="315"/>
        <item m="1" x="280"/>
        <item m="1" x="211"/>
        <item m="1" x="386"/>
        <item x="143"/>
        <item m="1" x="342"/>
        <item m="1" x="408"/>
        <item m="1" x="296"/>
        <item m="1" x="306"/>
        <item m="1" x="311"/>
        <item m="1" x="398"/>
        <item m="1" x="334"/>
        <item m="1" x="290"/>
        <item m="1" x="179"/>
        <item m="1" x="256"/>
        <item m="1" x="207"/>
        <item m="1" x="188"/>
        <item m="1" x="384"/>
        <item m="1" x="189"/>
        <item m="1" x="181"/>
        <item m="1" x="247"/>
        <item m="1" x="283"/>
        <item x="5"/>
        <item m="1" x="276"/>
        <item m="1" x="355"/>
        <item m="1" x="367"/>
        <item x="43"/>
        <item x="30"/>
        <item m="1" x="404"/>
        <item m="1" x="422"/>
        <item m="1" x="337"/>
        <item x="52"/>
        <item m="1" x="177"/>
        <item m="1" x="262"/>
        <item x="118"/>
        <item m="1" x="250"/>
        <item m="1" x="318"/>
        <item x="92"/>
        <item m="1" x="378"/>
        <item x="27"/>
        <item m="1" x="196"/>
        <item x="90"/>
        <item m="1" x="322"/>
        <item m="1" x="234"/>
        <item m="1" x="270"/>
        <item m="1" x="312"/>
        <item x="83"/>
        <item m="1" x="356"/>
        <item m="1" x="197"/>
        <item x="58"/>
        <item m="1" x="231"/>
        <item x="2"/>
        <item m="1" x="366"/>
        <item m="1" x="184"/>
        <item m="1" x="411"/>
        <item x="1"/>
        <item x="117"/>
        <item m="1" x="240"/>
        <item x="63"/>
        <item x="65"/>
        <item m="1" x="297"/>
        <item m="1" x="300"/>
        <item m="1" x="309"/>
        <item m="1" x="361"/>
        <item m="1" x="391"/>
        <item m="1" x="277"/>
        <item m="1" x="392"/>
        <item m="1" x="200"/>
        <item m="1" x="348"/>
        <item m="1" x="343"/>
        <item m="1" x="201"/>
        <item m="1" x="424"/>
        <item x="109"/>
        <item x="0"/>
        <item m="1" x="269"/>
        <item x="80"/>
        <item m="1" x="379"/>
        <item m="1" x="282"/>
        <item m="1" x="219"/>
        <item m="1" x="243"/>
        <item x="57"/>
        <item m="1" x="204"/>
        <item m="1" x="326"/>
        <item x="62"/>
        <item m="1" x="286"/>
        <item m="1" x="372"/>
        <item x="148"/>
        <item m="1" x="174"/>
        <item x="36"/>
        <item m="1" x="353"/>
        <item x="125"/>
        <item x="15"/>
        <item m="1" x="239"/>
        <item m="1" x="434"/>
        <item x="132"/>
        <item m="1" x="241"/>
        <item m="1" x="390"/>
        <item m="1" x="317"/>
        <item x="6"/>
        <item m="1" x="401"/>
        <item m="1" x="400"/>
        <item m="1" x="395"/>
        <item m="1" x="263"/>
        <item m="1" x="407"/>
        <item m="1" x="394"/>
        <item m="1" x="358"/>
        <item m="1" x="229"/>
        <item m="1" x="412"/>
        <item m="1" x="432"/>
        <item m="1" x="328"/>
        <item m="1" x="346"/>
        <item m="1" x="409"/>
        <item m="1" x="347"/>
        <item m="1" x="314"/>
        <item m="1" x="265"/>
        <item m="1" x="220"/>
        <item m="1" x="227"/>
        <item x="37"/>
        <item m="1" x="236"/>
        <item m="1" x="435"/>
        <item m="1" x="235"/>
        <item x="41"/>
        <item x="44"/>
        <item m="1" x="172"/>
        <item x="47"/>
        <item m="1" x="267"/>
        <item m="1" x="381"/>
        <item x="17"/>
        <item m="1" x="242"/>
        <item x="21"/>
        <item m="1" x="206"/>
        <item m="1" x="373"/>
        <item x="142"/>
        <item x="133"/>
        <item x="119"/>
        <item x="103"/>
        <item m="1" x="420"/>
        <item m="1" x="166"/>
        <item m="1" x="368"/>
        <item m="1" x="415"/>
        <item m="1" x="330"/>
        <item x="42"/>
        <item m="1" x="260"/>
        <item m="1" x="205"/>
        <item m="1" x="421"/>
        <item m="1" x="295"/>
        <item m="1" x="329"/>
        <item m="1" x="427"/>
        <item x="7"/>
        <item m="1" x="302"/>
        <item m="1" x="320"/>
        <item m="1" x="336"/>
        <item m="1" x="325"/>
        <item x="110"/>
        <item m="1" x="310"/>
        <item m="1" x="255"/>
        <item m="1" x="293"/>
        <item m="1" x="214"/>
        <item m="1" x="264"/>
        <item m="1" x="213"/>
        <item x="71"/>
        <item m="1" x="223"/>
        <item m="1" x="428"/>
        <item m="1" x="413"/>
        <item m="1" x="233"/>
        <item m="1" x="245"/>
        <item m="1" x="259"/>
        <item m="1" x="305"/>
        <item m="1" x="292"/>
        <item m="1" x="351"/>
        <item x="105"/>
        <item m="1" x="406"/>
        <item m="1" x="187"/>
        <item m="1" x="178"/>
        <item m="1" x="396"/>
        <item m="1" x="375"/>
        <item m="1" x="288"/>
        <item m="1" x="313"/>
        <item m="1" x="365"/>
        <item x="153"/>
        <item m="1" x="168"/>
        <item x="144"/>
        <item m="1" x="232"/>
        <item m="1" x="203"/>
        <item m="1" x="352"/>
        <item m="1" x="364"/>
        <item x="139"/>
        <item m="1" x="272"/>
        <item m="1" x="389"/>
        <item x="162"/>
        <item m="1" x="258"/>
        <item m="1" x="307"/>
        <item m="1" x="175"/>
        <item m="1" x="218"/>
        <item m="1" x="340"/>
        <item m="1" x="176"/>
        <item x="94"/>
        <item m="1" x="208"/>
        <item x="121"/>
        <item m="1" x="195"/>
        <item m="1" x="173"/>
        <item m="1" x="279"/>
        <item x="104"/>
        <item m="1" x="249"/>
        <item x="111"/>
        <item m="1" x="254"/>
        <item m="1" x="419"/>
        <item m="1" x="338"/>
        <item m="1" x="251"/>
        <item m="1" x="273"/>
        <item m="1" x="169"/>
        <item x="32"/>
        <item m="1" x="417"/>
        <item m="1" x="170"/>
        <item x="53"/>
        <item m="1" x="180"/>
        <item x="14"/>
        <item x="135"/>
        <item x="3"/>
        <item m="1" x="418"/>
        <item m="1" x="224"/>
        <item x="137"/>
        <item m="1" x="327"/>
        <item x="88"/>
        <item m="1" x="382"/>
        <item x="60"/>
        <item m="1" x="289"/>
        <item x="61"/>
        <item m="1" x="285"/>
        <item m="1" x="216"/>
        <item m="1" x="294"/>
        <item m="1" x="212"/>
        <item m="1" x="360"/>
        <item m="1" x="261"/>
        <item m="1" x="402"/>
        <item x="74"/>
        <item x="13"/>
        <item m="1" x="376"/>
        <item x="112"/>
        <item m="1" x="323"/>
        <item x="126"/>
        <item m="1" x="369"/>
        <item m="1" x="299"/>
        <item m="1" x="370"/>
        <item m="1" x="275"/>
        <item x="82"/>
        <item m="1" x="190"/>
        <item m="1" x="182"/>
        <item m="1" x="252"/>
        <item m="1" x="228"/>
        <item m="1" x="341"/>
        <item m="1" x="374"/>
        <item x="67"/>
        <item m="1" x="339"/>
        <item m="1" x="246"/>
        <item m="1" x="222"/>
        <item x="54"/>
        <item x="51"/>
        <item m="1" x="345"/>
        <item m="1" x="266"/>
        <item m="1" x="202"/>
        <item m="1" x="186"/>
        <item x="68"/>
        <item m="1" x="324"/>
        <item x="131"/>
        <item m="1" x="238"/>
        <item x="124"/>
        <item m="1" x="183"/>
        <item x="141"/>
        <item x="10"/>
        <item m="1" x="425"/>
        <item m="1" x="331"/>
        <item m="1" x="298"/>
        <item m="1" x="171"/>
        <item m="1" x="362"/>
        <item m="1" x="399"/>
        <item m="1" x="414"/>
        <item x="38"/>
        <item m="1" x="217"/>
        <item x="108"/>
        <item m="1" x="316"/>
        <item m="1" x="349"/>
        <item m="1" x="354"/>
        <item m="1" x="287"/>
        <item m="1" x="230"/>
        <item x="152"/>
        <item m="1" x="377"/>
        <item m="1" x="423"/>
        <item m="1" x="198"/>
        <item m="1" x="237"/>
        <item x="18"/>
        <item m="1" x="303"/>
        <item x="73"/>
        <item x="107"/>
        <item m="1" x="380"/>
        <item m="1" x="335"/>
        <item x="26"/>
        <item m="1" x="344"/>
        <item x="138"/>
        <item m="1" x="248"/>
        <item x="20"/>
        <item m="1" x="357"/>
        <item m="1" x="410"/>
        <item m="1" x="185"/>
        <item m="1" x="416"/>
        <item m="1" x="308"/>
        <item m="1" x="199"/>
        <item m="1" x="274"/>
        <item m="1" x="244"/>
        <item m="1" x="332"/>
        <item m="1" x="371"/>
        <item m="1" x="430"/>
        <item m="1" x="271"/>
        <item x="79"/>
        <item m="1" x="281"/>
        <item x="89"/>
        <item m="1" x="210"/>
        <item m="1" x="433"/>
        <item x="4"/>
        <item x="8"/>
        <item x="9"/>
        <item x="11"/>
        <item x="12"/>
        <item x="16"/>
        <item x="19"/>
        <item x="22"/>
        <item x="23"/>
        <item x="24"/>
        <item m="1" x="403"/>
        <item x="28"/>
        <item x="33"/>
        <item x="34"/>
        <item x="39"/>
        <item x="40"/>
        <item x="45"/>
        <item x="46"/>
        <item x="48"/>
        <item x="49"/>
        <item x="55"/>
        <item x="56"/>
        <item x="64"/>
        <item x="66"/>
        <item x="69"/>
        <item x="70"/>
        <item x="75"/>
        <item x="76"/>
        <item x="77"/>
        <item x="78"/>
        <item x="81"/>
        <item x="84"/>
        <item x="85"/>
        <item x="86"/>
        <item x="87"/>
        <item x="91"/>
        <item x="93"/>
        <item x="95"/>
        <item x="96"/>
        <item x="97"/>
        <item x="99"/>
        <item x="100"/>
        <item x="101"/>
        <item x="102"/>
        <item x="106"/>
        <item x="113"/>
        <item x="114"/>
        <item x="115"/>
        <item x="116"/>
        <item x="120"/>
        <item x="122"/>
        <item x="123"/>
        <item x="127"/>
        <item x="128"/>
        <item x="129"/>
        <item x="130"/>
        <item x="134"/>
        <item x="136"/>
        <item x="140"/>
        <item x="145"/>
        <item x="146"/>
        <item x="147"/>
        <item x="149"/>
        <item x="151"/>
        <item x="154"/>
        <item x="156"/>
        <item x="157"/>
        <item x="158"/>
        <item x="159"/>
        <item x="160"/>
        <item x="161"/>
        <item x="163"/>
        <item x="164"/>
        <item x="165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 defaultSubtotal="0"/>
    <pivotField dataField="1" subtotalTop="0" showAll="0"/>
    <pivotField subtotalTop="0" showAll="0" sortType="descending">
      <items count="102">
        <item m="1" x="59"/>
        <item x="39"/>
        <item x="16"/>
        <item x="38"/>
        <item x="1"/>
        <item x="47"/>
        <item m="1" x="70"/>
        <item h="1" x="58"/>
        <item m="1" x="63"/>
        <item h="1" x="9"/>
        <item h="1" x="10"/>
        <item h="1" x="15"/>
        <item h="1" x="7"/>
        <item h="1" x="36"/>
        <item h="1" x="25"/>
        <item h="1" m="1" x="91"/>
        <item h="1" x="6"/>
        <item h="1" x="29"/>
        <item h="1" x="11"/>
        <item h="1" x="30"/>
        <item h="1" m="1" x="89"/>
        <item h="1" m="1" x="93"/>
        <item h="1" m="1" x="71"/>
        <item h="1" x="24"/>
        <item h="1" x="52"/>
        <item h="1" m="1" x="87"/>
        <item h="1" x="45"/>
        <item h="1" x="18"/>
        <item h="1" x="56"/>
        <item h="1" x="20"/>
        <item h="1" x="2"/>
        <item h="1" x="31"/>
        <item h="1" x="41"/>
        <item h="1" x="4"/>
        <item h="1" x="54"/>
        <item h="1" x="12"/>
        <item h="1" m="1" x="69"/>
        <item h="1" x="22"/>
        <item h="1" m="1" x="74"/>
        <item h="1" x="27"/>
        <item h="1" m="1" x="85"/>
        <item h="1" x="21"/>
        <item h="1" m="1" x="92"/>
        <item h="1" m="1" x="95"/>
        <item h="1" m="1" x="98"/>
        <item h="1" m="1" x="72"/>
        <item h="1" m="1" x="76"/>
        <item h="1" x="32"/>
        <item h="1" m="1" x="84"/>
        <item h="1" x="50"/>
        <item h="1" m="1" x="77"/>
        <item h="1" m="1" x="64"/>
        <item h="1" m="1" x="82"/>
        <item h="1" m="1" x="60"/>
        <item h="1" m="1" x="62"/>
        <item h="1" m="1" x="79"/>
        <item h="1" x="57"/>
        <item h="1" x="40"/>
        <item h="1" m="1" x="65"/>
        <item h="1" x="5"/>
        <item h="1" m="1" x="81"/>
        <item h="1" m="1" x="90"/>
        <item h="1" x="26"/>
        <item h="1" m="1" x="100"/>
        <item h="1" x="0"/>
        <item h="1" x="3"/>
        <item h="1" x="23"/>
        <item h="1" m="1" x="73"/>
        <item h="1" m="1" x="83"/>
        <item h="1" m="1" x="67"/>
        <item h="1" m="1" x="80"/>
        <item h="1" x="46"/>
        <item h="1" x="28"/>
        <item h="1" m="1" x="66"/>
        <item h="1" x="35"/>
        <item h="1" m="1" x="97"/>
        <item h="1" x="37"/>
        <item h="1" x="17"/>
        <item h="1" x="51"/>
        <item h="1" m="1" x="61"/>
        <item h="1" x="48"/>
        <item h="1" m="1" x="99"/>
        <item h="1" m="1" x="86"/>
        <item h="1" x="43"/>
        <item h="1" x="33"/>
        <item h="1" x="19"/>
        <item h="1" m="1" x="78"/>
        <item h="1" m="1" x="68"/>
        <item h="1" m="1" x="94"/>
        <item h="1" x="44"/>
        <item h="1" x="53"/>
        <item h="1" m="1" x="88"/>
        <item h="1" m="1" x="96"/>
        <item h="1" m="1" x="75"/>
        <item h="1" x="8"/>
        <item h="1" x="13"/>
        <item h="1" x="14"/>
        <item h="1" x="34"/>
        <item h="1" x="42"/>
        <item h="1" x="49"/>
        <item h="1" x="5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</pivotFields>
  <rowFields count="1">
    <field x="11"/>
  </rowFields>
  <rowItems count="107">
    <i>
      <x v="99"/>
    </i>
    <i>
      <x v="95"/>
    </i>
    <i>
      <x v="66"/>
    </i>
    <i>
      <x v="334"/>
    </i>
    <i>
      <x v="132"/>
    </i>
    <i>
      <x v="83"/>
    </i>
    <i>
      <x v="93"/>
    </i>
    <i>
      <x v="3"/>
    </i>
    <i>
      <x v="258"/>
    </i>
    <i>
      <x v="176"/>
    </i>
    <i>
      <x v="75"/>
    </i>
    <i>
      <x v="39"/>
    </i>
    <i>
      <x v="240"/>
    </i>
    <i>
      <x v="368"/>
    </i>
    <i>
      <x v="296"/>
    </i>
    <i>
      <x v="85"/>
    </i>
    <i>
      <x v="367"/>
    </i>
    <i>
      <x v="166"/>
    </i>
    <i>
      <x v="119"/>
    </i>
    <i>
      <x v="26"/>
    </i>
    <i>
      <x v="168"/>
    </i>
    <i>
      <x v="165"/>
    </i>
    <i>
      <x v="2"/>
    </i>
    <i>
      <x v="124"/>
    </i>
    <i>
      <x v="177"/>
    </i>
    <i>
      <x v="301"/>
    </i>
    <i>
      <x v="185"/>
    </i>
    <i>
      <x v="81"/>
    </i>
    <i>
      <x v="192"/>
    </i>
    <i>
      <x v="20"/>
    </i>
    <i>
      <x v="1"/>
    </i>
    <i>
      <x v="422"/>
    </i>
    <i>
      <x v="397"/>
    </i>
    <i>
      <x v="385"/>
    </i>
    <i>
      <x v="32"/>
    </i>
    <i>
      <x v="411"/>
    </i>
    <i>
      <x v="70"/>
    </i>
    <i>
      <x v="431"/>
    </i>
    <i>
      <x v="178"/>
    </i>
    <i>
      <x v="390"/>
    </i>
    <i>
      <x v="179"/>
    </i>
    <i>
      <x v="404"/>
    </i>
    <i>
      <x v="127"/>
    </i>
    <i>
      <x v="416"/>
    </i>
    <i>
      <x v="130"/>
    </i>
    <i>
      <x v="426"/>
    </i>
    <i>
      <x v="223"/>
    </i>
    <i>
      <x v="381"/>
    </i>
    <i>
      <x v="225"/>
    </i>
    <i>
      <x v="387"/>
    </i>
    <i>
      <x v="233"/>
    </i>
    <i>
      <x v="392"/>
    </i>
    <i>
      <x v="48"/>
    </i>
    <i>
      <x v="399"/>
    </i>
    <i>
      <x v="242"/>
    </i>
    <i>
      <x v="409"/>
    </i>
    <i>
      <x v="138"/>
    </i>
    <i>
      <x v="413"/>
    </i>
    <i>
      <x v="265"/>
    </i>
    <i>
      <x v="418"/>
    </i>
    <i>
      <x v="269"/>
    </i>
    <i>
      <x v="424"/>
    </i>
    <i>
      <x v="271"/>
    </i>
    <i>
      <x v="428"/>
    </i>
    <i>
      <x v="279"/>
    </i>
    <i>
      <x v="434"/>
    </i>
    <i>
      <x v="280"/>
    </i>
    <i>
      <x v="384"/>
    </i>
    <i>
      <x v="161"/>
    </i>
    <i>
      <x v="386"/>
    </i>
    <i>
      <x v="100"/>
    </i>
    <i>
      <x v="388"/>
    </i>
    <i>
      <x v="306"/>
    </i>
    <i>
      <x v="391"/>
    </i>
    <i>
      <x v="435"/>
    </i>
    <i>
      <x v="393"/>
    </i>
    <i>
      <x v="321"/>
    </i>
    <i>
      <x v="398"/>
    </i>
    <i>
      <x v="329"/>
    </i>
    <i>
      <x v="400"/>
    </i>
    <i>
      <x v="102"/>
    </i>
    <i>
      <x v="405"/>
    </i>
    <i>
      <x v="336"/>
    </i>
    <i>
      <x v="410"/>
    </i>
    <i>
      <x v="342"/>
    </i>
    <i>
      <x v="412"/>
    </i>
    <i>
      <x v="344"/>
    </i>
    <i>
      <x v="415"/>
    </i>
    <i>
      <x v="357"/>
    </i>
    <i>
      <x v="417"/>
    </i>
    <i>
      <x v="103"/>
    </i>
    <i>
      <x v="421"/>
    </i>
    <i>
      <x v="171"/>
    </i>
    <i>
      <x v="423"/>
    </i>
    <i>
      <x v="371"/>
    </i>
    <i>
      <x v="425"/>
    </i>
    <i>
      <x v="373"/>
    </i>
    <i>
      <x v="427"/>
    </i>
    <i>
      <x v="376"/>
    </i>
    <i>
      <x v="429"/>
    </i>
    <i>
      <x v="377"/>
    </i>
    <i>
      <x v="433"/>
    </i>
    <i>
      <x v="379"/>
    </i>
    <i>
      <x v="173"/>
    </i>
    <i>
      <x v="380"/>
    </i>
    <i>
      <x v="308"/>
    </i>
    <i t="grand">
      <x/>
    </i>
  </rowItems>
  <colFields count="1">
    <field x="-2"/>
  </colFields>
  <colItems count="2">
    <i>
      <x/>
    </i>
    <i i="1">
      <x v="1"/>
    </i>
  </colItems>
  <pageFields count="1">
    <pageField fld="5" hier="-1"/>
  </pageFields>
  <dataFields count="2">
    <dataField name="Promedio de Index" fld="72" subtotal="average" baseField="69" baseItem="4" numFmtId="164"/>
    <dataField name="Cuenta de cod" fld="68" subtotal="count" baseField="0" baseItem="0"/>
  </dataFields>
  <formats count="20">
    <format dxfId="441">
      <pivotArea outline="0" collapsedLevelsAreSubtotals="1" fieldPosition="0"/>
    </format>
    <format dxfId="440">
      <pivotArea outline="0" collapsedLevelsAreSubtotals="1" fieldPosition="0"/>
    </format>
    <format dxfId="439">
      <pivotArea grandRow="1" outline="0" collapsedLevelsAreSubtotals="1" fieldPosition="0"/>
    </format>
    <format dxfId="438">
      <pivotArea grandRow="1" outline="0" collapsedLevelsAreSubtotals="1" fieldPosition="0"/>
    </format>
    <format dxfId="437">
      <pivotArea grandRow="1" outline="0" collapsedLevelsAreSubtotals="1" fieldPosition="0"/>
    </format>
    <format dxfId="436">
      <pivotArea grandRow="1" outline="0" collapsedLevelsAreSubtotals="1" fieldPosition="0"/>
    </format>
    <format dxfId="435">
      <pivotArea grandRow="1" outline="0" collapsedLevelsAreSubtotals="1" fieldPosition="0"/>
    </format>
    <format dxfId="434">
      <pivotArea grandRow="1" outline="0" collapsedLevelsAreSubtotals="1" fieldPosition="0"/>
    </format>
    <format dxfId="433">
      <pivotArea grandRow="1" outline="0" collapsedLevelsAreSubtotals="1" fieldPosition="0"/>
    </format>
    <format dxfId="432">
      <pivotArea type="all" dataOnly="0" outline="0" fieldPosition="0"/>
    </format>
    <format dxfId="431">
      <pivotArea outline="0" collapsedLevelsAreSubtotals="1" fieldPosition="0"/>
    </format>
    <format dxfId="430">
      <pivotArea field="69" type="button" dataOnly="0" labelOnly="1" outline="0"/>
    </format>
    <format dxfId="429">
      <pivotArea dataOnly="0" labelOnly="1" outline="0" axis="axisValues" fieldPosition="0"/>
    </format>
    <format dxfId="428">
      <pivotArea dataOnly="0" labelOnly="1" grandRow="1" outline="0" fieldPosition="0"/>
    </format>
    <format dxfId="427">
      <pivotArea dataOnly="0" labelOnly="1" outline="0" axis="axisValues" fieldPosition="0"/>
    </format>
    <format dxfId="426">
      <pivotArea dataOnly="0" labelOnly="1" outline="0" axis="axisValues" fieldPosition="0"/>
    </format>
    <format dxfId="425">
      <pivotArea dataOnly="0" labelOnly="1" outline="0" axis="axisValues" fieldPosition="0"/>
    </format>
    <format dxfId="424">
      <pivotArea outline="0" collapsedLevelsAreSubtotals="1" fieldPosition="0"/>
    </format>
    <format dxfId="423">
      <pivotArea outline="0" collapsedLevelsAreSubtotals="1" fieldPosition="0"/>
    </format>
    <format dxfId="422">
      <pivotArea outline="0" collapsedLevelsAreSubtotals="1" fieldPosition="0"/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TablaDinámica2" cacheId="2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66:B113" firstHeaderRow="1" firstDataRow="1" firstDataCol="1" rowPageCount="1" colPageCount="1"/>
  <pivotFields count="76"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multipleItemSelectionAllowed="1" showAll="0">
      <items count="6">
        <item h="1" x="0"/>
        <item x="3"/>
        <item h="1" x="2"/>
        <item h="1" x="1"/>
        <item h="1" x="4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 defaultSubtotal="0"/>
    <pivotField subtotalTop="0" showAll="0"/>
    <pivotField axis="axisRow" dataField="1" subtotalTop="0" showAll="0" sortType="descending">
      <items count="102">
        <item m="1" x="59"/>
        <item x="39"/>
        <item x="16"/>
        <item x="38"/>
        <item x="1"/>
        <item x="47"/>
        <item m="1" x="70"/>
        <item x="58"/>
        <item m="1" x="63"/>
        <item x="9"/>
        <item x="10"/>
        <item x="15"/>
        <item x="7"/>
        <item x="36"/>
        <item x="25"/>
        <item m="1" x="91"/>
        <item x="6"/>
        <item x="29"/>
        <item x="11"/>
        <item x="30"/>
        <item m="1" x="89"/>
        <item m="1" x="93"/>
        <item m="1" x="71"/>
        <item x="24"/>
        <item x="52"/>
        <item m="1" x="87"/>
        <item x="45"/>
        <item x="18"/>
        <item x="56"/>
        <item x="20"/>
        <item x="2"/>
        <item x="31"/>
        <item x="41"/>
        <item x="4"/>
        <item x="54"/>
        <item x="12"/>
        <item m="1" x="69"/>
        <item x="22"/>
        <item m="1" x="74"/>
        <item x="27"/>
        <item m="1" x="85"/>
        <item x="21"/>
        <item m="1" x="92"/>
        <item m="1" x="95"/>
        <item m="1" x="98"/>
        <item m="1" x="72"/>
        <item m="1" x="76"/>
        <item x="32"/>
        <item m="1" x="84"/>
        <item x="50"/>
        <item m="1" x="77"/>
        <item m="1" x="64"/>
        <item m="1" x="82"/>
        <item m="1" x="60"/>
        <item m="1" x="62"/>
        <item m="1" x="79"/>
        <item x="57"/>
        <item x="40"/>
        <item m="1" x="65"/>
        <item x="5"/>
        <item m="1" x="81"/>
        <item m="1" x="90"/>
        <item x="26"/>
        <item m="1" x="100"/>
        <item x="0"/>
        <item x="3"/>
        <item x="23"/>
        <item m="1" x="73"/>
        <item m="1" x="83"/>
        <item m="1" x="67"/>
        <item m="1" x="80"/>
        <item x="46"/>
        <item x="28"/>
        <item m="1" x="66"/>
        <item x="35"/>
        <item m="1" x="97"/>
        <item x="37"/>
        <item x="17"/>
        <item x="51"/>
        <item m="1" x="61"/>
        <item x="48"/>
        <item m="1" x="99"/>
        <item m="1" x="86"/>
        <item x="43"/>
        <item x="33"/>
        <item x="19"/>
        <item m="1" x="78"/>
        <item m="1" x="68"/>
        <item m="1" x="94"/>
        <item x="44"/>
        <item x="53"/>
        <item m="1" x="88"/>
        <item m="1" x="96"/>
        <item m="1" x="75"/>
        <item x="8"/>
        <item x="13"/>
        <item x="14"/>
        <item x="34"/>
        <item x="42"/>
        <item x="49"/>
        <item x="5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</pivotFields>
  <rowFields count="1">
    <field x="69"/>
  </rowFields>
  <rowItems count="47">
    <i>
      <x v="4"/>
    </i>
    <i>
      <x v="27"/>
    </i>
    <i>
      <x v="12"/>
    </i>
    <i>
      <x v="2"/>
    </i>
    <i>
      <x v="17"/>
    </i>
    <i>
      <x v="10"/>
    </i>
    <i>
      <x v="18"/>
    </i>
    <i>
      <x v="16"/>
    </i>
    <i>
      <x v="94"/>
    </i>
    <i>
      <x v="65"/>
    </i>
    <i>
      <x v="59"/>
    </i>
    <i>
      <x v="96"/>
    </i>
    <i>
      <x v="9"/>
    </i>
    <i>
      <x v="33"/>
    </i>
    <i>
      <x v="14"/>
    </i>
    <i>
      <x v="31"/>
    </i>
    <i>
      <x v="64"/>
    </i>
    <i>
      <x v="77"/>
    </i>
    <i>
      <x v="32"/>
    </i>
    <i>
      <x v="35"/>
    </i>
    <i>
      <x v="49"/>
    </i>
    <i>
      <x v="76"/>
    </i>
    <i>
      <x v="78"/>
    </i>
    <i>
      <x v="23"/>
    </i>
    <i>
      <x v="29"/>
    </i>
    <i>
      <x v="1"/>
    </i>
    <i>
      <x v="84"/>
    </i>
    <i>
      <x v="47"/>
    </i>
    <i>
      <x v="37"/>
    </i>
    <i>
      <x v="30"/>
    </i>
    <i>
      <x v="80"/>
    </i>
    <i>
      <x v="62"/>
    </i>
    <i>
      <x v="72"/>
    </i>
    <i>
      <x v="41"/>
    </i>
    <i>
      <x v="85"/>
    </i>
    <i>
      <x v="83"/>
    </i>
    <i>
      <x v="3"/>
    </i>
    <i>
      <x v="26"/>
    </i>
    <i>
      <x v="5"/>
    </i>
    <i>
      <x v="97"/>
    </i>
    <i>
      <x v="89"/>
    </i>
    <i>
      <x v="28"/>
    </i>
    <i>
      <x v="71"/>
    </i>
    <i>
      <x v="74"/>
    </i>
    <i>
      <x v="13"/>
    </i>
    <i>
      <x v="34"/>
    </i>
    <i t="grand">
      <x/>
    </i>
  </rowItems>
  <colItems count="1">
    <i/>
  </colItems>
  <pageFields count="1">
    <pageField fld="5" hier="-1"/>
  </pageFields>
  <dataFields count="1">
    <dataField name="Cuenta de Temas" fld="69" subtotal="count" showDataAs="percentOfTotal" baseField="69" baseItem="12" numFmtId="10"/>
  </dataFields>
  <formats count="20">
    <format dxfId="461">
      <pivotArea outline="0" collapsedLevelsAreSubtotals="1" fieldPosition="0"/>
    </format>
    <format dxfId="460">
      <pivotArea outline="0" collapsedLevelsAreSubtotals="1" fieldPosition="0"/>
    </format>
    <format dxfId="459">
      <pivotArea type="all" dataOnly="0" outline="0" fieldPosition="0"/>
    </format>
    <format dxfId="458">
      <pivotArea outline="0" collapsedLevelsAreSubtotals="1" fieldPosition="0"/>
    </format>
    <format dxfId="457">
      <pivotArea field="69" type="button" dataOnly="0" labelOnly="1" outline="0" axis="axisRow" fieldPosition="0"/>
    </format>
    <format dxfId="456">
      <pivotArea dataOnly="0" labelOnly="1" outline="0" axis="axisValues" fieldPosition="0"/>
    </format>
    <format dxfId="455">
      <pivotArea dataOnly="0" labelOnly="1" fieldPosition="0">
        <references count="1">
          <reference field="69" count="6">
            <x v="1"/>
            <x v="2"/>
            <x v="3"/>
            <x v="4"/>
            <x v="5"/>
            <x v="8"/>
          </reference>
        </references>
      </pivotArea>
    </format>
    <format dxfId="454">
      <pivotArea dataOnly="0" labelOnly="1" grandRow="1" outline="0" fieldPosition="0"/>
    </format>
    <format dxfId="453">
      <pivotArea dataOnly="0" labelOnly="1" outline="0" axis="axisValues" fieldPosition="0"/>
    </format>
    <format dxfId="452">
      <pivotArea dataOnly="0" labelOnly="1" outline="0" axis="axisValues" fieldPosition="0"/>
    </format>
    <format dxfId="451">
      <pivotArea dataOnly="0" labelOnly="1" outline="0" axis="axisValues" fieldPosition="0"/>
    </format>
    <format dxfId="450">
      <pivotArea outline="0" fieldPosition="0">
        <references count="1">
          <reference field="4294967294" count="1">
            <x v="0"/>
          </reference>
        </references>
      </pivotArea>
    </format>
    <format dxfId="449">
      <pivotArea collapsedLevelsAreSubtotals="1" fieldPosition="0">
        <references count="1">
          <reference field="69" count="17">
            <x v="2"/>
            <x v="4"/>
            <x v="5"/>
            <x v="10"/>
            <x v="12"/>
            <x v="14"/>
            <x v="17"/>
            <x v="18"/>
            <x v="23"/>
            <x v="24"/>
            <x v="27"/>
            <x v="29"/>
            <x v="31"/>
            <x v="39"/>
            <x v="48"/>
            <x v="49"/>
            <x v="52"/>
          </reference>
        </references>
      </pivotArea>
    </format>
    <format dxfId="448">
      <pivotArea collapsedLevelsAreSubtotals="1" fieldPosition="0">
        <references count="1">
          <reference field="69" count="17">
            <x v="2"/>
            <x v="4"/>
            <x v="5"/>
            <x v="10"/>
            <x v="12"/>
            <x v="14"/>
            <x v="17"/>
            <x v="18"/>
            <x v="23"/>
            <x v="24"/>
            <x v="27"/>
            <x v="29"/>
            <x v="31"/>
            <x v="39"/>
            <x v="48"/>
            <x v="49"/>
            <x v="52"/>
          </reference>
        </references>
      </pivotArea>
    </format>
    <format dxfId="447">
      <pivotArea collapsedLevelsAreSubtotals="1" fieldPosition="0">
        <references count="1">
          <reference field="69" count="17">
            <x v="2"/>
            <x v="4"/>
            <x v="10"/>
            <x v="12"/>
            <x v="14"/>
            <x v="16"/>
            <x v="17"/>
            <x v="18"/>
            <x v="27"/>
            <x v="30"/>
            <x v="31"/>
            <x v="35"/>
            <x v="41"/>
            <x v="59"/>
            <x v="64"/>
            <x v="76"/>
            <x v="86"/>
          </reference>
        </references>
      </pivotArea>
    </format>
    <format dxfId="446">
      <pivotArea collapsedLevelsAreSubtotals="1" fieldPosition="0">
        <references count="1">
          <reference field="69" count="17">
            <x v="2"/>
            <x v="4"/>
            <x v="10"/>
            <x v="12"/>
            <x v="14"/>
            <x v="16"/>
            <x v="17"/>
            <x v="18"/>
            <x v="27"/>
            <x v="30"/>
            <x v="31"/>
            <x v="35"/>
            <x v="41"/>
            <x v="59"/>
            <x v="64"/>
            <x v="76"/>
            <x v="86"/>
          </reference>
        </references>
      </pivotArea>
    </format>
    <format dxfId="445">
      <pivotArea collapsedLevelsAreSubtotals="1" fieldPosition="0">
        <references count="1">
          <reference field="69" count="17">
            <x v="2"/>
            <x v="4"/>
            <x v="10"/>
            <x v="12"/>
            <x v="14"/>
            <x v="16"/>
            <x v="17"/>
            <x v="18"/>
            <x v="27"/>
            <x v="30"/>
            <x v="31"/>
            <x v="35"/>
            <x v="41"/>
            <x v="59"/>
            <x v="64"/>
            <x v="76"/>
            <x v="86"/>
          </reference>
        </references>
      </pivotArea>
    </format>
    <format dxfId="444">
      <pivotArea collapsedLevelsAreSubtotals="1" fieldPosition="0">
        <references count="1">
          <reference field="69" count="17">
            <x v="2"/>
            <x v="4"/>
            <x v="10"/>
            <x v="12"/>
            <x v="14"/>
            <x v="16"/>
            <x v="17"/>
            <x v="18"/>
            <x v="27"/>
            <x v="30"/>
            <x v="31"/>
            <x v="35"/>
            <x v="41"/>
            <x v="59"/>
            <x v="64"/>
            <x v="76"/>
            <x v="86"/>
          </reference>
        </references>
      </pivotArea>
    </format>
    <format dxfId="443">
      <pivotArea collapsedLevelsAreSubtotals="1" fieldPosition="0">
        <references count="1">
          <reference field="69" count="2">
            <x v="65"/>
            <x v="94"/>
          </reference>
        </references>
      </pivotArea>
    </format>
    <format dxfId="442">
      <pivotArea collapsedLevelsAreSubtotals="1" fieldPosition="0">
        <references count="1">
          <reference field="69" count="2">
            <x v="65"/>
            <x v="94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2000000}" name="TablaDinámica5" cacheId="2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G66:I87" firstHeaderRow="0" firstDataRow="1" firstDataCol="1" rowPageCount="1" colPageCount="1"/>
  <pivotFields count="76"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multipleItemSelectionAllowed="1" showAll="0">
      <items count="6">
        <item h="1" x="0"/>
        <item x="3"/>
        <item h="1" x="2"/>
        <item h="1" x="1"/>
        <item h="1" x="4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Row" subtotalTop="0" showAll="0" sortType="descending">
      <items count="93">
        <item x="39"/>
        <item m="1" x="66"/>
        <item x="32"/>
        <item m="1" x="62"/>
        <item x="27"/>
        <item m="1" x="84"/>
        <item m="1" x="68"/>
        <item m="1" x="79"/>
        <item x="23"/>
        <item x="6"/>
        <item x="30"/>
        <item x="51"/>
        <item x="45"/>
        <item m="1" x="60"/>
        <item x="38"/>
        <item x="35"/>
        <item x="16"/>
        <item x="0"/>
        <item x="44"/>
        <item x="48"/>
        <item m="1" x="90"/>
        <item m="1" x="72"/>
        <item x="4"/>
        <item x="8"/>
        <item x="15"/>
        <item x="2"/>
        <item x="55"/>
        <item x="50"/>
        <item x="34"/>
        <item x="22"/>
        <item x="37"/>
        <item m="1" x="57"/>
        <item m="1" x="75"/>
        <item x="18"/>
        <item m="1" x="63"/>
        <item x="20"/>
        <item x="33"/>
        <item m="1" x="64"/>
        <item m="1" x="73"/>
        <item m="1" x="85"/>
        <item x="3"/>
        <item m="1" x="69"/>
        <item x="13"/>
        <item x="7"/>
        <item x="1"/>
        <item x="26"/>
        <item x="11"/>
        <item x="10"/>
        <item x="9"/>
        <item x="46"/>
        <item x="24"/>
        <item m="1" x="70"/>
        <item x="19"/>
        <item x="28"/>
        <item m="1" x="65"/>
        <item x="14"/>
        <item m="1" x="89"/>
        <item x="12"/>
        <item x="21"/>
        <item x="42"/>
        <item x="17"/>
        <item m="1" x="88"/>
        <item x="56"/>
        <item x="36"/>
        <item m="1" x="61"/>
        <item m="1" x="59"/>
        <item m="1" x="74"/>
        <item m="1" x="71"/>
        <item x="49"/>
        <item x="52"/>
        <item m="1" x="81"/>
        <item m="1" x="91"/>
        <item m="1" x="80"/>
        <item m="1" x="78"/>
        <item m="1" x="86"/>
        <item x="43"/>
        <item x="29"/>
        <item x="40"/>
        <item x="25"/>
        <item x="31"/>
        <item m="1" x="77"/>
        <item m="1" x="82"/>
        <item m="1" x="83"/>
        <item m="1" x="87"/>
        <item x="5"/>
        <item m="1" x="58"/>
        <item m="1" x="76"/>
        <item m="1" x="67"/>
        <item x="41"/>
        <item x="47"/>
        <item x="53"/>
        <item x="54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ubtotalTop="0" showAll="0"/>
    <pivotField subtotalTop="0" showAll="0"/>
    <pivotField subtotalTop="0" showAll="0"/>
    <pivotField showAll="0" defaultSubtotal="0"/>
    <pivotField dataField="1" subtotalTop="0" showAll="0"/>
    <pivotField subtotalTop="0"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</pivotFields>
  <rowFields count="1">
    <field x="63"/>
  </rowFields>
  <rowItems count="21">
    <i>
      <x v="29"/>
    </i>
    <i>
      <x v="24"/>
    </i>
    <i>
      <x v="35"/>
    </i>
    <i>
      <x v="8"/>
    </i>
    <i>
      <x v="43"/>
    </i>
    <i>
      <x v="4"/>
    </i>
    <i>
      <x v="63"/>
    </i>
    <i>
      <x v="36"/>
    </i>
    <i>
      <x v="16"/>
    </i>
    <i>
      <x v="14"/>
    </i>
    <i>
      <x v="78"/>
    </i>
    <i>
      <x v="59"/>
    </i>
    <i>
      <x v="30"/>
    </i>
    <i>
      <x v="77"/>
    </i>
    <i>
      <x v="79"/>
    </i>
    <i>
      <x v="11"/>
    </i>
    <i>
      <x v="75"/>
    </i>
    <i>
      <x v="90"/>
    </i>
    <i>
      <x v="91"/>
    </i>
    <i>
      <x v="26"/>
    </i>
    <i t="grand">
      <x/>
    </i>
  </rowItems>
  <colFields count="1">
    <field x="-2"/>
  </colFields>
  <colItems count="2">
    <i>
      <x/>
    </i>
    <i i="1">
      <x v="1"/>
    </i>
  </colItems>
  <pageFields count="1">
    <pageField fld="5" hier="-1"/>
  </pageFields>
  <dataFields count="2">
    <dataField name="Promedio de Index" fld="72" subtotal="average" baseField="69" baseItem="4" numFmtId="164"/>
    <dataField name="Cuenta de cod" fld="68" subtotal="count" baseField="0" baseItem="0"/>
  </dataFields>
  <formats count="19">
    <format dxfId="480">
      <pivotArea outline="0" collapsedLevelsAreSubtotals="1" fieldPosition="0"/>
    </format>
    <format dxfId="479">
      <pivotArea outline="0" collapsedLevelsAreSubtotals="1" fieldPosition="0"/>
    </format>
    <format dxfId="478">
      <pivotArea grandRow="1" outline="0" collapsedLevelsAreSubtotals="1" fieldPosition="0"/>
    </format>
    <format dxfId="477">
      <pivotArea grandRow="1" outline="0" collapsedLevelsAreSubtotals="1" fieldPosition="0"/>
    </format>
    <format dxfId="476">
      <pivotArea grandRow="1" outline="0" collapsedLevelsAreSubtotals="1" fieldPosition="0"/>
    </format>
    <format dxfId="475">
      <pivotArea grandRow="1" outline="0" collapsedLevelsAreSubtotals="1" fieldPosition="0"/>
    </format>
    <format dxfId="474">
      <pivotArea grandRow="1" outline="0" collapsedLevelsAreSubtotals="1" fieldPosition="0"/>
    </format>
    <format dxfId="473">
      <pivotArea grandRow="1" outline="0" collapsedLevelsAreSubtotals="1" fieldPosition="0"/>
    </format>
    <format dxfId="472">
      <pivotArea grandRow="1" outline="0" collapsedLevelsAreSubtotals="1" fieldPosition="0"/>
    </format>
    <format dxfId="471">
      <pivotArea outline="0" collapsedLevelsAreSubtotals="1" fieldPosition="0"/>
    </format>
    <format dxfId="470">
      <pivotArea type="all" dataOnly="0" outline="0" fieldPosition="0"/>
    </format>
    <format dxfId="469">
      <pivotArea outline="0" collapsedLevelsAreSubtotals="1" fieldPosition="0"/>
    </format>
    <format dxfId="468">
      <pivotArea field="63" type="button" dataOnly="0" labelOnly="1" outline="0" axis="axisRow" fieldPosition="0"/>
    </format>
    <format dxfId="467">
      <pivotArea dataOnly="0" labelOnly="1" outline="0" axis="axisValues" fieldPosition="0"/>
    </format>
    <format dxfId="466">
      <pivotArea dataOnly="0" labelOnly="1" fieldPosition="0">
        <references count="1">
          <reference field="63" count="4">
            <x v="40"/>
            <x v="53"/>
            <x v="57"/>
            <x v="60"/>
          </reference>
        </references>
      </pivotArea>
    </format>
    <format dxfId="465">
      <pivotArea dataOnly="0" labelOnly="1" grandRow="1" outline="0" fieldPosition="0"/>
    </format>
    <format dxfId="464">
      <pivotArea dataOnly="0" labelOnly="1" outline="0" axis="axisValues" fieldPosition="0"/>
    </format>
    <format dxfId="463">
      <pivotArea dataOnly="0" labelOnly="1" outline="0" axis="axisValues" fieldPosition="0"/>
    </format>
    <format dxfId="462">
      <pivotArea dataOnly="0" labelOnly="1" outline="0" axis="axisValues" fieldPosition="0"/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3000000}" name="TablaDinámica6" cacheId="2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07:D328" firstHeaderRow="0" firstDataRow="1" firstDataCol="1" rowPageCount="1" colPageCount="1"/>
  <pivotFields count="76"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multipleItemSelectionAllowed="1" showAll="0">
      <items count="6">
        <item h="1" x="0"/>
        <item x="3"/>
        <item h="1" x="2"/>
        <item h="1" x="1"/>
        <item h="1" x="4"/>
        <item t="default"/>
      </items>
    </pivotField>
    <pivotField axis="axisRow" subtotalTop="0" showAll="0" sortType="descending">
      <items count="113">
        <item x="48"/>
        <item m="1" x="85"/>
        <item x="40"/>
        <item m="1" x="79"/>
        <item x="35"/>
        <item m="1" x="103"/>
        <item m="1" x="87"/>
        <item m="1" x="98"/>
        <item x="28"/>
        <item x="6"/>
        <item x="58"/>
        <item x="38"/>
        <item x="63"/>
        <item x="56"/>
        <item m="1" x="77"/>
        <item x="47"/>
        <item x="43"/>
        <item x="16"/>
        <item x="0"/>
        <item x="55"/>
        <item x="60"/>
        <item m="1" x="110"/>
        <item x="4"/>
        <item x="13"/>
        <item x="15"/>
        <item x="2"/>
        <item x="71"/>
        <item x="62"/>
        <item x="42"/>
        <item x="26"/>
        <item x="46"/>
        <item m="1" x="73"/>
        <item m="1" x="93"/>
        <item x="18"/>
        <item m="1" x="80"/>
        <item m="1" x="104"/>
        <item x="20"/>
        <item x="41"/>
        <item m="1" x="81"/>
        <item m="1" x="91"/>
        <item m="1" x="105"/>
        <item x="21"/>
        <item x="19"/>
        <item x="64"/>
        <item m="1" x="74"/>
        <item x="17"/>
        <item m="1" x="82"/>
        <item x="30"/>
        <item m="1" x="88"/>
        <item x="24"/>
        <item m="1" x="83"/>
        <item x="31"/>
        <item x="10"/>
        <item x="7"/>
        <item x="9"/>
        <item x="1"/>
        <item x="34"/>
        <item x="11"/>
        <item x="8"/>
        <item x="57"/>
        <item x="32"/>
        <item m="1" x="89"/>
        <item m="1" x="84"/>
        <item x="14"/>
        <item m="1" x="109"/>
        <item x="27"/>
        <item x="12"/>
        <item x="25"/>
        <item x="22"/>
        <item x="51"/>
        <item x="23"/>
        <item m="1" x="108"/>
        <item x="72"/>
        <item x="45"/>
        <item m="1" x="78"/>
        <item m="1" x="76"/>
        <item m="1" x="92"/>
        <item m="1" x="90"/>
        <item m="1" x="97"/>
        <item x="66"/>
        <item m="1" x="100"/>
        <item m="1" x="111"/>
        <item x="36"/>
        <item m="1" x="99"/>
        <item m="1" x="96"/>
        <item x="29"/>
        <item x="54"/>
        <item m="1" x="106"/>
        <item x="52"/>
        <item x="37"/>
        <item x="53"/>
        <item x="3"/>
        <item x="49"/>
        <item x="33"/>
        <item x="39"/>
        <item m="1" x="95"/>
        <item m="1" x="101"/>
        <item m="1" x="102"/>
        <item m="1" x="107"/>
        <item x="5"/>
        <item m="1" x="75"/>
        <item m="1" x="94"/>
        <item m="1" x="86"/>
        <item x="44"/>
        <item x="50"/>
        <item x="59"/>
        <item x="61"/>
        <item x="65"/>
        <item x="67"/>
        <item x="68"/>
        <item x="69"/>
        <item x="7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 defaultSubtotal="0"/>
    <pivotField subtotalTop="0" showAll="0"/>
    <pivotField dataField="1" subtotalTop="0"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</pivotFields>
  <rowFields count="1">
    <field x="6"/>
  </rowFields>
  <rowItems count="21">
    <i>
      <x v="29"/>
    </i>
    <i>
      <x v="24"/>
    </i>
    <i>
      <x v="36"/>
    </i>
    <i>
      <x v="8"/>
    </i>
    <i>
      <x v="53"/>
    </i>
    <i>
      <x v="4"/>
    </i>
    <i>
      <x v="73"/>
    </i>
    <i>
      <x v="37"/>
    </i>
    <i>
      <x v="17"/>
    </i>
    <i>
      <x v="15"/>
    </i>
    <i>
      <x v="93"/>
    </i>
    <i>
      <x v="69"/>
    </i>
    <i>
      <x v="30"/>
    </i>
    <i>
      <x v="92"/>
    </i>
    <i>
      <x v="94"/>
    </i>
    <i>
      <x v="12"/>
    </i>
    <i>
      <x v="88"/>
    </i>
    <i>
      <x v="109"/>
    </i>
    <i>
      <x v="111"/>
    </i>
    <i>
      <x v="26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5" hier="-1"/>
  </pageFields>
  <dataFields count="3">
    <dataField name="N° informaciones" fld="69" subtotal="count" baseField="6" baseItem="65"/>
    <dataField name="Audiencia." fld="18" baseField="6" baseItem="8" numFmtId="3"/>
    <dataField name="Cuantificación." fld="20" baseField="6" baseItem="49" numFmtId="44"/>
  </dataFields>
  <formats count="47">
    <format dxfId="518">
      <pivotArea outline="0" collapsedLevelsAreSubtotals="1" fieldPosition="0"/>
    </format>
    <format dxfId="517">
      <pivotArea outline="0" collapsedLevelsAreSubtotals="1" fieldPosition="0"/>
    </format>
    <format dxfId="516">
      <pivotArea outline="0" collapsedLevelsAreSubtotals="1" fieldPosition="0"/>
    </format>
    <format dxfId="51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14">
      <pivotArea outline="0" collapsedLevelsAreSubtotals="1" fieldPosition="0"/>
    </format>
    <format dxfId="51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1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1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10">
      <pivotArea collapsedLevelsAreSubtotals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509">
      <pivotArea collapsedLevelsAreSubtotals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508">
      <pivotArea collapsedLevelsAreSubtotals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507">
      <pivotArea dataOnly="0" labelOnly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506">
      <pivotArea field="6" type="button" dataOnly="0" labelOnly="1" outline="0" axis="axisRow" fieldPosition="0"/>
    </format>
    <format dxfId="505">
      <pivotArea collapsedLevelsAreSubtotals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504">
      <pivotArea dataOnly="0" labelOnly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503">
      <pivotArea collapsedLevelsAreSubtotals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502">
      <pivotArea dataOnly="0" labelOnly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501">
      <pivotArea dataOnly="0" labelOnly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500">
      <pivotArea dataOnly="0" labelOnly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49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498">
      <pivotArea outline="0" fieldPosition="0">
        <references count="1">
          <reference field="4294967294" count="1">
            <x v="2"/>
          </reference>
        </references>
      </pivotArea>
    </format>
    <format dxfId="497">
      <pivotArea outline="0" fieldPosition="0">
        <references count="1">
          <reference field="4294967294" count="1">
            <x v="1"/>
          </reference>
        </references>
      </pivotArea>
    </format>
    <format dxfId="49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95">
      <pivotArea collapsedLevelsAreSubtotals="1" fieldPosition="0">
        <references count="2">
          <reference field="4294967294" count="1" selected="0">
            <x v="1"/>
          </reference>
          <reference field="6" count="10">
            <x v="4"/>
            <x v="8"/>
            <x v="12"/>
            <x v="15"/>
            <x v="17"/>
            <x v="24"/>
            <x v="29"/>
            <x v="36"/>
            <x v="37"/>
            <x v="53"/>
          </reference>
        </references>
      </pivotArea>
    </format>
    <format dxfId="494">
      <pivotArea collapsedLevelsAreSubtotals="1" fieldPosition="0">
        <references count="2">
          <reference field="4294967294" count="1" selected="0">
            <x v="1"/>
          </reference>
          <reference field="6" count="10">
            <x v="4"/>
            <x v="8"/>
            <x v="12"/>
            <x v="15"/>
            <x v="17"/>
            <x v="24"/>
            <x v="29"/>
            <x v="36"/>
            <x v="37"/>
            <x v="53"/>
          </reference>
        </references>
      </pivotArea>
    </format>
    <format dxfId="493">
      <pivotArea collapsedLevelsAreSubtotals="1" fieldPosition="0">
        <references count="2">
          <reference field="4294967294" count="1" selected="0">
            <x v="1"/>
          </reference>
          <reference field="6" count="10">
            <x v="4"/>
            <x v="8"/>
            <x v="12"/>
            <x v="15"/>
            <x v="17"/>
            <x v="24"/>
            <x v="29"/>
            <x v="36"/>
            <x v="37"/>
            <x v="53"/>
          </reference>
        </references>
      </pivotArea>
    </format>
    <format dxfId="492">
      <pivotArea collapsedLevelsAreSubtotals="1" fieldPosition="0">
        <references count="2">
          <reference field="4294967294" count="1" selected="0">
            <x v="1"/>
          </reference>
          <reference field="6" count="10">
            <x v="4"/>
            <x v="8"/>
            <x v="12"/>
            <x v="15"/>
            <x v="17"/>
            <x v="24"/>
            <x v="29"/>
            <x v="36"/>
            <x v="37"/>
            <x v="53"/>
          </reference>
        </references>
      </pivotArea>
    </format>
    <format dxfId="491">
      <pivotArea collapsedLevelsAreSubtotals="1" fieldPosition="0">
        <references count="2">
          <reference field="4294967294" count="1" selected="0">
            <x v="1"/>
          </reference>
          <reference field="6" count="10">
            <x v="4"/>
            <x v="8"/>
            <x v="12"/>
            <x v="15"/>
            <x v="17"/>
            <x v="24"/>
            <x v="29"/>
            <x v="36"/>
            <x v="37"/>
            <x v="53"/>
          </reference>
        </references>
      </pivotArea>
    </format>
    <format dxfId="490">
      <pivotArea collapsedLevelsAreSubtotals="1" fieldPosition="0">
        <references count="2">
          <reference field="4294967294" count="1" selected="0">
            <x v="1"/>
          </reference>
          <reference field="6" count="10">
            <x v="4"/>
            <x v="8"/>
            <x v="12"/>
            <x v="15"/>
            <x v="17"/>
            <x v="24"/>
            <x v="29"/>
            <x v="36"/>
            <x v="37"/>
            <x v="53"/>
          </reference>
        </references>
      </pivotArea>
    </format>
    <format dxfId="489">
      <pivotArea collapsedLevelsAreSubtotals="1" fieldPosition="0">
        <references count="1">
          <reference field="6" count="10">
            <x v="4"/>
            <x v="8"/>
            <x v="15"/>
            <x v="17"/>
            <x v="24"/>
            <x v="29"/>
            <x v="36"/>
            <x v="37"/>
            <x v="53"/>
            <x v="73"/>
          </reference>
        </references>
      </pivotArea>
    </format>
    <format dxfId="488">
      <pivotArea dataOnly="0" labelOnly="1" fieldPosition="0">
        <references count="1">
          <reference field="6" count="10">
            <x v="4"/>
            <x v="8"/>
            <x v="15"/>
            <x v="17"/>
            <x v="24"/>
            <x v="29"/>
            <x v="36"/>
            <x v="37"/>
            <x v="53"/>
            <x v="73"/>
          </reference>
        </references>
      </pivotArea>
    </format>
    <format dxfId="487">
      <pivotArea collapsedLevelsAreSubtotals="1" fieldPosition="0">
        <references count="1">
          <reference field="6" count="10">
            <x v="4"/>
            <x v="8"/>
            <x v="15"/>
            <x v="17"/>
            <x v="24"/>
            <x v="29"/>
            <x v="36"/>
            <x v="37"/>
            <x v="53"/>
            <x v="73"/>
          </reference>
        </references>
      </pivotArea>
    </format>
    <format dxfId="486">
      <pivotArea dataOnly="0" labelOnly="1" fieldPosition="0">
        <references count="1">
          <reference field="6" count="10">
            <x v="4"/>
            <x v="8"/>
            <x v="15"/>
            <x v="17"/>
            <x v="24"/>
            <x v="29"/>
            <x v="36"/>
            <x v="37"/>
            <x v="53"/>
            <x v="73"/>
          </reference>
        </references>
      </pivotArea>
    </format>
    <format dxfId="485">
      <pivotArea collapsedLevelsAreSubtotals="1" fieldPosition="0">
        <references count="2">
          <reference field="4294967294" count="1" selected="0">
            <x v="1"/>
          </reference>
          <reference field="6" count="10">
            <x v="4"/>
            <x v="8"/>
            <x v="15"/>
            <x v="17"/>
            <x v="24"/>
            <x v="29"/>
            <x v="36"/>
            <x v="37"/>
            <x v="53"/>
            <x v="73"/>
          </reference>
        </references>
      </pivotArea>
    </format>
    <format dxfId="484">
      <pivotArea collapsedLevelsAreSubtotals="1" fieldPosition="0">
        <references count="2">
          <reference field="4294967294" count="1" selected="0">
            <x v="1"/>
          </reference>
          <reference field="6" count="10">
            <x v="4"/>
            <x v="8"/>
            <x v="15"/>
            <x v="17"/>
            <x v="24"/>
            <x v="29"/>
            <x v="36"/>
            <x v="37"/>
            <x v="53"/>
            <x v="73"/>
          </reference>
        </references>
      </pivotArea>
    </format>
    <format dxfId="483">
      <pivotArea collapsedLevelsAreSubtotals="1" fieldPosition="0">
        <references count="2">
          <reference field="4294967294" count="1" selected="0">
            <x v="1"/>
          </reference>
          <reference field="6" count="10">
            <x v="4"/>
            <x v="8"/>
            <x v="15"/>
            <x v="17"/>
            <x v="24"/>
            <x v="29"/>
            <x v="36"/>
            <x v="37"/>
            <x v="53"/>
            <x v="73"/>
          </reference>
        </references>
      </pivotArea>
    </format>
    <format dxfId="482">
      <pivotArea collapsedLevelsAreSubtotals="1" fieldPosition="0">
        <references count="2">
          <reference field="4294967294" count="1" selected="0">
            <x v="1"/>
          </reference>
          <reference field="6" count="10">
            <x v="4"/>
            <x v="8"/>
            <x v="15"/>
            <x v="17"/>
            <x v="24"/>
            <x v="29"/>
            <x v="36"/>
            <x v="37"/>
            <x v="53"/>
            <x v="73"/>
          </reference>
        </references>
      </pivotArea>
    </format>
    <format dxfId="481">
      <pivotArea collapsedLevelsAreSubtotals="1" fieldPosition="0">
        <references count="2">
          <reference field="4294967294" count="1" selected="0">
            <x v="1"/>
          </reference>
          <reference field="6" count="10">
            <x v="4"/>
            <x v="8"/>
            <x v="15"/>
            <x v="17"/>
            <x v="24"/>
            <x v="29"/>
            <x v="36"/>
            <x v="37"/>
            <x v="53"/>
            <x v="73"/>
          </reference>
        </references>
      </pivotArea>
    </format>
    <format dxfId="27">
      <pivotArea collapsedLevelsAreSubtotals="1" fieldPosition="0">
        <references count="2">
          <reference field="4294967294" count="1" selected="0">
            <x v="1"/>
          </reference>
          <reference field="6" count="10">
            <x v="4"/>
            <x v="8"/>
            <x v="15"/>
            <x v="17"/>
            <x v="24"/>
            <x v="29"/>
            <x v="36"/>
            <x v="37"/>
            <x v="53"/>
            <x v="73"/>
          </reference>
        </references>
      </pivotArea>
    </format>
    <format dxfId="26">
      <pivotArea collapsedLevelsAreSubtotals="1" fieldPosition="0">
        <references count="2">
          <reference field="4294967294" count="1" selected="0">
            <x v="1"/>
          </reference>
          <reference field="6" count="10">
            <x v="4"/>
            <x v="8"/>
            <x v="15"/>
            <x v="17"/>
            <x v="24"/>
            <x v="29"/>
            <x v="36"/>
            <x v="37"/>
            <x v="53"/>
            <x v="73"/>
          </reference>
        </references>
      </pivotArea>
    </format>
    <format dxfId="25">
      <pivotArea collapsedLevelsAreSubtotals="1" fieldPosition="0">
        <references count="2">
          <reference field="4294967294" count="1" selected="0">
            <x v="1"/>
          </reference>
          <reference field="6" count="10">
            <x v="4"/>
            <x v="8"/>
            <x v="15"/>
            <x v="17"/>
            <x v="24"/>
            <x v="29"/>
            <x v="36"/>
            <x v="37"/>
            <x v="53"/>
            <x v="73"/>
          </reference>
        </references>
      </pivotArea>
    </format>
    <format dxfId="24">
      <pivotArea collapsedLevelsAreSubtotals="1" fieldPosition="0">
        <references count="2">
          <reference field="4294967294" count="1" selected="0">
            <x v="1"/>
          </reference>
          <reference field="6" count="10">
            <x v="4"/>
            <x v="8"/>
            <x v="15"/>
            <x v="17"/>
            <x v="24"/>
            <x v="29"/>
            <x v="36"/>
            <x v="37"/>
            <x v="53"/>
            <x v="73"/>
          </reference>
        </references>
      </pivotArea>
    </format>
    <format dxfId="23">
      <pivotArea collapsedLevelsAreSubtotals="1" fieldPosition="0">
        <references count="2">
          <reference field="4294967294" count="1" selected="0">
            <x v="1"/>
          </reference>
          <reference field="6" count="10">
            <x v="4"/>
            <x v="8"/>
            <x v="15"/>
            <x v="17"/>
            <x v="24"/>
            <x v="29"/>
            <x v="36"/>
            <x v="37"/>
            <x v="53"/>
            <x v="73"/>
          </reference>
        </references>
      </pivotArea>
    </format>
    <format dxfId="22">
      <pivotArea collapsedLevelsAreSubtotals="1" fieldPosition="0">
        <references count="2">
          <reference field="4294967294" count="1" selected="0">
            <x v="1"/>
          </reference>
          <reference field="6" count="10">
            <x v="4"/>
            <x v="8"/>
            <x v="15"/>
            <x v="17"/>
            <x v="24"/>
            <x v="29"/>
            <x v="36"/>
            <x v="37"/>
            <x v="53"/>
            <x v="73"/>
          </reference>
        </references>
      </pivotArea>
    </format>
    <format dxfId="21">
      <pivotArea collapsedLevelsAreSubtotals="1" fieldPosition="0">
        <references count="2">
          <reference field="4294967294" count="1" selected="0">
            <x v="1"/>
          </reference>
          <reference field="6" count="10">
            <x v="4"/>
            <x v="8"/>
            <x v="15"/>
            <x v="17"/>
            <x v="24"/>
            <x v="29"/>
            <x v="36"/>
            <x v="37"/>
            <x v="53"/>
            <x v="73"/>
          </reference>
        </references>
      </pivotArea>
    </format>
    <format dxfId="20">
      <pivotArea collapsedLevelsAreSubtotals="1" fieldPosition="0">
        <references count="2">
          <reference field="4294967294" count="1" selected="0">
            <x v="1"/>
          </reference>
          <reference field="6" count="10">
            <x v="4"/>
            <x v="8"/>
            <x v="15"/>
            <x v="17"/>
            <x v="24"/>
            <x v="29"/>
            <x v="36"/>
            <x v="37"/>
            <x v="53"/>
            <x v="73"/>
          </reference>
        </references>
      </pivotArea>
    </format>
    <format dxfId="19">
      <pivotArea collapsedLevelsAreSubtotals="1" fieldPosition="0">
        <references count="2">
          <reference field="4294967294" count="1" selected="0">
            <x v="1"/>
          </reference>
          <reference field="6" count="10">
            <x v="4"/>
            <x v="8"/>
            <x v="15"/>
            <x v="17"/>
            <x v="24"/>
            <x v="29"/>
            <x v="36"/>
            <x v="37"/>
            <x v="53"/>
            <x v="73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6000000}" name="TablaDinámica9" cacheId="2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522:C543" firstHeaderRow="0" firstDataRow="1" firstDataCol="1" rowPageCount="1" colPageCount="1"/>
  <pivotFields count="76"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multipleItemSelectionAllowed="1" showAll="0">
      <items count="6">
        <item h="1" x="0"/>
        <item x="3"/>
        <item h="1" x="2"/>
        <item h="1" x="1"/>
        <item h="1" x="4"/>
        <item t="default"/>
      </items>
    </pivotField>
    <pivotField axis="axisRow" subtotalTop="0" showAll="0" sortType="descending">
      <items count="113">
        <item x="48"/>
        <item m="1" x="85"/>
        <item x="40"/>
        <item m="1" x="79"/>
        <item x="35"/>
        <item m="1" x="103"/>
        <item m="1" x="87"/>
        <item m="1" x="98"/>
        <item x="28"/>
        <item x="6"/>
        <item x="58"/>
        <item x="38"/>
        <item x="63"/>
        <item x="56"/>
        <item m="1" x="77"/>
        <item x="47"/>
        <item x="43"/>
        <item x="16"/>
        <item x="0"/>
        <item x="55"/>
        <item x="60"/>
        <item m="1" x="110"/>
        <item x="4"/>
        <item x="13"/>
        <item x="15"/>
        <item x="2"/>
        <item x="71"/>
        <item x="62"/>
        <item x="42"/>
        <item x="26"/>
        <item x="46"/>
        <item m="1" x="73"/>
        <item m="1" x="93"/>
        <item x="18"/>
        <item m="1" x="80"/>
        <item m="1" x="104"/>
        <item x="20"/>
        <item x="41"/>
        <item m="1" x="81"/>
        <item m="1" x="91"/>
        <item m="1" x="105"/>
        <item x="21"/>
        <item x="19"/>
        <item x="64"/>
        <item m="1" x="74"/>
        <item x="17"/>
        <item m="1" x="82"/>
        <item x="30"/>
        <item m="1" x="88"/>
        <item x="24"/>
        <item m="1" x="83"/>
        <item x="31"/>
        <item x="10"/>
        <item x="7"/>
        <item x="9"/>
        <item x="1"/>
        <item x="34"/>
        <item x="11"/>
        <item x="8"/>
        <item x="57"/>
        <item x="32"/>
        <item m="1" x="89"/>
        <item m="1" x="84"/>
        <item x="14"/>
        <item m="1" x="109"/>
        <item x="27"/>
        <item x="12"/>
        <item x="25"/>
        <item x="22"/>
        <item x="51"/>
        <item x="23"/>
        <item m="1" x="108"/>
        <item x="72"/>
        <item x="45"/>
        <item m="1" x="78"/>
        <item m="1" x="76"/>
        <item m="1" x="92"/>
        <item m="1" x="90"/>
        <item m="1" x="97"/>
        <item x="66"/>
        <item m="1" x="100"/>
        <item m="1" x="111"/>
        <item x="36"/>
        <item m="1" x="99"/>
        <item m="1" x="96"/>
        <item x="29"/>
        <item x="54"/>
        <item m="1" x="106"/>
        <item x="52"/>
        <item x="37"/>
        <item x="53"/>
        <item x="3"/>
        <item x="49"/>
        <item x="33"/>
        <item x="39"/>
        <item m="1" x="95"/>
        <item m="1" x="101"/>
        <item m="1" x="102"/>
        <item m="1" x="107"/>
        <item x="5"/>
        <item m="1" x="75"/>
        <item m="1" x="94"/>
        <item m="1" x="86"/>
        <item x="44"/>
        <item x="50"/>
        <item x="59"/>
        <item x="61"/>
        <item x="65"/>
        <item x="67"/>
        <item x="68"/>
        <item x="69"/>
        <item x="70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 defaultSubtotal="0"/>
    <pivotField subtotalTop="0" showAll="0"/>
    <pivotField dataField="1" subtotalTop="0" showAll="0" sortType="descending"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</pivotFields>
  <rowFields count="1">
    <field x="6"/>
  </rowFields>
  <rowItems count="21">
    <i>
      <x v="29"/>
    </i>
    <i>
      <x v="24"/>
    </i>
    <i>
      <x v="36"/>
    </i>
    <i>
      <x v="8"/>
    </i>
    <i>
      <x v="53"/>
    </i>
    <i>
      <x v="4"/>
    </i>
    <i>
      <x v="73"/>
    </i>
    <i>
      <x v="37"/>
    </i>
    <i>
      <x v="17"/>
    </i>
    <i>
      <x v="15"/>
    </i>
    <i>
      <x v="93"/>
    </i>
    <i>
      <x v="69"/>
    </i>
    <i>
      <x v="30"/>
    </i>
    <i>
      <x v="92"/>
    </i>
    <i>
      <x v="94"/>
    </i>
    <i>
      <x v="12"/>
    </i>
    <i>
      <x v="88"/>
    </i>
    <i>
      <x v="109"/>
    </i>
    <i>
      <x v="111"/>
    </i>
    <i>
      <x v="26"/>
    </i>
    <i t="grand">
      <x/>
    </i>
  </rowItems>
  <colFields count="1">
    <field x="-2"/>
  </colFields>
  <colItems count="2">
    <i>
      <x/>
    </i>
    <i i="1">
      <x v="1"/>
    </i>
  </colItems>
  <pageFields count="1">
    <pageField fld="5" hier="-1"/>
  </pageFields>
  <dataFields count="2">
    <dataField name="Promedio de Index" fld="72" subtotal="average" baseField="6" baseItem="49" numFmtId="164"/>
    <dataField name="N° informaciones" fld="69" subtotal="count" baseField="6" baseItem="65"/>
  </dataFields>
  <formats count="30">
    <format dxfId="548">
      <pivotArea outline="0" collapsedLevelsAreSubtotals="1" fieldPosition="0"/>
    </format>
    <format dxfId="547">
      <pivotArea outline="0" collapsedLevelsAreSubtotals="1" fieldPosition="0"/>
    </format>
    <format dxfId="546">
      <pivotArea outline="0" collapsedLevelsAreSubtotals="1" fieldPosition="0"/>
    </format>
    <format dxfId="54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44">
      <pivotArea outline="0" collapsedLevelsAreSubtotals="1" fieldPosition="0"/>
    </format>
    <format dxfId="54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4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4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40">
      <pivotArea collapsedLevelsAreSubtotals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539">
      <pivotArea collapsedLevelsAreSubtotals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538">
      <pivotArea collapsedLevelsAreSubtotals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537">
      <pivotArea dataOnly="0" labelOnly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536">
      <pivotArea field="6" type="button" dataOnly="0" labelOnly="1" outline="0" axis="axisRow" fieldPosition="0"/>
    </format>
    <format dxfId="535">
      <pivotArea collapsedLevelsAreSubtotals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534">
      <pivotArea dataOnly="0" labelOnly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533">
      <pivotArea collapsedLevelsAreSubtotals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532">
      <pivotArea dataOnly="0" labelOnly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531">
      <pivotArea dataOnly="0" labelOnly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530">
      <pivotArea dataOnly="0" labelOnly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52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528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52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26">
      <pivotArea type="all" dataOnly="0" outline="0" fieldPosition="0"/>
    </format>
    <format dxfId="525">
      <pivotArea outline="0" collapsedLevelsAreSubtotals="1" fieldPosition="0"/>
    </format>
    <format dxfId="524">
      <pivotArea field="6" type="button" dataOnly="0" labelOnly="1" outline="0" axis="axisRow" fieldPosition="0"/>
    </format>
    <format dxfId="523">
      <pivotArea dataOnly="0" labelOnly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522">
      <pivotArea dataOnly="0" labelOnly="1" grandRow="1" outline="0" fieldPosition="0"/>
    </format>
    <format dxfId="52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2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1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4000000}" name="TablaDinámica7" cacheId="2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I307:L367" firstHeaderRow="0" firstDataRow="1" firstDataCol="1" rowPageCount="1" colPageCount="1"/>
  <pivotFields count="76"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multipleItemSelectionAllowed="1" showAll="0">
      <items count="6">
        <item h="1" x="0"/>
        <item x="3"/>
        <item h="1" x="2"/>
        <item h="1" x="1"/>
        <item h="1" x="4"/>
        <item t="default"/>
      </items>
    </pivotField>
    <pivotField subtotalTop="0" showAll="0" sortType="descending">
      <items count="113">
        <item x="48"/>
        <item m="1" x="85"/>
        <item x="40"/>
        <item m="1" x="79"/>
        <item x="35"/>
        <item m="1" x="103"/>
        <item m="1" x="87"/>
        <item m="1" x="98"/>
        <item x="28"/>
        <item x="6"/>
        <item x="58"/>
        <item x="38"/>
        <item x="63"/>
        <item x="56"/>
        <item m="1" x="77"/>
        <item x="47"/>
        <item x="43"/>
        <item x="16"/>
        <item x="0"/>
        <item x="55"/>
        <item x="60"/>
        <item m="1" x="110"/>
        <item x="4"/>
        <item x="13"/>
        <item x="15"/>
        <item x="2"/>
        <item x="71"/>
        <item x="62"/>
        <item x="42"/>
        <item x="26"/>
        <item x="46"/>
        <item m="1" x="73"/>
        <item m="1" x="93"/>
        <item x="18"/>
        <item m="1" x="80"/>
        <item m="1" x="104"/>
        <item x="20"/>
        <item x="41"/>
        <item m="1" x="81"/>
        <item m="1" x="91"/>
        <item m="1" x="105"/>
        <item x="21"/>
        <item x="19"/>
        <item x="64"/>
        <item m="1" x="74"/>
        <item x="17"/>
        <item m="1" x="82"/>
        <item x="30"/>
        <item m="1" x="88"/>
        <item x="24"/>
        <item m="1" x="83"/>
        <item x="31"/>
        <item x="10"/>
        <item x="7"/>
        <item x="9"/>
        <item x="1"/>
        <item x="34"/>
        <item x="11"/>
        <item x="8"/>
        <item x="57"/>
        <item x="32"/>
        <item m="1" x="89"/>
        <item m="1" x="84"/>
        <item x="14"/>
        <item m="1" x="109"/>
        <item x="27"/>
        <item x="12"/>
        <item x="25"/>
        <item x="22"/>
        <item x="51"/>
        <item x="23"/>
        <item m="1" x="108"/>
        <item x="72"/>
        <item x="45"/>
        <item m="1" x="78"/>
        <item m="1" x="76"/>
        <item m="1" x="92"/>
        <item m="1" x="90"/>
        <item m="1" x="97"/>
        <item x="66"/>
        <item m="1" x="100"/>
        <item m="1" x="111"/>
        <item x="36"/>
        <item m="1" x="99"/>
        <item m="1" x="96"/>
        <item x="29"/>
        <item x="54"/>
        <item m="1" x="106"/>
        <item x="52"/>
        <item x="37"/>
        <item x="53"/>
        <item x="3"/>
        <item x="49"/>
        <item x="33"/>
        <item x="39"/>
        <item m="1" x="95"/>
        <item m="1" x="101"/>
        <item m="1" x="102"/>
        <item m="1" x="107"/>
        <item x="5"/>
        <item m="1" x="75"/>
        <item m="1" x="94"/>
        <item m="1" x="86"/>
        <item x="44"/>
        <item x="50"/>
        <item x="59"/>
        <item x="61"/>
        <item x="65"/>
        <item x="67"/>
        <item x="68"/>
        <item x="69"/>
        <item x="7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ubtotalTop="0" showAll="0"/>
    <pivotField subtotalTop="0" showAll="0"/>
    <pivotField subtotalTop="0" showAll="0"/>
    <pivotField subtotalTop="0" showAll="0"/>
    <pivotField axis="axisRow" subtotalTop="0" showAll="0" sortType="descending">
      <items count="437">
        <item m="1" x="215"/>
        <item x="35"/>
        <item x="150"/>
        <item x="59"/>
        <item m="1" x="209"/>
        <item m="1" x="319"/>
        <item m="1" x="359"/>
        <item m="1" x="388"/>
        <item m="1" x="278"/>
        <item m="1" x="194"/>
        <item m="1" x="350"/>
        <item x="31"/>
        <item m="1" x="363"/>
        <item m="1" x="221"/>
        <item m="1" x="291"/>
        <item m="1" x="301"/>
        <item m="1" x="321"/>
        <item m="1" x="226"/>
        <item m="1" x="191"/>
        <item m="1" x="192"/>
        <item x="25"/>
        <item m="1" x="429"/>
        <item x="29"/>
        <item m="1" x="393"/>
        <item m="1" x="405"/>
        <item m="1" x="397"/>
        <item x="155"/>
        <item m="1" x="257"/>
        <item m="1" x="383"/>
        <item m="1" x="426"/>
        <item m="1" x="385"/>
        <item m="1" x="253"/>
        <item x="72"/>
        <item m="1" x="431"/>
        <item m="1" x="268"/>
        <item m="1" x="284"/>
        <item m="1" x="167"/>
        <item m="1" x="225"/>
        <item x="50"/>
        <item x="98"/>
        <item m="1" x="333"/>
        <item m="1" x="304"/>
        <item m="1" x="193"/>
        <item m="1" x="315"/>
        <item m="1" x="280"/>
        <item m="1" x="211"/>
        <item m="1" x="386"/>
        <item x="143"/>
        <item m="1" x="342"/>
        <item m="1" x="408"/>
        <item m="1" x="306"/>
        <item m="1" x="311"/>
        <item m="1" x="290"/>
        <item m="1" x="179"/>
        <item m="1" x="256"/>
        <item m="1" x="207"/>
        <item m="1" x="188"/>
        <item m="1" x="384"/>
        <item m="1" x="189"/>
        <item m="1" x="181"/>
        <item m="1" x="283"/>
        <item x="5"/>
        <item m="1" x="276"/>
        <item m="1" x="355"/>
        <item m="1" x="367"/>
        <item x="43"/>
        <item x="30"/>
        <item m="1" x="404"/>
        <item m="1" x="422"/>
        <item m="1" x="337"/>
        <item x="52"/>
        <item m="1" x="177"/>
        <item m="1" x="262"/>
        <item x="118"/>
        <item m="1" x="250"/>
        <item m="1" x="318"/>
        <item x="92"/>
        <item m="1" x="378"/>
        <item x="27"/>
        <item m="1" x="196"/>
        <item x="90"/>
        <item m="1" x="322"/>
        <item m="1" x="234"/>
        <item m="1" x="270"/>
        <item m="1" x="312"/>
        <item x="83"/>
        <item m="1" x="356"/>
        <item m="1" x="197"/>
        <item x="58"/>
        <item m="1" x="231"/>
        <item x="2"/>
        <item m="1" x="366"/>
        <item m="1" x="184"/>
        <item m="1" x="411"/>
        <item h="1" x="1"/>
        <item m="1" x="334"/>
        <item m="1" x="398"/>
        <item m="1" x="387"/>
        <item m="1" x="247"/>
        <item m="1" x="296"/>
        <item x="117"/>
        <item m="1" x="240"/>
        <item x="63"/>
        <item x="65"/>
        <item m="1" x="297"/>
        <item m="1" x="300"/>
        <item m="1" x="309"/>
        <item m="1" x="361"/>
        <item m="1" x="391"/>
        <item m="1" x="277"/>
        <item m="1" x="392"/>
        <item m="1" x="200"/>
        <item m="1" x="348"/>
        <item m="1" x="343"/>
        <item m="1" x="201"/>
        <item m="1" x="424"/>
        <item x="109"/>
        <item x="0"/>
        <item m="1" x="269"/>
        <item x="80"/>
        <item m="1" x="379"/>
        <item m="1" x="282"/>
        <item m="1" x="219"/>
        <item m="1" x="243"/>
        <item x="57"/>
        <item m="1" x="204"/>
        <item m="1" x="326"/>
        <item x="62"/>
        <item m="1" x="286"/>
        <item m="1" x="372"/>
        <item x="148"/>
        <item m="1" x="174"/>
        <item x="36"/>
        <item m="1" x="353"/>
        <item x="125"/>
        <item x="15"/>
        <item m="1" x="239"/>
        <item m="1" x="434"/>
        <item x="132"/>
        <item m="1" x="241"/>
        <item m="1" x="390"/>
        <item m="1" x="317"/>
        <item x="6"/>
        <item m="1" x="401"/>
        <item m="1" x="400"/>
        <item m="1" x="395"/>
        <item m="1" x="263"/>
        <item m="1" x="407"/>
        <item m="1" x="394"/>
        <item m="1" x="358"/>
        <item m="1" x="229"/>
        <item m="1" x="412"/>
        <item m="1" x="432"/>
        <item m="1" x="328"/>
        <item m="1" x="346"/>
        <item m="1" x="409"/>
        <item m="1" x="347"/>
        <item m="1" x="314"/>
        <item m="1" x="265"/>
        <item m="1" x="220"/>
        <item m="1" x="227"/>
        <item x="37"/>
        <item m="1" x="236"/>
        <item m="1" x="435"/>
        <item m="1" x="235"/>
        <item x="41"/>
        <item x="44"/>
        <item m="1" x="172"/>
        <item x="47"/>
        <item m="1" x="267"/>
        <item m="1" x="381"/>
        <item x="17"/>
        <item m="1" x="242"/>
        <item x="21"/>
        <item m="1" x="206"/>
        <item m="1" x="373"/>
        <item x="142"/>
        <item x="133"/>
        <item x="119"/>
        <item x="103"/>
        <item m="1" x="420"/>
        <item m="1" x="166"/>
        <item m="1" x="368"/>
        <item m="1" x="415"/>
        <item m="1" x="330"/>
        <item x="42"/>
        <item m="1" x="260"/>
        <item m="1" x="205"/>
        <item m="1" x="421"/>
        <item m="1" x="295"/>
        <item m="1" x="329"/>
        <item m="1" x="427"/>
        <item x="7"/>
        <item m="1" x="302"/>
        <item m="1" x="320"/>
        <item m="1" x="336"/>
        <item m="1" x="325"/>
        <item x="110"/>
        <item m="1" x="310"/>
        <item m="1" x="255"/>
        <item m="1" x="293"/>
        <item m="1" x="214"/>
        <item m="1" x="264"/>
        <item m="1" x="213"/>
        <item x="71"/>
        <item m="1" x="223"/>
        <item m="1" x="428"/>
        <item m="1" x="413"/>
        <item m="1" x="233"/>
        <item m="1" x="245"/>
        <item m="1" x="259"/>
        <item m="1" x="305"/>
        <item m="1" x="292"/>
        <item m="1" x="351"/>
        <item x="105"/>
        <item m="1" x="406"/>
        <item m="1" x="187"/>
        <item m="1" x="178"/>
        <item m="1" x="396"/>
        <item m="1" x="375"/>
        <item m="1" x="288"/>
        <item m="1" x="313"/>
        <item m="1" x="365"/>
        <item x="153"/>
        <item m="1" x="168"/>
        <item x="144"/>
        <item m="1" x="232"/>
        <item m="1" x="203"/>
        <item m="1" x="352"/>
        <item m="1" x="364"/>
        <item x="139"/>
        <item m="1" x="272"/>
        <item m="1" x="389"/>
        <item x="162"/>
        <item m="1" x="258"/>
        <item m="1" x="307"/>
        <item m="1" x="175"/>
        <item m="1" x="218"/>
        <item m="1" x="340"/>
        <item m="1" x="176"/>
        <item x="94"/>
        <item m="1" x="208"/>
        <item x="121"/>
        <item m="1" x="195"/>
        <item m="1" x="173"/>
        <item m="1" x="279"/>
        <item x="104"/>
        <item m="1" x="249"/>
        <item x="111"/>
        <item m="1" x="254"/>
        <item m="1" x="419"/>
        <item m="1" x="338"/>
        <item m="1" x="251"/>
        <item m="1" x="273"/>
        <item m="1" x="169"/>
        <item x="32"/>
        <item m="1" x="417"/>
        <item m="1" x="170"/>
        <item x="53"/>
        <item m="1" x="180"/>
        <item x="14"/>
        <item x="135"/>
        <item x="3"/>
        <item m="1" x="418"/>
        <item m="1" x="224"/>
        <item x="137"/>
        <item m="1" x="327"/>
        <item x="88"/>
        <item m="1" x="382"/>
        <item x="60"/>
        <item m="1" x="289"/>
        <item x="61"/>
        <item m="1" x="285"/>
        <item m="1" x="216"/>
        <item m="1" x="294"/>
        <item m="1" x="212"/>
        <item m="1" x="360"/>
        <item m="1" x="261"/>
        <item m="1" x="402"/>
        <item x="74"/>
        <item x="13"/>
        <item m="1" x="376"/>
        <item x="112"/>
        <item m="1" x="323"/>
        <item x="126"/>
        <item m="1" x="369"/>
        <item m="1" x="299"/>
        <item m="1" x="370"/>
        <item m="1" x="275"/>
        <item x="82"/>
        <item m="1" x="190"/>
        <item m="1" x="182"/>
        <item m="1" x="252"/>
        <item m="1" x="228"/>
        <item m="1" x="341"/>
        <item m="1" x="374"/>
        <item x="67"/>
        <item m="1" x="339"/>
        <item m="1" x="246"/>
        <item m="1" x="222"/>
        <item x="54"/>
        <item x="51"/>
        <item m="1" x="345"/>
        <item m="1" x="266"/>
        <item m="1" x="202"/>
        <item m="1" x="186"/>
        <item x="68"/>
        <item m="1" x="324"/>
        <item x="131"/>
        <item m="1" x="238"/>
        <item x="124"/>
        <item m="1" x="183"/>
        <item x="141"/>
        <item x="10"/>
        <item m="1" x="425"/>
        <item m="1" x="331"/>
        <item m="1" x="298"/>
        <item m="1" x="171"/>
        <item m="1" x="362"/>
        <item m="1" x="399"/>
        <item m="1" x="414"/>
        <item x="38"/>
        <item m="1" x="217"/>
        <item x="108"/>
        <item m="1" x="316"/>
        <item m="1" x="349"/>
        <item m="1" x="354"/>
        <item m="1" x="287"/>
        <item m="1" x="230"/>
        <item x="152"/>
        <item m="1" x="377"/>
        <item m="1" x="423"/>
        <item m="1" x="198"/>
        <item m="1" x="237"/>
        <item x="18"/>
        <item m="1" x="303"/>
        <item x="73"/>
        <item x="107"/>
        <item m="1" x="380"/>
        <item m="1" x="335"/>
        <item x="26"/>
        <item m="1" x="344"/>
        <item x="138"/>
        <item m="1" x="248"/>
        <item x="20"/>
        <item m="1" x="357"/>
        <item m="1" x="410"/>
        <item m="1" x="185"/>
        <item m="1" x="416"/>
        <item m="1" x="308"/>
        <item m="1" x="199"/>
        <item m="1" x="274"/>
        <item m="1" x="244"/>
        <item m="1" x="332"/>
        <item m="1" x="371"/>
        <item m="1" x="430"/>
        <item m="1" x="271"/>
        <item x="79"/>
        <item m="1" x="281"/>
        <item x="89"/>
        <item m="1" x="210"/>
        <item m="1" x="433"/>
        <item h="1" x="4"/>
        <item h="1" x="8"/>
        <item h="1" x="9"/>
        <item h="1" x="11"/>
        <item h="1" x="12"/>
        <item h="1" x="16"/>
        <item h="1" x="19"/>
        <item h="1" x="22"/>
        <item h="1" x="23"/>
        <item h="1" x="24"/>
        <item h="1" m="1" x="403"/>
        <item h="1" x="28"/>
        <item h="1" x="33"/>
        <item h="1" x="34"/>
        <item h="1" x="39"/>
        <item h="1" x="40"/>
        <item h="1" x="45"/>
        <item h="1" x="46"/>
        <item h="1" x="48"/>
        <item h="1" x="49"/>
        <item h="1" x="55"/>
        <item h="1" x="56"/>
        <item h="1" x="64"/>
        <item h="1" x="66"/>
        <item h="1" x="69"/>
        <item h="1" x="70"/>
        <item h="1" x="75"/>
        <item h="1" x="76"/>
        <item h="1" x="77"/>
        <item h="1" x="78"/>
        <item h="1" x="81"/>
        <item h="1" x="84"/>
        <item h="1" x="85"/>
        <item h="1" x="86"/>
        <item h="1" x="87"/>
        <item h="1" x="91"/>
        <item h="1" x="93"/>
        <item h="1" x="95"/>
        <item h="1" x="96"/>
        <item h="1" x="97"/>
        <item h="1" x="99"/>
        <item h="1" x="100"/>
        <item h="1" x="101"/>
        <item h="1" x="102"/>
        <item h="1" x="106"/>
        <item h="1" x="113"/>
        <item h="1" x="114"/>
        <item h="1" x="115"/>
        <item h="1" x="116"/>
        <item h="1" x="120"/>
        <item h="1" x="122"/>
        <item h="1" x="123"/>
        <item h="1" x="127"/>
        <item h="1" x="128"/>
        <item h="1" x="129"/>
        <item h="1" x="130"/>
        <item h="1" x="134"/>
        <item h="1" x="136"/>
        <item h="1" x="140"/>
        <item h="1" x="145"/>
        <item h="1" x="146"/>
        <item h="1" x="147"/>
        <item h="1" x="149"/>
        <item h="1" x="151"/>
        <item h="1" x="154"/>
        <item h="1" x="156"/>
        <item h="1" x="157"/>
        <item h="1" x="158"/>
        <item h="1" x="159"/>
        <item h="1" x="160"/>
        <item h="1" x="161"/>
        <item h="1" x="163"/>
        <item h="1" x="164"/>
        <item h="1" x="16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 defaultSubtotal="0"/>
    <pivotField subtotalTop="0" showAll="0"/>
    <pivotField dataField="1" subtotalTop="0"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</pivotFields>
  <rowFields count="1">
    <field x="11"/>
  </rowFields>
  <rowItems count="60">
    <i>
      <x v="90"/>
    </i>
    <i>
      <x v="61"/>
    </i>
    <i>
      <x v="132"/>
    </i>
    <i>
      <x v="334"/>
    </i>
    <i>
      <x v="78"/>
    </i>
    <i>
      <x v="3"/>
    </i>
    <i>
      <x v="88"/>
    </i>
    <i>
      <x v="258"/>
    </i>
    <i>
      <x v="176"/>
    </i>
    <i>
      <x v="166"/>
    </i>
    <i>
      <x v="70"/>
    </i>
    <i>
      <x v="240"/>
    </i>
    <i>
      <x v="38"/>
    </i>
    <i>
      <x v="296"/>
    </i>
    <i>
      <x v="80"/>
    </i>
    <i>
      <x v="119"/>
    </i>
    <i>
      <x v="2"/>
    </i>
    <i>
      <x v="165"/>
    </i>
    <i>
      <x v="20"/>
    </i>
    <i>
      <x v="26"/>
    </i>
    <i>
      <x v="192"/>
    </i>
    <i>
      <x v="1"/>
    </i>
    <i>
      <x v="124"/>
    </i>
    <i>
      <x v="76"/>
    </i>
    <i>
      <x v="301"/>
    </i>
    <i>
      <x v="177"/>
    </i>
    <i>
      <x v="185"/>
    </i>
    <i>
      <x v="168"/>
    </i>
    <i>
      <x v="265"/>
    </i>
    <i>
      <x v="308"/>
    </i>
    <i>
      <x v="280"/>
    </i>
    <i>
      <x v="103"/>
    </i>
    <i>
      <x v="336"/>
    </i>
    <i>
      <x v="173"/>
    </i>
    <i>
      <x v="271"/>
    </i>
    <i>
      <x v="47"/>
    </i>
    <i>
      <x v="100"/>
    </i>
    <i>
      <x v="32"/>
    </i>
    <i>
      <x v="329"/>
    </i>
    <i>
      <x v="178"/>
    </i>
    <i>
      <x v="344"/>
    </i>
    <i>
      <x v="179"/>
    </i>
    <i>
      <x v="269"/>
    </i>
    <i>
      <x v="127"/>
    </i>
    <i>
      <x v="279"/>
    </i>
    <i>
      <x v="130"/>
    </i>
    <i>
      <x v="161"/>
    </i>
    <i>
      <x v="223"/>
    </i>
    <i>
      <x v="306"/>
    </i>
    <i>
      <x v="225"/>
    </i>
    <i>
      <x v="321"/>
    </i>
    <i>
      <x v="233"/>
    </i>
    <i>
      <x v="102"/>
    </i>
    <i>
      <x v="65"/>
    </i>
    <i>
      <x v="342"/>
    </i>
    <i>
      <x v="242"/>
    </i>
    <i>
      <x v="357"/>
    </i>
    <i>
      <x v="138"/>
    </i>
    <i>
      <x v="17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5" hier="-1"/>
  </pageFields>
  <dataFields count="3">
    <dataField name="N° informaciones" fld="69" subtotal="count" baseField="6" baseItem="65"/>
    <dataField name="Audiencia." fld="18" baseField="11" baseItem="5" numFmtId="3"/>
    <dataField name="Cuantificación" fld="20" baseField="11" baseItem="95" numFmtId="44"/>
  </dataFields>
  <formats count="19">
    <format dxfId="567">
      <pivotArea outline="0" collapsedLevelsAreSubtotals="1" fieldPosition="0"/>
    </format>
    <format dxfId="566">
      <pivotArea outline="0" collapsedLevelsAreSubtotals="1" fieldPosition="0"/>
    </format>
    <format dxfId="565">
      <pivotArea outline="0" collapsedLevelsAreSubtotals="1" fieldPosition="0"/>
    </format>
    <format dxfId="56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63">
      <pivotArea outline="0" collapsedLevelsAreSubtotals="1" fieldPosition="0"/>
    </format>
    <format dxfId="56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6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6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59">
      <pivotArea field="6" type="button" dataOnly="0" labelOnly="1" outline="0"/>
    </format>
    <format dxfId="558">
      <pivotArea field="11" type="button" dataOnly="0" labelOnly="1" outline="0" axis="axisRow" fieldPosition="0"/>
    </format>
    <format dxfId="557">
      <pivotArea dataOnly="0" labelOnly="1" fieldPosition="0">
        <references count="1">
          <reference field="11" count="3">
            <x v="95"/>
            <x v="96"/>
            <x v="97"/>
          </reference>
        </references>
      </pivotArea>
    </format>
    <format dxfId="556">
      <pivotArea collapsedLevelsAreSubtotals="1" fieldPosition="0">
        <references count="2">
          <reference field="4294967294" count="1" selected="0">
            <x v="0"/>
          </reference>
          <reference field="11" count="1">
            <x v="95"/>
          </reference>
        </references>
      </pivotArea>
    </format>
    <format dxfId="555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554">
      <pivotArea outline="0" fieldPosition="0">
        <references count="1">
          <reference field="4294967294" count="1">
            <x v="2"/>
          </reference>
        </references>
      </pivotArea>
    </format>
    <format dxfId="553">
      <pivotArea outline="0" fieldPosition="0">
        <references count="1">
          <reference field="4294967294" count="1">
            <x v="1"/>
          </reference>
        </references>
      </pivotArea>
    </format>
    <format dxfId="552">
      <pivotArea dataOnly="0" labelOnly="1" fieldPosition="0">
        <references count="1">
          <reference field="11" count="1">
            <x v="0"/>
          </reference>
        </references>
      </pivotArea>
    </format>
    <format dxfId="55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50">
      <pivotArea dataOnly="0" labelOnly="1" fieldPosition="0">
        <references count="1">
          <reference field="11" count="1">
            <x v="70"/>
          </reference>
        </references>
      </pivotArea>
    </format>
    <format dxfId="549">
      <pivotArea dataOnly="0" labelOnly="1" fieldPosition="0">
        <references count="1">
          <reference field="11" count="10">
            <x v="3"/>
            <x v="4"/>
            <x v="20"/>
            <x v="26"/>
            <x v="38"/>
            <x v="61"/>
            <x v="62"/>
            <x v="70"/>
            <x v="78"/>
            <x v="90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5000000}" name="TablaDinámica8" cacheId="2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R307:U354" firstHeaderRow="0" firstDataRow="1" firstDataCol="1" rowPageCount="1" colPageCount="1"/>
  <pivotFields count="76"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multipleItemSelectionAllowed="1" showAll="0">
      <items count="6">
        <item h="1" x="0"/>
        <item x="3"/>
        <item h="1" x="2"/>
        <item h="1" x="1"/>
        <item h="1" x="4"/>
        <item t="default"/>
      </items>
    </pivotField>
    <pivotField subtotalTop="0" showAll="0" sortType="descending">
      <items count="113">
        <item x="48"/>
        <item m="1" x="85"/>
        <item x="40"/>
        <item m="1" x="79"/>
        <item x="35"/>
        <item m="1" x="103"/>
        <item m="1" x="87"/>
        <item m="1" x="98"/>
        <item x="28"/>
        <item x="6"/>
        <item x="58"/>
        <item x="38"/>
        <item x="63"/>
        <item x="56"/>
        <item m="1" x="77"/>
        <item x="47"/>
        <item x="43"/>
        <item x="16"/>
        <item x="0"/>
        <item x="55"/>
        <item x="60"/>
        <item m="1" x="110"/>
        <item x="4"/>
        <item x="13"/>
        <item x="15"/>
        <item x="2"/>
        <item x="71"/>
        <item x="62"/>
        <item x="42"/>
        <item x="26"/>
        <item x="46"/>
        <item m="1" x="73"/>
        <item m="1" x="93"/>
        <item x="18"/>
        <item m="1" x="80"/>
        <item m="1" x="104"/>
        <item x="20"/>
        <item x="41"/>
        <item m="1" x="81"/>
        <item m="1" x="91"/>
        <item m="1" x="105"/>
        <item x="21"/>
        <item x="19"/>
        <item x="64"/>
        <item m="1" x="74"/>
        <item x="17"/>
        <item m="1" x="82"/>
        <item x="30"/>
        <item m="1" x="88"/>
        <item x="24"/>
        <item m="1" x="83"/>
        <item x="31"/>
        <item x="10"/>
        <item x="7"/>
        <item x="9"/>
        <item x="1"/>
        <item x="34"/>
        <item x="11"/>
        <item x="8"/>
        <item x="57"/>
        <item x="32"/>
        <item m="1" x="89"/>
        <item m="1" x="84"/>
        <item x="14"/>
        <item m="1" x="109"/>
        <item x="27"/>
        <item x="12"/>
        <item x="25"/>
        <item x="22"/>
        <item x="51"/>
        <item x="23"/>
        <item m="1" x="108"/>
        <item x="72"/>
        <item x="45"/>
        <item m="1" x="78"/>
        <item m="1" x="76"/>
        <item m="1" x="92"/>
        <item m="1" x="90"/>
        <item m="1" x="97"/>
        <item x="66"/>
        <item m="1" x="100"/>
        <item m="1" x="111"/>
        <item x="36"/>
        <item m="1" x="99"/>
        <item m="1" x="96"/>
        <item x="29"/>
        <item x="54"/>
        <item m="1" x="106"/>
        <item x="52"/>
        <item x="37"/>
        <item x="53"/>
        <item x="3"/>
        <item x="49"/>
        <item x="33"/>
        <item x="39"/>
        <item m="1" x="95"/>
        <item m="1" x="101"/>
        <item m="1" x="102"/>
        <item m="1" x="107"/>
        <item x="5"/>
        <item m="1" x="75"/>
        <item m="1" x="94"/>
        <item m="1" x="86"/>
        <item x="44"/>
        <item x="50"/>
        <item x="59"/>
        <item x="61"/>
        <item x="65"/>
        <item x="67"/>
        <item x="68"/>
        <item x="69"/>
        <item x="7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ubtotalTop="0" showAll="0"/>
    <pivotField subtotalTop="0" showAll="0"/>
    <pivotField subtotalTop="0" showAll="0"/>
    <pivotField subtotalTop="0" showAll="0"/>
    <pivotField subtotalTop="0" showAll="0">
      <items count="437">
        <item m="1" x="215"/>
        <item x="35"/>
        <item x="150"/>
        <item x="59"/>
        <item m="1" x="209"/>
        <item m="1" x="319"/>
        <item m="1" x="359"/>
        <item m="1" x="388"/>
        <item m="1" x="278"/>
        <item m="1" x="194"/>
        <item m="1" x="350"/>
        <item x="31"/>
        <item m="1" x="363"/>
        <item m="1" x="221"/>
        <item m="1" x="291"/>
        <item m="1" x="301"/>
        <item m="1" x="321"/>
        <item m="1" x="226"/>
        <item m="1" x="191"/>
        <item m="1" x="192"/>
        <item x="25"/>
        <item m="1" x="429"/>
        <item x="29"/>
        <item m="1" x="393"/>
        <item m="1" x="405"/>
        <item m="1" x="397"/>
        <item x="155"/>
        <item m="1" x="257"/>
        <item m="1" x="383"/>
        <item m="1" x="426"/>
        <item m="1" x="385"/>
        <item m="1" x="253"/>
        <item x="72"/>
        <item m="1" x="431"/>
        <item m="1" x="268"/>
        <item m="1" x="284"/>
        <item m="1" x="167"/>
        <item m="1" x="225"/>
        <item x="50"/>
        <item x="98"/>
        <item m="1" x="333"/>
        <item m="1" x="304"/>
        <item m="1" x="193"/>
        <item m="1" x="315"/>
        <item m="1" x="280"/>
        <item m="1" x="211"/>
        <item m="1" x="386"/>
        <item x="143"/>
        <item m="1" x="342"/>
        <item m="1" x="408"/>
        <item m="1" x="306"/>
        <item m="1" x="311"/>
        <item m="1" x="290"/>
        <item m="1" x="179"/>
        <item m="1" x="256"/>
        <item m="1" x="207"/>
        <item m="1" x="188"/>
        <item m="1" x="384"/>
        <item m="1" x="189"/>
        <item m="1" x="181"/>
        <item m="1" x="283"/>
        <item x="5"/>
        <item m="1" x="276"/>
        <item m="1" x="355"/>
        <item m="1" x="367"/>
        <item x="43"/>
        <item x="30"/>
        <item m="1" x="404"/>
        <item m="1" x="422"/>
        <item m="1" x="337"/>
        <item x="52"/>
        <item m="1" x="177"/>
        <item m="1" x="262"/>
        <item x="118"/>
        <item m="1" x="250"/>
        <item m="1" x="318"/>
        <item x="92"/>
        <item m="1" x="378"/>
        <item x="27"/>
        <item m="1" x="196"/>
        <item x="90"/>
        <item m="1" x="322"/>
        <item m="1" x="234"/>
        <item m="1" x="270"/>
        <item m="1" x="312"/>
        <item x="83"/>
        <item m="1" x="356"/>
        <item m="1" x="197"/>
        <item x="58"/>
        <item m="1" x="231"/>
        <item x="2"/>
        <item m="1" x="366"/>
        <item m="1" x="184"/>
        <item m="1" x="411"/>
        <item h="1" x="1"/>
        <item m="1" x="334"/>
        <item m="1" x="398"/>
        <item m="1" x="387"/>
        <item h="1" m="1" x="247"/>
        <item h="1" m="1" x="296"/>
        <item h="1" x="117"/>
        <item h="1" m="1" x="240"/>
        <item h="1" x="63"/>
        <item h="1" x="65"/>
        <item h="1" m="1" x="297"/>
        <item h="1" m="1" x="300"/>
        <item h="1" m="1" x="309"/>
        <item h="1" m="1" x="361"/>
        <item h="1" m="1" x="391"/>
        <item h="1" m="1" x="277"/>
        <item h="1" m="1" x="392"/>
        <item h="1" m="1" x="200"/>
        <item h="1" m="1" x="348"/>
        <item h="1" m="1" x="343"/>
        <item h="1" m="1" x="201"/>
        <item h="1" m="1" x="424"/>
        <item h="1" x="109"/>
        <item h="1" x="0"/>
        <item h="1" m="1" x="269"/>
        <item h="1" x="80"/>
        <item h="1" m="1" x="379"/>
        <item h="1" m="1" x="282"/>
        <item h="1" m="1" x="219"/>
        <item h="1" m="1" x="243"/>
        <item h="1" x="57"/>
        <item h="1" m="1" x="204"/>
        <item h="1" m="1" x="326"/>
        <item h="1" x="62"/>
        <item h="1" m="1" x="286"/>
        <item h="1" m="1" x="372"/>
        <item h="1" x="148"/>
        <item h="1" m="1" x="174"/>
        <item h="1" x="36"/>
        <item h="1" m="1" x="353"/>
        <item h="1" x="125"/>
        <item h="1" x="15"/>
        <item h="1" m="1" x="239"/>
        <item h="1" m="1" x="434"/>
        <item h="1" x="132"/>
        <item h="1" m="1" x="241"/>
        <item h="1" m="1" x="390"/>
        <item h="1" m="1" x="317"/>
        <item h="1" x="6"/>
        <item h="1" m="1" x="401"/>
        <item h="1" m="1" x="400"/>
        <item h="1" m="1" x="395"/>
        <item h="1" m="1" x="263"/>
        <item h="1" m="1" x="407"/>
        <item h="1" m="1" x="394"/>
        <item h="1" m="1" x="358"/>
        <item h="1" m="1" x="229"/>
        <item h="1" m="1" x="412"/>
        <item h="1" m="1" x="432"/>
        <item h="1" m="1" x="328"/>
        <item h="1" m="1" x="346"/>
        <item h="1" m="1" x="409"/>
        <item h="1" m="1" x="347"/>
        <item h="1" m="1" x="314"/>
        <item h="1" m="1" x="265"/>
        <item h="1" m="1" x="220"/>
        <item h="1" m="1" x="227"/>
        <item h="1" x="37"/>
        <item h="1" m="1" x="236"/>
        <item h="1" m="1" x="435"/>
        <item h="1" m="1" x="235"/>
        <item h="1" x="41"/>
        <item h="1" x="44"/>
        <item h="1" m="1" x="172"/>
        <item h="1" x="47"/>
        <item h="1" m="1" x="267"/>
        <item h="1" m="1" x="381"/>
        <item h="1" x="17"/>
        <item h="1" m="1" x="242"/>
        <item h="1" x="21"/>
        <item h="1" m="1" x="206"/>
        <item h="1" m="1" x="373"/>
        <item h="1" x="142"/>
        <item h="1" x="133"/>
        <item h="1" x="119"/>
        <item h="1" x="103"/>
        <item h="1" m="1" x="420"/>
        <item h="1" m="1" x="166"/>
        <item h="1" m="1" x="368"/>
        <item h="1" m="1" x="415"/>
        <item h="1" m="1" x="330"/>
        <item h="1" x="42"/>
        <item h="1" m="1" x="260"/>
        <item h="1" m="1" x="205"/>
        <item h="1" m="1" x="421"/>
        <item h="1" m="1" x="295"/>
        <item h="1" m="1" x="329"/>
        <item h="1" m="1" x="427"/>
        <item h="1" x="7"/>
        <item h="1" m="1" x="302"/>
        <item h="1" m="1" x="320"/>
        <item h="1" m="1" x="336"/>
        <item h="1" m="1" x="325"/>
        <item h="1" x="110"/>
        <item h="1" m="1" x="310"/>
        <item h="1" m="1" x="255"/>
        <item h="1" m="1" x="293"/>
        <item h="1" m="1" x="214"/>
        <item h="1" m="1" x="264"/>
        <item h="1" m="1" x="213"/>
        <item h="1" x="71"/>
        <item h="1" m="1" x="223"/>
        <item h="1" m="1" x="428"/>
        <item h="1" m="1" x="413"/>
        <item h="1" m="1" x="233"/>
        <item h="1" m="1" x="245"/>
        <item h="1" m="1" x="259"/>
        <item h="1" m="1" x="305"/>
        <item h="1" m="1" x="292"/>
        <item h="1" m="1" x="351"/>
        <item h="1" x="105"/>
        <item h="1" m="1" x="406"/>
        <item h="1" m="1" x="187"/>
        <item h="1" m="1" x="178"/>
        <item h="1" m="1" x="396"/>
        <item h="1" m="1" x="375"/>
        <item h="1" m="1" x="288"/>
        <item h="1" m="1" x="313"/>
        <item h="1" m="1" x="365"/>
        <item h="1" x="153"/>
        <item h="1" m="1" x="168"/>
        <item h="1" x="144"/>
        <item h="1" m="1" x="232"/>
        <item h="1" m="1" x="203"/>
        <item h="1" m="1" x="352"/>
        <item h="1" m="1" x="364"/>
        <item h="1" x="139"/>
        <item h="1" m="1" x="272"/>
        <item h="1" m="1" x="389"/>
        <item h="1" x="162"/>
        <item h="1" m="1" x="258"/>
        <item h="1" m="1" x="307"/>
        <item h="1" m="1" x="175"/>
        <item h="1" m="1" x="218"/>
        <item h="1" m="1" x="340"/>
        <item h="1" m="1" x="176"/>
        <item h="1" x="94"/>
        <item h="1" m="1" x="208"/>
        <item h="1" x="121"/>
        <item h="1" m="1" x="195"/>
        <item h="1" m="1" x="173"/>
        <item h="1" m="1" x="279"/>
        <item h="1" x="104"/>
        <item h="1" m="1" x="249"/>
        <item h="1" x="111"/>
        <item h="1" m="1" x="254"/>
        <item h="1" m="1" x="419"/>
        <item h="1" m="1" x="338"/>
        <item h="1" m="1" x="251"/>
        <item h="1" m="1" x="273"/>
        <item h="1" m="1" x="169"/>
        <item h="1" x="32"/>
        <item h="1" m="1" x="417"/>
        <item h="1" m="1" x="170"/>
        <item h="1" x="53"/>
        <item h="1" m="1" x="180"/>
        <item h="1" x="14"/>
        <item h="1" x="135"/>
        <item h="1" x="3"/>
        <item h="1" m="1" x="418"/>
        <item h="1" m="1" x="224"/>
        <item h="1" x="137"/>
        <item h="1" m="1" x="327"/>
        <item h="1" x="88"/>
        <item h="1" m="1" x="382"/>
        <item h="1" x="60"/>
        <item h="1" m="1" x="289"/>
        <item h="1" x="61"/>
        <item h="1" m="1" x="285"/>
        <item h="1" m="1" x="216"/>
        <item h="1" m="1" x="294"/>
        <item h="1" m="1" x="212"/>
        <item h="1" m="1" x="360"/>
        <item h="1" m="1" x="261"/>
        <item h="1" m="1" x="402"/>
        <item h="1" x="74"/>
        <item h="1" x="13"/>
        <item h="1" m="1" x="376"/>
        <item h="1" x="112"/>
        <item h="1" m="1" x="323"/>
        <item h="1" x="126"/>
        <item h="1" m="1" x="369"/>
        <item h="1" m="1" x="299"/>
        <item h="1" m="1" x="370"/>
        <item h="1" m="1" x="275"/>
        <item h="1" x="82"/>
        <item h="1" m="1" x="190"/>
        <item h="1" m="1" x="182"/>
        <item h="1" m="1" x="252"/>
        <item h="1" m="1" x="228"/>
        <item h="1" m="1" x="341"/>
        <item h="1" m="1" x="374"/>
        <item h="1" x="67"/>
        <item h="1" m="1" x="339"/>
        <item h="1" m="1" x="246"/>
        <item h="1" m="1" x="222"/>
        <item h="1" x="54"/>
        <item h="1" x="51"/>
        <item h="1" m="1" x="345"/>
        <item h="1" m="1" x="266"/>
        <item h="1" m="1" x="202"/>
        <item h="1" m="1" x="186"/>
        <item h="1" x="68"/>
        <item h="1" m="1" x="324"/>
        <item h="1" x="131"/>
        <item h="1" m="1" x="238"/>
        <item h="1" x="124"/>
        <item h="1" m="1" x="183"/>
        <item h="1" x="141"/>
        <item h="1" x="10"/>
        <item h="1" m="1" x="425"/>
        <item h="1" m="1" x="331"/>
        <item h="1" m="1" x="298"/>
        <item h="1" m="1" x="171"/>
        <item h="1" m="1" x="362"/>
        <item h="1" m="1" x="399"/>
        <item h="1" m="1" x="414"/>
        <item h="1" x="38"/>
        <item h="1" m="1" x="217"/>
        <item h="1" x="108"/>
        <item h="1" m="1" x="316"/>
        <item h="1" m="1" x="349"/>
        <item h="1" m="1" x="354"/>
        <item h="1" m="1" x="287"/>
        <item h="1" m="1" x="230"/>
        <item h="1" x="152"/>
        <item h="1" m="1" x="377"/>
        <item h="1" m="1" x="423"/>
        <item h="1" m="1" x="198"/>
        <item h="1" m="1" x="237"/>
        <item h="1" x="18"/>
        <item h="1" m="1" x="303"/>
        <item h="1" x="73"/>
        <item h="1" x="107"/>
        <item h="1" m="1" x="380"/>
        <item h="1" m="1" x="335"/>
        <item h="1" x="26"/>
        <item h="1" m="1" x="344"/>
        <item h="1" x="138"/>
        <item h="1" m="1" x="248"/>
        <item h="1" x="20"/>
        <item h="1" m="1" x="357"/>
        <item h="1" m="1" x="410"/>
        <item h="1" m="1" x="185"/>
        <item h="1" m="1" x="416"/>
        <item h="1" m="1" x="308"/>
        <item h="1" m="1" x="199"/>
        <item h="1" m="1" x="274"/>
        <item h="1" m="1" x="244"/>
        <item h="1" m="1" x="332"/>
        <item h="1" m="1" x="371"/>
        <item h="1" m="1" x="430"/>
        <item h="1" m="1" x="271"/>
        <item h="1" x="79"/>
        <item h="1" m="1" x="281"/>
        <item h="1" x="89"/>
        <item h="1" m="1" x="210"/>
        <item h="1" m="1" x="433"/>
        <item h="1" x="4"/>
        <item h="1" x="8"/>
        <item h="1" x="9"/>
        <item h="1" x="11"/>
        <item h="1" x="12"/>
        <item h="1" x="16"/>
        <item h="1" x="19"/>
        <item h="1" x="22"/>
        <item h="1" x="23"/>
        <item h="1" x="24"/>
        <item h="1" m="1" x="403"/>
        <item h="1" x="28"/>
        <item h="1" x="33"/>
        <item h="1" x="34"/>
        <item h="1" x="39"/>
        <item h="1" x="40"/>
        <item h="1" x="45"/>
        <item h="1" x="46"/>
        <item h="1" x="48"/>
        <item h="1" x="49"/>
        <item h="1" x="55"/>
        <item h="1" x="56"/>
        <item h="1" x="64"/>
        <item h="1" x="66"/>
        <item h="1" x="69"/>
        <item h="1" x="70"/>
        <item h="1" x="75"/>
        <item h="1" x="76"/>
        <item h="1" x="77"/>
        <item h="1" x="78"/>
        <item h="1" x="81"/>
        <item h="1" x="84"/>
        <item h="1" x="85"/>
        <item h="1" x="86"/>
        <item h="1" x="87"/>
        <item h="1" x="91"/>
        <item h="1" x="93"/>
        <item h="1" x="95"/>
        <item h="1" x="96"/>
        <item h="1" x="97"/>
        <item h="1" x="99"/>
        <item h="1" x="100"/>
        <item h="1" x="101"/>
        <item h="1" x="102"/>
        <item h="1" x="106"/>
        <item h="1" x="113"/>
        <item h="1" x="114"/>
        <item h="1" x="115"/>
        <item h="1" x="116"/>
        <item h="1" x="120"/>
        <item h="1" x="122"/>
        <item h="1" x="123"/>
        <item h="1" x="127"/>
        <item h="1" x="128"/>
        <item h="1" x="129"/>
        <item h="1" x="130"/>
        <item h="1" x="134"/>
        <item h="1" x="136"/>
        <item h="1" x="140"/>
        <item h="1" x="145"/>
        <item h="1" x="146"/>
        <item h="1" x="147"/>
        <item h="1" x="149"/>
        <item h="1" x="151"/>
        <item h="1" x="154"/>
        <item h="1" x="156"/>
        <item h="1" x="157"/>
        <item h="1" x="158"/>
        <item h="1" x="159"/>
        <item h="1" x="160"/>
        <item h="1" x="161"/>
        <item h="1" x="163"/>
        <item h="1" x="164"/>
        <item h="1" x="165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 defaultSubtotal="0"/>
    <pivotField subtotalTop="0" showAll="0"/>
    <pivotField axis="axisRow" dataField="1" subtotalTop="0" showAll="0" sortType="descending">
      <items count="102">
        <item m="1" x="59"/>
        <item x="39"/>
        <item x="16"/>
        <item x="38"/>
        <item x="1"/>
        <item m="1" x="63"/>
        <item x="47"/>
        <item m="1" x="70"/>
        <item x="58"/>
        <item x="9"/>
        <item x="10"/>
        <item x="15"/>
        <item x="7"/>
        <item x="36"/>
        <item x="25"/>
        <item m="1" x="91"/>
        <item x="6"/>
        <item x="29"/>
        <item x="11"/>
        <item x="30"/>
        <item m="1" x="89"/>
        <item m="1" x="93"/>
        <item m="1" x="71"/>
        <item x="24"/>
        <item x="52"/>
        <item m="1" x="87"/>
        <item x="45"/>
        <item x="18"/>
        <item x="56"/>
        <item x="20"/>
        <item x="2"/>
        <item x="31"/>
        <item x="41"/>
        <item x="4"/>
        <item x="54"/>
        <item x="12"/>
        <item m="1" x="69"/>
        <item x="22"/>
        <item m="1" x="74"/>
        <item x="27"/>
        <item m="1" x="85"/>
        <item x="21"/>
        <item m="1" x="92"/>
        <item m="1" x="95"/>
        <item m="1" x="98"/>
        <item m="1" x="72"/>
        <item m="1" x="76"/>
        <item x="32"/>
        <item m="1" x="84"/>
        <item x="50"/>
        <item m="1" x="77"/>
        <item m="1" x="64"/>
        <item m="1" x="82"/>
        <item m="1" x="60"/>
        <item m="1" x="62"/>
        <item m="1" x="79"/>
        <item x="57"/>
        <item x="40"/>
        <item m="1" x="65"/>
        <item x="5"/>
        <item m="1" x="81"/>
        <item m="1" x="90"/>
        <item x="26"/>
        <item m="1" x="100"/>
        <item x="0"/>
        <item x="3"/>
        <item x="23"/>
        <item m="1" x="73"/>
        <item m="1" x="83"/>
        <item m="1" x="67"/>
        <item m="1" x="80"/>
        <item x="46"/>
        <item x="28"/>
        <item m="1" x="66"/>
        <item x="35"/>
        <item m="1" x="97"/>
        <item x="37"/>
        <item x="17"/>
        <item x="51"/>
        <item m="1" x="61"/>
        <item x="48"/>
        <item m="1" x="99"/>
        <item m="1" x="86"/>
        <item x="43"/>
        <item x="33"/>
        <item x="19"/>
        <item m="1" x="78"/>
        <item m="1" x="68"/>
        <item m="1" x="94"/>
        <item x="44"/>
        <item x="53"/>
        <item m="1" x="88"/>
        <item m="1" x="96"/>
        <item m="1" x="75"/>
        <item x="8"/>
        <item x="13"/>
        <item x="14"/>
        <item x="34"/>
        <item x="42"/>
        <item x="49"/>
        <item x="5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</pivotFields>
  <rowFields count="1">
    <field x="69"/>
  </rowFields>
  <rowItems count="47">
    <i>
      <x v="4"/>
    </i>
    <i>
      <x v="27"/>
    </i>
    <i>
      <x v="12"/>
    </i>
    <i>
      <x v="2"/>
    </i>
    <i>
      <x v="17"/>
    </i>
    <i>
      <x v="10"/>
    </i>
    <i>
      <x v="18"/>
    </i>
    <i>
      <x v="16"/>
    </i>
    <i>
      <x v="94"/>
    </i>
    <i>
      <x v="65"/>
    </i>
    <i>
      <x v="59"/>
    </i>
    <i>
      <x v="96"/>
    </i>
    <i>
      <x v="9"/>
    </i>
    <i>
      <x v="33"/>
    </i>
    <i>
      <x v="14"/>
    </i>
    <i>
      <x v="31"/>
    </i>
    <i>
      <x v="64"/>
    </i>
    <i>
      <x v="77"/>
    </i>
    <i>
      <x v="32"/>
    </i>
    <i>
      <x v="35"/>
    </i>
    <i>
      <x v="49"/>
    </i>
    <i>
      <x v="76"/>
    </i>
    <i>
      <x v="78"/>
    </i>
    <i>
      <x v="23"/>
    </i>
    <i>
      <x v="29"/>
    </i>
    <i>
      <x v="1"/>
    </i>
    <i>
      <x v="84"/>
    </i>
    <i>
      <x v="47"/>
    </i>
    <i>
      <x v="37"/>
    </i>
    <i>
      <x v="30"/>
    </i>
    <i>
      <x v="80"/>
    </i>
    <i>
      <x v="62"/>
    </i>
    <i>
      <x v="72"/>
    </i>
    <i>
      <x v="41"/>
    </i>
    <i>
      <x v="85"/>
    </i>
    <i>
      <x v="83"/>
    </i>
    <i>
      <x v="3"/>
    </i>
    <i>
      <x v="26"/>
    </i>
    <i>
      <x v="6"/>
    </i>
    <i>
      <x v="97"/>
    </i>
    <i>
      <x v="89"/>
    </i>
    <i>
      <x v="28"/>
    </i>
    <i>
      <x v="71"/>
    </i>
    <i>
      <x v="74"/>
    </i>
    <i>
      <x v="13"/>
    </i>
    <i>
      <x v="34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5" hier="-1"/>
  </pageFields>
  <dataFields count="3">
    <dataField name="N° informaciones" fld="69" subtotal="count" baseField="6" baseItem="65"/>
    <dataField name="Audiencia." fld="18" baseField="69" baseItem="6" numFmtId="3"/>
    <dataField name="Cuantificación" fld="20" baseField="69" baseItem="2" numFmtId="44"/>
  </dataFields>
  <formats count="27">
    <format dxfId="594">
      <pivotArea outline="0" collapsedLevelsAreSubtotals="1" fieldPosition="0"/>
    </format>
    <format dxfId="593">
      <pivotArea outline="0" collapsedLevelsAreSubtotals="1" fieldPosition="0"/>
    </format>
    <format dxfId="592">
      <pivotArea outline="0" collapsedLevelsAreSubtotals="1" fieldPosition="0"/>
    </format>
    <format dxfId="59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90">
      <pivotArea outline="0" collapsedLevelsAreSubtotals="1" fieldPosition="0"/>
    </format>
    <format dxfId="58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8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8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86">
      <pivotArea field="6" type="button" dataOnly="0" labelOnly="1" outline="0"/>
    </format>
    <format dxfId="585">
      <pivotArea field="11" type="button" dataOnly="0" labelOnly="1" outline="0"/>
    </format>
    <format dxfId="584">
      <pivotArea dataOnly="0" labelOnly="1" fieldPosition="0">
        <references count="1">
          <reference field="69" count="1">
            <x v="3"/>
          </reference>
        </references>
      </pivotArea>
    </format>
    <format dxfId="583">
      <pivotArea collapsedLevelsAreSubtotals="1" fieldPosition="0">
        <references count="2">
          <reference field="4294967294" count="1" selected="0">
            <x v="0"/>
          </reference>
          <reference field="69" count="1">
            <x v="1"/>
          </reference>
        </references>
      </pivotArea>
    </format>
    <format dxfId="582">
      <pivotArea collapsedLevelsAreSubtotals="1" fieldPosition="0">
        <references count="2">
          <reference field="4294967294" count="1" selected="0">
            <x v="0"/>
          </reference>
          <reference field="69" count="1">
            <x v="2"/>
          </reference>
        </references>
      </pivotArea>
    </format>
    <format dxfId="581">
      <pivotArea collapsedLevelsAreSubtotals="1" fieldPosition="0">
        <references count="2">
          <reference field="4294967294" count="1" selected="0">
            <x v="0"/>
          </reference>
          <reference field="69" count="1">
            <x v="5"/>
          </reference>
        </references>
      </pivotArea>
    </format>
    <format dxfId="580">
      <pivotArea field="69" type="button" dataOnly="0" labelOnly="1" outline="0" axis="axisRow" fieldPosition="0"/>
    </format>
    <format dxfId="579">
      <pivotArea dataOnly="0" labelOnly="1" fieldPosition="0">
        <references count="1">
          <reference field="69" count="6">
            <x v="1"/>
            <x v="2"/>
            <x v="3"/>
            <x v="4"/>
            <x v="5"/>
            <x v="6"/>
          </reference>
        </references>
      </pivotArea>
    </format>
    <format dxfId="578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577">
      <pivotArea collapsedLevelsAreSubtotals="1" fieldPosition="0">
        <references count="2">
          <reference field="4294967294" count="1" selected="0">
            <x v="0"/>
          </reference>
          <reference field="69" count="1">
            <x v="3"/>
          </reference>
        </references>
      </pivotArea>
    </format>
    <format dxfId="576">
      <pivotArea collapsedLevelsAreSubtotals="1" fieldPosition="0">
        <references count="2">
          <reference field="4294967294" count="1" selected="0">
            <x v="0"/>
          </reference>
          <reference field="69" count="1">
            <x v="4"/>
          </reference>
        </references>
      </pivotArea>
    </format>
    <format dxfId="575">
      <pivotArea outline="0" fieldPosition="0">
        <references count="1">
          <reference field="4294967294" count="1">
            <x v="2"/>
          </reference>
        </references>
      </pivotArea>
    </format>
    <format dxfId="574">
      <pivotArea dataOnly="0" labelOnly="1" fieldPosition="0">
        <references count="1">
          <reference field="69" count="1">
            <x v="4"/>
          </reference>
        </references>
      </pivotArea>
    </format>
    <format dxfId="573">
      <pivotArea dataOnly="0" labelOnly="1" fieldPosition="0">
        <references count="1">
          <reference field="69" count="1">
            <x v="1"/>
          </reference>
        </references>
      </pivotArea>
    </format>
    <format dxfId="572">
      <pivotArea dataOnly="0" labelOnly="1" fieldPosition="0">
        <references count="1">
          <reference field="69" count="1">
            <x v="2"/>
          </reference>
        </references>
      </pivotArea>
    </format>
    <format dxfId="571">
      <pivotArea outline="0" fieldPosition="0">
        <references count="1">
          <reference field="4294967294" count="1">
            <x v="1"/>
          </reference>
        </references>
      </pivotArea>
    </format>
    <format dxfId="57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69">
      <pivotArea collapsedLevelsAreSubtotals="1" fieldPosition="0">
        <references count="1">
          <reference field="69" count="3">
            <x v="4"/>
            <x v="12"/>
            <x v="24"/>
          </reference>
        </references>
      </pivotArea>
    </format>
    <format dxfId="568">
      <pivotArea dataOnly="0" labelOnly="1" fieldPosition="0">
        <references count="1">
          <reference field="69" count="3">
            <x v="4"/>
            <x v="12"/>
            <x v="24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3000000}" name="TablaDinámica6" cacheId="2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198:D209" firstHeaderRow="0" firstDataRow="1" firstDataCol="1" rowPageCount="1" colPageCount="1"/>
  <pivotFields count="76"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multipleItemSelectionAllowed="1" showAll="0">
      <items count="6">
        <item h="1" x="0"/>
        <item h="1" x="3"/>
        <item x="2"/>
        <item h="1" x="1"/>
        <item h="1" x="4"/>
        <item t="default"/>
      </items>
    </pivotField>
    <pivotField axis="axisRow" subtotalTop="0" showAll="0" sortType="descending">
      <items count="113">
        <item x="48"/>
        <item m="1" x="85"/>
        <item x="40"/>
        <item m="1" x="79"/>
        <item x="35"/>
        <item m="1" x="103"/>
        <item m="1" x="87"/>
        <item m="1" x="98"/>
        <item x="28"/>
        <item x="6"/>
        <item x="58"/>
        <item x="38"/>
        <item x="63"/>
        <item x="56"/>
        <item m="1" x="77"/>
        <item x="47"/>
        <item x="43"/>
        <item x="16"/>
        <item x="0"/>
        <item x="55"/>
        <item x="60"/>
        <item m="1" x="110"/>
        <item x="4"/>
        <item x="13"/>
        <item x="15"/>
        <item x="2"/>
        <item x="71"/>
        <item x="62"/>
        <item x="42"/>
        <item x="26"/>
        <item x="46"/>
        <item m="1" x="73"/>
        <item m="1" x="93"/>
        <item x="18"/>
        <item m="1" x="80"/>
        <item m="1" x="104"/>
        <item x="20"/>
        <item x="41"/>
        <item m="1" x="81"/>
        <item m="1" x="91"/>
        <item m="1" x="105"/>
        <item x="21"/>
        <item x="19"/>
        <item x="64"/>
        <item m="1" x="74"/>
        <item x="17"/>
        <item m="1" x="82"/>
        <item x="30"/>
        <item m="1" x="88"/>
        <item x="24"/>
        <item m="1" x="83"/>
        <item x="31"/>
        <item x="10"/>
        <item x="7"/>
        <item x="9"/>
        <item x="1"/>
        <item x="34"/>
        <item x="11"/>
        <item x="8"/>
        <item x="57"/>
        <item x="32"/>
        <item m="1" x="89"/>
        <item m="1" x="84"/>
        <item x="14"/>
        <item m="1" x="109"/>
        <item x="27"/>
        <item x="12"/>
        <item x="25"/>
        <item x="22"/>
        <item x="51"/>
        <item x="23"/>
        <item m="1" x="108"/>
        <item x="72"/>
        <item x="45"/>
        <item m="1" x="78"/>
        <item m="1" x="76"/>
        <item m="1" x="92"/>
        <item m="1" x="90"/>
        <item m="1" x="97"/>
        <item x="66"/>
        <item m="1" x="100"/>
        <item m="1" x="111"/>
        <item x="36"/>
        <item m="1" x="99"/>
        <item m="1" x="96"/>
        <item x="29"/>
        <item x="54"/>
        <item m="1" x="106"/>
        <item x="52"/>
        <item x="37"/>
        <item x="53"/>
        <item x="3"/>
        <item x="49"/>
        <item x="33"/>
        <item x="39"/>
        <item m="1" x="95"/>
        <item m="1" x="101"/>
        <item m="1" x="102"/>
        <item m="1" x="107"/>
        <item x="5"/>
        <item m="1" x="75"/>
        <item m="1" x="94"/>
        <item m="1" x="86"/>
        <item x="44"/>
        <item x="50"/>
        <item x="59"/>
        <item x="61"/>
        <item x="65"/>
        <item x="67"/>
        <item x="68"/>
        <item x="69"/>
        <item x="7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 defaultSubtotal="0"/>
    <pivotField subtotalTop="0" showAll="0"/>
    <pivotField dataField="1" subtotalTop="0"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</pivotFields>
  <rowFields count="1">
    <field x="6"/>
  </rowFields>
  <rowItems count="11">
    <i>
      <x v="54"/>
    </i>
    <i>
      <x v="58"/>
    </i>
    <i>
      <x v="52"/>
    </i>
    <i>
      <x v="51"/>
    </i>
    <i>
      <x v="42"/>
    </i>
    <i>
      <x v="23"/>
    </i>
    <i>
      <x v="85"/>
    </i>
    <i>
      <x v="103"/>
    </i>
    <i>
      <x v="110"/>
    </i>
    <i>
      <x v="4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5" hier="-1"/>
  </pageFields>
  <dataFields count="3">
    <dataField name="N° informaciones" fld="69" subtotal="count" baseField="6" baseItem="65"/>
    <dataField name="Duración." fld="71" baseField="6" baseItem="49" numFmtId="166"/>
    <dataField name="Cuantificación." fld="20" baseField="6" baseItem="49" numFmtId="44"/>
  </dataFields>
  <formats count="27">
    <format dxfId="287">
      <pivotArea outline="0" collapsedLevelsAreSubtotals="1" fieldPosition="0"/>
    </format>
    <format dxfId="286">
      <pivotArea outline="0" collapsedLevelsAreSubtotals="1" fieldPosition="0"/>
    </format>
    <format dxfId="285">
      <pivotArea outline="0" fieldPosition="0">
        <references count="1">
          <reference field="4294967294" count="1">
            <x v="1"/>
          </reference>
        </references>
      </pivotArea>
    </format>
    <format dxfId="284">
      <pivotArea outline="0" collapsedLevelsAreSubtotals="1" fieldPosition="0"/>
    </format>
    <format dxfId="28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82">
      <pivotArea outline="0" collapsedLevelsAreSubtotals="1" fieldPosition="0"/>
    </format>
    <format dxfId="28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8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7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78">
      <pivotArea collapsedLevelsAreSubtotals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277">
      <pivotArea collapsedLevelsAreSubtotals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276">
      <pivotArea collapsedLevelsAreSubtotals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275">
      <pivotArea collapsedLevelsAreSubtotals="1" fieldPosition="0">
        <references count="2">
          <reference field="4294967294" count="1" selected="0">
            <x v="1"/>
          </reference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274">
      <pivotArea dataOnly="0" labelOnly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273">
      <pivotArea field="6" type="button" dataOnly="0" labelOnly="1" outline="0" axis="axisRow" fieldPosition="0"/>
    </format>
    <format dxfId="272">
      <pivotArea collapsedLevelsAreSubtotals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271">
      <pivotArea dataOnly="0" labelOnly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270">
      <pivotArea collapsedLevelsAreSubtotals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269">
      <pivotArea dataOnly="0" labelOnly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268">
      <pivotArea dataOnly="0" labelOnly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267">
      <pivotArea dataOnly="0" labelOnly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266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265">
      <pivotArea outline="0" fieldPosition="0">
        <references count="1">
          <reference field="4294967294" count="1">
            <x v="2"/>
          </reference>
        </references>
      </pivotArea>
    </format>
    <format dxfId="264">
      <pivotArea dataOnly="0" labelOnly="1" fieldPosition="0">
        <references count="1">
          <reference field="6" count="1">
            <x v="54"/>
          </reference>
        </references>
      </pivotArea>
    </format>
    <format dxfId="263">
      <pivotArea dataOnly="0" labelOnly="1" fieldPosition="0">
        <references count="1">
          <reference field="6" count="1">
            <x v="42"/>
          </reference>
        </references>
      </pivotArea>
    </format>
    <format dxfId="262">
      <pivotArea collapsedLevelsAreSubtotals="1" fieldPosition="0">
        <references count="2">
          <reference field="4294967294" count="1" selected="0">
            <x v="0"/>
          </reference>
          <reference field="6" count="1">
            <x v="35"/>
          </reference>
        </references>
      </pivotArea>
    </format>
    <format dxfId="261">
      <pivotArea dataOnly="0" labelOnly="1" fieldPosition="0">
        <references count="1">
          <reference field="6" count="4">
            <x v="42"/>
            <x v="52"/>
            <x v="54"/>
            <x v="78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4000000}" name="TablaDinámica7" cacheId="2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I198:L206" firstHeaderRow="0" firstDataRow="1" firstDataCol="1" rowPageCount="1" colPageCount="1"/>
  <pivotFields count="76"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multipleItemSelectionAllowed="1" showAll="0">
      <items count="6">
        <item h="1" x="0"/>
        <item h="1" x="3"/>
        <item x="2"/>
        <item h="1" x="1"/>
        <item h="1" x="4"/>
        <item t="default"/>
      </items>
    </pivotField>
    <pivotField subtotalTop="0" showAll="0" sortType="descending">
      <items count="113">
        <item x="48"/>
        <item m="1" x="85"/>
        <item x="40"/>
        <item m="1" x="79"/>
        <item x="35"/>
        <item m="1" x="103"/>
        <item m="1" x="87"/>
        <item m="1" x="98"/>
        <item x="28"/>
        <item x="6"/>
        <item x="58"/>
        <item x="38"/>
        <item x="63"/>
        <item x="56"/>
        <item m="1" x="77"/>
        <item x="47"/>
        <item x="43"/>
        <item x="16"/>
        <item x="0"/>
        <item x="55"/>
        <item x="60"/>
        <item m="1" x="110"/>
        <item x="4"/>
        <item x="13"/>
        <item x="15"/>
        <item x="2"/>
        <item x="71"/>
        <item x="62"/>
        <item x="42"/>
        <item x="26"/>
        <item x="46"/>
        <item m="1" x="73"/>
        <item m="1" x="93"/>
        <item x="18"/>
        <item m="1" x="80"/>
        <item m="1" x="104"/>
        <item x="20"/>
        <item x="41"/>
        <item m="1" x="81"/>
        <item m="1" x="91"/>
        <item m="1" x="105"/>
        <item x="21"/>
        <item x="19"/>
        <item x="64"/>
        <item m="1" x="74"/>
        <item x="17"/>
        <item m="1" x="82"/>
        <item x="30"/>
        <item m="1" x="88"/>
        <item x="24"/>
        <item m="1" x="83"/>
        <item x="31"/>
        <item x="10"/>
        <item x="7"/>
        <item x="9"/>
        <item x="1"/>
        <item x="34"/>
        <item x="11"/>
        <item x="8"/>
        <item x="57"/>
        <item x="32"/>
        <item m="1" x="89"/>
        <item m="1" x="84"/>
        <item x="14"/>
        <item m="1" x="109"/>
        <item x="27"/>
        <item x="12"/>
        <item x="25"/>
        <item x="22"/>
        <item x="51"/>
        <item x="23"/>
        <item m="1" x="108"/>
        <item x="72"/>
        <item x="45"/>
        <item m="1" x="78"/>
        <item m="1" x="76"/>
        <item m="1" x="92"/>
        <item m="1" x="90"/>
        <item m="1" x="97"/>
        <item x="66"/>
        <item m="1" x="100"/>
        <item m="1" x="111"/>
        <item x="36"/>
        <item m="1" x="99"/>
        <item m="1" x="96"/>
        <item x="29"/>
        <item x="54"/>
        <item m="1" x="106"/>
        <item x="52"/>
        <item x="37"/>
        <item x="53"/>
        <item x="3"/>
        <item x="49"/>
        <item x="33"/>
        <item x="39"/>
        <item m="1" x="95"/>
        <item m="1" x="101"/>
        <item m="1" x="102"/>
        <item m="1" x="107"/>
        <item x="5"/>
        <item m="1" x="75"/>
        <item m="1" x="94"/>
        <item m="1" x="86"/>
        <item x="44"/>
        <item x="50"/>
        <item x="59"/>
        <item x="61"/>
        <item x="65"/>
        <item x="67"/>
        <item x="68"/>
        <item x="69"/>
        <item x="7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ubtotalTop="0" showAll="0"/>
    <pivotField subtotalTop="0" showAll="0"/>
    <pivotField subtotalTop="0" showAll="0"/>
    <pivotField subtotalTop="0" showAll="0"/>
    <pivotField axis="axisRow" subtotalTop="0" showAll="0" sortType="descending">
      <items count="437">
        <item m="1" x="215"/>
        <item x="35"/>
        <item x="150"/>
        <item x="59"/>
        <item m="1" x="209"/>
        <item m="1" x="319"/>
        <item m="1" x="359"/>
        <item m="1" x="388"/>
        <item m="1" x="278"/>
        <item m="1" x="194"/>
        <item m="1" x="350"/>
        <item x="31"/>
        <item m="1" x="363"/>
        <item m="1" x="221"/>
        <item m="1" x="291"/>
        <item m="1" x="301"/>
        <item m="1" x="321"/>
        <item m="1" x="226"/>
        <item m="1" x="191"/>
        <item m="1" x="192"/>
        <item x="25"/>
        <item m="1" x="429"/>
        <item x="29"/>
        <item m="1" x="393"/>
        <item m="1" x="405"/>
        <item m="1" x="397"/>
        <item x="155"/>
        <item m="1" x="257"/>
        <item m="1" x="383"/>
        <item m="1" x="426"/>
        <item m="1" x="385"/>
        <item m="1" x="253"/>
        <item x="72"/>
        <item m="1" x="431"/>
        <item m="1" x="268"/>
        <item m="1" x="284"/>
        <item m="1" x="167"/>
        <item m="1" x="225"/>
        <item x="50"/>
        <item x="98"/>
        <item m="1" x="333"/>
        <item m="1" x="304"/>
        <item m="1" x="193"/>
        <item m="1" x="315"/>
        <item m="1" x="280"/>
        <item m="1" x="211"/>
        <item m="1" x="386"/>
        <item x="143"/>
        <item m="1" x="342"/>
        <item m="1" x="408"/>
        <item m="1" x="306"/>
        <item m="1" x="311"/>
        <item m="1" x="290"/>
        <item m="1" x="179"/>
        <item m="1" x="256"/>
        <item m="1" x="207"/>
        <item m="1" x="188"/>
        <item m="1" x="384"/>
        <item m="1" x="189"/>
        <item m="1" x="181"/>
        <item m="1" x="283"/>
        <item x="5"/>
        <item m="1" x="276"/>
        <item m="1" x="355"/>
        <item m="1" x="367"/>
        <item x="43"/>
        <item x="30"/>
        <item m="1" x="404"/>
        <item m="1" x="422"/>
        <item m="1" x="337"/>
        <item x="52"/>
        <item m="1" x="177"/>
        <item m="1" x="262"/>
        <item x="118"/>
        <item m="1" x="250"/>
        <item m="1" x="318"/>
        <item x="92"/>
        <item m="1" x="378"/>
        <item x="27"/>
        <item m="1" x="196"/>
        <item x="90"/>
        <item m="1" x="322"/>
        <item m="1" x="234"/>
        <item m="1" x="270"/>
        <item m="1" x="312"/>
        <item x="83"/>
        <item m="1" x="356"/>
        <item m="1" x="197"/>
        <item x="58"/>
        <item m="1" x="231"/>
        <item x="2"/>
        <item m="1" x="366"/>
        <item m="1" x="184"/>
        <item m="1" x="411"/>
        <item h="1" x="1"/>
        <item m="1" x="334"/>
        <item m="1" x="398"/>
        <item m="1" x="387"/>
        <item m="1" x="247"/>
        <item m="1" x="296"/>
        <item x="117"/>
        <item m="1" x="240"/>
        <item x="63"/>
        <item x="65"/>
        <item m="1" x="297"/>
        <item m="1" x="300"/>
        <item m="1" x="309"/>
        <item m="1" x="361"/>
        <item m="1" x="391"/>
        <item m="1" x="277"/>
        <item m="1" x="392"/>
        <item m="1" x="200"/>
        <item m="1" x="348"/>
        <item m="1" x="343"/>
        <item m="1" x="201"/>
        <item m="1" x="424"/>
        <item x="109"/>
        <item x="0"/>
        <item m="1" x="269"/>
        <item x="80"/>
        <item m="1" x="379"/>
        <item m="1" x="282"/>
        <item m="1" x="219"/>
        <item m="1" x="243"/>
        <item x="57"/>
        <item m="1" x="204"/>
        <item m="1" x="326"/>
        <item x="62"/>
        <item m="1" x="286"/>
        <item m="1" x="372"/>
        <item x="148"/>
        <item m="1" x="174"/>
        <item x="36"/>
        <item m="1" x="353"/>
        <item x="125"/>
        <item x="15"/>
        <item m="1" x="239"/>
        <item m="1" x="434"/>
        <item x="132"/>
        <item m="1" x="241"/>
        <item m="1" x="390"/>
        <item m="1" x="317"/>
        <item x="6"/>
        <item m="1" x="401"/>
        <item m="1" x="400"/>
        <item m="1" x="395"/>
        <item m="1" x="263"/>
        <item m="1" x="407"/>
        <item m="1" x="394"/>
        <item m="1" x="358"/>
        <item m="1" x="229"/>
        <item m="1" x="412"/>
        <item m="1" x="432"/>
        <item m="1" x="328"/>
        <item m="1" x="346"/>
        <item m="1" x="409"/>
        <item m="1" x="347"/>
        <item m="1" x="314"/>
        <item m="1" x="265"/>
        <item m="1" x="220"/>
        <item m="1" x="227"/>
        <item x="37"/>
        <item m="1" x="236"/>
        <item m="1" x="435"/>
        <item m="1" x="235"/>
        <item x="41"/>
        <item x="44"/>
        <item m="1" x="172"/>
        <item x="47"/>
        <item m="1" x="267"/>
        <item m="1" x="381"/>
        <item x="17"/>
        <item m="1" x="242"/>
        <item x="21"/>
        <item m="1" x="206"/>
        <item m="1" x="373"/>
        <item x="142"/>
        <item x="133"/>
        <item x="119"/>
        <item x="103"/>
        <item m="1" x="420"/>
        <item m="1" x="166"/>
        <item m="1" x="368"/>
        <item m="1" x="415"/>
        <item m="1" x="330"/>
        <item x="42"/>
        <item m="1" x="260"/>
        <item m="1" x="205"/>
        <item m="1" x="421"/>
        <item m="1" x="295"/>
        <item m="1" x="329"/>
        <item m="1" x="427"/>
        <item x="7"/>
        <item m="1" x="302"/>
        <item m="1" x="320"/>
        <item m="1" x="336"/>
        <item m="1" x="325"/>
        <item x="110"/>
        <item m="1" x="310"/>
        <item m="1" x="255"/>
        <item m="1" x="293"/>
        <item m="1" x="214"/>
        <item m="1" x="264"/>
        <item m="1" x="213"/>
        <item x="71"/>
        <item m="1" x="223"/>
        <item m="1" x="428"/>
        <item m="1" x="413"/>
        <item m="1" x="233"/>
        <item m="1" x="245"/>
        <item m="1" x="259"/>
        <item m="1" x="305"/>
        <item m="1" x="292"/>
        <item m="1" x="351"/>
        <item x="105"/>
        <item m="1" x="406"/>
        <item m="1" x="187"/>
        <item m="1" x="178"/>
        <item m="1" x="396"/>
        <item m="1" x="375"/>
        <item m="1" x="288"/>
        <item m="1" x="313"/>
        <item m="1" x="365"/>
        <item x="153"/>
        <item m="1" x="168"/>
        <item x="144"/>
        <item m="1" x="232"/>
        <item m="1" x="203"/>
        <item m="1" x="352"/>
        <item m="1" x="364"/>
        <item x="139"/>
        <item m="1" x="272"/>
        <item m="1" x="389"/>
        <item x="162"/>
        <item m="1" x="258"/>
        <item m="1" x="307"/>
        <item m="1" x="175"/>
        <item m="1" x="218"/>
        <item m="1" x="340"/>
        <item m="1" x="176"/>
        <item x="94"/>
        <item m="1" x="208"/>
        <item x="121"/>
        <item m="1" x="195"/>
        <item m="1" x="173"/>
        <item m="1" x="279"/>
        <item x="104"/>
        <item m="1" x="249"/>
        <item x="111"/>
        <item m="1" x="254"/>
        <item m="1" x="419"/>
        <item m="1" x="338"/>
        <item m="1" x="251"/>
        <item m="1" x="273"/>
        <item m="1" x="169"/>
        <item x="32"/>
        <item m="1" x="417"/>
        <item m="1" x="170"/>
        <item x="53"/>
        <item m="1" x="180"/>
        <item x="14"/>
        <item x="135"/>
        <item x="3"/>
        <item m="1" x="418"/>
        <item m="1" x="224"/>
        <item x="137"/>
        <item m="1" x="327"/>
        <item x="88"/>
        <item m="1" x="382"/>
        <item x="60"/>
        <item m="1" x="289"/>
        <item x="61"/>
        <item m="1" x="285"/>
        <item m="1" x="216"/>
        <item m="1" x="294"/>
        <item m="1" x="212"/>
        <item m="1" x="360"/>
        <item m="1" x="261"/>
        <item m="1" x="402"/>
        <item x="74"/>
        <item x="13"/>
        <item m="1" x="376"/>
        <item x="112"/>
        <item m="1" x="323"/>
        <item x="126"/>
        <item m="1" x="369"/>
        <item m="1" x="299"/>
        <item m="1" x="370"/>
        <item m="1" x="275"/>
        <item x="82"/>
        <item m="1" x="190"/>
        <item m="1" x="182"/>
        <item m="1" x="252"/>
        <item m="1" x="228"/>
        <item m="1" x="341"/>
        <item m="1" x="374"/>
        <item x="67"/>
        <item m="1" x="339"/>
        <item m="1" x="246"/>
        <item m="1" x="222"/>
        <item x="54"/>
        <item x="51"/>
        <item m="1" x="345"/>
        <item m="1" x="266"/>
        <item m="1" x="202"/>
        <item m="1" x="186"/>
        <item x="68"/>
        <item m="1" x="324"/>
        <item x="131"/>
        <item m="1" x="238"/>
        <item x="124"/>
        <item m="1" x="183"/>
        <item x="141"/>
        <item x="10"/>
        <item m="1" x="425"/>
        <item m="1" x="331"/>
        <item m="1" x="298"/>
        <item m="1" x="171"/>
        <item m="1" x="362"/>
        <item m="1" x="399"/>
        <item m="1" x="414"/>
        <item x="38"/>
        <item m="1" x="217"/>
        <item x="108"/>
        <item m="1" x="316"/>
        <item m="1" x="349"/>
        <item m="1" x="354"/>
        <item m="1" x="287"/>
        <item m="1" x="230"/>
        <item x="152"/>
        <item m="1" x="377"/>
        <item m="1" x="423"/>
        <item m="1" x="198"/>
        <item m="1" x="237"/>
        <item x="18"/>
        <item m="1" x="303"/>
        <item x="73"/>
        <item x="107"/>
        <item m="1" x="380"/>
        <item m="1" x="335"/>
        <item x="26"/>
        <item m="1" x="344"/>
        <item x="138"/>
        <item m="1" x="248"/>
        <item x="20"/>
        <item m="1" x="357"/>
        <item m="1" x="410"/>
        <item m="1" x="185"/>
        <item m="1" x="416"/>
        <item m="1" x="308"/>
        <item m="1" x="199"/>
        <item m="1" x="274"/>
        <item m="1" x="244"/>
        <item m="1" x="332"/>
        <item m="1" x="371"/>
        <item m="1" x="430"/>
        <item m="1" x="271"/>
        <item x="79"/>
        <item m="1" x="281"/>
        <item x="89"/>
        <item m="1" x="210"/>
        <item m="1" x="433"/>
        <item h="1" x="4"/>
        <item h="1" x="8"/>
        <item h="1" x="9"/>
        <item h="1" x="11"/>
        <item h="1" x="12"/>
        <item h="1" x="16"/>
        <item h="1" x="19"/>
        <item h="1" x="22"/>
        <item h="1" x="23"/>
        <item h="1" x="24"/>
        <item h="1" m="1" x="403"/>
        <item h="1" x="28"/>
        <item h="1" x="33"/>
        <item h="1" x="34"/>
        <item h="1" x="39"/>
        <item h="1" x="40"/>
        <item h="1" x="45"/>
        <item h="1" x="46"/>
        <item h="1" x="48"/>
        <item h="1" x="49"/>
        <item h="1" x="55"/>
        <item h="1" x="56"/>
        <item h="1" x="64"/>
        <item h="1" x="66"/>
        <item h="1" x="69"/>
        <item h="1" x="70"/>
        <item h="1" x="75"/>
        <item h="1" x="76"/>
        <item h="1" x="77"/>
        <item h="1" x="78"/>
        <item h="1" x="81"/>
        <item h="1" x="84"/>
        <item h="1" x="85"/>
        <item h="1" x="86"/>
        <item h="1" x="87"/>
        <item h="1" x="91"/>
        <item h="1" x="93"/>
        <item h="1" x="95"/>
        <item h="1" x="96"/>
        <item h="1" x="97"/>
        <item h="1" x="99"/>
        <item h="1" x="100"/>
        <item h="1" x="101"/>
        <item h="1" x="102"/>
        <item h="1" x="106"/>
        <item h="1" x="113"/>
        <item h="1" x="114"/>
        <item h="1" x="115"/>
        <item h="1" x="116"/>
        <item h="1" x="120"/>
        <item h="1" x="122"/>
        <item h="1" x="123"/>
        <item h="1" x="127"/>
        <item h="1" x="128"/>
        <item h="1" x="129"/>
        <item h="1" x="130"/>
        <item h="1" x="134"/>
        <item h="1" x="136"/>
        <item h="1" x="140"/>
        <item h="1" x="145"/>
        <item h="1" x="146"/>
        <item h="1" x="147"/>
        <item h="1" x="149"/>
        <item h="1" x="151"/>
        <item h="1" x="154"/>
        <item h="1" x="156"/>
        <item h="1" x="157"/>
        <item h="1" x="158"/>
        <item h="1" x="159"/>
        <item h="1" x="160"/>
        <item h="1" x="161"/>
        <item h="1" x="163"/>
        <item h="1" x="164"/>
        <item h="1" x="16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 defaultSubtotal="0"/>
    <pivotField subtotalTop="0" showAll="0"/>
    <pivotField dataField="1" subtotalTop="0"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</pivotFields>
  <rowFields count="1">
    <field x="11"/>
  </rowFields>
  <rowItems count="8">
    <i>
      <x v="248"/>
    </i>
    <i>
      <x v="230"/>
    </i>
    <i>
      <x v="260"/>
    </i>
    <i>
      <x v="142"/>
    </i>
    <i>
      <x v="337"/>
    </i>
    <i>
      <x v="340"/>
    </i>
    <i>
      <x v="135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5" hier="-1"/>
  </pageFields>
  <dataFields count="3">
    <dataField name="N° informaciones" fld="69" subtotal="count" baseField="6" baseItem="65"/>
    <dataField name="Duración." fld="71" baseField="6" baseItem="49" numFmtId="166"/>
    <dataField name="Cuantificación" fld="20" baseField="11" baseItem="95" numFmtId="44"/>
  </dataFields>
  <formats count="18">
    <format dxfId="305">
      <pivotArea outline="0" collapsedLevelsAreSubtotals="1" fieldPosition="0"/>
    </format>
    <format dxfId="304">
      <pivotArea outline="0" collapsedLevelsAreSubtotals="1" fieldPosition="0"/>
    </format>
    <format dxfId="303">
      <pivotArea outline="0" fieldPosition="0">
        <references count="1">
          <reference field="4294967294" count="1">
            <x v="1"/>
          </reference>
        </references>
      </pivotArea>
    </format>
    <format dxfId="302">
      <pivotArea outline="0" collapsedLevelsAreSubtotals="1" fieldPosition="0"/>
    </format>
    <format dxfId="30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00">
      <pivotArea outline="0" collapsedLevelsAreSubtotals="1" fieldPosition="0"/>
    </format>
    <format dxfId="29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9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9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96">
      <pivotArea field="6" type="button" dataOnly="0" labelOnly="1" outline="0"/>
    </format>
    <format dxfId="295">
      <pivotArea field="11" type="button" dataOnly="0" labelOnly="1" outline="0" axis="axisRow" fieldPosition="0"/>
    </format>
    <format dxfId="294">
      <pivotArea dataOnly="0" labelOnly="1" fieldPosition="0">
        <references count="1">
          <reference field="11" count="3">
            <x v="95"/>
            <x v="96"/>
            <x v="97"/>
          </reference>
        </references>
      </pivotArea>
    </format>
    <format dxfId="293">
      <pivotArea collapsedLevelsAreSubtotals="1" fieldPosition="0">
        <references count="2">
          <reference field="4294967294" count="1" selected="0">
            <x v="0"/>
          </reference>
          <reference field="11" count="1">
            <x v="95"/>
          </reference>
        </references>
      </pivotArea>
    </format>
    <format dxfId="292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291">
      <pivotArea outline="0" fieldPosition="0">
        <references count="1">
          <reference field="4294967294" count="1">
            <x v="2"/>
          </reference>
        </references>
      </pivotArea>
    </format>
    <format dxfId="290">
      <pivotArea dataOnly="0" labelOnly="1" fieldPosition="0">
        <references count="1">
          <reference field="11" count="1">
            <x v="98"/>
          </reference>
        </references>
      </pivotArea>
    </format>
    <format dxfId="289">
      <pivotArea dataOnly="0" labelOnly="1" fieldPosition="0">
        <references count="1">
          <reference field="11" count="1">
            <x v="98"/>
          </reference>
        </references>
      </pivotArea>
    </format>
    <format dxfId="288">
      <pivotArea collapsedLevelsAreSubtotals="1" fieldPosition="0">
        <references count="2">
          <reference field="4294967294" count="1" selected="0">
            <x v="0"/>
          </reference>
          <reference field="11" count="1">
            <x v="98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1000000}" name="TablaDinámica3" cacheId="2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D68:F93" firstHeaderRow="0" firstDataRow="1" firstDataCol="1" rowPageCount="1" colPageCount="1"/>
  <pivotFields count="76"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multipleItemSelectionAllowed="1" showAll="0">
      <items count="6">
        <item h="1" x="0"/>
        <item h="1" x="3"/>
        <item x="2"/>
        <item h="1" x="1"/>
        <item h="1" x="4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 defaultSubtotal="0"/>
    <pivotField dataField="1" subtotalTop="0" showAll="0"/>
    <pivotField axis="axisRow" subtotalTop="0" showAll="0" sortType="descending">
      <items count="102">
        <item m="1" x="59"/>
        <item x="39"/>
        <item x="16"/>
        <item x="38"/>
        <item x="1"/>
        <item x="47"/>
        <item m="1" x="70"/>
        <item x="58"/>
        <item m="1" x="63"/>
        <item x="9"/>
        <item x="10"/>
        <item x="15"/>
        <item x="7"/>
        <item x="36"/>
        <item x="25"/>
        <item m="1" x="91"/>
        <item x="6"/>
        <item x="29"/>
        <item x="11"/>
        <item x="30"/>
        <item m="1" x="89"/>
        <item m="1" x="93"/>
        <item m="1" x="71"/>
        <item x="24"/>
        <item x="52"/>
        <item m="1" x="87"/>
        <item x="45"/>
        <item x="18"/>
        <item x="56"/>
        <item x="20"/>
        <item x="2"/>
        <item x="31"/>
        <item x="41"/>
        <item x="4"/>
        <item x="54"/>
        <item x="12"/>
        <item m="1" x="69"/>
        <item x="22"/>
        <item m="1" x="74"/>
        <item x="27"/>
        <item m="1" x="85"/>
        <item x="21"/>
        <item m="1" x="92"/>
        <item m="1" x="95"/>
        <item m="1" x="98"/>
        <item m="1" x="72"/>
        <item m="1" x="76"/>
        <item x="32"/>
        <item m="1" x="84"/>
        <item x="50"/>
        <item m="1" x="77"/>
        <item m="1" x="64"/>
        <item m="1" x="82"/>
        <item m="1" x="60"/>
        <item m="1" x="62"/>
        <item m="1" x="79"/>
        <item x="57"/>
        <item x="40"/>
        <item m="1" x="65"/>
        <item x="5"/>
        <item m="1" x="81"/>
        <item m="1" x="90"/>
        <item x="26"/>
        <item m="1" x="100"/>
        <item x="0"/>
        <item x="3"/>
        <item x="23"/>
        <item m="1" x="73"/>
        <item m="1" x="83"/>
        <item m="1" x="67"/>
        <item m="1" x="80"/>
        <item x="46"/>
        <item x="28"/>
        <item m="1" x="66"/>
        <item x="35"/>
        <item m="1" x="97"/>
        <item x="37"/>
        <item x="17"/>
        <item x="51"/>
        <item m="1" x="61"/>
        <item x="48"/>
        <item m="1" x="99"/>
        <item m="1" x="86"/>
        <item x="43"/>
        <item x="33"/>
        <item x="19"/>
        <item m="1" x="78"/>
        <item m="1" x="68"/>
        <item m="1" x="94"/>
        <item x="44"/>
        <item x="53"/>
        <item m="1" x="88"/>
        <item m="1" x="96"/>
        <item m="1" x="75"/>
        <item x="8"/>
        <item x="13"/>
        <item x="14"/>
        <item x="34"/>
        <item x="42"/>
        <item x="49"/>
        <item x="55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</pivotFields>
  <rowFields count="1">
    <field x="69"/>
  </rowFields>
  <rowItems count="25">
    <i>
      <x v="4"/>
    </i>
    <i>
      <x v="12"/>
    </i>
    <i>
      <x v="64"/>
    </i>
    <i>
      <x v="10"/>
    </i>
    <i>
      <x v="18"/>
    </i>
    <i>
      <x v="27"/>
    </i>
    <i>
      <x v="16"/>
    </i>
    <i>
      <x v="94"/>
    </i>
    <i>
      <x v="9"/>
    </i>
    <i>
      <x v="17"/>
    </i>
    <i>
      <x v="65"/>
    </i>
    <i>
      <x v="41"/>
    </i>
    <i>
      <x v="78"/>
    </i>
    <i>
      <x v="59"/>
    </i>
    <i>
      <x v="11"/>
    </i>
    <i>
      <x v="35"/>
    </i>
    <i>
      <x v="98"/>
    </i>
    <i>
      <x v="3"/>
    </i>
    <i>
      <x v="85"/>
    </i>
    <i>
      <x v="24"/>
    </i>
    <i>
      <x v="95"/>
    </i>
    <i>
      <x v="76"/>
    </i>
    <i>
      <x v="39"/>
    </i>
    <i>
      <x v="56"/>
    </i>
    <i t="grand">
      <x/>
    </i>
  </rowItems>
  <colFields count="1">
    <field x="-2"/>
  </colFields>
  <colItems count="2">
    <i>
      <x/>
    </i>
    <i i="1">
      <x v="1"/>
    </i>
  </colItems>
  <pageFields count="1">
    <pageField fld="5" hier="-1"/>
  </pageFields>
  <dataFields count="2">
    <dataField name="Promedio de Index" fld="72" subtotal="average" baseField="69" baseItem="4"/>
    <dataField name="Cuenta de cod" fld="68" subtotal="count" baseField="0" baseItem="0"/>
  </dataFields>
  <formats count="25">
    <format dxfId="330">
      <pivotArea outline="0" collapsedLevelsAreSubtotals="1" fieldPosition="0"/>
    </format>
    <format dxfId="329">
      <pivotArea outline="0" collapsedLevelsAreSubtotals="1" fieldPosition="0"/>
    </format>
    <format dxfId="328">
      <pivotArea collapsedLevelsAreSubtotals="1" fieldPosition="0">
        <references count="1">
          <reference field="69" count="0"/>
        </references>
      </pivotArea>
    </format>
    <format dxfId="327">
      <pivotArea collapsedLevelsAreSubtotals="1" fieldPosition="0">
        <references count="1">
          <reference field="69" count="0"/>
        </references>
      </pivotArea>
    </format>
    <format dxfId="326">
      <pivotArea collapsedLevelsAreSubtotals="1" fieldPosition="0">
        <references count="1">
          <reference field="69" count="0"/>
        </references>
      </pivotArea>
    </format>
    <format dxfId="325">
      <pivotArea collapsedLevelsAreSubtotals="1" fieldPosition="0">
        <references count="1">
          <reference field="69" count="0"/>
        </references>
      </pivotArea>
    </format>
    <format dxfId="324">
      <pivotArea collapsedLevelsAreSubtotals="1" fieldPosition="0">
        <references count="1">
          <reference field="69" count="0"/>
        </references>
      </pivotArea>
    </format>
    <format dxfId="323">
      <pivotArea collapsedLevelsAreSubtotals="1" fieldPosition="0">
        <references count="1">
          <reference field="69" count="0"/>
        </references>
      </pivotArea>
    </format>
    <format dxfId="322">
      <pivotArea collapsedLevelsAreSubtotals="1" fieldPosition="0">
        <references count="1">
          <reference field="69" count="0"/>
        </references>
      </pivotArea>
    </format>
    <format dxfId="321">
      <pivotArea grandRow="1" outline="0" collapsedLevelsAreSubtotals="1" fieldPosition="0"/>
    </format>
    <format dxfId="320">
      <pivotArea grandRow="1" outline="0" collapsedLevelsAreSubtotals="1" fieldPosition="0"/>
    </format>
    <format dxfId="319">
      <pivotArea grandRow="1" outline="0" collapsedLevelsAreSubtotals="1" fieldPosition="0"/>
    </format>
    <format dxfId="318">
      <pivotArea grandRow="1" outline="0" collapsedLevelsAreSubtotals="1" fieldPosition="0"/>
    </format>
    <format dxfId="317">
      <pivotArea grandRow="1" outline="0" collapsedLevelsAreSubtotals="1" fieldPosition="0"/>
    </format>
    <format dxfId="316">
      <pivotArea grandRow="1" outline="0" collapsedLevelsAreSubtotals="1" fieldPosition="0"/>
    </format>
    <format dxfId="315">
      <pivotArea grandRow="1" outline="0" collapsedLevelsAreSubtotals="1" fieldPosition="0"/>
    </format>
    <format dxfId="314">
      <pivotArea type="all" dataOnly="0" outline="0" fieldPosition="0"/>
    </format>
    <format dxfId="313">
      <pivotArea outline="0" collapsedLevelsAreSubtotals="1" fieldPosition="0"/>
    </format>
    <format dxfId="312">
      <pivotArea field="69" type="button" dataOnly="0" labelOnly="1" outline="0" axis="axisRow" fieldPosition="0"/>
    </format>
    <format dxfId="311">
      <pivotArea dataOnly="0" labelOnly="1" outline="0" axis="axisValues" fieldPosition="0"/>
    </format>
    <format dxfId="310">
      <pivotArea dataOnly="0" labelOnly="1" fieldPosition="0">
        <references count="1">
          <reference field="69" count="0"/>
        </references>
      </pivotArea>
    </format>
    <format dxfId="309">
      <pivotArea dataOnly="0" labelOnly="1" grandRow="1" outline="0" fieldPosition="0"/>
    </format>
    <format dxfId="308">
      <pivotArea dataOnly="0" labelOnly="1" outline="0" axis="axisValues" fieldPosition="0"/>
    </format>
    <format dxfId="307">
      <pivotArea dataOnly="0" labelOnly="1" outline="0" axis="axisValues" fieldPosition="0"/>
    </format>
    <format dxfId="306">
      <pivotArea dataOnly="0" labelOnly="1" outline="0" axis="axisValues" fieldPosition="0"/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TablaDinámica2" cacheId="2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68:B93" firstHeaderRow="1" firstDataRow="1" firstDataCol="1" rowPageCount="1" colPageCount="1"/>
  <pivotFields count="76"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multipleItemSelectionAllowed="1" showAll="0">
      <items count="6">
        <item h="1" x="0"/>
        <item h="1" x="3"/>
        <item x="2"/>
        <item h="1" x="1"/>
        <item h="1" x="4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 defaultSubtotal="0"/>
    <pivotField subtotalTop="0" showAll="0"/>
    <pivotField axis="axisRow" dataField="1" subtotalTop="0" showAll="0" sortType="descending">
      <items count="102">
        <item m="1" x="59"/>
        <item x="39"/>
        <item x="16"/>
        <item x="38"/>
        <item x="1"/>
        <item x="47"/>
        <item m="1" x="70"/>
        <item x="58"/>
        <item m="1" x="63"/>
        <item x="9"/>
        <item x="10"/>
        <item x="15"/>
        <item x="7"/>
        <item x="36"/>
        <item x="25"/>
        <item m="1" x="91"/>
        <item x="6"/>
        <item x="29"/>
        <item x="11"/>
        <item x="30"/>
        <item m="1" x="89"/>
        <item m="1" x="93"/>
        <item m="1" x="71"/>
        <item x="24"/>
        <item x="52"/>
        <item m="1" x="87"/>
        <item x="45"/>
        <item x="18"/>
        <item x="56"/>
        <item x="20"/>
        <item x="2"/>
        <item x="31"/>
        <item x="41"/>
        <item x="4"/>
        <item x="54"/>
        <item x="12"/>
        <item m="1" x="69"/>
        <item x="22"/>
        <item m="1" x="74"/>
        <item x="27"/>
        <item m="1" x="85"/>
        <item x="21"/>
        <item m="1" x="92"/>
        <item m="1" x="95"/>
        <item m="1" x="98"/>
        <item m="1" x="72"/>
        <item m="1" x="76"/>
        <item x="32"/>
        <item m="1" x="84"/>
        <item x="50"/>
        <item m="1" x="77"/>
        <item m="1" x="64"/>
        <item m="1" x="82"/>
        <item m="1" x="60"/>
        <item m="1" x="62"/>
        <item m="1" x="79"/>
        <item x="57"/>
        <item x="40"/>
        <item m="1" x="65"/>
        <item x="5"/>
        <item m="1" x="81"/>
        <item m="1" x="90"/>
        <item x="26"/>
        <item m="1" x="100"/>
        <item x="0"/>
        <item x="3"/>
        <item x="23"/>
        <item m="1" x="73"/>
        <item m="1" x="83"/>
        <item m="1" x="67"/>
        <item m="1" x="80"/>
        <item x="46"/>
        <item x="28"/>
        <item m="1" x="66"/>
        <item x="35"/>
        <item m="1" x="97"/>
        <item x="37"/>
        <item x="17"/>
        <item x="51"/>
        <item m="1" x="61"/>
        <item x="48"/>
        <item m="1" x="99"/>
        <item m="1" x="86"/>
        <item x="43"/>
        <item x="33"/>
        <item x="19"/>
        <item m="1" x="78"/>
        <item m="1" x="68"/>
        <item m="1" x="94"/>
        <item x="44"/>
        <item x="53"/>
        <item m="1" x="88"/>
        <item m="1" x="96"/>
        <item m="1" x="75"/>
        <item x="8"/>
        <item x="13"/>
        <item x="14"/>
        <item x="34"/>
        <item x="42"/>
        <item x="49"/>
        <item x="5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</pivotFields>
  <rowFields count="1">
    <field x="69"/>
  </rowFields>
  <rowItems count="25">
    <i>
      <x v="4"/>
    </i>
    <i>
      <x v="12"/>
    </i>
    <i>
      <x v="64"/>
    </i>
    <i>
      <x v="10"/>
    </i>
    <i>
      <x v="18"/>
    </i>
    <i>
      <x v="27"/>
    </i>
    <i>
      <x v="16"/>
    </i>
    <i>
      <x v="94"/>
    </i>
    <i>
      <x v="9"/>
    </i>
    <i>
      <x v="17"/>
    </i>
    <i>
      <x v="65"/>
    </i>
    <i>
      <x v="41"/>
    </i>
    <i>
      <x v="78"/>
    </i>
    <i>
      <x v="59"/>
    </i>
    <i>
      <x v="11"/>
    </i>
    <i>
      <x v="35"/>
    </i>
    <i>
      <x v="98"/>
    </i>
    <i>
      <x v="3"/>
    </i>
    <i>
      <x v="85"/>
    </i>
    <i>
      <x v="24"/>
    </i>
    <i>
      <x v="95"/>
    </i>
    <i>
      <x v="76"/>
    </i>
    <i>
      <x v="39"/>
    </i>
    <i>
      <x v="56"/>
    </i>
    <i t="grand">
      <x/>
    </i>
  </rowItems>
  <colItems count="1">
    <i/>
  </colItems>
  <pageFields count="1">
    <pageField fld="5" hier="-1"/>
  </pageFields>
  <dataFields count="1">
    <dataField name="Cuenta de Temas" fld="69" subtotal="count" showDataAs="percentOfTotal" baseField="69" baseItem="2" numFmtId="9"/>
  </dataFields>
  <formats count="16">
    <format dxfId="346">
      <pivotArea outline="0" collapsedLevelsAreSubtotals="1" fieldPosition="0"/>
    </format>
    <format dxfId="345">
      <pivotArea outline="0" collapsedLevelsAreSubtotals="1" fieldPosition="0"/>
    </format>
    <format dxfId="344">
      <pivotArea type="all" dataOnly="0" outline="0" fieldPosition="0"/>
    </format>
    <format dxfId="343">
      <pivotArea outline="0" collapsedLevelsAreSubtotals="1" fieldPosition="0"/>
    </format>
    <format dxfId="342">
      <pivotArea field="69" type="button" dataOnly="0" labelOnly="1" outline="0" axis="axisRow" fieldPosition="0"/>
    </format>
    <format dxfId="341">
      <pivotArea dataOnly="0" labelOnly="1" outline="0" axis="axisValues" fieldPosition="0"/>
    </format>
    <format dxfId="340">
      <pivotArea dataOnly="0" labelOnly="1" fieldPosition="0">
        <references count="1">
          <reference field="69" count="6">
            <x v="1"/>
            <x v="2"/>
            <x v="3"/>
            <x v="4"/>
            <x v="5"/>
            <x v="8"/>
          </reference>
        </references>
      </pivotArea>
    </format>
    <format dxfId="339">
      <pivotArea dataOnly="0" labelOnly="1" grandRow="1" outline="0" fieldPosition="0"/>
    </format>
    <format dxfId="338">
      <pivotArea dataOnly="0" labelOnly="1" outline="0" axis="axisValues" fieldPosition="0"/>
    </format>
    <format dxfId="337">
      <pivotArea dataOnly="0" labelOnly="1" outline="0" axis="axisValues" fieldPosition="0"/>
    </format>
    <format dxfId="336">
      <pivotArea dataOnly="0" labelOnly="1" outline="0" axis="axisValues" fieldPosition="0"/>
    </format>
    <format dxfId="335">
      <pivotArea collapsedLevelsAreSubtotals="1" fieldPosition="0">
        <references count="1">
          <reference field="69" count="1">
            <x v="15"/>
          </reference>
        </references>
      </pivotArea>
    </format>
    <format dxfId="334">
      <pivotArea dataOnly="0" labelOnly="1" fieldPosition="0">
        <references count="1">
          <reference field="69" count="1">
            <x v="15"/>
          </reference>
        </references>
      </pivotArea>
    </format>
    <format dxfId="333">
      <pivotArea outline="0" fieldPosition="0">
        <references count="1">
          <reference field="4294967294" count="1">
            <x v="0"/>
          </reference>
        </references>
      </pivotArea>
    </format>
    <format dxfId="332">
      <pivotArea outline="0" collapsedLevelsAreSubtotals="1" fieldPosition="0"/>
    </format>
    <format dxfId="331">
      <pivotArea outline="0" collapsedLevelsAreSubtotals="1" fieldPosition="0"/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5000000}" name="TablaDinámica8" cacheId="2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R198:U223" firstHeaderRow="0" firstDataRow="1" firstDataCol="1" rowPageCount="1" colPageCount="1"/>
  <pivotFields count="76"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multipleItemSelectionAllowed="1" showAll="0">
      <items count="6">
        <item h="1" x="0"/>
        <item h="1" x="3"/>
        <item x="2"/>
        <item h="1" x="1"/>
        <item h="1" x="4"/>
        <item t="default"/>
      </items>
    </pivotField>
    <pivotField subtotalTop="0" showAll="0" sortType="descending">
      <items count="113">
        <item x="48"/>
        <item m="1" x="85"/>
        <item x="40"/>
        <item m="1" x="79"/>
        <item x="35"/>
        <item m="1" x="103"/>
        <item m="1" x="87"/>
        <item m="1" x="98"/>
        <item x="28"/>
        <item x="6"/>
        <item x="58"/>
        <item x="38"/>
        <item x="63"/>
        <item x="56"/>
        <item m="1" x="77"/>
        <item x="47"/>
        <item x="43"/>
        <item x="16"/>
        <item x="0"/>
        <item x="55"/>
        <item x="60"/>
        <item m="1" x="110"/>
        <item x="4"/>
        <item x="13"/>
        <item x="15"/>
        <item x="2"/>
        <item x="71"/>
        <item x="62"/>
        <item x="42"/>
        <item x="26"/>
        <item x="46"/>
        <item m="1" x="73"/>
        <item m="1" x="93"/>
        <item x="18"/>
        <item m="1" x="80"/>
        <item m="1" x="104"/>
        <item x="20"/>
        <item x="41"/>
        <item m="1" x="81"/>
        <item m="1" x="91"/>
        <item m="1" x="105"/>
        <item x="21"/>
        <item x="19"/>
        <item x="64"/>
        <item m="1" x="74"/>
        <item x="17"/>
        <item m="1" x="82"/>
        <item x="30"/>
        <item m="1" x="88"/>
        <item x="24"/>
        <item m="1" x="83"/>
        <item x="31"/>
        <item x="10"/>
        <item x="7"/>
        <item x="9"/>
        <item x="1"/>
        <item x="34"/>
        <item x="11"/>
        <item x="8"/>
        <item x="57"/>
        <item x="32"/>
        <item m="1" x="89"/>
        <item m="1" x="84"/>
        <item x="14"/>
        <item m="1" x="109"/>
        <item x="27"/>
        <item x="12"/>
        <item x="25"/>
        <item x="22"/>
        <item x="51"/>
        <item x="23"/>
        <item m="1" x="108"/>
        <item x="72"/>
        <item x="45"/>
        <item m="1" x="78"/>
        <item m="1" x="76"/>
        <item m="1" x="92"/>
        <item m="1" x="90"/>
        <item m="1" x="97"/>
        <item x="66"/>
        <item m="1" x="100"/>
        <item m="1" x="111"/>
        <item x="36"/>
        <item m="1" x="99"/>
        <item m="1" x="96"/>
        <item x="29"/>
        <item x="54"/>
        <item m="1" x="106"/>
        <item x="52"/>
        <item x="37"/>
        <item x="53"/>
        <item x="3"/>
        <item x="49"/>
        <item x="33"/>
        <item x="39"/>
        <item m="1" x="95"/>
        <item m="1" x="101"/>
        <item m="1" x="102"/>
        <item m="1" x="107"/>
        <item x="5"/>
        <item m="1" x="75"/>
        <item m="1" x="94"/>
        <item m="1" x="86"/>
        <item x="44"/>
        <item x="50"/>
        <item x="59"/>
        <item x="61"/>
        <item x="65"/>
        <item x="67"/>
        <item x="68"/>
        <item x="69"/>
        <item x="7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ubtotalTop="0" showAll="0"/>
    <pivotField subtotalTop="0" showAll="0"/>
    <pivotField subtotalTop="0" showAll="0"/>
    <pivotField subtotalTop="0" showAll="0"/>
    <pivotField subtotalTop="0" showAll="0">
      <items count="437">
        <item m="1" x="215"/>
        <item x="35"/>
        <item x="150"/>
        <item x="59"/>
        <item m="1" x="209"/>
        <item m="1" x="319"/>
        <item m="1" x="359"/>
        <item m="1" x="388"/>
        <item m="1" x="278"/>
        <item m="1" x="194"/>
        <item m="1" x="350"/>
        <item x="31"/>
        <item m="1" x="363"/>
        <item m="1" x="221"/>
        <item m="1" x="291"/>
        <item m="1" x="301"/>
        <item m="1" x="321"/>
        <item m="1" x="226"/>
        <item m="1" x="191"/>
        <item m="1" x="192"/>
        <item x="25"/>
        <item m="1" x="429"/>
        <item x="29"/>
        <item m="1" x="393"/>
        <item m="1" x="405"/>
        <item m="1" x="397"/>
        <item x="155"/>
        <item m="1" x="257"/>
        <item m="1" x="383"/>
        <item m="1" x="426"/>
        <item m="1" x="385"/>
        <item m="1" x="253"/>
        <item x="72"/>
        <item m="1" x="431"/>
        <item m="1" x="268"/>
        <item m="1" x="284"/>
        <item m="1" x="167"/>
        <item m="1" x="225"/>
        <item x="50"/>
        <item x="98"/>
        <item m="1" x="333"/>
        <item m="1" x="304"/>
        <item m="1" x="193"/>
        <item m="1" x="315"/>
        <item m="1" x="280"/>
        <item m="1" x="211"/>
        <item m="1" x="386"/>
        <item x="143"/>
        <item m="1" x="342"/>
        <item m="1" x="408"/>
        <item m="1" x="306"/>
        <item m="1" x="311"/>
        <item m="1" x="290"/>
        <item m="1" x="179"/>
        <item m="1" x="256"/>
        <item m="1" x="207"/>
        <item m="1" x="188"/>
        <item m="1" x="384"/>
        <item m="1" x="189"/>
        <item m="1" x="181"/>
        <item m="1" x="283"/>
        <item x="5"/>
        <item m="1" x="276"/>
        <item m="1" x="355"/>
        <item m="1" x="367"/>
        <item x="43"/>
        <item x="30"/>
        <item m="1" x="404"/>
        <item m="1" x="422"/>
        <item m="1" x="337"/>
        <item x="52"/>
        <item m="1" x="177"/>
        <item m="1" x="262"/>
        <item x="118"/>
        <item m="1" x="250"/>
        <item m="1" x="318"/>
        <item x="92"/>
        <item m="1" x="378"/>
        <item x="27"/>
        <item m="1" x="196"/>
        <item x="90"/>
        <item m="1" x="322"/>
        <item m="1" x="234"/>
        <item m="1" x="270"/>
        <item m="1" x="312"/>
        <item x="83"/>
        <item m="1" x="356"/>
        <item m="1" x="197"/>
        <item x="58"/>
        <item m="1" x="231"/>
        <item x="2"/>
        <item m="1" x="366"/>
        <item m="1" x="184"/>
        <item m="1" x="411"/>
        <item h="1" x="1"/>
        <item m="1" x="334"/>
        <item m="1" x="398"/>
        <item m="1" x="387"/>
        <item h="1" m="1" x="247"/>
        <item h="1" m="1" x="296"/>
        <item h="1" x="117"/>
        <item h="1" m="1" x="240"/>
        <item h="1" x="63"/>
        <item h="1" x="65"/>
        <item h="1" m="1" x="297"/>
        <item h="1" m="1" x="300"/>
        <item h="1" m="1" x="309"/>
        <item h="1" m="1" x="361"/>
        <item h="1" m="1" x="391"/>
        <item h="1" m="1" x="277"/>
        <item h="1" m="1" x="392"/>
        <item h="1" m="1" x="200"/>
        <item h="1" m="1" x="348"/>
        <item h="1" m="1" x="343"/>
        <item h="1" m="1" x="201"/>
        <item h="1" m="1" x="424"/>
        <item h="1" x="109"/>
        <item h="1" x="0"/>
        <item h="1" m="1" x="269"/>
        <item h="1" x="80"/>
        <item h="1" m="1" x="379"/>
        <item h="1" m="1" x="282"/>
        <item h="1" m="1" x="219"/>
        <item h="1" m="1" x="243"/>
        <item h="1" x="57"/>
        <item h="1" m="1" x="204"/>
        <item h="1" m="1" x="326"/>
        <item h="1" x="62"/>
        <item h="1" m="1" x="286"/>
        <item h="1" m="1" x="372"/>
        <item h="1" x="148"/>
        <item h="1" m="1" x="174"/>
        <item h="1" x="36"/>
        <item h="1" m="1" x="353"/>
        <item h="1" x="125"/>
        <item h="1" x="15"/>
        <item h="1" m="1" x="239"/>
        <item h="1" m="1" x="434"/>
        <item h="1" x="132"/>
        <item h="1" m="1" x="241"/>
        <item h="1" m="1" x="390"/>
        <item h="1" m="1" x="317"/>
        <item h="1" x="6"/>
        <item h="1" m="1" x="401"/>
        <item h="1" m="1" x="400"/>
        <item h="1" m="1" x="395"/>
        <item h="1" m="1" x="263"/>
        <item h="1" m="1" x="407"/>
        <item h="1" m="1" x="394"/>
        <item h="1" m="1" x="358"/>
        <item h="1" m="1" x="229"/>
        <item h="1" m="1" x="412"/>
        <item h="1" m="1" x="432"/>
        <item h="1" m="1" x="328"/>
        <item h="1" m="1" x="346"/>
        <item h="1" m="1" x="409"/>
        <item h="1" m="1" x="347"/>
        <item h="1" m="1" x="314"/>
        <item h="1" m="1" x="265"/>
        <item h="1" m="1" x="220"/>
        <item h="1" m="1" x="227"/>
        <item h="1" x="37"/>
        <item h="1" m="1" x="236"/>
        <item h="1" m="1" x="435"/>
        <item h="1" m="1" x="235"/>
        <item h="1" x="41"/>
        <item h="1" x="44"/>
        <item h="1" m="1" x="172"/>
        <item h="1" x="47"/>
        <item h="1" m="1" x="267"/>
        <item h="1" m="1" x="381"/>
        <item h="1" x="17"/>
        <item h="1" m="1" x="242"/>
        <item h="1" x="21"/>
        <item h="1" m="1" x="206"/>
        <item h="1" m="1" x="373"/>
        <item h="1" x="142"/>
        <item h="1" x="133"/>
        <item h="1" x="119"/>
        <item h="1" x="103"/>
        <item h="1" m="1" x="420"/>
        <item h="1" m="1" x="166"/>
        <item h="1" m="1" x="368"/>
        <item h="1" m="1" x="415"/>
        <item h="1" m="1" x="330"/>
        <item h="1" x="42"/>
        <item h="1" m="1" x="260"/>
        <item h="1" m="1" x="205"/>
        <item h="1" m="1" x="421"/>
        <item h="1" m="1" x="295"/>
        <item h="1" m="1" x="329"/>
        <item h="1" m="1" x="427"/>
        <item h="1" x="7"/>
        <item h="1" m="1" x="302"/>
        <item h="1" m="1" x="320"/>
        <item h="1" m="1" x="336"/>
        <item h="1" m="1" x="325"/>
        <item h="1" x="110"/>
        <item h="1" m="1" x="310"/>
        <item h="1" m="1" x="255"/>
        <item h="1" m="1" x="293"/>
        <item h="1" m="1" x="214"/>
        <item h="1" m="1" x="264"/>
        <item h="1" m="1" x="213"/>
        <item h="1" x="71"/>
        <item h="1" m="1" x="223"/>
        <item h="1" m="1" x="428"/>
        <item h="1" m="1" x="413"/>
        <item h="1" m="1" x="233"/>
        <item h="1" m="1" x="245"/>
        <item h="1" m="1" x="259"/>
        <item h="1" m="1" x="305"/>
        <item h="1" m="1" x="292"/>
        <item h="1" m="1" x="351"/>
        <item h="1" x="105"/>
        <item h="1" m="1" x="406"/>
        <item h="1" m="1" x="187"/>
        <item h="1" m="1" x="178"/>
        <item h="1" m="1" x="396"/>
        <item h="1" m="1" x="375"/>
        <item h="1" m="1" x="288"/>
        <item h="1" m="1" x="313"/>
        <item h="1" m="1" x="365"/>
        <item h="1" x="153"/>
        <item h="1" m="1" x="168"/>
        <item h="1" x="144"/>
        <item h="1" m="1" x="232"/>
        <item h="1" m="1" x="203"/>
        <item h="1" m="1" x="352"/>
        <item h="1" m="1" x="364"/>
        <item h="1" x="139"/>
        <item h="1" m="1" x="272"/>
        <item h="1" m="1" x="389"/>
        <item h="1" x="162"/>
        <item h="1" m="1" x="258"/>
        <item h="1" m="1" x="307"/>
        <item h="1" m="1" x="175"/>
        <item h="1" m="1" x="218"/>
        <item h="1" m="1" x="340"/>
        <item h="1" m="1" x="176"/>
        <item h="1" x="94"/>
        <item h="1" m="1" x="208"/>
        <item h="1" x="121"/>
        <item h="1" m="1" x="195"/>
        <item h="1" m="1" x="173"/>
        <item h="1" m="1" x="279"/>
        <item h="1" x="104"/>
        <item h="1" m="1" x="249"/>
        <item h="1" x="111"/>
        <item h="1" m="1" x="254"/>
        <item h="1" m="1" x="419"/>
        <item h="1" m="1" x="338"/>
        <item h="1" m="1" x="251"/>
        <item h="1" m="1" x="273"/>
        <item h="1" m="1" x="169"/>
        <item h="1" x="32"/>
        <item h="1" m="1" x="417"/>
        <item h="1" m="1" x="170"/>
        <item h="1" x="53"/>
        <item h="1" m="1" x="180"/>
        <item h="1" x="14"/>
        <item h="1" x="135"/>
        <item h="1" x="3"/>
        <item h="1" m="1" x="418"/>
        <item h="1" m="1" x="224"/>
        <item h="1" x="137"/>
        <item h="1" m="1" x="327"/>
        <item h="1" x="88"/>
        <item h="1" m="1" x="382"/>
        <item h="1" x="60"/>
        <item h="1" m="1" x="289"/>
        <item h="1" x="61"/>
        <item h="1" m="1" x="285"/>
        <item h="1" m="1" x="216"/>
        <item h="1" m="1" x="294"/>
        <item h="1" m="1" x="212"/>
        <item h="1" m="1" x="360"/>
        <item h="1" m="1" x="261"/>
        <item h="1" m="1" x="402"/>
        <item h="1" x="74"/>
        <item h="1" x="13"/>
        <item h="1" m="1" x="376"/>
        <item h="1" x="112"/>
        <item h="1" m="1" x="323"/>
        <item h="1" x="126"/>
        <item h="1" m="1" x="369"/>
        <item h="1" m="1" x="299"/>
        <item h="1" m="1" x="370"/>
        <item h="1" m="1" x="275"/>
        <item h="1" x="82"/>
        <item h="1" m="1" x="190"/>
        <item h="1" m="1" x="182"/>
        <item h="1" m="1" x="252"/>
        <item h="1" m="1" x="228"/>
        <item h="1" m="1" x="341"/>
        <item h="1" m="1" x="374"/>
        <item h="1" x="67"/>
        <item h="1" m="1" x="339"/>
        <item h="1" m="1" x="246"/>
        <item h="1" m="1" x="222"/>
        <item h="1" x="54"/>
        <item h="1" x="51"/>
        <item h="1" m="1" x="345"/>
        <item h="1" m="1" x="266"/>
        <item h="1" m="1" x="202"/>
        <item h="1" m="1" x="186"/>
        <item h="1" x="68"/>
        <item h="1" m="1" x="324"/>
        <item h="1" x="131"/>
        <item h="1" m="1" x="238"/>
        <item h="1" x="124"/>
        <item h="1" m="1" x="183"/>
        <item h="1" x="141"/>
        <item h="1" x="10"/>
        <item h="1" m="1" x="425"/>
        <item h="1" m="1" x="331"/>
        <item h="1" m="1" x="298"/>
        <item h="1" m="1" x="171"/>
        <item h="1" m="1" x="362"/>
        <item h="1" m="1" x="399"/>
        <item h="1" m="1" x="414"/>
        <item h="1" x="38"/>
        <item h="1" m="1" x="217"/>
        <item h="1" x="108"/>
        <item h="1" m="1" x="316"/>
        <item h="1" m="1" x="349"/>
        <item h="1" m="1" x="354"/>
        <item h="1" m="1" x="287"/>
        <item h="1" m="1" x="230"/>
        <item h="1" x="152"/>
        <item h="1" m="1" x="377"/>
        <item h="1" m="1" x="423"/>
        <item h="1" m="1" x="198"/>
        <item h="1" m="1" x="237"/>
        <item h="1" x="18"/>
        <item h="1" m="1" x="303"/>
        <item h="1" x="73"/>
        <item h="1" x="107"/>
        <item h="1" m="1" x="380"/>
        <item h="1" m="1" x="335"/>
        <item h="1" x="26"/>
        <item h="1" m="1" x="344"/>
        <item h="1" x="138"/>
        <item h="1" m="1" x="248"/>
        <item h="1" x="20"/>
        <item h="1" m="1" x="357"/>
        <item h="1" m="1" x="410"/>
        <item h="1" m="1" x="185"/>
        <item h="1" m="1" x="416"/>
        <item h="1" m="1" x="308"/>
        <item h="1" m="1" x="199"/>
        <item h="1" m="1" x="274"/>
        <item h="1" m="1" x="244"/>
        <item h="1" m="1" x="332"/>
        <item h="1" m="1" x="371"/>
        <item h="1" m="1" x="430"/>
        <item h="1" m="1" x="271"/>
        <item h="1" x="79"/>
        <item h="1" m="1" x="281"/>
        <item h="1" x="89"/>
        <item h="1" m="1" x="210"/>
        <item h="1" m="1" x="433"/>
        <item h="1" x="4"/>
        <item h="1" x="8"/>
        <item h="1" x="9"/>
        <item h="1" x="11"/>
        <item h="1" x="12"/>
        <item h="1" x="16"/>
        <item h="1" x="19"/>
        <item h="1" x="22"/>
        <item h="1" x="23"/>
        <item h="1" x="24"/>
        <item h="1" m="1" x="403"/>
        <item h="1" x="28"/>
        <item h="1" x="33"/>
        <item h="1" x="34"/>
        <item h="1" x="39"/>
        <item h="1" x="40"/>
        <item h="1" x="45"/>
        <item h="1" x="46"/>
        <item h="1" x="48"/>
        <item h="1" x="49"/>
        <item h="1" x="55"/>
        <item h="1" x="56"/>
        <item h="1" x="64"/>
        <item h="1" x="66"/>
        <item h="1" x="69"/>
        <item h="1" x="70"/>
        <item h="1" x="75"/>
        <item h="1" x="76"/>
        <item h="1" x="77"/>
        <item h="1" x="78"/>
        <item h="1" x="81"/>
        <item h="1" x="84"/>
        <item h="1" x="85"/>
        <item h="1" x="86"/>
        <item h="1" x="87"/>
        <item h="1" x="91"/>
        <item h="1" x="93"/>
        <item h="1" x="95"/>
        <item h="1" x="96"/>
        <item h="1" x="97"/>
        <item h="1" x="99"/>
        <item h="1" x="100"/>
        <item h="1" x="101"/>
        <item h="1" x="102"/>
        <item h="1" x="106"/>
        <item h="1" x="113"/>
        <item h="1" x="114"/>
        <item h="1" x="115"/>
        <item h="1" x="116"/>
        <item h="1" x="120"/>
        <item h="1" x="122"/>
        <item h="1" x="123"/>
        <item h="1" x="127"/>
        <item h="1" x="128"/>
        <item h="1" x="129"/>
        <item h="1" x="130"/>
        <item h="1" x="134"/>
        <item h="1" x="136"/>
        <item h="1" x="140"/>
        <item h="1" x="145"/>
        <item h="1" x="146"/>
        <item h="1" x="147"/>
        <item h="1" x="149"/>
        <item h="1" x="151"/>
        <item h="1" x="154"/>
        <item h="1" x="156"/>
        <item h="1" x="157"/>
        <item h="1" x="158"/>
        <item h="1" x="159"/>
        <item h="1" x="160"/>
        <item h="1" x="161"/>
        <item h="1" x="163"/>
        <item h="1" x="164"/>
        <item h="1" x="165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 defaultSubtotal="0"/>
    <pivotField subtotalTop="0" showAll="0"/>
    <pivotField axis="axisRow" dataField="1" subtotalTop="0" showAll="0" sortType="descending">
      <items count="102">
        <item m="1" x="59"/>
        <item x="39"/>
        <item x="16"/>
        <item x="38"/>
        <item x="1"/>
        <item m="1" x="63"/>
        <item x="47"/>
        <item m="1" x="70"/>
        <item x="58"/>
        <item x="9"/>
        <item x="10"/>
        <item x="15"/>
        <item x="7"/>
        <item x="36"/>
        <item x="25"/>
        <item m="1" x="91"/>
        <item x="6"/>
        <item x="29"/>
        <item x="11"/>
        <item x="30"/>
        <item m="1" x="89"/>
        <item m="1" x="93"/>
        <item m="1" x="71"/>
        <item x="24"/>
        <item x="52"/>
        <item m="1" x="87"/>
        <item x="45"/>
        <item x="18"/>
        <item x="56"/>
        <item x="20"/>
        <item x="2"/>
        <item x="31"/>
        <item x="41"/>
        <item x="4"/>
        <item x="54"/>
        <item x="12"/>
        <item m="1" x="69"/>
        <item x="22"/>
        <item m="1" x="74"/>
        <item x="27"/>
        <item m="1" x="85"/>
        <item x="21"/>
        <item m="1" x="92"/>
        <item m="1" x="95"/>
        <item m="1" x="98"/>
        <item m="1" x="72"/>
        <item m="1" x="76"/>
        <item x="32"/>
        <item m="1" x="84"/>
        <item x="50"/>
        <item m="1" x="77"/>
        <item m="1" x="64"/>
        <item m="1" x="82"/>
        <item m="1" x="60"/>
        <item m="1" x="62"/>
        <item m="1" x="79"/>
        <item x="57"/>
        <item x="40"/>
        <item m="1" x="65"/>
        <item x="5"/>
        <item m="1" x="81"/>
        <item m="1" x="90"/>
        <item x="26"/>
        <item m="1" x="100"/>
        <item x="0"/>
        <item x="3"/>
        <item x="23"/>
        <item m="1" x="73"/>
        <item m="1" x="83"/>
        <item m="1" x="67"/>
        <item m="1" x="80"/>
        <item x="46"/>
        <item x="28"/>
        <item m="1" x="66"/>
        <item x="35"/>
        <item m="1" x="97"/>
        <item x="37"/>
        <item x="17"/>
        <item x="51"/>
        <item m="1" x="61"/>
        <item x="48"/>
        <item m="1" x="99"/>
        <item m="1" x="86"/>
        <item x="43"/>
        <item x="33"/>
        <item x="19"/>
        <item m="1" x="78"/>
        <item m="1" x="68"/>
        <item m="1" x="94"/>
        <item x="44"/>
        <item x="53"/>
        <item m="1" x="88"/>
        <item m="1" x="96"/>
        <item m="1" x="75"/>
        <item x="8"/>
        <item x="13"/>
        <item x="14"/>
        <item x="34"/>
        <item x="42"/>
        <item x="49"/>
        <item x="5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</pivotFields>
  <rowFields count="1">
    <field x="69"/>
  </rowFields>
  <rowItems count="25">
    <i>
      <x v="4"/>
    </i>
    <i>
      <x v="12"/>
    </i>
    <i>
      <x v="64"/>
    </i>
    <i>
      <x v="10"/>
    </i>
    <i>
      <x v="18"/>
    </i>
    <i>
      <x v="27"/>
    </i>
    <i>
      <x v="16"/>
    </i>
    <i>
      <x v="94"/>
    </i>
    <i>
      <x v="9"/>
    </i>
    <i>
      <x v="17"/>
    </i>
    <i>
      <x v="65"/>
    </i>
    <i>
      <x v="41"/>
    </i>
    <i>
      <x v="78"/>
    </i>
    <i>
      <x v="59"/>
    </i>
    <i>
      <x v="11"/>
    </i>
    <i>
      <x v="35"/>
    </i>
    <i>
      <x v="98"/>
    </i>
    <i>
      <x v="3"/>
    </i>
    <i>
      <x v="85"/>
    </i>
    <i>
      <x v="24"/>
    </i>
    <i>
      <x v="95"/>
    </i>
    <i>
      <x v="76"/>
    </i>
    <i>
      <x v="39"/>
    </i>
    <i>
      <x v="56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5" hier="-1"/>
  </pageFields>
  <dataFields count="3">
    <dataField name="N° informaciones" fld="69" subtotal="count" baseField="6" baseItem="65"/>
    <dataField name="Duración." fld="71" baseField="6" baseItem="49" numFmtId="166"/>
    <dataField name="Cuantificación" fld="20" baseField="69" baseItem="2" numFmtId="44"/>
  </dataFields>
  <formats count="25">
    <format dxfId="371">
      <pivotArea outline="0" collapsedLevelsAreSubtotals="1" fieldPosition="0"/>
    </format>
    <format dxfId="370">
      <pivotArea outline="0" collapsedLevelsAreSubtotals="1" fieldPosition="0"/>
    </format>
    <format dxfId="369">
      <pivotArea outline="0" fieldPosition="0">
        <references count="1">
          <reference field="4294967294" count="1">
            <x v="1"/>
          </reference>
        </references>
      </pivotArea>
    </format>
    <format dxfId="368">
      <pivotArea outline="0" collapsedLevelsAreSubtotals="1" fieldPosition="0"/>
    </format>
    <format dxfId="36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66">
      <pivotArea outline="0" collapsedLevelsAreSubtotals="1" fieldPosition="0"/>
    </format>
    <format dxfId="36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6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6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62">
      <pivotArea field="6" type="button" dataOnly="0" labelOnly="1" outline="0"/>
    </format>
    <format dxfId="361">
      <pivotArea field="11" type="button" dataOnly="0" labelOnly="1" outline="0"/>
    </format>
    <format dxfId="360">
      <pivotArea dataOnly="0" labelOnly="1" fieldPosition="0">
        <references count="1">
          <reference field="69" count="1">
            <x v="3"/>
          </reference>
        </references>
      </pivotArea>
    </format>
    <format dxfId="359">
      <pivotArea collapsedLevelsAreSubtotals="1" fieldPosition="0">
        <references count="2">
          <reference field="4294967294" count="1" selected="0">
            <x v="0"/>
          </reference>
          <reference field="69" count="1">
            <x v="1"/>
          </reference>
        </references>
      </pivotArea>
    </format>
    <format dxfId="358">
      <pivotArea collapsedLevelsAreSubtotals="1" fieldPosition="0">
        <references count="2">
          <reference field="4294967294" count="1" selected="0">
            <x v="0"/>
          </reference>
          <reference field="69" count="1">
            <x v="2"/>
          </reference>
        </references>
      </pivotArea>
    </format>
    <format dxfId="357">
      <pivotArea collapsedLevelsAreSubtotals="1" fieldPosition="0">
        <references count="2">
          <reference field="4294967294" count="1" selected="0">
            <x v="0"/>
          </reference>
          <reference field="69" count="1">
            <x v="5"/>
          </reference>
        </references>
      </pivotArea>
    </format>
    <format dxfId="356">
      <pivotArea field="69" type="button" dataOnly="0" labelOnly="1" outline="0" axis="axisRow" fieldPosition="0"/>
    </format>
    <format dxfId="355">
      <pivotArea dataOnly="0" labelOnly="1" fieldPosition="0">
        <references count="1">
          <reference field="69" count="6">
            <x v="1"/>
            <x v="2"/>
            <x v="3"/>
            <x v="4"/>
            <x v="5"/>
            <x v="6"/>
          </reference>
        </references>
      </pivotArea>
    </format>
    <format dxfId="35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53">
      <pivotArea collapsedLevelsAreSubtotals="1" fieldPosition="0">
        <references count="2">
          <reference field="4294967294" count="1" selected="0">
            <x v="0"/>
          </reference>
          <reference field="69" count="1">
            <x v="3"/>
          </reference>
        </references>
      </pivotArea>
    </format>
    <format dxfId="352">
      <pivotArea collapsedLevelsAreSubtotals="1" fieldPosition="0">
        <references count="2">
          <reference field="4294967294" count="1" selected="0">
            <x v="0"/>
          </reference>
          <reference field="69" count="1">
            <x v="4"/>
          </reference>
        </references>
      </pivotArea>
    </format>
    <format dxfId="351">
      <pivotArea outline="0" fieldPosition="0">
        <references count="1">
          <reference field="4294967294" count="1">
            <x v="2"/>
          </reference>
        </references>
      </pivotArea>
    </format>
    <format dxfId="350">
      <pivotArea dataOnly="0" labelOnly="1" fieldPosition="0">
        <references count="1">
          <reference field="69" count="1">
            <x v="4"/>
          </reference>
        </references>
      </pivotArea>
    </format>
    <format dxfId="349">
      <pivotArea dataOnly="0" labelOnly="1" fieldPosition="0">
        <references count="1">
          <reference field="69" count="1">
            <x v="3"/>
          </reference>
        </references>
      </pivotArea>
    </format>
    <format dxfId="348">
      <pivotArea dataOnly="0" labelOnly="1" fieldPosition="0">
        <references count="1">
          <reference field="69" count="1">
            <x v="2"/>
          </reference>
        </references>
      </pivotArea>
    </format>
    <format dxfId="347">
      <pivotArea dataOnly="0" labelOnly="1" fieldPosition="0">
        <references count="1">
          <reference field="69" count="1">
            <x v="5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6000000}" name="TablaDinámica9" cacheId="2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260:C271" firstHeaderRow="0" firstDataRow="1" firstDataCol="1" rowPageCount="1" colPageCount="1"/>
  <pivotFields count="76"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multipleItemSelectionAllowed="1" showAll="0">
      <items count="6">
        <item h="1" x="0"/>
        <item h="1" x="3"/>
        <item x="2"/>
        <item h="1" x="1"/>
        <item h="1" x="4"/>
        <item t="default"/>
      </items>
    </pivotField>
    <pivotField axis="axisRow" subtotalTop="0" showAll="0" sortType="descending">
      <items count="113">
        <item x="48"/>
        <item m="1" x="85"/>
        <item x="40"/>
        <item m="1" x="79"/>
        <item x="35"/>
        <item m="1" x="103"/>
        <item m="1" x="87"/>
        <item m="1" x="98"/>
        <item x="28"/>
        <item x="6"/>
        <item x="58"/>
        <item x="38"/>
        <item x="63"/>
        <item x="56"/>
        <item m="1" x="77"/>
        <item x="47"/>
        <item x="43"/>
        <item x="16"/>
        <item x="0"/>
        <item x="55"/>
        <item x="60"/>
        <item m="1" x="110"/>
        <item x="4"/>
        <item x="13"/>
        <item x="15"/>
        <item x="2"/>
        <item x="71"/>
        <item x="62"/>
        <item x="42"/>
        <item x="26"/>
        <item x="46"/>
        <item m="1" x="73"/>
        <item m="1" x="93"/>
        <item x="18"/>
        <item m="1" x="80"/>
        <item m="1" x="104"/>
        <item x="20"/>
        <item x="41"/>
        <item m="1" x="81"/>
        <item m="1" x="91"/>
        <item m="1" x="105"/>
        <item x="21"/>
        <item x="19"/>
        <item x="64"/>
        <item m="1" x="74"/>
        <item x="17"/>
        <item m="1" x="82"/>
        <item x="30"/>
        <item m="1" x="88"/>
        <item x="24"/>
        <item m="1" x="83"/>
        <item x="31"/>
        <item x="10"/>
        <item x="7"/>
        <item x="9"/>
        <item x="1"/>
        <item x="34"/>
        <item x="11"/>
        <item x="8"/>
        <item x="57"/>
        <item x="32"/>
        <item m="1" x="89"/>
        <item m="1" x="84"/>
        <item x="14"/>
        <item m="1" x="109"/>
        <item x="27"/>
        <item x="12"/>
        <item x="25"/>
        <item x="22"/>
        <item x="51"/>
        <item x="23"/>
        <item m="1" x="108"/>
        <item x="72"/>
        <item x="45"/>
        <item m="1" x="78"/>
        <item m="1" x="76"/>
        <item m="1" x="92"/>
        <item m="1" x="90"/>
        <item m="1" x="97"/>
        <item x="66"/>
        <item m="1" x="100"/>
        <item m="1" x="111"/>
        <item x="36"/>
        <item m="1" x="99"/>
        <item m="1" x="96"/>
        <item x="29"/>
        <item x="54"/>
        <item m="1" x="106"/>
        <item x="52"/>
        <item x="37"/>
        <item x="53"/>
        <item x="3"/>
        <item x="49"/>
        <item x="33"/>
        <item x="39"/>
        <item m="1" x="95"/>
        <item m="1" x="101"/>
        <item m="1" x="102"/>
        <item m="1" x="107"/>
        <item x="5"/>
        <item m="1" x="75"/>
        <item m="1" x="94"/>
        <item m="1" x="86"/>
        <item x="44"/>
        <item x="50"/>
        <item x="59"/>
        <item x="61"/>
        <item x="65"/>
        <item x="67"/>
        <item x="68"/>
        <item x="69"/>
        <item x="70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 defaultSubtotal="0"/>
    <pivotField subtotalTop="0" showAll="0"/>
    <pivotField dataField="1" subtotalTop="0" showAll="0" sortType="descending"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</pivotFields>
  <rowFields count="1">
    <field x="6"/>
  </rowFields>
  <rowItems count="11">
    <i>
      <x v="54"/>
    </i>
    <i>
      <x v="58"/>
    </i>
    <i>
      <x v="52"/>
    </i>
    <i>
      <x v="51"/>
    </i>
    <i>
      <x v="42"/>
    </i>
    <i>
      <x v="23"/>
    </i>
    <i>
      <x v="85"/>
    </i>
    <i>
      <x v="103"/>
    </i>
    <i>
      <x v="110"/>
    </i>
    <i>
      <x v="43"/>
    </i>
    <i t="grand">
      <x/>
    </i>
  </rowItems>
  <colFields count="1">
    <field x="-2"/>
  </colFields>
  <colItems count="2">
    <i>
      <x/>
    </i>
    <i i="1">
      <x v="1"/>
    </i>
  </colItems>
  <pageFields count="1">
    <pageField fld="5" hier="-1"/>
  </pageFields>
  <dataFields count="2">
    <dataField name="Promedio de Index" fld="72" subtotal="average" baseField="6" baseItem="49" numFmtId="164"/>
    <dataField name="N° informaciones" fld="69" subtotal="count" baseField="6" baseItem="65"/>
  </dataFields>
  <formats count="31">
    <format dxfId="402">
      <pivotArea outline="0" collapsedLevelsAreSubtotals="1" fieldPosition="0"/>
    </format>
    <format dxfId="401">
      <pivotArea outline="0" collapsedLevelsAreSubtotals="1" fieldPosition="0"/>
    </format>
    <format dxfId="400">
      <pivotArea outline="0" collapsedLevelsAreSubtotals="1" fieldPosition="0"/>
    </format>
    <format dxfId="39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98">
      <pivotArea outline="0" collapsedLevelsAreSubtotals="1" fieldPosition="0"/>
    </format>
    <format dxfId="39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9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9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94">
      <pivotArea collapsedLevelsAreSubtotals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393">
      <pivotArea collapsedLevelsAreSubtotals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392">
      <pivotArea collapsedLevelsAreSubtotals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391">
      <pivotArea dataOnly="0" labelOnly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390">
      <pivotArea field="6" type="button" dataOnly="0" labelOnly="1" outline="0" axis="axisRow" fieldPosition="0"/>
    </format>
    <format dxfId="389">
      <pivotArea collapsedLevelsAreSubtotals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388">
      <pivotArea dataOnly="0" labelOnly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387">
      <pivotArea collapsedLevelsAreSubtotals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386">
      <pivotArea dataOnly="0" labelOnly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385">
      <pivotArea dataOnly="0" labelOnly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384">
      <pivotArea dataOnly="0" labelOnly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38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8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8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80">
      <pivotArea type="all" dataOnly="0" outline="0" fieldPosition="0"/>
    </format>
    <format dxfId="379">
      <pivotArea outline="0" collapsedLevelsAreSubtotals="1" fieldPosition="0"/>
    </format>
    <format dxfId="378">
      <pivotArea field="6" type="button" dataOnly="0" labelOnly="1" outline="0" axis="axisRow" fieldPosition="0"/>
    </format>
    <format dxfId="377">
      <pivotArea dataOnly="0" labelOnly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376">
      <pivotArea dataOnly="0" labelOnly="1" grandRow="1" outline="0" fieldPosition="0"/>
    </format>
    <format dxfId="37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7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7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72">
      <pivotArea collapsedLevelsAreSubtotals="1" fieldPosition="0">
        <references count="2">
          <reference field="4294967294" count="1" selected="0">
            <x v="1"/>
          </reference>
          <reference field="6" count="1">
            <x v="54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2000000}" name="TablaDinámica5" cacheId="2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G68:I74" firstHeaderRow="0" firstDataRow="1" firstDataCol="1" rowPageCount="1" colPageCount="1"/>
  <pivotFields count="76"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multipleItemSelectionAllowed="1" showAll="0">
      <items count="6">
        <item h="1" x="0"/>
        <item h="1" x="3"/>
        <item x="2"/>
        <item h="1" x="1"/>
        <item h="1" x="4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Row" subtotalTop="0" showAll="0" sortType="descending">
      <items count="93">
        <item x="39"/>
        <item m="1" x="66"/>
        <item x="32"/>
        <item m="1" x="62"/>
        <item x="27"/>
        <item m="1" x="84"/>
        <item m="1" x="68"/>
        <item m="1" x="79"/>
        <item x="23"/>
        <item x="6"/>
        <item x="30"/>
        <item x="51"/>
        <item x="45"/>
        <item m="1" x="60"/>
        <item x="38"/>
        <item x="35"/>
        <item x="16"/>
        <item x="0"/>
        <item x="44"/>
        <item x="48"/>
        <item m="1" x="90"/>
        <item m="1" x="72"/>
        <item x="4"/>
        <item x="8"/>
        <item x="15"/>
        <item x="2"/>
        <item x="55"/>
        <item x="50"/>
        <item x="34"/>
        <item x="22"/>
        <item x="37"/>
        <item m="1" x="57"/>
        <item m="1" x="75"/>
        <item x="18"/>
        <item m="1" x="63"/>
        <item x="20"/>
        <item x="33"/>
        <item m="1" x="64"/>
        <item m="1" x="73"/>
        <item m="1" x="85"/>
        <item x="3"/>
        <item m="1" x="69"/>
        <item x="13"/>
        <item x="7"/>
        <item x="1"/>
        <item x="26"/>
        <item x="11"/>
        <item x="10"/>
        <item x="9"/>
        <item x="46"/>
        <item x="24"/>
        <item m="1" x="70"/>
        <item x="19"/>
        <item x="28"/>
        <item m="1" x="65"/>
        <item x="14"/>
        <item m="1" x="89"/>
        <item x="12"/>
        <item x="21"/>
        <item x="42"/>
        <item x="17"/>
        <item m="1" x="88"/>
        <item x="56"/>
        <item x="36"/>
        <item m="1" x="61"/>
        <item m="1" x="59"/>
        <item m="1" x="74"/>
        <item m="1" x="71"/>
        <item x="49"/>
        <item x="52"/>
        <item m="1" x="81"/>
        <item m="1" x="91"/>
        <item m="1" x="80"/>
        <item m="1" x="78"/>
        <item m="1" x="86"/>
        <item x="43"/>
        <item x="29"/>
        <item x="40"/>
        <item x="25"/>
        <item x="31"/>
        <item m="1" x="77"/>
        <item m="1" x="82"/>
        <item m="1" x="83"/>
        <item m="1" x="87"/>
        <item x="5"/>
        <item m="1" x="58"/>
        <item m="1" x="76"/>
        <item m="1" x="67"/>
        <item x="41"/>
        <item x="47"/>
        <item x="53"/>
        <item x="54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ubtotalTop="0" showAll="0"/>
    <pivotField subtotalTop="0" showAll="0"/>
    <pivotField subtotalTop="0" showAll="0"/>
    <pivotField showAll="0" defaultSubtotal="0"/>
    <pivotField dataField="1" subtotalTop="0" showAll="0"/>
    <pivotField subtotalTop="0"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</pivotFields>
  <rowFields count="1">
    <field x="63"/>
  </rowFields>
  <rowItems count="6">
    <i>
      <x v="48"/>
    </i>
    <i>
      <x v="23"/>
    </i>
    <i>
      <x v="52"/>
    </i>
    <i>
      <x v="47"/>
    </i>
    <i>
      <x v="42"/>
    </i>
    <i t="grand">
      <x/>
    </i>
  </rowItems>
  <colFields count="1">
    <field x="-2"/>
  </colFields>
  <colItems count="2">
    <i>
      <x/>
    </i>
    <i i="1">
      <x v="1"/>
    </i>
  </colItems>
  <pageFields count="1">
    <pageField fld="5" hier="-1"/>
  </pageFields>
  <dataFields count="2">
    <dataField name="Promedio de Index" fld="72" subtotal="average" baseField="69" baseItem="4" numFmtId="164"/>
    <dataField name="Cuenta de cod" fld="68" subtotal="count" baseField="0" baseItem="0"/>
  </dataFields>
  <formats count="19">
    <format dxfId="421">
      <pivotArea outline="0" collapsedLevelsAreSubtotals="1" fieldPosition="0"/>
    </format>
    <format dxfId="420">
      <pivotArea outline="0" collapsedLevelsAreSubtotals="1" fieldPosition="0"/>
    </format>
    <format dxfId="419">
      <pivotArea grandRow="1" outline="0" collapsedLevelsAreSubtotals="1" fieldPosition="0"/>
    </format>
    <format dxfId="418">
      <pivotArea grandRow="1" outline="0" collapsedLevelsAreSubtotals="1" fieldPosition="0"/>
    </format>
    <format dxfId="417">
      <pivotArea grandRow="1" outline="0" collapsedLevelsAreSubtotals="1" fieldPosition="0"/>
    </format>
    <format dxfId="416">
      <pivotArea grandRow="1" outline="0" collapsedLevelsAreSubtotals="1" fieldPosition="0"/>
    </format>
    <format dxfId="415">
      <pivotArea grandRow="1" outline="0" collapsedLevelsAreSubtotals="1" fieldPosition="0"/>
    </format>
    <format dxfId="414">
      <pivotArea grandRow="1" outline="0" collapsedLevelsAreSubtotals="1" fieldPosition="0"/>
    </format>
    <format dxfId="413">
      <pivotArea grandRow="1" outline="0" collapsedLevelsAreSubtotals="1" fieldPosition="0"/>
    </format>
    <format dxfId="412">
      <pivotArea outline="0" collapsedLevelsAreSubtotals="1" fieldPosition="0"/>
    </format>
    <format dxfId="411">
      <pivotArea type="all" dataOnly="0" outline="0" fieldPosition="0"/>
    </format>
    <format dxfId="410">
      <pivotArea outline="0" collapsedLevelsAreSubtotals="1" fieldPosition="0"/>
    </format>
    <format dxfId="409">
      <pivotArea field="63" type="button" dataOnly="0" labelOnly="1" outline="0" axis="axisRow" fieldPosition="0"/>
    </format>
    <format dxfId="408">
      <pivotArea dataOnly="0" labelOnly="1" outline="0" axis="axisValues" fieldPosition="0"/>
    </format>
    <format dxfId="407">
      <pivotArea dataOnly="0" labelOnly="1" fieldPosition="0">
        <references count="1">
          <reference field="63" count="4">
            <x v="40"/>
            <x v="53"/>
            <x v="57"/>
            <x v="60"/>
          </reference>
        </references>
      </pivotArea>
    </format>
    <format dxfId="406">
      <pivotArea dataOnly="0" labelOnly="1" grandRow="1" outline="0" fieldPosition="0"/>
    </format>
    <format dxfId="405">
      <pivotArea dataOnly="0" labelOnly="1" outline="0" axis="axisValues" fieldPosition="0"/>
    </format>
    <format dxfId="404">
      <pivotArea dataOnly="0" labelOnly="1" outline="0" axis="axisValues" fieldPosition="0"/>
    </format>
    <format dxfId="403">
      <pivotArea dataOnly="0" labelOnly="1" outline="0" axis="axisValues" fieldPosition="0"/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6000000}" name="TablaDinámica9" cacheId="2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436:C468" firstHeaderRow="0" firstDataRow="1" firstDataCol="1" rowPageCount="1" colPageCount="1"/>
  <pivotFields count="76"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multipleItemSelectionAllowed="1" showAll="0">
      <items count="6">
        <item x="0"/>
        <item h="1" x="3"/>
        <item h="1" x="2"/>
        <item h="1" x="1"/>
        <item h="1" x="4"/>
        <item t="default"/>
      </items>
    </pivotField>
    <pivotField axis="axisRow" subtotalTop="0" showAll="0" sortType="descending">
      <items count="113">
        <item x="48"/>
        <item m="1" x="85"/>
        <item x="40"/>
        <item m="1" x="79"/>
        <item x="35"/>
        <item m="1" x="103"/>
        <item m="1" x="87"/>
        <item m="1" x="98"/>
        <item x="28"/>
        <item x="6"/>
        <item x="58"/>
        <item x="38"/>
        <item x="63"/>
        <item x="56"/>
        <item m="1" x="77"/>
        <item x="47"/>
        <item x="43"/>
        <item x="16"/>
        <item x="0"/>
        <item x="55"/>
        <item x="60"/>
        <item m="1" x="110"/>
        <item x="4"/>
        <item x="13"/>
        <item x="15"/>
        <item x="2"/>
        <item x="71"/>
        <item x="62"/>
        <item x="42"/>
        <item x="26"/>
        <item x="46"/>
        <item m="1" x="73"/>
        <item m="1" x="93"/>
        <item x="18"/>
        <item m="1" x="80"/>
        <item m="1" x="104"/>
        <item x="20"/>
        <item x="41"/>
        <item m="1" x="81"/>
        <item m="1" x="91"/>
        <item m="1" x="105"/>
        <item x="21"/>
        <item x="19"/>
        <item x="64"/>
        <item m="1" x="74"/>
        <item x="17"/>
        <item m="1" x="82"/>
        <item x="30"/>
        <item m="1" x="88"/>
        <item x="24"/>
        <item m="1" x="83"/>
        <item x="31"/>
        <item x="10"/>
        <item x="7"/>
        <item x="9"/>
        <item x="1"/>
        <item x="34"/>
        <item x="11"/>
        <item x="8"/>
        <item x="57"/>
        <item x="32"/>
        <item m="1" x="89"/>
        <item m="1" x="84"/>
        <item x="14"/>
        <item m="1" x="109"/>
        <item x="27"/>
        <item x="12"/>
        <item x="25"/>
        <item x="22"/>
        <item x="51"/>
        <item x="23"/>
        <item m="1" x="108"/>
        <item x="72"/>
        <item x="45"/>
        <item m="1" x="78"/>
        <item m="1" x="76"/>
        <item m="1" x="92"/>
        <item m="1" x="90"/>
        <item m="1" x="97"/>
        <item x="66"/>
        <item m="1" x="100"/>
        <item m="1" x="111"/>
        <item x="36"/>
        <item m="1" x="99"/>
        <item m="1" x="96"/>
        <item x="29"/>
        <item x="54"/>
        <item m="1" x="106"/>
        <item x="52"/>
        <item x="37"/>
        <item x="53"/>
        <item x="3"/>
        <item x="49"/>
        <item x="33"/>
        <item x="39"/>
        <item m="1" x="95"/>
        <item m="1" x="101"/>
        <item m="1" x="102"/>
        <item m="1" x="107"/>
        <item x="5"/>
        <item m="1" x="75"/>
        <item m="1" x="94"/>
        <item m="1" x="86"/>
        <item x="44"/>
        <item x="50"/>
        <item x="59"/>
        <item x="61"/>
        <item x="65"/>
        <item x="67"/>
        <item x="68"/>
        <item x="69"/>
        <item x="70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 defaultSubtotal="0"/>
    <pivotField subtotalTop="0" showAll="0"/>
    <pivotField dataField="1" subtotalTop="0" showAll="0" sortType="descending"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</pivotFields>
  <rowFields count="1">
    <field x="6"/>
  </rowFields>
  <rowItems count="32">
    <i>
      <x v="25"/>
    </i>
    <i>
      <x v="68"/>
    </i>
    <i>
      <x v="22"/>
    </i>
    <i>
      <x v="18"/>
    </i>
    <i>
      <x v="36"/>
    </i>
    <i>
      <x v="57"/>
    </i>
    <i>
      <x v="9"/>
    </i>
    <i>
      <x v="55"/>
    </i>
    <i>
      <x v="70"/>
    </i>
    <i>
      <x v="53"/>
    </i>
    <i>
      <x v="63"/>
    </i>
    <i>
      <x v="4"/>
    </i>
    <i>
      <x v="11"/>
    </i>
    <i>
      <x v="56"/>
    </i>
    <i>
      <x v="28"/>
    </i>
    <i>
      <x v="16"/>
    </i>
    <i>
      <x v="60"/>
    </i>
    <i>
      <x v="13"/>
    </i>
    <i>
      <x v="33"/>
    </i>
    <i>
      <x/>
    </i>
    <i>
      <x v="89"/>
    </i>
    <i>
      <x v="2"/>
    </i>
    <i>
      <x v="27"/>
    </i>
    <i>
      <x v="37"/>
    </i>
    <i>
      <x v="19"/>
    </i>
    <i>
      <x v="99"/>
    </i>
    <i>
      <x v="105"/>
    </i>
    <i>
      <x v="104"/>
    </i>
    <i>
      <x v="79"/>
    </i>
    <i>
      <x v="20"/>
    </i>
    <i>
      <x v="59"/>
    </i>
    <i t="grand">
      <x/>
    </i>
  </rowItems>
  <colFields count="1">
    <field x="-2"/>
  </colFields>
  <colItems count="2">
    <i>
      <x/>
    </i>
    <i i="1">
      <x v="1"/>
    </i>
  </colItems>
  <pageFields count="1">
    <pageField fld="5" hier="-1"/>
  </pageFields>
  <dataFields count="2">
    <dataField name="Promedio de Index" fld="72" subtotal="average" baseField="6" baseItem="49" numFmtId="164"/>
    <dataField name="N° informaciones" fld="69" subtotal="count" baseField="6" baseItem="65"/>
  </dataFields>
  <formats count="30">
    <format dxfId="127">
      <pivotArea outline="0" collapsedLevelsAreSubtotals="1" fieldPosition="0"/>
    </format>
    <format dxfId="126">
      <pivotArea outline="0" collapsedLevelsAreSubtotals="1" fieldPosition="0"/>
    </format>
    <format dxfId="125">
      <pivotArea outline="0" collapsedLevelsAreSubtotals="1" fieldPosition="0"/>
    </format>
    <format dxfId="12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23">
      <pivotArea outline="0" collapsedLevelsAreSubtotals="1" fieldPosition="0"/>
    </format>
    <format dxfId="12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2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2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19">
      <pivotArea collapsedLevelsAreSubtotals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118">
      <pivotArea collapsedLevelsAreSubtotals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117">
      <pivotArea collapsedLevelsAreSubtotals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116">
      <pivotArea dataOnly="0" labelOnly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115">
      <pivotArea field="6" type="button" dataOnly="0" labelOnly="1" outline="0" axis="axisRow" fieldPosition="0"/>
    </format>
    <format dxfId="114">
      <pivotArea collapsedLevelsAreSubtotals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113">
      <pivotArea dataOnly="0" labelOnly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112">
      <pivotArea collapsedLevelsAreSubtotals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111">
      <pivotArea dataOnly="0" labelOnly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110">
      <pivotArea dataOnly="0" labelOnly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109">
      <pivotArea dataOnly="0" labelOnly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108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0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0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05">
      <pivotArea type="all" dataOnly="0" outline="0" fieldPosition="0"/>
    </format>
    <format dxfId="104">
      <pivotArea outline="0" collapsedLevelsAreSubtotals="1" fieldPosition="0"/>
    </format>
    <format dxfId="103">
      <pivotArea field="6" type="button" dataOnly="0" labelOnly="1" outline="0" axis="axisRow" fieldPosition="0"/>
    </format>
    <format dxfId="102">
      <pivotArea dataOnly="0" labelOnly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101">
      <pivotArea dataOnly="0" labelOnly="1" grandRow="1" outline="0" fieldPosition="0"/>
    </format>
    <format dxfId="10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9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9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4000000}" name="TablaDinámica7" cacheId="2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I221:L234" firstHeaderRow="0" firstDataRow="1" firstDataCol="1" rowPageCount="1" colPageCount="1"/>
  <pivotFields count="76"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multipleItemSelectionAllowed="1" showAll="0">
      <items count="6">
        <item x="0"/>
        <item h="1" x="3"/>
        <item h="1" x="2"/>
        <item h="1" x="1"/>
        <item h="1" x="4"/>
        <item t="default"/>
      </items>
    </pivotField>
    <pivotField subtotalTop="0" showAll="0" sortType="descending">
      <items count="113">
        <item x="48"/>
        <item m="1" x="85"/>
        <item x="40"/>
        <item m="1" x="79"/>
        <item x="35"/>
        <item m="1" x="103"/>
        <item m="1" x="87"/>
        <item m="1" x="98"/>
        <item x="28"/>
        <item x="6"/>
        <item x="58"/>
        <item x="38"/>
        <item x="63"/>
        <item x="56"/>
        <item m="1" x="77"/>
        <item x="47"/>
        <item x="43"/>
        <item x="16"/>
        <item x="0"/>
        <item x="55"/>
        <item x="60"/>
        <item m="1" x="110"/>
        <item x="4"/>
        <item x="13"/>
        <item x="15"/>
        <item x="2"/>
        <item x="71"/>
        <item x="62"/>
        <item x="42"/>
        <item x="26"/>
        <item x="46"/>
        <item m="1" x="73"/>
        <item m="1" x="93"/>
        <item x="18"/>
        <item m="1" x="80"/>
        <item m="1" x="104"/>
        <item x="20"/>
        <item x="41"/>
        <item m="1" x="81"/>
        <item m="1" x="91"/>
        <item m="1" x="105"/>
        <item x="21"/>
        <item x="19"/>
        <item x="64"/>
        <item m="1" x="74"/>
        <item x="17"/>
        <item m="1" x="82"/>
        <item x="30"/>
        <item m="1" x="88"/>
        <item x="24"/>
        <item m="1" x="83"/>
        <item x="31"/>
        <item x="10"/>
        <item x="7"/>
        <item x="9"/>
        <item x="1"/>
        <item x="34"/>
        <item x="11"/>
        <item x="8"/>
        <item x="57"/>
        <item x="32"/>
        <item m="1" x="89"/>
        <item m="1" x="84"/>
        <item x="14"/>
        <item m="1" x="109"/>
        <item x="27"/>
        <item x="12"/>
        <item x="25"/>
        <item x="22"/>
        <item x="51"/>
        <item x="23"/>
        <item m="1" x="108"/>
        <item x="72"/>
        <item x="45"/>
        <item m="1" x="78"/>
        <item m="1" x="76"/>
        <item m="1" x="92"/>
        <item m="1" x="90"/>
        <item m="1" x="97"/>
        <item x="66"/>
        <item m="1" x="100"/>
        <item m="1" x="111"/>
        <item x="36"/>
        <item m="1" x="99"/>
        <item m="1" x="96"/>
        <item x="29"/>
        <item x="54"/>
        <item m="1" x="106"/>
        <item x="52"/>
        <item x="37"/>
        <item x="53"/>
        <item x="3"/>
        <item x="49"/>
        <item x="33"/>
        <item x="39"/>
        <item m="1" x="95"/>
        <item m="1" x="101"/>
        <item m="1" x="102"/>
        <item m="1" x="107"/>
        <item x="5"/>
        <item m="1" x="75"/>
        <item m="1" x="94"/>
        <item m="1" x="86"/>
        <item x="44"/>
        <item x="50"/>
        <item x="59"/>
        <item x="61"/>
        <item x="65"/>
        <item x="67"/>
        <item x="68"/>
        <item x="69"/>
        <item x="7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ubtotalTop="0" showAll="0"/>
    <pivotField subtotalTop="0" showAll="0"/>
    <pivotField subtotalTop="0" showAll="0"/>
    <pivotField subtotalTop="0" showAll="0"/>
    <pivotField axis="axisRow" subtotalTop="0" showAll="0" sortType="descending">
      <items count="437">
        <item m="1" x="215"/>
        <item x="35"/>
        <item x="150"/>
        <item x="59"/>
        <item m="1" x="209"/>
        <item m="1" x="319"/>
        <item m="1" x="359"/>
        <item m="1" x="388"/>
        <item m="1" x="278"/>
        <item m="1" x="194"/>
        <item m="1" x="350"/>
        <item x="31"/>
        <item m="1" x="363"/>
        <item m="1" x="221"/>
        <item m="1" x="291"/>
        <item m="1" x="301"/>
        <item m="1" x="321"/>
        <item m="1" x="226"/>
        <item m="1" x="191"/>
        <item m="1" x="192"/>
        <item x="25"/>
        <item m="1" x="429"/>
        <item x="29"/>
        <item m="1" x="393"/>
        <item m="1" x="405"/>
        <item m="1" x="397"/>
        <item x="155"/>
        <item m="1" x="257"/>
        <item m="1" x="383"/>
        <item m="1" x="426"/>
        <item m="1" x="385"/>
        <item m="1" x="253"/>
        <item x="72"/>
        <item m="1" x="431"/>
        <item m="1" x="268"/>
        <item m="1" x="284"/>
        <item m="1" x="167"/>
        <item m="1" x="225"/>
        <item x="50"/>
        <item x="98"/>
        <item m="1" x="333"/>
        <item m="1" x="304"/>
        <item m="1" x="193"/>
        <item m="1" x="315"/>
        <item m="1" x="280"/>
        <item m="1" x="211"/>
        <item m="1" x="386"/>
        <item x="143"/>
        <item m="1" x="342"/>
        <item m="1" x="408"/>
        <item m="1" x="306"/>
        <item m="1" x="311"/>
        <item m="1" x="290"/>
        <item m="1" x="179"/>
        <item m="1" x="256"/>
        <item m="1" x="207"/>
        <item m="1" x="188"/>
        <item m="1" x="384"/>
        <item m="1" x="189"/>
        <item m="1" x="181"/>
        <item m="1" x="283"/>
        <item x="5"/>
        <item m="1" x="276"/>
        <item m="1" x="355"/>
        <item m="1" x="367"/>
        <item x="43"/>
        <item x="30"/>
        <item m="1" x="404"/>
        <item m="1" x="422"/>
        <item m="1" x="337"/>
        <item x="52"/>
        <item m="1" x="177"/>
        <item m="1" x="262"/>
        <item x="118"/>
        <item m="1" x="250"/>
        <item m="1" x="318"/>
        <item x="92"/>
        <item m="1" x="378"/>
        <item x="27"/>
        <item m="1" x="196"/>
        <item x="90"/>
        <item m="1" x="322"/>
        <item m="1" x="234"/>
        <item m="1" x="270"/>
        <item m="1" x="312"/>
        <item x="83"/>
        <item m="1" x="356"/>
        <item m="1" x="197"/>
        <item x="58"/>
        <item m="1" x="231"/>
        <item x="2"/>
        <item m="1" x="366"/>
        <item m="1" x="184"/>
        <item m="1" x="411"/>
        <item h="1" x="1"/>
        <item m="1" x="334"/>
        <item m="1" x="398"/>
        <item m="1" x="387"/>
        <item h="1" m="1" x="247"/>
        <item h="1" m="1" x="296"/>
        <item h="1" x="117"/>
        <item h="1" m="1" x="240"/>
        <item h="1" x="63"/>
        <item h="1" x="65"/>
        <item h="1" m="1" x="297"/>
        <item h="1" m="1" x="300"/>
        <item h="1" m="1" x="309"/>
        <item h="1" m="1" x="361"/>
        <item h="1" m="1" x="391"/>
        <item h="1" m="1" x="277"/>
        <item h="1" m="1" x="392"/>
        <item h="1" m="1" x="200"/>
        <item h="1" m="1" x="348"/>
        <item h="1" m="1" x="343"/>
        <item h="1" m="1" x="201"/>
        <item h="1" m="1" x="424"/>
        <item h="1" x="109"/>
        <item h="1" x="0"/>
        <item h="1" m="1" x="269"/>
        <item h="1" x="80"/>
        <item h="1" m="1" x="379"/>
        <item h="1" m="1" x="282"/>
        <item h="1" m="1" x="219"/>
        <item h="1" m="1" x="243"/>
        <item h="1" x="57"/>
        <item h="1" m="1" x="204"/>
        <item h="1" m="1" x="326"/>
        <item h="1" x="62"/>
        <item h="1" m="1" x="286"/>
        <item h="1" m="1" x="372"/>
        <item h="1" x="148"/>
        <item h="1" m="1" x="174"/>
        <item h="1" x="36"/>
        <item h="1" m="1" x="353"/>
        <item h="1" x="125"/>
        <item h="1" x="15"/>
        <item h="1" m="1" x="239"/>
        <item h="1" m="1" x="434"/>
        <item h="1" x="132"/>
        <item h="1" m="1" x="241"/>
        <item h="1" m="1" x="390"/>
        <item h="1" m="1" x="317"/>
        <item h="1" x="6"/>
        <item h="1" m="1" x="401"/>
        <item h="1" m="1" x="400"/>
        <item h="1" m="1" x="395"/>
        <item h="1" m="1" x="263"/>
        <item h="1" m="1" x="407"/>
        <item h="1" m="1" x="394"/>
        <item h="1" m="1" x="358"/>
        <item h="1" m="1" x="229"/>
        <item h="1" m="1" x="412"/>
        <item h="1" m="1" x="432"/>
        <item h="1" m="1" x="328"/>
        <item h="1" m="1" x="346"/>
        <item h="1" m="1" x="409"/>
        <item h="1" m="1" x="347"/>
        <item h="1" m="1" x="314"/>
        <item h="1" m="1" x="265"/>
        <item h="1" m="1" x="220"/>
        <item h="1" m="1" x="227"/>
        <item h="1" x="37"/>
        <item h="1" m="1" x="236"/>
        <item h="1" m="1" x="435"/>
        <item h="1" m="1" x="235"/>
        <item h="1" x="41"/>
        <item h="1" x="44"/>
        <item h="1" m="1" x="172"/>
        <item h="1" x="47"/>
        <item h="1" m="1" x="267"/>
        <item h="1" m="1" x="381"/>
        <item h="1" x="17"/>
        <item h="1" m="1" x="242"/>
        <item h="1" x="21"/>
        <item h="1" m="1" x="206"/>
        <item h="1" m="1" x="373"/>
        <item h="1" x="142"/>
        <item h="1" x="133"/>
        <item h="1" x="119"/>
        <item h="1" x="103"/>
        <item h="1" m="1" x="420"/>
        <item h="1" m="1" x="166"/>
        <item h="1" m="1" x="368"/>
        <item h="1" m="1" x="415"/>
        <item h="1" m="1" x="330"/>
        <item h="1" x="42"/>
        <item h="1" m="1" x="260"/>
        <item h="1" m="1" x="205"/>
        <item h="1" m="1" x="421"/>
        <item h="1" m="1" x="295"/>
        <item h="1" m="1" x="329"/>
        <item h="1" m="1" x="427"/>
        <item h="1" x="7"/>
        <item h="1" m="1" x="302"/>
        <item h="1" m="1" x="320"/>
        <item h="1" m="1" x="336"/>
        <item h="1" m="1" x="325"/>
        <item h="1" x="110"/>
        <item h="1" m="1" x="310"/>
        <item h="1" m="1" x="255"/>
        <item h="1" m="1" x="293"/>
        <item h="1" m="1" x="214"/>
        <item h="1" m="1" x="264"/>
        <item h="1" m="1" x="213"/>
        <item h="1" x="71"/>
        <item h="1" m="1" x="223"/>
        <item h="1" m="1" x="428"/>
        <item h="1" m="1" x="413"/>
        <item h="1" m="1" x="233"/>
        <item h="1" m="1" x="245"/>
        <item h="1" m="1" x="259"/>
        <item h="1" m="1" x="305"/>
        <item h="1" m="1" x="292"/>
        <item h="1" m="1" x="351"/>
        <item h="1" x="105"/>
        <item h="1" m="1" x="406"/>
        <item h="1" m="1" x="187"/>
        <item h="1" m="1" x="178"/>
        <item h="1" m="1" x="396"/>
        <item h="1" m="1" x="375"/>
        <item h="1" m="1" x="288"/>
        <item h="1" m="1" x="313"/>
        <item h="1" m="1" x="365"/>
        <item h="1" x="153"/>
        <item h="1" m="1" x="168"/>
        <item h="1" x="144"/>
        <item h="1" m="1" x="232"/>
        <item h="1" m="1" x="203"/>
        <item h="1" m="1" x="352"/>
        <item h="1" m="1" x="364"/>
        <item h="1" x="139"/>
        <item h="1" m="1" x="272"/>
        <item h="1" m="1" x="389"/>
        <item h="1" x="162"/>
        <item h="1" m="1" x="258"/>
        <item h="1" m="1" x="307"/>
        <item h="1" m="1" x="175"/>
        <item h="1" m="1" x="218"/>
        <item h="1" m="1" x="340"/>
        <item h="1" m="1" x="176"/>
        <item h="1" x="94"/>
        <item h="1" m="1" x="208"/>
        <item h="1" x="121"/>
        <item h="1" m="1" x="195"/>
        <item h="1" m="1" x="173"/>
        <item h="1" m="1" x="279"/>
        <item h="1" x="104"/>
        <item h="1" m="1" x="249"/>
        <item h="1" x="111"/>
        <item h="1" m="1" x="254"/>
        <item h="1" m="1" x="419"/>
        <item h="1" m="1" x="338"/>
        <item h="1" m="1" x="251"/>
        <item h="1" m="1" x="273"/>
        <item h="1" m="1" x="169"/>
        <item h="1" x="32"/>
        <item h="1" m="1" x="417"/>
        <item h="1" m="1" x="170"/>
        <item h="1" x="53"/>
        <item h="1" m="1" x="180"/>
        <item h="1" x="14"/>
        <item h="1" x="135"/>
        <item h="1" x="3"/>
        <item h="1" m="1" x="418"/>
        <item h="1" m="1" x="224"/>
        <item h="1" x="137"/>
        <item h="1" m="1" x="327"/>
        <item h="1" x="88"/>
        <item h="1" m="1" x="382"/>
        <item h="1" x="60"/>
        <item h="1" m="1" x="289"/>
        <item h="1" x="61"/>
        <item h="1" m="1" x="285"/>
        <item h="1" m="1" x="216"/>
        <item h="1" m="1" x="294"/>
        <item h="1" m="1" x="212"/>
        <item h="1" m="1" x="360"/>
        <item h="1" m="1" x="261"/>
        <item h="1" m="1" x="402"/>
        <item h="1" x="74"/>
        <item h="1" x="13"/>
        <item h="1" m="1" x="376"/>
        <item h="1" x="112"/>
        <item h="1" m="1" x="323"/>
        <item h="1" x="126"/>
        <item h="1" m="1" x="369"/>
        <item h="1" m="1" x="299"/>
        <item h="1" m="1" x="370"/>
        <item h="1" m="1" x="275"/>
        <item h="1" x="82"/>
        <item h="1" m="1" x="190"/>
        <item h="1" m="1" x="182"/>
        <item h="1" m="1" x="252"/>
        <item h="1" m="1" x="228"/>
        <item h="1" m="1" x="341"/>
        <item h="1" m="1" x="374"/>
        <item h="1" x="67"/>
        <item h="1" m="1" x="339"/>
        <item h="1" m="1" x="246"/>
        <item h="1" m="1" x="222"/>
        <item h="1" x="54"/>
        <item h="1" x="51"/>
        <item h="1" m="1" x="345"/>
        <item h="1" m="1" x="266"/>
        <item h="1" m="1" x="202"/>
        <item h="1" m="1" x="186"/>
        <item h="1" x="68"/>
        <item h="1" m="1" x="324"/>
        <item h="1" x="131"/>
        <item h="1" m="1" x="238"/>
        <item h="1" x="124"/>
        <item h="1" m="1" x="183"/>
        <item h="1" x="141"/>
        <item h="1" x="10"/>
        <item h="1" m="1" x="425"/>
        <item h="1" m="1" x="331"/>
        <item h="1" m="1" x="298"/>
        <item h="1" m="1" x="171"/>
        <item h="1" m="1" x="362"/>
        <item h="1" m="1" x="399"/>
        <item h="1" m="1" x="414"/>
        <item h="1" x="38"/>
        <item h="1" m="1" x="217"/>
        <item h="1" x="108"/>
        <item h="1" m="1" x="316"/>
        <item h="1" m="1" x="349"/>
        <item h="1" m="1" x="354"/>
        <item h="1" m="1" x="287"/>
        <item h="1" m="1" x="230"/>
        <item h="1" x="152"/>
        <item h="1" m="1" x="377"/>
        <item h="1" m="1" x="423"/>
        <item h="1" m="1" x="198"/>
        <item h="1" m="1" x="237"/>
        <item h="1" x="18"/>
        <item h="1" m="1" x="303"/>
        <item h="1" x="73"/>
        <item h="1" x="107"/>
        <item h="1" m="1" x="380"/>
        <item h="1" m="1" x="335"/>
        <item h="1" x="26"/>
        <item h="1" m="1" x="344"/>
        <item h="1" x="138"/>
        <item h="1" m="1" x="248"/>
        <item h="1" x="20"/>
        <item h="1" m="1" x="357"/>
        <item h="1" m="1" x="410"/>
        <item h="1" m="1" x="185"/>
        <item h="1" m="1" x="416"/>
        <item h="1" m="1" x="308"/>
        <item h="1" m="1" x="199"/>
        <item h="1" m="1" x="274"/>
        <item h="1" m="1" x="244"/>
        <item h="1" m="1" x="332"/>
        <item h="1" m="1" x="371"/>
        <item h="1" m="1" x="430"/>
        <item h="1" m="1" x="271"/>
        <item h="1" x="79"/>
        <item h="1" m="1" x="281"/>
        <item h="1" x="89"/>
        <item h="1" m="1" x="210"/>
        <item h="1" m="1" x="433"/>
        <item h="1" x="4"/>
        <item h="1" x="8"/>
        <item h="1" x="9"/>
        <item h="1" x="11"/>
        <item h="1" x="12"/>
        <item h="1" x="16"/>
        <item h="1" x="19"/>
        <item h="1" x="22"/>
        <item h="1" x="23"/>
        <item h="1" x="24"/>
        <item h="1" m="1" x="403"/>
        <item h="1" x="28"/>
        <item h="1" x="33"/>
        <item h="1" x="34"/>
        <item h="1" x="39"/>
        <item h="1" x="40"/>
        <item h="1" x="45"/>
        <item h="1" x="46"/>
        <item h="1" x="48"/>
        <item h="1" x="49"/>
        <item h="1" x="55"/>
        <item h="1" x="56"/>
        <item h="1" x="64"/>
        <item h="1" x="66"/>
        <item h="1" x="69"/>
        <item h="1" x="70"/>
        <item h="1" x="75"/>
        <item h="1" x="76"/>
        <item h="1" x="77"/>
        <item h="1" x="78"/>
        <item h="1" x="81"/>
        <item h="1" x="84"/>
        <item h="1" x="85"/>
        <item h="1" x="86"/>
        <item h="1" x="87"/>
        <item h="1" x="91"/>
        <item h="1" x="93"/>
        <item h="1" x="95"/>
        <item h="1" x="96"/>
        <item h="1" x="97"/>
        <item h="1" x="99"/>
        <item h="1" x="100"/>
        <item h="1" x="101"/>
        <item h="1" x="102"/>
        <item h="1" x="106"/>
        <item h="1" x="113"/>
        <item h="1" x="114"/>
        <item h="1" x="115"/>
        <item h="1" x="116"/>
        <item h="1" x="120"/>
        <item h="1" x="122"/>
        <item h="1" x="123"/>
        <item h="1" x="127"/>
        <item h="1" x="128"/>
        <item h="1" x="129"/>
        <item h="1" x="130"/>
        <item h="1" x="134"/>
        <item h="1" x="136"/>
        <item h="1" x="140"/>
        <item h="1" x="145"/>
        <item h="1" x="146"/>
        <item h="1" x="147"/>
        <item h="1" x="149"/>
        <item h="1" x="151"/>
        <item h="1" x="154"/>
        <item h="1" x="156"/>
        <item h="1" x="157"/>
        <item h="1" x="158"/>
        <item h="1" x="159"/>
        <item h="1" x="160"/>
        <item h="1" x="161"/>
        <item h="1" x="163"/>
        <item h="1" x="164"/>
        <item h="1" x="16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 defaultSubtotal="0"/>
    <pivotField subtotalTop="0" showAll="0"/>
    <pivotField dataField="1" subtotalTop="0"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</pivotFields>
  <rowFields count="1">
    <field x="11"/>
  </rowFields>
  <rowItems count="13">
    <i>
      <x v="78"/>
    </i>
    <i>
      <x v="61"/>
    </i>
    <i>
      <x v="90"/>
    </i>
    <i>
      <x v="22"/>
    </i>
    <i>
      <x v="76"/>
    </i>
    <i>
      <x v="11"/>
    </i>
    <i>
      <x v="1"/>
    </i>
    <i>
      <x v="47"/>
    </i>
    <i>
      <x v="85"/>
    </i>
    <i>
      <x v="39"/>
    </i>
    <i>
      <x v="73"/>
    </i>
    <i>
      <x v="66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5" hier="-1"/>
  </pageFields>
  <dataFields count="3">
    <dataField name="N° informaciones" fld="69" subtotal="count" baseField="6" baseItem="65"/>
    <dataField name="Promedio de Audiencia" fld="18" subtotal="average" baseField="11" baseItem="11" numFmtId="3"/>
    <dataField name="Cuantificación" fld="20" baseField="11" baseItem="95" numFmtId="44"/>
  </dataFields>
  <formats count="20">
    <format dxfId="146">
      <pivotArea outline="0" collapsedLevelsAreSubtotals="1" fieldPosition="0"/>
    </format>
    <format dxfId="145">
      <pivotArea outline="0" collapsedLevelsAreSubtotals="1" fieldPosition="0"/>
    </format>
    <format dxfId="144">
      <pivotArea outline="0" collapsedLevelsAreSubtotals="1" fieldPosition="0"/>
    </format>
    <format dxfId="14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42">
      <pivotArea outline="0" collapsedLevelsAreSubtotals="1" fieldPosition="0"/>
    </format>
    <format dxfId="14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4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3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38">
      <pivotArea field="6" type="button" dataOnly="0" labelOnly="1" outline="0"/>
    </format>
    <format dxfId="137">
      <pivotArea field="11" type="button" dataOnly="0" labelOnly="1" outline="0" axis="axisRow" fieldPosition="0"/>
    </format>
    <format dxfId="136">
      <pivotArea dataOnly="0" labelOnly="1" fieldPosition="0">
        <references count="1">
          <reference field="11" count="3">
            <x v="95"/>
            <x v="96"/>
            <x v="97"/>
          </reference>
        </references>
      </pivotArea>
    </format>
    <format dxfId="135">
      <pivotArea collapsedLevelsAreSubtotals="1" fieldPosition="0">
        <references count="2">
          <reference field="4294967294" count="1" selected="0">
            <x v="0"/>
          </reference>
          <reference field="11" count="1">
            <x v="95"/>
          </reference>
        </references>
      </pivotArea>
    </format>
    <format dxfId="13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33">
      <pivotArea outline="0" fieldPosition="0">
        <references count="1">
          <reference field="4294967294" count="1">
            <x v="2"/>
          </reference>
        </references>
      </pivotArea>
    </format>
    <format dxfId="132">
      <pivotArea outline="0" fieldPosition="0">
        <references count="1">
          <reference field="4294967294" count="1">
            <x v="1"/>
          </reference>
        </references>
      </pivotArea>
    </format>
    <format dxfId="131">
      <pivotArea dataOnly="0" labelOnly="1" fieldPosition="0">
        <references count="1">
          <reference field="11" count="1">
            <x v="0"/>
          </reference>
        </references>
      </pivotArea>
    </format>
    <format dxfId="13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29">
      <pivotArea dataOnly="0" labelOnly="1" fieldPosition="0">
        <references count="1">
          <reference field="11" count="1">
            <x v="70"/>
          </reference>
        </references>
      </pivotArea>
    </format>
    <format dxfId="128">
      <pivotArea dataOnly="0" labelOnly="1" fieldPosition="0">
        <references count="1">
          <reference field="11" count="1">
            <x v="51"/>
          </reference>
        </references>
      </pivotArea>
    </format>
    <format dxfId="1">
      <pivotArea collapsedLevelsAreSubtotals="1" fieldPosition="0">
        <references count="2">
          <reference field="4294967294" count="1" selected="0">
            <x v="1"/>
          </reference>
          <reference field="11" count="1">
            <x v="78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TablaDinámica2" cacheId="2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66:B95" firstHeaderRow="1" firstDataRow="1" firstDataCol="1" rowPageCount="1" colPageCount="1"/>
  <pivotFields count="76"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multipleItemSelectionAllowed="1" showAll="0">
      <items count="6">
        <item x="0"/>
        <item h="1" x="3"/>
        <item h="1" x="2"/>
        <item h="1" x="1"/>
        <item h="1" x="4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 defaultSubtotal="0"/>
    <pivotField subtotalTop="0" showAll="0"/>
    <pivotField axis="axisRow" dataField="1" subtotalTop="0" showAll="0" sortType="descending">
      <items count="102">
        <item m="1" x="59"/>
        <item x="39"/>
        <item x="16"/>
        <item x="38"/>
        <item x="1"/>
        <item x="47"/>
        <item m="1" x="70"/>
        <item x="58"/>
        <item m="1" x="63"/>
        <item x="9"/>
        <item x="10"/>
        <item x="15"/>
        <item x="7"/>
        <item x="36"/>
        <item x="25"/>
        <item m="1" x="91"/>
        <item x="6"/>
        <item x="29"/>
        <item x="11"/>
        <item x="30"/>
        <item m="1" x="89"/>
        <item m="1" x="93"/>
        <item m="1" x="71"/>
        <item x="24"/>
        <item x="52"/>
        <item m="1" x="87"/>
        <item x="45"/>
        <item x="18"/>
        <item x="56"/>
        <item x="20"/>
        <item x="2"/>
        <item x="31"/>
        <item x="41"/>
        <item x="4"/>
        <item x="54"/>
        <item x="12"/>
        <item m="1" x="69"/>
        <item x="22"/>
        <item m="1" x="74"/>
        <item x="27"/>
        <item m="1" x="85"/>
        <item x="21"/>
        <item m="1" x="92"/>
        <item m="1" x="95"/>
        <item m="1" x="98"/>
        <item m="1" x="72"/>
        <item m="1" x="76"/>
        <item x="32"/>
        <item m="1" x="84"/>
        <item x="50"/>
        <item m="1" x="77"/>
        <item m="1" x="64"/>
        <item m="1" x="82"/>
        <item m="1" x="60"/>
        <item m="1" x="62"/>
        <item m="1" x="79"/>
        <item x="57"/>
        <item x="40"/>
        <item m="1" x="65"/>
        <item x="5"/>
        <item m="1" x="81"/>
        <item m="1" x="90"/>
        <item x="26"/>
        <item m="1" x="100"/>
        <item x="0"/>
        <item x="3"/>
        <item x="23"/>
        <item m="1" x="73"/>
        <item m="1" x="83"/>
        <item m="1" x="67"/>
        <item m="1" x="80"/>
        <item x="46"/>
        <item x="28"/>
        <item m="1" x="66"/>
        <item x="35"/>
        <item m="1" x="97"/>
        <item x="37"/>
        <item x="17"/>
        <item x="51"/>
        <item m="1" x="61"/>
        <item x="48"/>
        <item m="1" x="99"/>
        <item m="1" x="86"/>
        <item x="43"/>
        <item x="33"/>
        <item x="19"/>
        <item m="1" x="78"/>
        <item m="1" x="68"/>
        <item m="1" x="94"/>
        <item x="44"/>
        <item x="53"/>
        <item m="1" x="88"/>
        <item m="1" x="96"/>
        <item m="1" x="75"/>
        <item x="8"/>
        <item x="13"/>
        <item x="14"/>
        <item x="34"/>
        <item x="42"/>
        <item x="49"/>
        <item x="5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</pivotFields>
  <rowFields count="1">
    <field x="69"/>
  </rowFields>
  <rowItems count="29">
    <i>
      <x v="4"/>
    </i>
    <i>
      <x v="27"/>
    </i>
    <i>
      <x v="18"/>
    </i>
    <i>
      <x v="33"/>
    </i>
    <i>
      <x v="64"/>
    </i>
    <i>
      <x v="94"/>
    </i>
    <i>
      <x v="17"/>
    </i>
    <i>
      <x v="65"/>
    </i>
    <i>
      <x v="2"/>
    </i>
    <i>
      <x v="9"/>
    </i>
    <i>
      <x v="30"/>
    </i>
    <i>
      <x v="10"/>
    </i>
    <i>
      <x v="1"/>
    </i>
    <i>
      <x v="16"/>
    </i>
    <i>
      <x v="59"/>
    </i>
    <i>
      <x v="85"/>
    </i>
    <i>
      <x v="12"/>
    </i>
    <i>
      <x v="49"/>
    </i>
    <i>
      <x v="100"/>
    </i>
    <i>
      <x v="14"/>
    </i>
    <i>
      <x v="3"/>
    </i>
    <i>
      <x v="31"/>
    </i>
    <i>
      <x v="96"/>
    </i>
    <i>
      <x v="19"/>
    </i>
    <i>
      <x v="76"/>
    </i>
    <i>
      <x v="23"/>
    </i>
    <i>
      <x v="77"/>
    </i>
    <i>
      <x v="35"/>
    </i>
    <i t="grand">
      <x/>
    </i>
  </rowItems>
  <colItems count="1">
    <i/>
  </colItems>
  <pageFields count="1">
    <pageField fld="5" hier="-1"/>
  </pageFields>
  <dataFields count="1">
    <dataField name="Cuenta de Temas" fld="69" subtotal="count" showDataAs="percentOfTotal" baseField="69" baseItem="14" numFmtId="10"/>
  </dataFields>
  <formats count="18">
    <format dxfId="164">
      <pivotArea outline="0" collapsedLevelsAreSubtotals="1" fieldPosition="0"/>
    </format>
    <format dxfId="163">
      <pivotArea outline="0" collapsedLevelsAreSubtotals="1" fieldPosition="0"/>
    </format>
    <format dxfId="162">
      <pivotArea type="all" dataOnly="0" outline="0" fieldPosition="0"/>
    </format>
    <format dxfId="161">
      <pivotArea outline="0" collapsedLevelsAreSubtotals="1" fieldPosition="0"/>
    </format>
    <format dxfId="160">
      <pivotArea field="69" type="button" dataOnly="0" labelOnly="1" outline="0" axis="axisRow" fieldPosition="0"/>
    </format>
    <format dxfId="159">
      <pivotArea dataOnly="0" labelOnly="1" outline="0" axis="axisValues" fieldPosition="0"/>
    </format>
    <format dxfId="158">
      <pivotArea dataOnly="0" labelOnly="1" fieldPosition="0">
        <references count="1">
          <reference field="69" count="6">
            <x v="1"/>
            <x v="2"/>
            <x v="3"/>
            <x v="4"/>
            <x v="5"/>
            <x v="8"/>
          </reference>
        </references>
      </pivotArea>
    </format>
    <format dxfId="157">
      <pivotArea dataOnly="0" labelOnly="1" grandRow="1" outline="0" fieldPosition="0"/>
    </format>
    <format dxfId="156">
      <pivotArea dataOnly="0" labelOnly="1" outline="0" axis="axisValues" fieldPosition="0"/>
    </format>
    <format dxfId="155">
      <pivotArea dataOnly="0" labelOnly="1" outline="0" axis="axisValues" fieldPosition="0"/>
    </format>
    <format dxfId="154">
      <pivotArea dataOnly="0" labelOnly="1" outline="0" axis="axisValues" fieldPosition="0"/>
    </format>
    <format dxfId="153">
      <pivotArea outline="0" fieldPosition="0">
        <references count="1">
          <reference field="4294967294" count="1">
            <x v="0"/>
          </reference>
        </references>
      </pivotArea>
    </format>
    <format dxfId="152">
      <pivotArea collapsedLevelsAreSubtotals="1" fieldPosition="0">
        <references count="1">
          <reference field="69" count="17">
            <x v="2"/>
            <x v="4"/>
            <x v="10"/>
            <x v="12"/>
            <x v="13"/>
            <x v="14"/>
            <x v="17"/>
            <x v="18"/>
            <x v="19"/>
            <x v="23"/>
            <x v="24"/>
            <x v="25"/>
            <x v="29"/>
            <x v="31"/>
            <x v="35"/>
            <x v="49"/>
            <x v="71"/>
          </reference>
        </references>
      </pivotArea>
    </format>
    <format dxfId="151">
      <pivotArea collapsedLevelsAreSubtotals="1" fieldPosition="0">
        <references count="1">
          <reference field="69" count="17">
            <x v="2"/>
            <x v="4"/>
            <x v="10"/>
            <x v="12"/>
            <x v="13"/>
            <x v="14"/>
            <x v="17"/>
            <x v="18"/>
            <x v="19"/>
            <x v="23"/>
            <x v="24"/>
            <x v="25"/>
            <x v="29"/>
            <x v="31"/>
            <x v="35"/>
            <x v="49"/>
            <x v="71"/>
          </reference>
        </references>
      </pivotArea>
    </format>
    <format dxfId="150">
      <pivotArea collapsedLevelsAreSubtotals="1" fieldPosition="0">
        <references count="1">
          <reference field="69" count="17">
            <x v="1"/>
            <x v="2"/>
            <x v="4"/>
            <x v="9"/>
            <x v="10"/>
            <x v="12"/>
            <x v="16"/>
            <x v="17"/>
            <x v="18"/>
            <x v="27"/>
            <x v="30"/>
            <x v="33"/>
            <x v="59"/>
            <x v="64"/>
            <x v="65"/>
            <x v="85"/>
            <x v="94"/>
          </reference>
        </references>
      </pivotArea>
    </format>
    <format dxfId="149">
      <pivotArea collapsedLevelsAreSubtotals="1" fieldPosition="0">
        <references count="1">
          <reference field="69" count="17">
            <x v="1"/>
            <x v="2"/>
            <x v="4"/>
            <x v="9"/>
            <x v="10"/>
            <x v="12"/>
            <x v="16"/>
            <x v="17"/>
            <x v="18"/>
            <x v="27"/>
            <x v="30"/>
            <x v="33"/>
            <x v="59"/>
            <x v="64"/>
            <x v="65"/>
            <x v="85"/>
            <x v="94"/>
          </reference>
        </references>
      </pivotArea>
    </format>
    <format dxfId="148">
      <pivotArea collapsedLevelsAreSubtotals="1" fieldPosition="0">
        <references count="1">
          <reference field="69" count="17">
            <x v="1"/>
            <x v="2"/>
            <x v="4"/>
            <x v="9"/>
            <x v="10"/>
            <x v="12"/>
            <x v="16"/>
            <x v="17"/>
            <x v="18"/>
            <x v="27"/>
            <x v="30"/>
            <x v="33"/>
            <x v="59"/>
            <x v="64"/>
            <x v="65"/>
            <x v="85"/>
            <x v="94"/>
          </reference>
        </references>
      </pivotArea>
    </format>
    <format dxfId="147">
      <pivotArea collapsedLevelsAreSubtotals="1" fieldPosition="0">
        <references count="1">
          <reference field="69" count="17">
            <x v="1"/>
            <x v="2"/>
            <x v="4"/>
            <x v="9"/>
            <x v="10"/>
            <x v="12"/>
            <x v="16"/>
            <x v="17"/>
            <x v="18"/>
            <x v="27"/>
            <x v="30"/>
            <x v="33"/>
            <x v="59"/>
            <x v="64"/>
            <x v="65"/>
            <x v="85"/>
            <x v="94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3000000}" name="TablaDinámica6" cacheId="2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221:D253" firstHeaderRow="0" firstDataRow="1" firstDataCol="1" rowPageCount="1" colPageCount="1"/>
  <pivotFields count="76"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multipleItemSelectionAllowed="1" showAll="0">
      <items count="6">
        <item x="0"/>
        <item h="1" x="3"/>
        <item h="1" x="2"/>
        <item h="1" x="1"/>
        <item h="1" x="4"/>
        <item t="default"/>
      </items>
    </pivotField>
    <pivotField axis="axisRow" subtotalTop="0" showAll="0" sortType="descending">
      <items count="113">
        <item x="48"/>
        <item m="1" x="85"/>
        <item x="40"/>
        <item m="1" x="79"/>
        <item x="35"/>
        <item m="1" x="103"/>
        <item m="1" x="87"/>
        <item m="1" x="98"/>
        <item x="28"/>
        <item x="6"/>
        <item x="58"/>
        <item x="38"/>
        <item x="63"/>
        <item x="56"/>
        <item m="1" x="77"/>
        <item x="47"/>
        <item x="43"/>
        <item x="16"/>
        <item x="0"/>
        <item x="55"/>
        <item x="60"/>
        <item m="1" x="110"/>
        <item x="4"/>
        <item x="13"/>
        <item x="15"/>
        <item x="2"/>
        <item x="71"/>
        <item x="62"/>
        <item x="42"/>
        <item x="26"/>
        <item x="46"/>
        <item m="1" x="73"/>
        <item m="1" x="93"/>
        <item x="18"/>
        <item m="1" x="80"/>
        <item m="1" x="104"/>
        <item x="20"/>
        <item x="41"/>
        <item m="1" x="81"/>
        <item m="1" x="91"/>
        <item m="1" x="105"/>
        <item x="21"/>
        <item x="19"/>
        <item x="64"/>
        <item m="1" x="74"/>
        <item x="17"/>
        <item m="1" x="82"/>
        <item x="30"/>
        <item m="1" x="88"/>
        <item x="24"/>
        <item m="1" x="83"/>
        <item x="31"/>
        <item x="10"/>
        <item x="7"/>
        <item x="9"/>
        <item x="1"/>
        <item x="34"/>
        <item x="11"/>
        <item x="8"/>
        <item x="57"/>
        <item x="32"/>
        <item m="1" x="89"/>
        <item m="1" x="84"/>
        <item x="14"/>
        <item m="1" x="109"/>
        <item x="27"/>
        <item x="12"/>
        <item x="25"/>
        <item x="22"/>
        <item x="51"/>
        <item x="23"/>
        <item m="1" x="108"/>
        <item x="72"/>
        <item x="45"/>
        <item m="1" x="78"/>
        <item m="1" x="76"/>
        <item m="1" x="92"/>
        <item m="1" x="90"/>
        <item m="1" x="97"/>
        <item x="66"/>
        <item m="1" x="100"/>
        <item m="1" x="111"/>
        <item x="36"/>
        <item m="1" x="99"/>
        <item m="1" x="96"/>
        <item x="29"/>
        <item x="54"/>
        <item m="1" x="106"/>
        <item x="52"/>
        <item x="37"/>
        <item x="53"/>
        <item x="3"/>
        <item x="49"/>
        <item x="33"/>
        <item x="39"/>
        <item m="1" x="95"/>
        <item m="1" x="101"/>
        <item m="1" x="102"/>
        <item m="1" x="107"/>
        <item x="5"/>
        <item m="1" x="75"/>
        <item m="1" x="94"/>
        <item m="1" x="86"/>
        <item x="44"/>
        <item x="50"/>
        <item x="59"/>
        <item x="61"/>
        <item x="65"/>
        <item x="67"/>
        <item x="68"/>
        <item x="69"/>
        <item x="7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 defaultSubtotal="0"/>
    <pivotField subtotalTop="0" showAll="0"/>
    <pivotField dataField="1" subtotalTop="0"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</pivotFields>
  <rowFields count="1">
    <field x="6"/>
  </rowFields>
  <rowItems count="32">
    <i>
      <x v="25"/>
    </i>
    <i>
      <x v="68"/>
    </i>
    <i>
      <x v="22"/>
    </i>
    <i>
      <x v="18"/>
    </i>
    <i>
      <x v="36"/>
    </i>
    <i>
      <x v="57"/>
    </i>
    <i>
      <x v="9"/>
    </i>
    <i>
      <x v="55"/>
    </i>
    <i>
      <x v="70"/>
    </i>
    <i>
      <x v="53"/>
    </i>
    <i>
      <x v="63"/>
    </i>
    <i>
      <x v="4"/>
    </i>
    <i>
      <x v="11"/>
    </i>
    <i>
      <x v="56"/>
    </i>
    <i>
      <x v="28"/>
    </i>
    <i>
      <x v="16"/>
    </i>
    <i>
      <x v="60"/>
    </i>
    <i>
      <x v="13"/>
    </i>
    <i>
      <x v="33"/>
    </i>
    <i>
      <x/>
    </i>
    <i>
      <x v="89"/>
    </i>
    <i>
      <x v="2"/>
    </i>
    <i>
      <x v="27"/>
    </i>
    <i>
      <x v="37"/>
    </i>
    <i>
      <x v="19"/>
    </i>
    <i>
      <x v="99"/>
    </i>
    <i>
      <x v="105"/>
    </i>
    <i>
      <x v="104"/>
    </i>
    <i>
      <x v="79"/>
    </i>
    <i>
      <x v="20"/>
    </i>
    <i>
      <x v="59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5" hier="-1"/>
  </pageFields>
  <dataFields count="3">
    <dataField name="N° informaciones" fld="69" subtotal="count" baseField="6" baseItem="65"/>
    <dataField name="Promedio de Audiencia" fld="18" subtotal="average" baseField="6" baseItem="25" numFmtId="178"/>
    <dataField name="Cuantificación." fld="20" baseField="6" baseItem="49" numFmtId="44"/>
  </dataFields>
  <formats count="47">
    <format dxfId="194">
      <pivotArea outline="0" collapsedLevelsAreSubtotals="1" fieldPosition="0"/>
    </format>
    <format dxfId="193">
      <pivotArea outline="0" collapsedLevelsAreSubtotals="1" fieldPosition="0"/>
    </format>
    <format dxfId="192">
      <pivotArea outline="0" collapsedLevelsAreSubtotals="1" fieldPosition="0"/>
    </format>
    <format dxfId="19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90">
      <pivotArea outline="0" collapsedLevelsAreSubtotals="1" fieldPosition="0"/>
    </format>
    <format dxfId="18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8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8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86">
      <pivotArea collapsedLevelsAreSubtotals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185">
      <pivotArea collapsedLevelsAreSubtotals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184">
      <pivotArea collapsedLevelsAreSubtotals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183">
      <pivotArea dataOnly="0" labelOnly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182">
      <pivotArea field="6" type="button" dataOnly="0" labelOnly="1" outline="0" axis="axisRow" fieldPosition="0"/>
    </format>
    <format dxfId="181">
      <pivotArea collapsedLevelsAreSubtotals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180">
      <pivotArea dataOnly="0" labelOnly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179">
      <pivotArea collapsedLevelsAreSubtotals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178">
      <pivotArea dataOnly="0" labelOnly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177">
      <pivotArea dataOnly="0" labelOnly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176">
      <pivotArea dataOnly="0" labelOnly="1" fieldPosition="0">
        <references count="1">
          <reference field="6" count="11">
            <x v="10"/>
            <x v="41"/>
            <x v="45"/>
            <x v="46"/>
            <x v="47"/>
            <x v="49"/>
            <x v="50"/>
            <x v="51"/>
            <x v="65"/>
            <x v="66"/>
            <x v="67"/>
          </reference>
        </references>
      </pivotArea>
    </format>
    <format dxfId="175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74">
      <pivotArea outline="0" fieldPosition="0">
        <references count="1">
          <reference field="4294967294" count="1">
            <x v="2"/>
          </reference>
        </references>
      </pivotArea>
    </format>
    <format dxfId="173">
      <pivotArea outline="0" fieldPosition="0">
        <references count="1">
          <reference field="4294967294" count="1">
            <x v="1"/>
          </reference>
        </references>
      </pivotArea>
    </format>
    <format dxfId="17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71">
      <pivotArea collapsedLevelsAreSubtotals="1" fieldPosition="0">
        <references count="2">
          <reference field="4294967294" count="1" selected="0">
            <x v="1"/>
          </reference>
          <reference field="6" count="10">
            <x v="4"/>
            <x v="8"/>
            <x v="12"/>
            <x v="15"/>
            <x v="17"/>
            <x v="24"/>
            <x v="29"/>
            <x v="36"/>
            <x v="37"/>
            <x v="53"/>
          </reference>
        </references>
      </pivotArea>
    </format>
    <format dxfId="170">
      <pivotArea collapsedLevelsAreSubtotals="1" fieldPosition="0">
        <references count="2">
          <reference field="4294967294" count="1" selected="0">
            <x v="1"/>
          </reference>
          <reference field="6" count="10">
            <x v="4"/>
            <x v="8"/>
            <x v="12"/>
            <x v="15"/>
            <x v="17"/>
            <x v="24"/>
            <x v="29"/>
            <x v="36"/>
            <x v="37"/>
            <x v="53"/>
          </reference>
        </references>
      </pivotArea>
    </format>
    <format dxfId="169">
      <pivotArea collapsedLevelsAreSubtotals="1" fieldPosition="0">
        <references count="2">
          <reference field="4294967294" count="1" selected="0">
            <x v="1"/>
          </reference>
          <reference field="6" count="10">
            <x v="4"/>
            <x v="8"/>
            <x v="12"/>
            <x v="15"/>
            <x v="17"/>
            <x v="24"/>
            <x v="29"/>
            <x v="36"/>
            <x v="37"/>
            <x v="53"/>
          </reference>
        </references>
      </pivotArea>
    </format>
    <format dxfId="168">
      <pivotArea collapsedLevelsAreSubtotals="1" fieldPosition="0">
        <references count="2">
          <reference field="4294967294" count="1" selected="0">
            <x v="1"/>
          </reference>
          <reference field="6" count="10">
            <x v="4"/>
            <x v="8"/>
            <x v="12"/>
            <x v="15"/>
            <x v="17"/>
            <x v="24"/>
            <x v="29"/>
            <x v="36"/>
            <x v="37"/>
            <x v="53"/>
          </reference>
        </references>
      </pivotArea>
    </format>
    <format dxfId="167">
      <pivotArea collapsedLevelsAreSubtotals="1" fieldPosition="0">
        <references count="2">
          <reference field="4294967294" count="1" selected="0">
            <x v="1"/>
          </reference>
          <reference field="6" count="10">
            <x v="4"/>
            <x v="8"/>
            <x v="12"/>
            <x v="15"/>
            <x v="17"/>
            <x v="24"/>
            <x v="29"/>
            <x v="36"/>
            <x v="37"/>
            <x v="53"/>
          </reference>
        </references>
      </pivotArea>
    </format>
    <format dxfId="166">
      <pivotArea collapsedLevelsAreSubtotals="1" fieldPosition="0">
        <references count="2">
          <reference field="4294967294" count="1" selected="0">
            <x v="1"/>
          </reference>
          <reference field="6" count="10">
            <x v="4"/>
            <x v="8"/>
            <x v="12"/>
            <x v="15"/>
            <x v="17"/>
            <x v="24"/>
            <x v="29"/>
            <x v="36"/>
            <x v="37"/>
            <x v="53"/>
          </reference>
        </references>
      </pivotArea>
    </format>
    <format dxfId="165">
      <pivotArea dataOnly="0" labelOnly="1" fieldPosition="0">
        <references count="1">
          <reference field="6" count="1">
            <x v="25"/>
          </reference>
        </references>
      </pivotArea>
    </format>
    <format dxfId="18">
      <pivotArea collapsedLevelsAreSubtotals="1" fieldPosition="0">
        <references count="2">
          <reference field="4294967294" count="1" selected="0">
            <x v="1"/>
          </reference>
          <reference field="6" count="10">
            <x v="9"/>
            <x v="18"/>
            <x v="22"/>
            <x v="25"/>
            <x v="36"/>
            <x v="53"/>
            <x v="55"/>
            <x v="57"/>
            <x v="68"/>
            <x v="70"/>
          </reference>
        </references>
      </pivotArea>
    </format>
    <format dxfId="1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6">
      <pivotArea collapsedLevelsAreSubtotals="1" fieldPosition="0">
        <references count="2">
          <reference field="4294967294" count="1" selected="0">
            <x v="1"/>
          </reference>
          <reference field="6" count="10">
            <x v="9"/>
            <x v="18"/>
            <x v="22"/>
            <x v="25"/>
            <x v="36"/>
            <x v="53"/>
            <x v="55"/>
            <x v="57"/>
            <x v="68"/>
            <x v="70"/>
          </reference>
        </references>
      </pivotArea>
    </format>
    <format dxfId="1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4">
      <pivotArea collapsedLevelsAreSubtotals="1" fieldPosition="0">
        <references count="2">
          <reference field="4294967294" count="1" selected="0">
            <x v="1"/>
          </reference>
          <reference field="6" count="10">
            <x v="9"/>
            <x v="18"/>
            <x v="22"/>
            <x v="25"/>
            <x v="36"/>
            <x v="53"/>
            <x v="55"/>
            <x v="57"/>
            <x v="68"/>
            <x v="70"/>
          </reference>
        </references>
      </pivotArea>
    </format>
    <format dxfId="13">
      <pivotArea collapsedLevelsAreSubtotals="1" fieldPosition="0">
        <references count="2">
          <reference field="4294967294" count="1" selected="0">
            <x v="1"/>
          </reference>
          <reference field="6" count="10">
            <x v="9"/>
            <x v="18"/>
            <x v="22"/>
            <x v="25"/>
            <x v="36"/>
            <x v="53"/>
            <x v="55"/>
            <x v="57"/>
            <x v="68"/>
            <x v="70"/>
          </reference>
        </references>
      </pivotArea>
    </format>
    <format dxfId="12">
      <pivotArea collapsedLevelsAreSubtotals="1" fieldPosition="0">
        <references count="2">
          <reference field="4294967294" count="1" selected="0">
            <x v="1"/>
          </reference>
          <reference field="6" count="10">
            <x v="9"/>
            <x v="18"/>
            <x v="22"/>
            <x v="25"/>
            <x v="36"/>
            <x v="53"/>
            <x v="55"/>
            <x v="57"/>
            <x v="68"/>
            <x v="70"/>
          </reference>
        </references>
      </pivotArea>
    </format>
    <format dxfId="11">
      <pivotArea collapsedLevelsAreSubtotals="1" fieldPosition="0">
        <references count="2">
          <reference field="4294967294" count="1" selected="0">
            <x v="1"/>
          </reference>
          <reference field="6" count="10">
            <x v="9"/>
            <x v="18"/>
            <x v="22"/>
            <x v="25"/>
            <x v="36"/>
            <x v="53"/>
            <x v="55"/>
            <x v="57"/>
            <x v="68"/>
            <x v="70"/>
          </reference>
        </references>
      </pivotArea>
    </format>
    <format dxfId="10">
      <pivotArea collapsedLevelsAreSubtotals="1" fieldPosition="0">
        <references count="2">
          <reference field="4294967294" count="1" selected="0">
            <x v="1"/>
          </reference>
          <reference field="6" count="10">
            <x v="9"/>
            <x v="18"/>
            <x v="22"/>
            <x v="25"/>
            <x v="36"/>
            <x v="53"/>
            <x v="55"/>
            <x v="57"/>
            <x v="68"/>
            <x v="70"/>
          </reference>
        </references>
      </pivotArea>
    </format>
    <format dxfId="9">
      <pivotArea collapsedLevelsAreSubtotals="1" fieldPosition="0">
        <references count="2">
          <reference field="4294967294" count="1" selected="0">
            <x v="1"/>
          </reference>
          <reference field="6" count="10">
            <x v="9"/>
            <x v="18"/>
            <x v="22"/>
            <x v="25"/>
            <x v="36"/>
            <x v="53"/>
            <x v="55"/>
            <x v="57"/>
            <x v="68"/>
            <x v="70"/>
          </reference>
        </references>
      </pivotArea>
    </format>
    <format dxfId="8">
      <pivotArea collapsedLevelsAreSubtotals="1" fieldPosition="0">
        <references count="2">
          <reference field="4294967294" count="1" selected="0">
            <x v="1"/>
          </reference>
          <reference field="6" count="10">
            <x v="9"/>
            <x v="18"/>
            <x v="22"/>
            <x v="25"/>
            <x v="36"/>
            <x v="53"/>
            <x v="55"/>
            <x v="57"/>
            <x v="68"/>
            <x v="70"/>
          </reference>
        </references>
      </pivotArea>
    </format>
    <format dxfId="7">
      <pivotArea collapsedLevelsAreSubtotals="1" fieldPosition="0">
        <references count="2">
          <reference field="4294967294" count="1" selected="0">
            <x v="1"/>
          </reference>
          <reference field="6" count="10">
            <x v="9"/>
            <x v="18"/>
            <x v="22"/>
            <x v="25"/>
            <x v="36"/>
            <x v="53"/>
            <x v="55"/>
            <x v="57"/>
            <x v="68"/>
            <x v="70"/>
          </reference>
        </references>
      </pivotArea>
    </format>
    <format dxfId="6">
      <pivotArea collapsedLevelsAreSubtotals="1" fieldPosition="0">
        <references count="2">
          <reference field="4294967294" count="1" selected="0">
            <x v="1"/>
          </reference>
          <reference field="6" count="10">
            <x v="9"/>
            <x v="18"/>
            <x v="22"/>
            <x v="25"/>
            <x v="36"/>
            <x v="53"/>
            <x v="55"/>
            <x v="57"/>
            <x v="68"/>
            <x v="70"/>
          </reference>
        </references>
      </pivotArea>
    </format>
    <format dxfId="5">
      <pivotArea collapsedLevelsAreSubtotals="1" fieldPosition="0">
        <references count="2">
          <reference field="4294967294" count="1" selected="0">
            <x v="1"/>
          </reference>
          <reference field="6" count="10">
            <x v="9"/>
            <x v="18"/>
            <x v="22"/>
            <x v="25"/>
            <x v="36"/>
            <x v="53"/>
            <x v="55"/>
            <x v="57"/>
            <x v="68"/>
            <x v="70"/>
          </reference>
        </references>
      </pivotArea>
    </format>
    <format dxfId="4">
      <pivotArea collapsedLevelsAreSubtotals="1" fieldPosition="0">
        <references count="2">
          <reference field="4294967294" count="1" selected="0">
            <x v="1"/>
          </reference>
          <reference field="6" count="10">
            <x v="9"/>
            <x v="18"/>
            <x v="22"/>
            <x v="25"/>
            <x v="36"/>
            <x v="53"/>
            <x v="55"/>
            <x v="57"/>
            <x v="68"/>
            <x v="70"/>
          </reference>
        </references>
      </pivotArea>
    </format>
    <format dxfId="3">
      <pivotArea collapsedLevelsAreSubtotals="1" fieldPosition="0">
        <references count="2">
          <reference field="4294967294" count="1" selected="0">
            <x v="1"/>
          </reference>
          <reference field="6" count="10">
            <x v="9"/>
            <x v="18"/>
            <x v="22"/>
            <x v="25"/>
            <x v="36"/>
            <x v="53"/>
            <x v="55"/>
            <x v="57"/>
            <x v="68"/>
            <x v="70"/>
          </reference>
        </references>
      </pivotArea>
    </format>
    <format dxfId="2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5000000}" name="TablaDinámica8" cacheId="2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R221:U250" firstHeaderRow="0" firstDataRow="1" firstDataCol="1" rowPageCount="1" colPageCount="1"/>
  <pivotFields count="76"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multipleItemSelectionAllowed="1" showAll="0">
      <items count="6">
        <item x="0"/>
        <item h="1" x="3"/>
        <item h="1" x="2"/>
        <item h="1" x="1"/>
        <item h="1" x="4"/>
        <item t="default"/>
      </items>
    </pivotField>
    <pivotField subtotalTop="0" showAll="0" sortType="descending">
      <items count="113">
        <item x="48"/>
        <item m="1" x="85"/>
        <item x="40"/>
        <item m="1" x="79"/>
        <item x="35"/>
        <item m="1" x="103"/>
        <item m="1" x="87"/>
        <item m="1" x="98"/>
        <item x="28"/>
        <item x="6"/>
        <item x="58"/>
        <item x="38"/>
        <item x="63"/>
        <item x="56"/>
        <item m="1" x="77"/>
        <item x="47"/>
        <item x="43"/>
        <item x="16"/>
        <item x="0"/>
        <item x="55"/>
        <item x="60"/>
        <item m="1" x="110"/>
        <item x="4"/>
        <item x="13"/>
        <item x="15"/>
        <item x="2"/>
        <item x="71"/>
        <item x="62"/>
        <item x="42"/>
        <item x="26"/>
        <item x="46"/>
        <item m="1" x="73"/>
        <item m="1" x="93"/>
        <item x="18"/>
        <item m="1" x="80"/>
        <item m="1" x="104"/>
        <item x="20"/>
        <item x="41"/>
        <item m="1" x="81"/>
        <item m="1" x="91"/>
        <item m="1" x="105"/>
        <item x="21"/>
        <item x="19"/>
        <item x="64"/>
        <item m="1" x="74"/>
        <item x="17"/>
        <item m="1" x="82"/>
        <item x="30"/>
        <item m="1" x="88"/>
        <item x="24"/>
        <item m="1" x="83"/>
        <item x="31"/>
        <item x="10"/>
        <item x="7"/>
        <item x="9"/>
        <item x="1"/>
        <item x="34"/>
        <item x="11"/>
        <item x="8"/>
        <item x="57"/>
        <item x="32"/>
        <item m="1" x="89"/>
        <item m="1" x="84"/>
        <item x="14"/>
        <item m="1" x="109"/>
        <item x="27"/>
        <item x="12"/>
        <item x="25"/>
        <item x="22"/>
        <item x="51"/>
        <item x="23"/>
        <item m="1" x="108"/>
        <item x="72"/>
        <item x="45"/>
        <item m="1" x="78"/>
        <item m="1" x="76"/>
        <item m="1" x="92"/>
        <item m="1" x="90"/>
        <item m="1" x="97"/>
        <item x="66"/>
        <item m="1" x="100"/>
        <item m="1" x="111"/>
        <item x="36"/>
        <item m="1" x="99"/>
        <item m="1" x="96"/>
        <item x="29"/>
        <item x="54"/>
        <item m="1" x="106"/>
        <item x="52"/>
        <item x="37"/>
        <item x="53"/>
        <item x="3"/>
        <item x="49"/>
        <item x="33"/>
        <item x="39"/>
        <item m="1" x="95"/>
        <item m="1" x="101"/>
        <item m="1" x="102"/>
        <item m="1" x="107"/>
        <item x="5"/>
        <item m="1" x="75"/>
        <item m="1" x="94"/>
        <item m="1" x="86"/>
        <item x="44"/>
        <item x="50"/>
        <item x="59"/>
        <item x="61"/>
        <item x="65"/>
        <item x="67"/>
        <item x="68"/>
        <item x="69"/>
        <item x="7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ubtotalTop="0" showAll="0"/>
    <pivotField subtotalTop="0" showAll="0"/>
    <pivotField subtotalTop="0" showAll="0"/>
    <pivotField subtotalTop="0" showAll="0"/>
    <pivotField subtotalTop="0" showAll="0">
      <items count="437">
        <item m="1" x="215"/>
        <item x="35"/>
        <item x="150"/>
        <item x="59"/>
        <item m="1" x="209"/>
        <item m="1" x="319"/>
        <item m="1" x="359"/>
        <item m="1" x="388"/>
        <item m="1" x="278"/>
        <item m="1" x="194"/>
        <item m="1" x="350"/>
        <item x="31"/>
        <item m="1" x="363"/>
        <item m="1" x="221"/>
        <item m="1" x="291"/>
        <item m="1" x="301"/>
        <item m="1" x="321"/>
        <item m="1" x="226"/>
        <item m="1" x="191"/>
        <item m="1" x="192"/>
        <item x="25"/>
        <item m="1" x="429"/>
        <item x="29"/>
        <item m="1" x="393"/>
        <item m="1" x="405"/>
        <item m="1" x="397"/>
        <item x="155"/>
        <item m="1" x="257"/>
        <item m="1" x="383"/>
        <item m="1" x="426"/>
        <item m="1" x="385"/>
        <item m="1" x="253"/>
        <item x="72"/>
        <item m="1" x="431"/>
        <item m="1" x="268"/>
        <item m="1" x="284"/>
        <item m="1" x="167"/>
        <item m="1" x="225"/>
        <item x="50"/>
        <item x="98"/>
        <item m="1" x="333"/>
        <item m="1" x="304"/>
        <item m="1" x="193"/>
        <item m="1" x="315"/>
        <item m="1" x="280"/>
        <item m="1" x="211"/>
        <item m="1" x="386"/>
        <item x="143"/>
        <item m="1" x="342"/>
        <item m="1" x="408"/>
        <item m="1" x="306"/>
        <item m="1" x="311"/>
        <item m="1" x="290"/>
        <item m="1" x="179"/>
        <item m="1" x="256"/>
        <item m="1" x="207"/>
        <item m="1" x="188"/>
        <item m="1" x="384"/>
        <item m="1" x="189"/>
        <item m="1" x="181"/>
        <item m="1" x="283"/>
        <item x="5"/>
        <item m="1" x="276"/>
        <item m="1" x="355"/>
        <item m="1" x="367"/>
        <item x="43"/>
        <item x="30"/>
        <item m="1" x="404"/>
        <item m="1" x="422"/>
        <item m="1" x="337"/>
        <item x="52"/>
        <item m="1" x="177"/>
        <item m="1" x="262"/>
        <item x="118"/>
        <item m="1" x="250"/>
        <item m="1" x="318"/>
        <item x="92"/>
        <item m="1" x="378"/>
        <item x="27"/>
        <item m="1" x="196"/>
        <item x="90"/>
        <item m="1" x="322"/>
        <item m="1" x="234"/>
        <item m="1" x="270"/>
        <item m="1" x="312"/>
        <item x="83"/>
        <item m="1" x="356"/>
        <item m="1" x="197"/>
        <item x="58"/>
        <item m="1" x="231"/>
        <item x="2"/>
        <item m="1" x="366"/>
        <item m="1" x="184"/>
        <item m="1" x="411"/>
        <item h="1" x="1"/>
        <item m="1" x="334"/>
        <item m="1" x="398"/>
        <item m="1" x="387"/>
        <item h="1" m="1" x="247"/>
        <item h="1" m="1" x="296"/>
        <item h="1" x="117"/>
        <item h="1" m="1" x="240"/>
        <item h="1" x="63"/>
        <item h="1" x="65"/>
        <item h="1" m="1" x="297"/>
        <item h="1" m="1" x="300"/>
        <item h="1" m="1" x="309"/>
        <item h="1" m="1" x="361"/>
        <item h="1" m="1" x="391"/>
        <item h="1" m="1" x="277"/>
        <item h="1" m="1" x="392"/>
        <item h="1" m="1" x="200"/>
        <item h="1" m="1" x="348"/>
        <item h="1" m="1" x="343"/>
        <item h="1" m="1" x="201"/>
        <item h="1" m="1" x="424"/>
        <item h="1" x="109"/>
        <item h="1" x="0"/>
        <item h="1" m="1" x="269"/>
        <item h="1" x="80"/>
        <item h="1" m="1" x="379"/>
        <item h="1" m="1" x="282"/>
        <item h="1" m="1" x="219"/>
        <item h="1" m="1" x="243"/>
        <item h="1" x="57"/>
        <item h="1" m="1" x="204"/>
        <item h="1" m="1" x="326"/>
        <item h="1" x="62"/>
        <item h="1" m="1" x="286"/>
        <item h="1" m="1" x="372"/>
        <item h="1" x="148"/>
        <item h="1" m="1" x="174"/>
        <item h="1" x="36"/>
        <item h="1" m="1" x="353"/>
        <item h="1" x="125"/>
        <item h="1" x="15"/>
        <item h="1" m="1" x="239"/>
        <item h="1" m="1" x="434"/>
        <item h="1" x="132"/>
        <item h="1" m="1" x="241"/>
        <item h="1" m="1" x="390"/>
        <item h="1" m="1" x="317"/>
        <item h="1" x="6"/>
        <item h="1" m="1" x="401"/>
        <item h="1" m="1" x="400"/>
        <item h="1" m="1" x="395"/>
        <item h="1" m="1" x="263"/>
        <item h="1" m="1" x="407"/>
        <item h="1" m="1" x="394"/>
        <item h="1" m="1" x="358"/>
        <item h="1" m="1" x="229"/>
        <item h="1" m="1" x="412"/>
        <item h="1" m="1" x="432"/>
        <item h="1" m="1" x="328"/>
        <item h="1" m="1" x="346"/>
        <item h="1" m="1" x="409"/>
        <item h="1" m="1" x="347"/>
        <item h="1" m="1" x="314"/>
        <item h="1" m="1" x="265"/>
        <item h="1" m="1" x="220"/>
        <item h="1" m="1" x="227"/>
        <item h="1" x="37"/>
        <item h="1" m="1" x="236"/>
        <item h="1" m="1" x="435"/>
        <item h="1" m="1" x="235"/>
        <item h="1" x="41"/>
        <item h="1" x="44"/>
        <item h="1" m="1" x="172"/>
        <item h="1" x="47"/>
        <item h="1" m="1" x="267"/>
        <item h="1" m="1" x="381"/>
        <item h="1" x="17"/>
        <item h="1" m="1" x="242"/>
        <item h="1" x="21"/>
        <item h="1" m="1" x="206"/>
        <item h="1" m="1" x="373"/>
        <item h="1" x="142"/>
        <item h="1" x="133"/>
        <item h="1" x="119"/>
        <item h="1" x="103"/>
        <item h="1" m="1" x="420"/>
        <item h="1" m="1" x="166"/>
        <item h="1" m="1" x="368"/>
        <item h="1" m="1" x="415"/>
        <item h="1" m="1" x="330"/>
        <item h="1" x="42"/>
        <item h="1" m="1" x="260"/>
        <item h="1" m="1" x="205"/>
        <item h="1" m="1" x="421"/>
        <item h="1" m="1" x="295"/>
        <item h="1" m="1" x="329"/>
        <item h="1" m="1" x="427"/>
        <item h="1" x="7"/>
        <item h="1" m="1" x="302"/>
        <item h="1" m="1" x="320"/>
        <item h="1" m="1" x="336"/>
        <item h="1" m="1" x="325"/>
        <item h="1" x="110"/>
        <item h="1" m="1" x="310"/>
        <item h="1" m="1" x="255"/>
        <item h="1" m="1" x="293"/>
        <item h="1" m="1" x="214"/>
        <item h="1" m="1" x="264"/>
        <item h="1" m="1" x="213"/>
        <item h="1" x="71"/>
        <item h="1" m="1" x="223"/>
        <item h="1" m="1" x="428"/>
        <item h="1" m="1" x="413"/>
        <item h="1" m="1" x="233"/>
        <item h="1" m="1" x="245"/>
        <item h="1" m="1" x="259"/>
        <item h="1" m="1" x="305"/>
        <item h="1" m="1" x="292"/>
        <item h="1" m="1" x="351"/>
        <item h="1" x="105"/>
        <item h="1" m="1" x="406"/>
        <item h="1" m="1" x="187"/>
        <item h="1" m="1" x="178"/>
        <item h="1" m="1" x="396"/>
        <item h="1" m="1" x="375"/>
        <item h="1" m="1" x="288"/>
        <item h="1" m="1" x="313"/>
        <item h="1" m="1" x="365"/>
        <item h="1" x="153"/>
        <item h="1" m="1" x="168"/>
        <item h="1" x="144"/>
        <item h="1" m="1" x="232"/>
        <item h="1" m="1" x="203"/>
        <item h="1" m="1" x="352"/>
        <item h="1" m="1" x="364"/>
        <item h="1" x="139"/>
        <item h="1" m="1" x="272"/>
        <item h="1" m="1" x="389"/>
        <item h="1" x="162"/>
        <item h="1" m="1" x="258"/>
        <item h="1" m="1" x="307"/>
        <item h="1" m="1" x="175"/>
        <item h="1" m="1" x="218"/>
        <item h="1" m="1" x="340"/>
        <item h="1" m="1" x="176"/>
        <item h="1" x="94"/>
        <item h="1" m="1" x="208"/>
        <item h="1" x="121"/>
        <item h="1" m="1" x="195"/>
        <item h="1" m="1" x="173"/>
        <item h="1" m="1" x="279"/>
        <item h="1" x="104"/>
        <item h="1" m="1" x="249"/>
        <item h="1" x="111"/>
        <item h="1" m="1" x="254"/>
        <item h="1" m="1" x="419"/>
        <item h="1" m="1" x="338"/>
        <item h="1" m="1" x="251"/>
        <item h="1" m="1" x="273"/>
        <item h="1" m="1" x="169"/>
        <item h="1" x="32"/>
        <item h="1" m="1" x="417"/>
        <item h="1" m="1" x="170"/>
        <item h="1" x="53"/>
        <item h="1" m="1" x="180"/>
        <item h="1" x="14"/>
        <item h="1" x="135"/>
        <item h="1" x="3"/>
        <item h="1" m="1" x="418"/>
        <item h="1" m="1" x="224"/>
        <item h="1" x="137"/>
        <item h="1" m="1" x="327"/>
        <item h="1" x="88"/>
        <item h="1" m="1" x="382"/>
        <item h="1" x="60"/>
        <item h="1" m="1" x="289"/>
        <item h="1" x="61"/>
        <item h="1" m="1" x="285"/>
        <item h="1" m="1" x="216"/>
        <item h="1" m="1" x="294"/>
        <item h="1" m="1" x="212"/>
        <item h="1" m="1" x="360"/>
        <item h="1" m="1" x="261"/>
        <item h="1" m="1" x="402"/>
        <item h="1" x="74"/>
        <item h="1" x="13"/>
        <item h="1" m="1" x="376"/>
        <item h="1" x="112"/>
        <item h="1" m="1" x="323"/>
        <item h="1" x="126"/>
        <item h="1" m="1" x="369"/>
        <item h="1" m="1" x="299"/>
        <item h="1" m="1" x="370"/>
        <item h="1" m="1" x="275"/>
        <item h="1" x="82"/>
        <item h="1" m="1" x="190"/>
        <item h="1" m="1" x="182"/>
        <item h="1" m="1" x="252"/>
        <item h="1" m="1" x="228"/>
        <item h="1" m="1" x="341"/>
        <item h="1" m="1" x="374"/>
        <item h="1" x="67"/>
        <item h="1" m="1" x="339"/>
        <item h="1" m="1" x="246"/>
        <item h="1" m="1" x="222"/>
        <item h="1" x="54"/>
        <item h="1" x="51"/>
        <item h="1" m="1" x="345"/>
        <item h="1" m="1" x="266"/>
        <item h="1" m="1" x="202"/>
        <item h="1" m="1" x="186"/>
        <item h="1" x="68"/>
        <item h="1" m="1" x="324"/>
        <item h="1" x="131"/>
        <item h="1" m="1" x="238"/>
        <item h="1" x="124"/>
        <item h="1" m="1" x="183"/>
        <item h="1" x="141"/>
        <item h="1" x="10"/>
        <item h="1" m="1" x="425"/>
        <item h="1" m="1" x="331"/>
        <item h="1" m="1" x="298"/>
        <item h="1" m="1" x="171"/>
        <item h="1" m="1" x="362"/>
        <item h="1" m="1" x="399"/>
        <item h="1" m="1" x="414"/>
        <item h="1" x="38"/>
        <item h="1" m="1" x="217"/>
        <item h="1" x="108"/>
        <item h="1" m="1" x="316"/>
        <item h="1" m="1" x="349"/>
        <item h="1" m="1" x="354"/>
        <item h="1" m="1" x="287"/>
        <item h="1" m="1" x="230"/>
        <item h="1" x="152"/>
        <item h="1" m="1" x="377"/>
        <item h="1" m="1" x="423"/>
        <item h="1" m="1" x="198"/>
        <item h="1" m="1" x="237"/>
        <item h="1" x="18"/>
        <item h="1" m="1" x="303"/>
        <item h="1" x="73"/>
        <item h="1" x="107"/>
        <item h="1" m="1" x="380"/>
        <item h="1" m="1" x="335"/>
        <item h="1" x="26"/>
        <item h="1" m="1" x="344"/>
        <item h="1" x="138"/>
        <item h="1" m="1" x="248"/>
        <item h="1" x="20"/>
        <item h="1" m="1" x="357"/>
        <item h="1" m="1" x="410"/>
        <item h="1" m="1" x="185"/>
        <item h="1" m="1" x="416"/>
        <item h="1" m="1" x="308"/>
        <item h="1" m="1" x="199"/>
        <item h="1" m="1" x="274"/>
        <item h="1" m="1" x="244"/>
        <item h="1" m="1" x="332"/>
        <item h="1" m="1" x="371"/>
        <item h="1" m="1" x="430"/>
        <item h="1" m="1" x="271"/>
        <item h="1" x="79"/>
        <item h="1" m="1" x="281"/>
        <item h="1" x="89"/>
        <item h="1" m="1" x="210"/>
        <item h="1" m="1" x="433"/>
        <item h="1" x="4"/>
        <item h="1" x="8"/>
        <item h="1" x="9"/>
        <item h="1" x="11"/>
        <item h="1" x="12"/>
        <item h="1" x="16"/>
        <item h="1" x="19"/>
        <item h="1" x="22"/>
        <item h="1" x="23"/>
        <item h="1" x="24"/>
        <item h="1" m="1" x="403"/>
        <item h="1" x="28"/>
        <item h="1" x="33"/>
        <item h="1" x="34"/>
        <item h="1" x="39"/>
        <item h="1" x="40"/>
        <item h="1" x="45"/>
        <item h="1" x="46"/>
        <item h="1" x="48"/>
        <item h="1" x="49"/>
        <item h="1" x="55"/>
        <item h="1" x="56"/>
        <item h="1" x="64"/>
        <item h="1" x="66"/>
        <item h="1" x="69"/>
        <item h="1" x="70"/>
        <item h="1" x="75"/>
        <item h="1" x="76"/>
        <item h="1" x="77"/>
        <item h="1" x="78"/>
        <item h="1" x="81"/>
        <item h="1" x="84"/>
        <item h="1" x="85"/>
        <item h="1" x="86"/>
        <item h="1" x="87"/>
        <item h="1" x="91"/>
        <item h="1" x="93"/>
        <item h="1" x="95"/>
        <item h="1" x="96"/>
        <item h="1" x="97"/>
        <item h="1" x="99"/>
        <item h="1" x="100"/>
        <item h="1" x="101"/>
        <item h="1" x="102"/>
        <item h="1" x="106"/>
        <item h="1" x="113"/>
        <item h="1" x="114"/>
        <item h="1" x="115"/>
        <item h="1" x="116"/>
        <item h="1" x="120"/>
        <item h="1" x="122"/>
        <item h="1" x="123"/>
        <item h="1" x="127"/>
        <item h="1" x="128"/>
        <item h="1" x="129"/>
        <item h="1" x="130"/>
        <item h="1" x="134"/>
        <item h="1" x="136"/>
        <item h="1" x="140"/>
        <item h="1" x="145"/>
        <item h="1" x="146"/>
        <item h="1" x="147"/>
        <item h="1" x="149"/>
        <item h="1" x="151"/>
        <item h="1" x="154"/>
        <item h="1" x="156"/>
        <item h="1" x="157"/>
        <item h="1" x="158"/>
        <item h="1" x="159"/>
        <item h="1" x="160"/>
        <item h="1" x="161"/>
        <item h="1" x="163"/>
        <item h="1" x="164"/>
        <item h="1" x="165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 defaultSubtotal="0"/>
    <pivotField subtotalTop="0" showAll="0"/>
    <pivotField axis="axisRow" dataField="1" subtotalTop="0" showAll="0" sortType="descending">
      <items count="102">
        <item m="1" x="59"/>
        <item x="39"/>
        <item x="16"/>
        <item x="38"/>
        <item x="1"/>
        <item m="1" x="63"/>
        <item x="47"/>
        <item m="1" x="70"/>
        <item x="58"/>
        <item x="9"/>
        <item x="10"/>
        <item x="15"/>
        <item x="7"/>
        <item x="36"/>
        <item x="25"/>
        <item m="1" x="91"/>
        <item x="6"/>
        <item x="29"/>
        <item x="11"/>
        <item x="30"/>
        <item m="1" x="89"/>
        <item m="1" x="93"/>
        <item m="1" x="71"/>
        <item x="24"/>
        <item x="52"/>
        <item m="1" x="87"/>
        <item x="45"/>
        <item x="18"/>
        <item x="56"/>
        <item x="20"/>
        <item x="2"/>
        <item x="31"/>
        <item x="41"/>
        <item x="4"/>
        <item x="54"/>
        <item x="12"/>
        <item m="1" x="69"/>
        <item x="22"/>
        <item m="1" x="74"/>
        <item x="27"/>
        <item m="1" x="85"/>
        <item x="21"/>
        <item m="1" x="92"/>
        <item m="1" x="95"/>
        <item m="1" x="98"/>
        <item m="1" x="72"/>
        <item m="1" x="76"/>
        <item x="32"/>
        <item m="1" x="84"/>
        <item x="50"/>
        <item m="1" x="77"/>
        <item m="1" x="64"/>
        <item m="1" x="82"/>
        <item m="1" x="60"/>
        <item m="1" x="62"/>
        <item m="1" x="79"/>
        <item x="57"/>
        <item x="40"/>
        <item m="1" x="65"/>
        <item x="5"/>
        <item m="1" x="81"/>
        <item m="1" x="90"/>
        <item x="26"/>
        <item m="1" x="100"/>
        <item x="0"/>
        <item x="3"/>
        <item x="23"/>
        <item m="1" x="73"/>
        <item m="1" x="83"/>
        <item m="1" x="67"/>
        <item m="1" x="80"/>
        <item x="46"/>
        <item x="28"/>
        <item m="1" x="66"/>
        <item x="35"/>
        <item m="1" x="97"/>
        <item x="37"/>
        <item x="17"/>
        <item x="51"/>
        <item m="1" x="61"/>
        <item x="48"/>
        <item m="1" x="99"/>
        <item m="1" x="86"/>
        <item x="43"/>
        <item x="33"/>
        <item x="19"/>
        <item m="1" x="78"/>
        <item m="1" x="68"/>
        <item m="1" x="94"/>
        <item x="44"/>
        <item x="53"/>
        <item m="1" x="88"/>
        <item m="1" x="96"/>
        <item m="1" x="75"/>
        <item x="8"/>
        <item x="13"/>
        <item x="14"/>
        <item x="34"/>
        <item x="42"/>
        <item x="49"/>
        <item x="5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</pivotFields>
  <rowFields count="1">
    <field x="69"/>
  </rowFields>
  <rowItems count="29">
    <i>
      <x v="4"/>
    </i>
    <i>
      <x v="27"/>
    </i>
    <i>
      <x v="18"/>
    </i>
    <i>
      <x v="33"/>
    </i>
    <i>
      <x v="64"/>
    </i>
    <i>
      <x v="94"/>
    </i>
    <i>
      <x v="17"/>
    </i>
    <i>
      <x v="65"/>
    </i>
    <i>
      <x v="2"/>
    </i>
    <i>
      <x v="9"/>
    </i>
    <i>
      <x v="30"/>
    </i>
    <i>
      <x v="10"/>
    </i>
    <i>
      <x v="1"/>
    </i>
    <i>
      <x v="16"/>
    </i>
    <i>
      <x v="59"/>
    </i>
    <i>
      <x v="85"/>
    </i>
    <i>
      <x v="12"/>
    </i>
    <i>
      <x v="49"/>
    </i>
    <i>
      <x v="100"/>
    </i>
    <i>
      <x v="14"/>
    </i>
    <i>
      <x v="3"/>
    </i>
    <i>
      <x v="31"/>
    </i>
    <i>
      <x v="96"/>
    </i>
    <i>
      <x v="19"/>
    </i>
    <i>
      <x v="76"/>
    </i>
    <i>
      <x v="23"/>
    </i>
    <i>
      <x v="77"/>
    </i>
    <i>
      <x v="35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5" hier="-1"/>
  </pageFields>
  <dataFields count="3">
    <dataField name="N° informaciones" fld="69" subtotal="count" baseField="6" baseItem="65"/>
    <dataField name="Promedio de Audiencia" fld="18" subtotal="average" baseField="69" baseItem="18" numFmtId="3"/>
    <dataField name="Cuantificación" fld="20" baseField="69" baseItem="2" numFmtId="44"/>
  </dataFields>
  <formats count="28">
    <format dxfId="221">
      <pivotArea outline="0" collapsedLevelsAreSubtotals="1" fieldPosition="0"/>
    </format>
    <format dxfId="220">
      <pivotArea outline="0" collapsedLevelsAreSubtotals="1" fieldPosition="0"/>
    </format>
    <format dxfId="219">
      <pivotArea outline="0" collapsedLevelsAreSubtotals="1" fieldPosition="0"/>
    </format>
    <format dxfId="21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17">
      <pivotArea outline="0" collapsedLevelsAreSubtotals="1" fieldPosition="0"/>
    </format>
    <format dxfId="21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1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1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13">
      <pivotArea field="6" type="button" dataOnly="0" labelOnly="1" outline="0"/>
    </format>
    <format dxfId="212">
      <pivotArea field="11" type="button" dataOnly="0" labelOnly="1" outline="0"/>
    </format>
    <format dxfId="211">
      <pivotArea dataOnly="0" labelOnly="1" fieldPosition="0">
        <references count="1">
          <reference field="69" count="1">
            <x v="3"/>
          </reference>
        </references>
      </pivotArea>
    </format>
    <format dxfId="210">
      <pivotArea collapsedLevelsAreSubtotals="1" fieldPosition="0">
        <references count="2">
          <reference field="4294967294" count="1" selected="0">
            <x v="0"/>
          </reference>
          <reference field="69" count="1">
            <x v="1"/>
          </reference>
        </references>
      </pivotArea>
    </format>
    <format dxfId="209">
      <pivotArea collapsedLevelsAreSubtotals="1" fieldPosition="0">
        <references count="2">
          <reference field="4294967294" count="1" selected="0">
            <x v="0"/>
          </reference>
          <reference field="69" count="1">
            <x v="2"/>
          </reference>
        </references>
      </pivotArea>
    </format>
    <format dxfId="208">
      <pivotArea collapsedLevelsAreSubtotals="1" fieldPosition="0">
        <references count="2">
          <reference field="4294967294" count="1" selected="0">
            <x v="0"/>
          </reference>
          <reference field="69" count="1">
            <x v="5"/>
          </reference>
        </references>
      </pivotArea>
    </format>
    <format dxfId="207">
      <pivotArea field="69" type="button" dataOnly="0" labelOnly="1" outline="0" axis="axisRow" fieldPosition="0"/>
    </format>
    <format dxfId="206">
      <pivotArea dataOnly="0" labelOnly="1" fieldPosition="0">
        <references count="1">
          <reference field="69" count="6">
            <x v="1"/>
            <x v="2"/>
            <x v="3"/>
            <x v="4"/>
            <x v="5"/>
            <x v="6"/>
          </reference>
        </references>
      </pivotArea>
    </format>
    <format dxfId="205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204">
      <pivotArea collapsedLevelsAreSubtotals="1" fieldPosition="0">
        <references count="2">
          <reference field="4294967294" count="1" selected="0">
            <x v="0"/>
          </reference>
          <reference field="69" count="1">
            <x v="3"/>
          </reference>
        </references>
      </pivotArea>
    </format>
    <format dxfId="203">
      <pivotArea collapsedLevelsAreSubtotals="1" fieldPosition="0">
        <references count="2">
          <reference field="4294967294" count="1" selected="0">
            <x v="0"/>
          </reference>
          <reference field="69" count="1">
            <x v="4"/>
          </reference>
        </references>
      </pivotArea>
    </format>
    <format dxfId="202">
      <pivotArea outline="0" fieldPosition="0">
        <references count="1">
          <reference field="4294967294" count="1">
            <x v="2"/>
          </reference>
        </references>
      </pivotArea>
    </format>
    <format dxfId="201">
      <pivotArea dataOnly="0" labelOnly="1" fieldPosition="0">
        <references count="1">
          <reference field="69" count="1">
            <x v="4"/>
          </reference>
        </references>
      </pivotArea>
    </format>
    <format dxfId="200">
      <pivotArea dataOnly="0" labelOnly="1" fieldPosition="0">
        <references count="1">
          <reference field="69" count="1">
            <x v="1"/>
          </reference>
        </references>
      </pivotArea>
    </format>
    <format dxfId="199">
      <pivotArea dataOnly="0" labelOnly="1" fieldPosition="0">
        <references count="1">
          <reference field="69" count="1">
            <x v="2"/>
          </reference>
        </references>
      </pivotArea>
    </format>
    <format dxfId="198">
      <pivotArea outline="0" fieldPosition="0">
        <references count="1">
          <reference field="4294967294" count="1">
            <x v="1"/>
          </reference>
        </references>
      </pivotArea>
    </format>
    <format dxfId="19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96">
      <pivotArea dataOnly="0" labelOnly="1" fieldPosition="0">
        <references count="1">
          <reference field="69" count="1">
            <x v="6"/>
          </reference>
        </references>
      </pivotArea>
    </format>
    <format dxfId="195">
      <pivotArea dataOnly="0" labelOnly="1" fieldPosition="0">
        <references count="1">
          <reference field="69" count="10">
            <x v="2"/>
            <x v="4"/>
            <x v="10"/>
            <x v="12"/>
            <x v="13"/>
            <x v="14"/>
            <x v="17"/>
            <x v="18"/>
            <x v="23"/>
            <x v="24"/>
          </reference>
        </references>
      </pivotArea>
    </format>
    <format dxfId="0">
      <pivotArea collapsedLevelsAreSubtotals="1" fieldPosition="0">
        <references count="2">
          <reference field="4294967294" count="1" selected="0">
            <x v="1"/>
          </reference>
          <reference field="69" count="1">
            <x v="4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2000000}" name="TablaDinámica5" cacheId="2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G66:I98" firstHeaderRow="0" firstDataRow="1" firstDataCol="1" rowPageCount="1" colPageCount="1"/>
  <pivotFields count="76"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multipleItemSelectionAllowed="1" showAll="0">
      <items count="6">
        <item x="0"/>
        <item h="1" x="3"/>
        <item h="1" x="2"/>
        <item h="1" x="1"/>
        <item h="1" x="4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Row" subtotalTop="0" showAll="0" sortType="descending">
      <items count="93">
        <item x="39"/>
        <item m="1" x="66"/>
        <item x="32"/>
        <item m="1" x="62"/>
        <item x="27"/>
        <item m="1" x="84"/>
        <item m="1" x="68"/>
        <item m="1" x="79"/>
        <item x="23"/>
        <item x="6"/>
        <item x="30"/>
        <item x="51"/>
        <item x="45"/>
        <item m="1" x="60"/>
        <item x="38"/>
        <item x="35"/>
        <item x="16"/>
        <item x="0"/>
        <item x="44"/>
        <item x="48"/>
        <item m="1" x="90"/>
        <item m="1" x="72"/>
        <item x="4"/>
        <item x="8"/>
        <item x="15"/>
        <item x="2"/>
        <item x="55"/>
        <item x="50"/>
        <item x="34"/>
        <item x="22"/>
        <item x="37"/>
        <item m="1" x="57"/>
        <item m="1" x="75"/>
        <item x="18"/>
        <item m="1" x="63"/>
        <item x="20"/>
        <item x="33"/>
        <item m="1" x="64"/>
        <item m="1" x="73"/>
        <item m="1" x="85"/>
        <item x="3"/>
        <item m="1" x="69"/>
        <item x="13"/>
        <item x="7"/>
        <item x="1"/>
        <item x="26"/>
        <item x="11"/>
        <item x="10"/>
        <item x="9"/>
        <item x="46"/>
        <item x="24"/>
        <item m="1" x="70"/>
        <item x="19"/>
        <item x="28"/>
        <item m="1" x="65"/>
        <item x="14"/>
        <item m="1" x="89"/>
        <item x="12"/>
        <item x="21"/>
        <item x="42"/>
        <item x="17"/>
        <item m="1" x="88"/>
        <item x="56"/>
        <item x="36"/>
        <item m="1" x="61"/>
        <item m="1" x="59"/>
        <item m="1" x="74"/>
        <item m="1" x="71"/>
        <item x="49"/>
        <item x="52"/>
        <item m="1" x="81"/>
        <item m="1" x="91"/>
        <item m="1" x="80"/>
        <item m="1" x="78"/>
        <item m="1" x="86"/>
        <item x="43"/>
        <item x="29"/>
        <item x="40"/>
        <item x="25"/>
        <item x="31"/>
        <item m="1" x="77"/>
        <item m="1" x="82"/>
        <item m="1" x="83"/>
        <item m="1" x="87"/>
        <item x="5"/>
        <item m="1" x="58"/>
        <item m="1" x="76"/>
        <item m="1" x="67"/>
        <item x="41"/>
        <item x="47"/>
        <item x="53"/>
        <item x="54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ubtotalTop="0" showAll="0"/>
    <pivotField subtotalTop="0" showAll="0"/>
    <pivotField subtotalTop="0" showAll="0"/>
    <pivotField showAll="0" defaultSubtotal="0"/>
    <pivotField dataField="1" subtotalTop="0" showAll="0"/>
    <pivotField subtotalTop="0"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</pivotFields>
  <rowFields count="1">
    <field x="63"/>
  </rowFields>
  <rowItems count="32">
    <i>
      <x v="25"/>
    </i>
    <i>
      <x v="58"/>
    </i>
    <i>
      <x v="22"/>
    </i>
    <i>
      <x v="17"/>
    </i>
    <i>
      <x v="35"/>
    </i>
    <i>
      <x v="46"/>
    </i>
    <i>
      <x v="9"/>
    </i>
    <i>
      <x v="44"/>
    </i>
    <i>
      <x v="60"/>
    </i>
    <i>
      <x v="43"/>
    </i>
    <i>
      <x v="55"/>
    </i>
    <i>
      <x v="4"/>
    </i>
    <i>
      <x v="10"/>
    </i>
    <i>
      <x v="45"/>
    </i>
    <i>
      <x v="28"/>
    </i>
    <i>
      <x v="15"/>
    </i>
    <i>
      <x v="50"/>
    </i>
    <i>
      <x v="12"/>
    </i>
    <i>
      <x v="33"/>
    </i>
    <i>
      <x/>
    </i>
    <i>
      <x v="76"/>
    </i>
    <i>
      <x v="2"/>
    </i>
    <i>
      <x v="27"/>
    </i>
    <i>
      <x v="36"/>
    </i>
    <i>
      <x v="18"/>
    </i>
    <i>
      <x v="84"/>
    </i>
    <i>
      <x v="89"/>
    </i>
    <i>
      <x v="88"/>
    </i>
    <i>
      <x v="69"/>
    </i>
    <i>
      <x v="19"/>
    </i>
    <i>
      <x v="49"/>
    </i>
    <i t="grand">
      <x/>
    </i>
  </rowItems>
  <colFields count="1">
    <field x="-2"/>
  </colFields>
  <colItems count="2">
    <i>
      <x/>
    </i>
    <i i="1">
      <x v="1"/>
    </i>
  </colItems>
  <pageFields count="1">
    <pageField fld="5" hier="-1"/>
  </pageFields>
  <dataFields count="2">
    <dataField name="Promedio de Index" fld="72" subtotal="average" baseField="69" baseItem="4" numFmtId="164"/>
    <dataField name="Cuenta de cod" fld="68" subtotal="count" baseField="0" baseItem="0"/>
  </dataFields>
  <formats count="19">
    <format dxfId="240">
      <pivotArea outline="0" collapsedLevelsAreSubtotals="1" fieldPosition="0"/>
    </format>
    <format dxfId="239">
      <pivotArea outline="0" collapsedLevelsAreSubtotals="1" fieldPosition="0"/>
    </format>
    <format dxfId="238">
      <pivotArea grandRow="1" outline="0" collapsedLevelsAreSubtotals="1" fieldPosition="0"/>
    </format>
    <format dxfId="237">
      <pivotArea grandRow="1" outline="0" collapsedLevelsAreSubtotals="1" fieldPosition="0"/>
    </format>
    <format dxfId="236">
      <pivotArea grandRow="1" outline="0" collapsedLevelsAreSubtotals="1" fieldPosition="0"/>
    </format>
    <format dxfId="235">
      <pivotArea grandRow="1" outline="0" collapsedLevelsAreSubtotals="1" fieldPosition="0"/>
    </format>
    <format dxfId="234">
      <pivotArea grandRow="1" outline="0" collapsedLevelsAreSubtotals="1" fieldPosition="0"/>
    </format>
    <format dxfId="233">
      <pivotArea grandRow="1" outline="0" collapsedLevelsAreSubtotals="1" fieldPosition="0"/>
    </format>
    <format dxfId="232">
      <pivotArea grandRow="1" outline="0" collapsedLevelsAreSubtotals="1" fieldPosition="0"/>
    </format>
    <format dxfId="231">
      <pivotArea outline="0" collapsedLevelsAreSubtotals="1" fieldPosition="0"/>
    </format>
    <format dxfId="230">
      <pivotArea type="all" dataOnly="0" outline="0" fieldPosition="0"/>
    </format>
    <format dxfId="229">
      <pivotArea outline="0" collapsedLevelsAreSubtotals="1" fieldPosition="0"/>
    </format>
    <format dxfId="228">
      <pivotArea field="63" type="button" dataOnly="0" labelOnly="1" outline="0" axis="axisRow" fieldPosition="0"/>
    </format>
    <format dxfId="227">
      <pivotArea dataOnly="0" labelOnly="1" outline="0" axis="axisValues" fieldPosition="0"/>
    </format>
    <format dxfId="226">
      <pivotArea dataOnly="0" labelOnly="1" fieldPosition="0">
        <references count="1">
          <reference field="63" count="4">
            <x v="40"/>
            <x v="53"/>
            <x v="57"/>
            <x v="60"/>
          </reference>
        </references>
      </pivotArea>
    </format>
    <format dxfId="225">
      <pivotArea dataOnly="0" labelOnly="1" grandRow="1" outline="0" fieldPosition="0"/>
    </format>
    <format dxfId="224">
      <pivotArea dataOnly="0" labelOnly="1" outline="0" axis="axisValues" fieldPosition="0"/>
    </format>
    <format dxfId="223">
      <pivotArea dataOnly="0" labelOnly="1" outline="0" axis="axisValues" fieldPosition="0"/>
    </format>
    <format dxfId="222">
      <pivotArea dataOnly="0" labelOnly="1" outline="0" axis="axisValues" fieldPosition="0"/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1000000}" name="TablaDinámica3" cacheId="2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D66:F119" firstHeaderRow="0" firstDataRow="1" firstDataCol="1" rowPageCount="1" colPageCount="1"/>
  <pivotFields count="76"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multipleItemSelectionAllowed="1" showAll="0">
      <items count="6">
        <item x="0"/>
        <item h="1" x="3"/>
        <item h="1" x="2"/>
        <item h="1" x="1"/>
        <item h="1" x="4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axis="axisRow" subtotalTop="0" showAll="0" sortType="descending">
      <items count="437">
        <item m="1" x="215"/>
        <item x="35"/>
        <item x="150"/>
        <item x="59"/>
        <item m="1" x="209"/>
        <item m="1" x="319"/>
        <item m="1" x="359"/>
        <item m="1" x="388"/>
        <item m="1" x="278"/>
        <item m="1" x="194"/>
        <item m="1" x="350"/>
        <item x="31"/>
        <item m="1" x="363"/>
        <item m="1" x="221"/>
        <item m="1" x="291"/>
        <item m="1" x="301"/>
        <item m="1" x="321"/>
        <item m="1" x="226"/>
        <item m="1" x="191"/>
        <item m="1" x="192"/>
        <item x="25"/>
        <item m="1" x="429"/>
        <item x="29"/>
        <item m="1" x="393"/>
        <item m="1" x="405"/>
        <item m="1" x="397"/>
        <item x="155"/>
        <item m="1" x="257"/>
        <item m="1" x="383"/>
        <item m="1" x="426"/>
        <item m="1" x="385"/>
        <item m="1" x="253"/>
        <item x="72"/>
        <item m="1" x="431"/>
        <item m="1" x="268"/>
        <item m="1" x="284"/>
        <item m="1" x="387"/>
        <item m="1" x="167"/>
        <item m="1" x="225"/>
        <item x="50"/>
        <item x="98"/>
        <item m="1" x="333"/>
        <item m="1" x="304"/>
        <item m="1" x="193"/>
        <item m="1" x="315"/>
        <item m="1" x="280"/>
        <item m="1" x="211"/>
        <item m="1" x="386"/>
        <item x="143"/>
        <item m="1" x="342"/>
        <item m="1" x="408"/>
        <item m="1" x="296"/>
        <item m="1" x="306"/>
        <item m="1" x="311"/>
        <item m="1" x="398"/>
        <item m="1" x="334"/>
        <item m="1" x="290"/>
        <item m="1" x="179"/>
        <item m="1" x="256"/>
        <item m="1" x="207"/>
        <item m="1" x="188"/>
        <item m="1" x="384"/>
        <item m="1" x="189"/>
        <item m="1" x="181"/>
        <item m="1" x="247"/>
        <item m="1" x="283"/>
        <item x="5"/>
        <item m="1" x="276"/>
        <item m="1" x="355"/>
        <item m="1" x="367"/>
        <item x="43"/>
        <item x="30"/>
        <item m="1" x="404"/>
        <item m="1" x="422"/>
        <item m="1" x="337"/>
        <item x="52"/>
        <item m="1" x="177"/>
        <item m="1" x="262"/>
        <item x="118"/>
        <item m="1" x="250"/>
        <item m="1" x="318"/>
        <item x="92"/>
        <item m="1" x="378"/>
        <item x="27"/>
        <item m="1" x="196"/>
        <item x="90"/>
        <item m="1" x="322"/>
        <item m="1" x="234"/>
        <item m="1" x="270"/>
        <item m="1" x="312"/>
        <item x="83"/>
        <item m="1" x="356"/>
        <item m="1" x="197"/>
        <item x="58"/>
        <item m="1" x="231"/>
        <item x="2"/>
        <item m="1" x="366"/>
        <item m="1" x="184"/>
        <item m="1" x="411"/>
        <item x="1"/>
        <item x="117"/>
        <item m="1" x="240"/>
        <item x="63"/>
        <item x="65"/>
        <item m="1" x="297"/>
        <item m="1" x="300"/>
        <item m="1" x="309"/>
        <item m="1" x="361"/>
        <item m="1" x="391"/>
        <item m="1" x="277"/>
        <item m="1" x="392"/>
        <item m="1" x="200"/>
        <item m="1" x="348"/>
        <item m="1" x="343"/>
        <item m="1" x="201"/>
        <item m="1" x="424"/>
        <item x="109"/>
        <item x="0"/>
        <item m="1" x="269"/>
        <item x="80"/>
        <item m="1" x="379"/>
        <item m="1" x="282"/>
        <item m="1" x="219"/>
        <item m="1" x="243"/>
        <item x="57"/>
        <item m="1" x="204"/>
        <item m="1" x="326"/>
        <item x="62"/>
        <item m="1" x="286"/>
        <item m="1" x="372"/>
        <item x="148"/>
        <item m="1" x="174"/>
        <item x="36"/>
        <item m="1" x="353"/>
        <item x="125"/>
        <item x="15"/>
        <item m="1" x="239"/>
        <item m="1" x="434"/>
        <item x="132"/>
        <item m="1" x="241"/>
        <item m="1" x="390"/>
        <item m="1" x="317"/>
        <item x="6"/>
        <item m="1" x="401"/>
        <item m="1" x="400"/>
        <item m="1" x="395"/>
        <item m="1" x="263"/>
        <item m="1" x="407"/>
        <item m="1" x="394"/>
        <item m="1" x="358"/>
        <item m="1" x="229"/>
        <item m="1" x="412"/>
        <item m="1" x="432"/>
        <item m="1" x="328"/>
        <item m="1" x="346"/>
        <item m="1" x="409"/>
        <item m="1" x="347"/>
        <item m="1" x="314"/>
        <item m="1" x="265"/>
        <item m="1" x="220"/>
        <item m="1" x="227"/>
        <item x="37"/>
        <item m="1" x="236"/>
        <item m="1" x="435"/>
        <item m="1" x="235"/>
        <item x="41"/>
        <item x="44"/>
        <item m="1" x="172"/>
        <item x="47"/>
        <item m="1" x="267"/>
        <item m="1" x="381"/>
        <item x="17"/>
        <item m="1" x="242"/>
        <item x="21"/>
        <item m="1" x="206"/>
        <item m="1" x="373"/>
        <item x="142"/>
        <item x="133"/>
        <item x="119"/>
        <item x="103"/>
        <item m="1" x="420"/>
        <item m="1" x="166"/>
        <item m="1" x="368"/>
        <item m="1" x="415"/>
        <item m="1" x="330"/>
        <item x="42"/>
        <item m="1" x="260"/>
        <item m="1" x="205"/>
        <item m="1" x="421"/>
        <item m="1" x="295"/>
        <item m="1" x="329"/>
        <item m="1" x="427"/>
        <item x="7"/>
        <item m="1" x="302"/>
        <item m="1" x="320"/>
        <item m="1" x="336"/>
        <item m="1" x="325"/>
        <item x="110"/>
        <item m="1" x="310"/>
        <item m="1" x="255"/>
        <item m="1" x="293"/>
        <item m="1" x="214"/>
        <item m="1" x="264"/>
        <item m="1" x="213"/>
        <item x="71"/>
        <item m="1" x="223"/>
        <item m="1" x="428"/>
        <item m="1" x="413"/>
        <item m="1" x="233"/>
        <item m="1" x="245"/>
        <item m="1" x="259"/>
        <item m="1" x="305"/>
        <item m="1" x="292"/>
        <item m="1" x="351"/>
        <item x="105"/>
        <item m="1" x="406"/>
        <item m="1" x="187"/>
        <item m="1" x="178"/>
        <item m="1" x="396"/>
        <item m="1" x="375"/>
        <item m="1" x="288"/>
        <item m="1" x="313"/>
        <item m="1" x="365"/>
        <item x="153"/>
        <item m="1" x="168"/>
        <item x="144"/>
        <item m="1" x="232"/>
        <item m="1" x="203"/>
        <item m="1" x="352"/>
        <item m="1" x="364"/>
        <item x="139"/>
        <item m="1" x="272"/>
        <item m="1" x="389"/>
        <item x="162"/>
        <item m="1" x="258"/>
        <item m="1" x="307"/>
        <item m="1" x="175"/>
        <item m="1" x="218"/>
        <item m="1" x="340"/>
        <item m="1" x="176"/>
        <item x="94"/>
        <item m="1" x="208"/>
        <item x="121"/>
        <item m="1" x="195"/>
        <item m="1" x="173"/>
        <item m="1" x="279"/>
        <item x="104"/>
        <item m="1" x="249"/>
        <item x="111"/>
        <item m="1" x="254"/>
        <item m="1" x="419"/>
        <item m="1" x="338"/>
        <item m="1" x="251"/>
        <item m="1" x="273"/>
        <item m="1" x="169"/>
        <item x="32"/>
        <item m="1" x="417"/>
        <item m="1" x="170"/>
        <item x="53"/>
        <item m="1" x="180"/>
        <item x="14"/>
        <item x="135"/>
        <item x="3"/>
        <item m="1" x="418"/>
        <item m="1" x="224"/>
        <item x="137"/>
        <item m="1" x="327"/>
        <item x="88"/>
        <item m="1" x="382"/>
        <item x="60"/>
        <item m="1" x="289"/>
        <item x="61"/>
        <item m="1" x="285"/>
        <item m="1" x="216"/>
        <item m="1" x="294"/>
        <item m="1" x="212"/>
        <item m="1" x="360"/>
        <item m="1" x="261"/>
        <item m="1" x="402"/>
        <item x="74"/>
        <item x="13"/>
        <item m="1" x="376"/>
        <item x="112"/>
        <item m="1" x="323"/>
        <item x="126"/>
        <item m="1" x="369"/>
        <item m="1" x="299"/>
        <item m="1" x="370"/>
        <item m="1" x="275"/>
        <item x="82"/>
        <item m="1" x="190"/>
        <item m="1" x="182"/>
        <item m="1" x="252"/>
        <item m="1" x="228"/>
        <item m="1" x="341"/>
        <item m="1" x="374"/>
        <item x="67"/>
        <item m="1" x="339"/>
        <item m="1" x="246"/>
        <item m="1" x="222"/>
        <item x="54"/>
        <item x="51"/>
        <item m="1" x="345"/>
        <item m="1" x="266"/>
        <item m="1" x="202"/>
        <item m="1" x="186"/>
        <item x="68"/>
        <item m="1" x="324"/>
        <item x="131"/>
        <item m="1" x="238"/>
        <item x="124"/>
        <item m="1" x="183"/>
        <item x="141"/>
        <item x="10"/>
        <item m="1" x="425"/>
        <item m="1" x="331"/>
        <item m="1" x="298"/>
        <item m="1" x="171"/>
        <item m="1" x="362"/>
        <item m="1" x="399"/>
        <item m="1" x="414"/>
        <item x="38"/>
        <item m="1" x="217"/>
        <item x="108"/>
        <item m="1" x="316"/>
        <item m="1" x="349"/>
        <item m="1" x="354"/>
        <item m="1" x="287"/>
        <item m="1" x="230"/>
        <item x="152"/>
        <item m="1" x="377"/>
        <item m="1" x="423"/>
        <item m="1" x="198"/>
        <item m="1" x="237"/>
        <item x="18"/>
        <item m="1" x="303"/>
        <item x="73"/>
        <item x="107"/>
        <item m="1" x="380"/>
        <item m="1" x="335"/>
        <item x="26"/>
        <item m="1" x="344"/>
        <item x="138"/>
        <item m="1" x="248"/>
        <item x="20"/>
        <item m="1" x="357"/>
        <item m="1" x="410"/>
        <item m="1" x="185"/>
        <item m="1" x="416"/>
        <item m="1" x="308"/>
        <item m="1" x="199"/>
        <item m="1" x="274"/>
        <item m="1" x="244"/>
        <item m="1" x="332"/>
        <item m="1" x="371"/>
        <item m="1" x="430"/>
        <item m="1" x="271"/>
        <item x="79"/>
        <item m="1" x="281"/>
        <item x="89"/>
        <item m="1" x="210"/>
        <item m="1" x="433"/>
        <item x="4"/>
        <item x="8"/>
        <item x="9"/>
        <item x="11"/>
        <item x="12"/>
        <item x="16"/>
        <item x="19"/>
        <item x="22"/>
        <item x="23"/>
        <item x="24"/>
        <item m="1" x="403"/>
        <item x="28"/>
        <item x="33"/>
        <item x="34"/>
        <item x="39"/>
        <item x="40"/>
        <item x="45"/>
        <item x="46"/>
        <item x="48"/>
        <item x="49"/>
        <item x="55"/>
        <item x="56"/>
        <item x="64"/>
        <item x="66"/>
        <item x="69"/>
        <item x="70"/>
        <item x="75"/>
        <item x="76"/>
        <item x="77"/>
        <item x="78"/>
        <item x="81"/>
        <item x="84"/>
        <item x="85"/>
        <item x="86"/>
        <item x="87"/>
        <item x="91"/>
        <item x="93"/>
        <item x="95"/>
        <item x="96"/>
        <item x="97"/>
        <item x="99"/>
        <item x="100"/>
        <item x="101"/>
        <item x="102"/>
        <item x="106"/>
        <item x="113"/>
        <item x="114"/>
        <item x="115"/>
        <item x="116"/>
        <item x="120"/>
        <item x="122"/>
        <item x="123"/>
        <item x="127"/>
        <item x="128"/>
        <item x="129"/>
        <item x="130"/>
        <item x="134"/>
        <item x="136"/>
        <item x="140"/>
        <item x="145"/>
        <item x="146"/>
        <item x="147"/>
        <item x="149"/>
        <item x="151"/>
        <item x="154"/>
        <item x="156"/>
        <item x="157"/>
        <item x="158"/>
        <item x="159"/>
        <item x="160"/>
        <item x="161"/>
        <item x="163"/>
        <item x="164"/>
        <item x="165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 defaultSubtotal="0"/>
    <pivotField dataField="1" subtotalTop="0" showAll="0"/>
    <pivotField subtotalTop="0" showAll="0" sortType="descending">
      <items count="102">
        <item m="1" x="59"/>
        <item x="39"/>
        <item x="16"/>
        <item x="38"/>
        <item x="1"/>
        <item x="47"/>
        <item m="1" x="70"/>
        <item h="1" x="58"/>
        <item m="1" x="63"/>
        <item h="1" x="9"/>
        <item h="1" x="10"/>
        <item h="1" x="15"/>
        <item h="1" x="7"/>
        <item h="1" x="36"/>
        <item h="1" x="25"/>
        <item h="1" m="1" x="91"/>
        <item h="1" x="6"/>
        <item h="1" x="29"/>
        <item h="1" x="11"/>
        <item h="1" x="30"/>
        <item h="1" m="1" x="89"/>
        <item h="1" m="1" x="93"/>
        <item h="1" m="1" x="71"/>
        <item h="1" x="24"/>
        <item h="1" x="52"/>
        <item h="1" m="1" x="87"/>
        <item h="1" x="45"/>
        <item h="1" x="18"/>
        <item h="1" x="56"/>
        <item h="1" x="20"/>
        <item h="1" x="2"/>
        <item h="1" x="31"/>
        <item h="1" x="41"/>
        <item h="1" x="4"/>
        <item h="1" x="54"/>
        <item h="1" x="12"/>
        <item h="1" m="1" x="69"/>
        <item h="1" x="22"/>
        <item h="1" m="1" x="74"/>
        <item h="1" x="27"/>
        <item h="1" m="1" x="85"/>
        <item h="1" x="21"/>
        <item h="1" m="1" x="92"/>
        <item h="1" m="1" x="95"/>
        <item h="1" m="1" x="98"/>
        <item h="1" m="1" x="72"/>
        <item h="1" m="1" x="76"/>
        <item h="1" x="32"/>
        <item h="1" m="1" x="84"/>
        <item h="1" x="50"/>
        <item h="1" m="1" x="77"/>
        <item h="1" m="1" x="64"/>
        <item h="1" m="1" x="82"/>
        <item h="1" m="1" x="60"/>
        <item h="1" m="1" x="62"/>
        <item h="1" m="1" x="79"/>
        <item h="1" x="57"/>
        <item h="1" x="40"/>
        <item h="1" m="1" x="65"/>
        <item h="1" x="5"/>
        <item h="1" m="1" x="81"/>
        <item h="1" m="1" x="90"/>
        <item h="1" x="26"/>
        <item h="1" m="1" x="100"/>
        <item h="1" x="0"/>
        <item h="1" x="3"/>
        <item h="1" x="23"/>
        <item h="1" m="1" x="73"/>
        <item h="1" m="1" x="83"/>
        <item h="1" m="1" x="67"/>
        <item h="1" m="1" x="80"/>
        <item h="1" x="46"/>
        <item h="1" x="28"/>
        <item h="1" m="1" x="66"/>
        <item h="1" x="35"/>
        <item h="1" m="1" x="97"/>
        <item h="1" x="37"/>
        <item h="1" x="17"/>
        <item h="1" x="51"/>
        <item h="1" m="1" x="61"/>
        <item h="1" x="48"/>
        <item h="1" m="1" x="99"/>
        <item h="1" m="1" x="86"/>
        <item h="1" x="43"/>
        <item h="1" x="33"/>
        <item h="1" x="19"/>
        <item h="1" m="1" x="78"/>
        <item h="1" m="1" x="68"/>
        <item h="1" m="1" x="94"/>
        <item h="1" x="44"/>
        <item h="1" x="53"/>
        <item h="1" m="1" x="88"/>
        <item h="1" m="1" x="96"/>
        <item h="1" m="1" x="75"/>
        <item h="1" x="8"/>
        <item h="1" x="13"/>
        <item h="1" x="14"/>
        <item h="1" x="34"/>
        <item h="1" x="42"/>
        <item h="1" x="49"/>
        <item h="1" x="5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</pivotFields>
  <rowFields count="1">
    <field x="11"/>
  </rowFields>
  <rowItems count="53">
    <i>
      <x v="99"/>
    </i>
    <i>
      <x v="66"/>
    </i>
    <i>
      <x v="301"/>
    </i>
    <i>
      <x v="83"/>
    </i>
    <i>
      <x v="246"/>
    </i>
    <i>
      <x v="95"/>
    </i>
    <i>
      <x v="22"/>
    </i>
    <i>
      <x v="323"/>
    </i>
    <i>
      <x v="197"/>
    </i>
    <i>
      <x v="296"/>
    </i>
    <i>
      <x v="383"/>
    </i>
    <i>
      <x v="369"/>
    </i>
    <i>
      <x v="81"/>
    </i>
    <i>
      <x v="393"/>
    </i>
    <i>
      <x v="176"/>
    </i>
    <i>
      <x v="401"/>
    </i>
    <i>
      <x v="396"/>
    </i>
    <i>
      <x v="116"/>
    </i>
    <i>
      <x v="11"/>
    </i>
    <i>
      <x v="362"/>
    </i>
    <i>
      <x v="124"/>
    </i>
    <i>
      <x v="166"/>
    </i>
    <i>
      <x v="1"/>
    </i>
    <i>
      <x v="192"/>
    </i>
    <i>
      <x v="406"/>
    </i>
    <i>
      <x v="394"/>
    </i>
    <i>
      <x v="103"/>
    </i>
    <i>
      <x v="430"/>
    </i>
    <i>
      <x v="432"/>
    </i>
    <i>
      <x v="387"/>
    </i>
    <i>
      <x v="48"/>
    </i>
    <i>
      <x v="204"/>
    </i>
    <i>
      <x v="300"/>
    </i>
    <i>
      <x v="408"/>
    </i>
    <i>
      <x v="117"/>
    </i>
    <i>
      <x v="378"/>
    </i>
    <i>
      <x v="313"/>
    </i>
    <i>
      <x v="384"/>
    </i>
    <i>
      <x v="40"/>
    </i>
    <i>
      <x v="78"/>
    </i>
    <i>
      <x v="359"/>
    </i>
    <i>
      <x v="395"/>
    </i>
    <i>
      <x v="90"/>
    </i>
    <i>
      <x v="214"/>
    </i>
    <i>
      <x v="364"/>
    </i>
    <i>
      <x v="407"/>
    </i>
    <i>
      <x v="365"/>
    </i>
    <i>
      <x v="420"/>
    </i>
    <i>
      <x v="71"/>
    </i>
    <i>
      <x v="240"/>
    </i>
    <i>
      <x v="374"/>
    </i>
    <i>
      <x v="262"/>
    </i>
    <i t="grand">
      <x/>
    </i>
  </rowItems>
  <colFields count="1">
    <field x="-2"/>
  </colFields>
  <colItems count="2">
    <i>
      <x/>
    </i>
    <i i="1">
      <x v="1"/>
    </i>
  </colItems>
  <pageFields count="1">
    <pageField fld="5" hier="-1"/>
  </pageFields>
  <dataFields count="2">
    <dataField name="Promedio de Index" fld="72" subtotal="average" baseField="69" baseItem="4" numFmtId="164"/>
    <dataField name="Cuenta de cod" fld="68" subtotal="count" baseField="0" baseItem="0"/>
  </dataFields>
  <formats count="20">
    <format dxfId="260">
      <pivotArea outline="0" collapsedLevelsAreSubtotals="1" fieldPosition="0"/>
    </format>
    <format dxfId="259">
      <pivotArea outline="0" collapsedLevelsAreSubtotals="1" fieldPosition="0"/>
    </format>
    <format dxfId="258">
      <pivotArea grandRow="1" outline="0" collapsedLevelsAreSubtotals="1" fieldPosition="0"/>
    </format>
    <format dxfId="257">
      <pivotArea grandRow="1" outline="0" collapsedLevelsAreSubtotals="1" fieldPosition="0"/>
    </format>
    <format dxfId="256">
      <pivotArea grandRow="1" outline="0" collapsedLevelsAreSubtotals="1" fieldPosition="0"/>
    </format>
    <format dxfId="255">
      <pivotArea grandRow="1" outline="0" collapsedLevelsAreSubtotals="1" fieldPosition="0"/>
    </format>
    <format dxfId="254">
      <pivotArea grandRow="1" outline="0" collapsedLevelsAreSubtotals="1" fieldPosition="0"/>
    </format>
    <format dxfId="253">
      <pivotArea grandRow="1" outline="0" collapsedLevelsAreSubtotals="1" fieldPosition="0"/>
    </format>
    <format dxfId="252">
      <pivotArea grandRow="1" outline="0" collapsedLevelsAreSubtotals="1" fieldPosition="0"/>
    </format>
    <format dxfId="251">
      <pivotArea type="all" dataOnly="0" outline="0" fieldPosition="0"/>
    </format>
    <format dxfId="250">
      <pivotArea outline="0" collapsedLevelsAreSubtotals="1" fieldPosition="0"/>
    </format>
    <format dxfId="249">
      <pivotArea field="69" type="button" dataOnly="0" labelOnly="1" outline="0"/>
    </format>
    <format dxfId="248">
      <pivotArea dataOnly="0" labelOnly="1" outline="0" axis="axisValues" fieldPosition="0"/>
    </format>
    <format dxfId="247">
      <pivotArea dataOnly="0" labelOnly="1" grandRow="1" outline="0" fieldPosition="0"/>
    </format>
    <format dxfId="246">
      <pivotArea dataOnly="0" labelOnly="1" outline="0" axis="axisValues" fieldPosition="0"/>
    </format>
    <format dxfId="245">
      <pivotArea dataOnly="0" labelOnly="1" outline="0" axis="axisValues" fieldPosition="0"/>
    </format>
    <format dxfId="244">
      <pivotArea dataOnly="0" labelOnly="1" outline="0" axis="axisValues" fieldPosition="0"/>
    </format>
    <format dxfId="243">
      <pivotArea outline="0" collapsedLevelsAreSubtotals="1" fieldPosition="0"/>
    </format>
    <format dxfId="242">
      <pivotArea outline="0" collapsedLevelsAreSubtotals="1" fieldPosition="0"/>
    </format>
    <format dxfId="241">
      <pivotArea outline="0" collapsedLevelsAreSubtotals="1" fieldPosition="0"/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1000000}" name="TablaDinámica7" cacheId="2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J44:N55" firstHeaderRow="0" firstDataRow="1" firstDataCol="1" rowPageCount="1" colPageCount="1"/>
  <pivotFields count="76">
    <pivotField subtotalTop="0" showAll="0"/>
    <pivotField subtotalTop="0" showAll="0"/>
    <pivotField subtotalTop="0" showAll="0"/>
    <pivotField subtotalTop="0" showAll="0"/>
    <pivotField subtotalTop="0" showAll="0"/>
    <pivotField subtotalTop="0" multipleItemSelectionAllowed="1" showAll="0"/>
    <pivotField subtotalTop="0" showAll="0" sortType="descending">
      <items count="113">
        <item x="48"/>
        <item m="1" x="85"/>
        <item x="40"/>
        <item m="1" x="79"/>
        <item x="35"/>
        <item m="1" x="103"/>
        <item m="1" x="87"/>
        <item m="1" x="98"/>
        <item x="28"/>
        <item x="6"/>
        <item x="58"/>
        <item x="38"/>
        <item x="63"/>
        <item x="56"/>
        <item m="1" x="77"/>
        <item x="47"/>
        <item x="43"/>
        <item x="16"/>
        <item x="0"/>
        <item x="55"/>
        <item x="60"/>
        <item m="1" x="110"/>
        <item x="4"/>
        <item x="13"/>
        <item x="15"/>
        <item x="2"/>
        <item x="71"/>
        <item x="62"/>
        <item x="42"/>
        <item x="26"/>
        <item x="46"/>
        <item m="1" x="73"/>
        <item m="1" x="93"/>
        <item x="18"/>
        <item m="1" x="80"/>
        <item m="1" x="104"/>
        <item x="20"/>
        <item x="41"/>
        <item m="1" x="81"/>
        <item m="1" x="91"/>
        <item m="1" x="105"/>
        <item x="21"/>
        <item x="19"/>
        <item x="64"/>
        <item m="1" x="74"/>
        <item x="17"/>
        <item m="1" x="82"/>
        <item x="30"/>
        <item m="1" x="88"/>
        <item x="24"/>
        <item m="1" x="83"/>
        <item x="31"/>
        <item x="10"/>
        <item x="7"/>
        <item x="9"/>
        <item x="1"/>
        <item x="34"/>
        <item x="11"/>
        <item x="8"/>
        <item x="57"/>
        <item x="32"/>
        <item m="1" x="89"/>
        <item m="1" x="84"/>
        <item x="14"/>
        <item m="1" x="109"/>
        <item x="27"/>
        <item x="12"/>
        <item x="25"/>
        <item x="22"/>
        <item x="51"/>
        <item x="23"/>
        <item m="1" x="108"/>
        <item x="72"/>
        <item x="45"/>
        <item m="1" x="78"/>
        <item m="1" x="76"/>
        <item m="1" x="92"/>
        <item m="1" x="90"/>
        <item m="1" x="97"/>
        <item x="66"/>
        <item m="1" x="100"/>
        <item m="1" x="111"/>
        <item x="36"/>
        <item m="1" x="99"/>
        <item m="1" x="96"/>
        <item x="29"/>
        <item x="54"/>
        <item m="1" x="106"/>
        <item x="52"/>
        <item x="37"/>
        <item x="53"/>
        <item x="3"/>
        <item x="49"/>
        <item x="33"/>
        <item x="39"/>
        <item m="1" x="95"/>
        <item m="1" x="101"/>
        <item m="1" x="102"/>
        <item m="1" x="107"/>
        <item x="5"/>
        <item m="1" x="75"/>
        <item m="1" x="94"/>
        <item m="1" x="86"/>
        <item x="44"/>
        <item x="50"/>
        <item x="59"/>
        <item x="61"/>
        <item x="65"/>
        <item x="67"/>
        <item x="68"/>
        <item x="69"/>
        <item x="7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ubtotalTop="0" showAll="0"/>
    <pivotField subtotalTop="0" showAll="0"/>
    <pivotField subtotalTop="0" showAll="0"/>
    <pivotField subtotalTop="0" showAll="0"/>
    <pivotField axis="axisRow" subtotalTop="0" showAll="0" sortType="descending">
      <items count="437">
        <item m="1" x="215"/>
        <item x="35"/>
        <item x="150"/>
        <item x="59"/>
        <item m="1" x="209"/>
        <item m="1" x="319"/>
        <item m="1" x="359"/>
        <item m="1" x="388"/>
        <item m="1" x="278"/>
        <item m="1" x="194"/>
        <item m="1" x="350"/>
        <item x="31"/>
        <item m="1" x="363"/>
        <item m="1" x="221"/>
        <item m="1" x="291"/>
        <item m="1" x="301"/>
        <item m="1" x="321"/>
        <item m="1" x="226"/>
        <item m="1" x="191"/>
        <item m="1" x="192"/>
        <item x="25"/>
        <item m="1" x="429"/>
        <item x="29"/>
        <item m="1" x="393"/>
        <item m="1" x="405"/>
        <item m="1" x="397"/>
        <item x="155"/>
        <item m="1" x="257"/>
        <item m="1" x="383"/>
        <item m="1" x="426"/>
        <item m="1" x="385"/>
        <item m="1" x="253"/>
        <item x="72"/>
        <item m="1" x="431"/>
        <item m="1" x="268"/>
        <item m="1" x="284"/>
        <item m="1" x="167"/>
        <item m="1" x="225"/>
        <item x="50"/>
        <item x="98"/>
        <item m="1" x="333"/>
        <item m="1" x="304"/>
        <item m="1" x="193"/>
        <item m="1" x="315"/>
        <item m="1" x="280"/>
        <item m="1" x="211"/>
        <item m="1" x="386"/>
        <item x="143"/>
        <item m="1" x="342"/>
        <item m="1" x="408"/>
        <item m="1" x="306"/>
        <item m="1" x="311"/>
        <item m="1" x="290"/>
        <item m="1" x="179"/>
        <item m="1" x="256"/>
        <item m="1" x="207"/>
        <item m="1" x="188"/>
        <item m="1" x="384"/>
        <item m="1" x="189"/>
        <item m="1" x="181"/>
        <item m="1" x="283"/>
        <item x="5"/>
        <item m="1" x="276"/>
        <item m="1" x="355"/>
        <item m="1" x="367"/>
        <item x="43"/>
        <item x="30"/>
        <item m="1" x="404"/>
        <item m="1" x="422"/>
        <item m="1" x="337"/>
        <item x="52"/>
        <item m="1" x="177"/>
        <item m="1" x="262"/>
        <item x="118"/>
        <item m="1" x="250"/>
        <item m="1" x="318"/>
        <item x="92"/>
        <item m="1" x="378"/>
        <item x="27"/>
        <item m="1" x="196"/>
        <item x="90"/>
        <item m="1" x="322"/>
        <item m="1" x="234"/>
        <item m="1" x="270"/>
        <item m="1" x="312"/>
        <item x="83"/>
        <item m="1" x="356"/>
        <item m="1" x="197"/>
        <item x="58"/>
        <item m="1" x="231"/>
        <item x="2"/>
        <item m="1" x="366"/>
        <item m="1" x="184"/>
        <item m="1" x="411"/>
        <item h="1" x="1"/>
        <item m="1" x="334"/>
        <item m="1" x="398"/>
        <item m="1" x="387"/>
        <item h="1" m="1" x="247"/>
        <item h="1" m="1" x="296"/>
        <item h="1" x="117"/>
        <item h="1" m="1" x="240"/>
        <item h="1" x="63"/>
        <item h="1" x="65"/>
        <item h="1" m="1" x="297"/>
        <item h="1" m="1" x="300"/>
        <item h="1" m="1" x="309"/>
        <item h="1" m="1" x="361"/>
        <item h="1" m="1" x="391"/>
        <item h="1" m="1" x="277"/>
        <item h="1" m="1" x="392"/>
        <item h="1" m="1" x="200"/>
        <item h="1" m="1" x="348"/>
        <item h="1" m="1" x="343"/>
        <item h="1" m="1" x="201"/>
        <item h="1" m="1" x="424"/>
        <item h="1" x="109"/>
        <item h="1" x="0"/>
        <item h="1" m="1" x="269"/>
        <item h="1" x="80"/>
        <item h="1" m="1" x="379"/>
        <item h="1" m="1" x="282"/>
        <item h="1" m="1" x="219"/>
        <item h="1" m="1" x="243"/>
        <item h="1" x="57"/>
        <item h="1" m="1" x="204"/>
        <item h="1" m="1" x="326"/>
        <item h="1" x="62"/>
        <item h="1" m="1" x="286"/>
        <item h="1" m="1" x="372"/>
        <item h="1" x="148"/>
        <item h="1" m="1" x="174"/>
        <item h="1" x="36"/>
        <item h="1" m="1" x="353"/>
        <item h="1" x="125"/>
        <item h="1" x="15"/>
        <item h="1" m="1" x="239"/>
        <item h="1" m="1" x="434"/>
        <item h="1" x="132"/>
        <item h="1" m="1" x="241"/>
        <item h="1" m="1" x="390"/>
        <item h="1" m="1" x="317"/>
        <item h="1" x="6"/>
        <item h="1" m="1" x="401"/>
        <item h="1" m="1" x="400"/>
        <item h="1" m="1" x="395"/>
        <item h="1" m="1" x="263"/>
        <item h="1" m="1" x="407"/>
        <item h="1" m="1" x="394"/>
        <item h="1" m="1" x="358"/>
        <item h="1" m="1" x="229"/>
        <item h="1" m="1" x="412"/>
        <item h="1" m="1" x="432"/>
        <item h="1" m="1" x="328"/>
        <item h="1" m="1" x="346"/>
        <item h="1" m="1" x="409"/>
        <item h="1" m="1" x="347"/>
        <item h="1" m="1" x="314"/>
        <item h="1" m="1" x="265"/>
        <item h="1" m="1" x="220"/>
        <item h="1" m="1" x="227"/>
        <item h="1" x="37"/>
        <item h="1" m="1" x="236"/>
        <item h="1" m="1" x="435"/>
        <item h="1" m="1" x="235"/>
        <item h="1" x="41"/>
        <item h="1" x="44"/>
        <item h="1" m="1" x="172"/>
        <item h="1" x="47"/>
        <item h="1" m="1" x="267"/>
        <item h="1" m="1" x="381"/>
        <item h="1" x="17"/>
        <item h="1" m="1" x="242"/>
        <item h="1" x="21"/>
        <item h="1" m="1" x="206"/>
        <item h="1" m="1" x="373"/>
        <item h="1" x="142"/>
        <item h="1" x="133"/>
        <item h="1" x="119"/>
        <item h="1" x="103"/>
        <item h="1" m="1" x="420"/>
        <item h="1" m="1" x="166"/>
        <item h="1" m="1" x="368"/>
        <item h="1" m="1" x="415"/>
        <item h="1" m="1" x="330"/>
        <item h="1" x="42"/>
        <item h="1" m="1" x="260"/>
        <item h="1" m="1" x="205"/>
        <item h="1" m="1" x="421"/>
        <item h="1" m="1" x="295"/>
        <item h="1" m="1" x="329"/>
        <item h="1" m="1" x="427"/>
        <item h="1" x="7"/>
        <item h="1" m="1" x="302"/>
        <item h="1" m="1" x="320"/>
        <item h="1" m="1" x="336"/>
        <item h="1" m="1" x="325"/>
        <item h="1" x="110"/>
        <item h="1" m="1" x="310"/>
        <item h="1" m="1" x="255"/>
        <item h="1" m="1" x="293"/>
        <item h="1" m="1" x="214"/>
        <item h="1" m="1" x="264"/>
        <item h="1" m="1" x="213"/>
        <item h="1" x="71"/>
        <item h="1" m="1" x="223"/>
        <item h="1" m="1" x="428"/>
        <item h="1" m="1" x="413"/>
        <item h="1" m="1" x="233"/>
        <item h="1" m="1" x="245"/>
        <item h="1" m="1" x="259"/>
        <item h="1" m="1" x="305"/>
        <item h="1" m="1" x="292"/>
        <item h="1" m="1" x="351"/>
        <item h="1" x="105"/>
        <item h="1" m="1" x="406"/>
        <item h="1" m="1" x="187"/>
        <item h="1" m="1" x="178"/>
        <item h="1" m="1" x="396"/>
        <item h="1" m="1" x="375"/>
        <item h="1" m="1" x="288"/>
        <item h="1" m="1" x="313"/>
        <item h="1" m="1" x="365"/>
        <item h="1" x="153"/>
        <item h="1" m="1" x="168"/>
        <item h="1" x="144"/>
        <item h="1" m="1" x="232"/>
        <item h="1" m="1" x="203"/>
        <item h="1" m="1" x="352"/>
        <item h="1" m="1" x="364"/>
        <item h="1" x="139"/>
        <item h="1" m="1" x="272"/>
        <item h="1" m="1" x="389"/>
        <item h="1" x="162"/>
        <item h="1" m="1" x="258"/>
        <item h="1" m="1" x="307"/>
        <item h="1" m="1" x="175"/>
        <item h="1" m="1" x="218"/>
        <item h="1" m="1" x="340"/>
        <item h="1" m="1" x="176"/>
        <item h="1" x="94"/>
        <item h="1" m="1" x="208"/>
        <item h="1" x="121"/>
        <item h="1" m="1" x="195"/>
        <item h="1" m="1" x="173"/>
        <item h="1" m="1" x="279"/>
        <item h="1" x="104"/>
        <item h="1" m="1" x="249"/>
        <item h="1" x="111"/>
        <item h="1" m="1" x="254"/>
        <item h="1" m="1" x="419"/>
        <item h="1" m="1" x="338"/>
        <item h="1" m="1" x="251"/>
        <item h="1" m="1" x="273"/>
        <item h="1" m="1" x="169"/>
        <item h="1" x="32"/>
        <item h="1" m="1" x="417"/>
        <item h="1" m="1" x="170"/>
        <item h="1" x="53"/>
        <item h="1" m="1" x="180"/>
        <item h="1" x="14"/>
        <item h="1" x="135"/>
        <item h="1" x="3"/>
        <item h="1" m="1" x="418"/>
        <item h="1" m="1" x="224"/>
        <item h="1" x="137"/>
        <item h="1" m="1" x="327"/>
        <item h="1" x="88"/>
        <item h="1" m="1" x="382"/>
        <item h="1" x="60"/>
        <item h="1" m="1" x="289"/>
        <item h="1" x="61"/>
        <item h="1" m="1" x="285"/>
        <item h="1" m="1" x="216"/>
        <item h="1" m="1" x="294"/>
        <item h="1" m="1" x="212"/>
        <item h="1" m="1" x="360"/>
        <item h="1" m="1" x="261"/>
        <item h="1" m="1" x="402"/>
        <item h="1" x="74"/>
        <item h="1" x="13"/>
        <item h="1" m="1" x="376"/>
        <item h="1" x="112"/>
        <item h="1" m="1" x="323"/>
        <item h="1" x="126"/>
        <item h="1" m="1" x="369"/>
        <item h="1" m="1" x="299"/>
        <item h="1" m="1" x="370"/>
        <item h="1" m="1" x="275"/>
        <item h="1" x="82"/>
        <item h="1" m="1" x="190"/>
        <item h="1" m="1" x="182"/>
        <item h="1" m="1" x="252"/>
        <item h="1" m="1" x="228"/>
        <item h="1" m="1" x="341"/>
        <item h="1" m="1" x="374"/>
        <item h="1" x="67"/>
        <item h="1" m="1" x="339"/>
        <item h="1" m="1" x="246"/>
        <item h="1" m="1" x="222"/>
        <item h="1" x="54"/>
        <item h="1" x="51"/>
        <item h="1" m="1" x="345"/>
        <item h="1" m="1" x="266"/>
        <item h="1" m="1" x="202"/>
        <item h="1" m="1" x="186"/>
        <item h="1" x="68"/>
        <item h="1" m="1" x="324"/>
        <item h="1" x="131"/>
        <item h="1" m="1" x="238"/>
        <item h="1" x="124"/>
        <item h="1" m="1" x="183"/>
        <item h="1" x="141"/>
        <item h="1" x="10"/>
        <item h="1" m="1" x="425"/>
        <item h="1" m="1" x="331"/>
        <item h="1" m="1" x="298"/>
        <item h="1" m="1" x="171"/>
        <item h="1" m="1" x="362"/>
        <item h="1" m="1" x="399"/>
        <item h="1" m="1" x="414"/>
        <item h="1" x="38"/>
        <item h="1" m="1" x="217"/>
        <item h="1" x="108"/>
        <item h="1" m="1" x="316"/>
        <item h="1" m="1" x="349"/>
        <item h="1" m="1" x="354"/>
        <item h="1" m="1" x="287"/>
        <item h="1" m="1" x="230"/>
        <item h="1" x="152"/>
        <item h="1" m="1" x="377"/>
        <item h="1" m="1" x="423"/>
        <item h="1" m="1" x="198"/>
        <item h="1" m="1" x="237"/>
        <item h="1" x="18"/>
        <item h="1" m="1" x="303"/>
        <item h="1" x="73"/>
        <item h="1" x="107"/>
        <item h="1" m="1" x="380"/>
        <item h="1" m="1" x="335"/>
        <item h="1" x="26"/>
        <item h="1" m="1" x="344"/>
        <item h="1" x="138"/>
        <item h="1" m="1" x="248"/>
        <item h="1" x="20"/>
        <item h="1" m="1" x="357"/>
        <item h="1" m="1" x="410"/>
        <item h="1" m="1" x="185"/>
        <item h="1" m="1" x="416"/>
        <item h="1" m="1" x="308"/>
        <item h="1" m="1" x="199"/>
        <item h="1" m="1" x="274"/>
        <item h="1" m="1" x="244"/>
        <item h="1" m="1" x="332"/>
        <item h="1" m="1" x="371"/>
        <item h="1" m="1" x="430"/>
        <item h="1" m="1" x="271"/>
        <item h="1" x="79"/>
        <item h="1" m="1" x="281"/>
        <item h="1" x="89"/>
        <item h="1" m="1" x="210"/>
        <item h="1" m="1" x="433"/>
        <item h="1" x="4"/>
        <item h="1" x="8"/>
        <item h="1" x="9"/>
        <item h="1" x="11"/>
        <item h="1" x="12"/>
        <item h="1" x="16"/>
        <item h="1" x="19"/>
        <item h="1" x="22"/>
        <item h="1" x="23"/>
        <item h="1" x="24"/>
        <item h="1" m="1" x="403"/>
        <item h="1" x="28"/>
        <item h="1" x="33"/>
        <item h="1" x="34"/>
        <item h="1" x="39"/>
        <item h="1" x="40"/>
        <item h="1" x="45"/>
        <item h="1" x="46"/>
        <item h="1" x="48"/>
        <item h="1" x="49"/>
        <item h="1" x="55"/>
        <item h="1" x="56"/>
        <item h="1" x="64"/>
        <item h="1" x="66"/>
        <item h="1" x="69"/>
        <item h="1" x="70"/>
        <item h="1" x="75"/>
        <item h="1" x="76"/>
        <item h="1" x="77"/>
        <item h="1" x="78"/>
        <item h="1" x="81"/>
        <item h="1" x="84"/>
        <item h="1" x="85"/>
        <item h="1" x="86"/>
        <item h="1" x="87"/>
        <item h="1" x="91"/>
        <item h="1" x="93"/>
        <item h="1" x="95"/>
        <item h="1" x="96"/>
        <item h="1" x="97"/>
        <item h="1" x="99"/>
        <item h="1" x="100"/>
        <item h="1" x="101"/>
        <item h="1" x="102"/>
        <item h="1" x="106"/>
        <item h="1" x="113"/>
        <item h="1" x="114"/>
        <item h="1" x="115"/>
        <item h="1" x="116"/>
        <item h="1" x="120"/>
        <item h="1" x="122"/>
        <item h="1" x="123"/>
        <item h="1" x="127"/>
        <item h="1" x="128"/>
        <item h="1" x="129"/>
        <item h="1" x="130"/>
        <item h="1" x="134"/>
        <item h="1" x="136"/>
        <item h="1" x="140"/>
        <item h="1" x="145"/>
        <item h="1" x="146"/>
        <item h="1" x="147"/>
        <item h="1" x="149"/>
        <item h="1" x="151"/>
        <item h="1" x="154"/>
        <item h="1" x="156"/>
        <item h="1" x="157"/>
        <item h="1" x="158"/>
        <item h="1" x="159"/>
        <item h="1" x="160"/>
        <item h="1" x="161"/>
        <item h="1" x="163"/>
        <item h="1" x="164"/>
        <item h="1" x="16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multipleItemSelectionAllowed="1" showAll="0">
      <items count="4">
        <item x="0"/>
        <item h="1" x="1"/>
        <item h="1" m="1" x="2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 defaultSubtotal="0"/>
    <pivotField subtotalTop="0" showAll="0"/>
    <pivotField dataField="1" subtotalTop="0"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</pivotFields>
  <rowFields count="1">
    <field x="11"/>
  </rowFields>
  <rowItems count="11">
    <i>
      <x v="61"/>
    </i>
    <i>
      <x v="22"/>
    </i>
    <i>
      <x v="78"/>
    </i>
    <i>
      <x v="38"/>
    </i>
    <i>
      <x v="90"/>
    </i>
    <i>
      <x v="20"/>
    </i>
    <i>
      <x v="80"/>
    </i>
    <i>
      <x v="88"/>
    </i>
    <i>
      <x v="11"/>
    </i>
    <i>
      <x v="6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29" hier="-1"/>
  </pageFields>
  <dataFields count="4">
    <dataField name="N° informaciones" fld="69" subtotal="count" baseField="6" baseItem="65"/>
    <dataField name="Promedio de Audiencia" fld="18" subtotal="average" baseField="11" baseItem="38" numFmtId="3"/>
    <dataField name="Duración." fld="71" baseField="11" baseItem="45" numFmtId="166"/>
    <dataField name="Cuantificación" fld="20" baseField="11" baseItem="95" numFmtId="44"/>
  </dataFields>
  <formats count="23">
    <format dxfId="51">
      <pivotArea outline="0" collapsedLevelsAreSubtotals="1" fieldPosition="0"/>
    </format>
    <format dxfId="50">
      <pivotArea outline="0" collapsedLevelsAreSubtotals="1" fieldPosition="0"/>
    </format>
    <format dxfId="49">
      <pivotArea outline="0" collapsedLevelsAreSubtotals="1" fieldPosition="0"/>
    </format>
    <format dxfId="4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7">
      <pivotArea outline="0" collapsedLevelsAreSubtotals="1" fieldPosition="0"/>
    </format>
    <format dxfId="4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3">
      <pivotArea field="6" type="button" dataOnly="0" labelOnly="1" outline="0"/>
    </format>
    <format dxfId="42">
      <pivotArea field="11" type="button" dataOnly="0" labelOnly="1" outline="0" axis="axisRow" fieldPosition="0"/>
    </format>
    <format dxfId="41">
      <pivotArea dataOnly="0" labelOnly="1" fieldPosition="0">
        <references count="1">
          <reference field="11" count="3">
            <x v="95"/>
            <x v="96"/>
            <x v="97"/>
          </reference>
        </references>
      </pivotArea>
    </format>
    <format dxfId="40">
      <pivotArea collapsedLevelsAreSubtotals="1" fieldPosition="0">
        <references count="2">
          <reference field="4294967294" count="1" selected="0">
            <x v="0"/>
          </reference>
          <reference field="11" count="1">
            <x v="95"/>
          </reference>
        </references>
      </pivotArea>
    </format>
    <format dxfId="39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38">
      <pivotArea outline="0" fieldPosition="0">
        <references count="1">
          <reference field="4294967294" count="1">
            <x v="3"/>
          </reference>
        </references>
      </pivotArea>
    </format>
    <format dxfId="37">
      <pivotArea outline="0" fieldPosition="0">
        <references count="1">
          <reference field="4294967294" count="1">
            <x v="1"/>
          </reference>
        </references>
      </pivotArea>
    </format>
    <format dxfId="36">
      <pivotArea dataOnly="0" labelOnly="1" fieldPosition="0">
        <references count="1">
          <reference field="11" count="1">
            <x v="0"/>
          </reference>
        </references>
      </pivotArea>
    </format>
    <format dxfId="3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4">
      <pivotArea dataOnly="0" labelOnly="1" fieldPosition="0">
        <references count="1">
          <reference field="11" count="1">
            <x v="70"/>
          </reference>
        </references>
      </pivotArea>
    </format>
    <format dxfId="33">
      <pivotArea collapsedLevelsAreSubtotals="1" fieldPosition="0">
        <references count="1">
          <reference field="11" count="10">
            <x v="22"/>
            <x v="24"/>
            <x v="29"/>
            <x v="50"/>
            <x v="51"/>
            <x v="68"/>
            <x v="70"/>
            <x v="95"/>
            <x v="96"/>
            <x v="97"/>
          </reference>
        </references>
      </pivotArea>
    </format>
    <format dxfId="32">
      <pivotArea dataOnly="0" labelOnly="1" fieldPosition="0">
        <references count="1">
          <reference field="11" count="10">
            <x v="22"/>
            <x v="24"/>
            <x v="29"/>
            <x v="50"/>
            <x v="51"/>
            <x v="68"/>
            <x v="70"/>
            <x v="95"/>
            <x v="96"/>
            <x v="97"/>
          </reference>
        </references>
      </pivotArea>
    </format>
    <format dxfId="31">
      <pivotArea outline="0" fieldPosition="0">
        <references count="1">
          <reference field="4294967294" count="1">
            <x v="2"/>
          </reference>
        </references>
      </pivotArea>
    </format>
    <format dxfId="30">
      <pivotArea collapsedLevelsAreSubtotals="1" fieldPosition="0">
        <references count="2">
          <reference field="4294967294" count="1" selected="0">
            <x v="0"/>
          </reference>
          <reference field="11" count="1">
            <x v="70"/>
          </reference>
        </references>
      </pivotArea>
    </format>
    <format dxfId="29">
      <pivotArea dataOnly="0" labelOnly="1" outline="0" fieldPosition="0">
        <references count="1">
          <reference field="4294967294" count="1">
            <x v="2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TablaDinámica6" cacheId="2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44:E91" firstHeaderRow="0" firstDataRow="1" firstDataCol="1" rowPageCount="1" colPageCount="1"/>
  <pivotFields count="76">
    <pivotField subtotalTop="0" showAll="0"/>
    <pivotField subtotalTop="0" showAll="0"/>
    <pivotField subtotalTop="0" showAll="0"/>
    <pivotField subtotalTop="0" showAll="0"/>
    <pivotField subtotalTop="0" showAll="0"/>
    <pivotField subtotalTop="0" multipleItemSelectionAllowed="1" showAll="0"/>
    <pivotField axis="axisRow" subtotalTop="0" showAll="0" sortType="descending">
      <items count="113">
        <item x="48"/>
        <item m="1" x="85"/>
        <item x="40"/>
        <item m="1" x="79"/>
        <item x="35"/>
        <item m="1" x="103"/>
        <item m="1" x="87"/>
        <item m="1" x="98"/>
        <item x="28"/>
        <item x="6"/>
        <item x="58"/>
        <item x="38"/>
        <item x="63"/>
        <item x="56"/>
        <item m="1" x="77"/>
        <item x="47"/>
        <item x="43"/>
        <item x="16"/>
        <item x="0"/>
        <item x="55"/>
        <item x="60"/>
        <item m="1" x="110"/>
        <item x="4"/>
        <item x="13"/>
        <item x="15"/>
        <item x="2"/>
        <item x="71"/>
        <item x="62"/>
        <item x="42"/>
        <item x="26"/>
        <item x="46"/>
        <item m="1" x="73"/>
        <item m="1" x="93"/>
        <item x="18"/>
        <item m="1" x="80"/>
        <item m="1" x="104"/>
        <item x="20"/>
        <item x="41"/>
        <item m="1" x="81"/>
        <item m="1" x="91"/>
        <item m="1" x="105"/>
        <item x="21"/>
        <item x="19"/>
        <item x="64"/>
        <item m="1" x="74"/>
        <item x="17"/>
        <item m="1" x="82"/>
        <item x="30"/>
        <item m="1" x="88"/>
        <item x="24"/>
        <item m="1" x="83"/>
        <item x="31"/>
        <item x="10"/>
        <item x="7"/>
        <item x="9"/>
        <item x="1"/>
        <item x="34"/>
        <item x="11"/>
        <item x="8"/>
        <item x="57"/>
        <item x="32"/>
        <item m="1" x="89"/>
        <item m="1" x="84"/>
        <item x="14"/>
        <item m="1" x="109"/>
        <item x="27"/>
        <item x="12"/>
        <item x="25"/>
        <item x="22"/>
        <item x="51"/>
        <item x="23"/>
        <item m="1" x="108"/>
        <item x="72"/>
        <item x="45"/>
        <item m="1" x="78"/>
        <item m="1" x="76"/>
        <item m="1" x="92"/>
        <item m="1" x="90"/>
        <item m="1" x="97"/>
        <item x="66"/>
        <item m="1" x="100"/>
        <item m="1" x="111"/>
        <item x="36"/>
        <item m="1" x="99"/>
        <item m="1" x="96"/>
        <item x="29"/>
        <item x="54"/>
        <item m="1" x="106"/>
        <item x="52"/>
        <item x="37"/>
        <item x="53"/>
        <item x="3"/>
        <item x="49"/>
        <item x="33"/>
        <item x="39"/>
        <item m="1" x="95"/>
        <item m="1" x="101"/>
        <item m="1" x="102"/>
        <item m="1" x="107"/>
        <item x="5"/>
        <item m="1" x="75"/>
        <item m="1" x="94"/>
        <item m="1" x="86"/>
        <item x="44"/>
        <item x="50"/>
        <item x="59"/>
        <item x="61"/>
        <item x="65"/>
        <item x="67"/>
        <item x="68"/>
        <item x="69"/>
        <item x="7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multipleItemSelectionAllowed="1" showAll="0">
      <items count="4">
        <item x="0"/>
        <item h="1" x="1"/>
        <item h="1" m="1" x="2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 defaultSubtotal="0"/>
    <pivotField subtotalTop="0" showAll="0"/>
    <pivotField dataField="1" subtotalTop="0"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</pivotFields>
  <rowFields count="1">
    <field x="6"/>
  </rowFields>
  <rowItems count="47">
    <i>
      <x v="25"/>
    </i>
    <i>
      <x v="4"/>
    </i>
    <i>
      <x v="68"/>
    </i>
    <i>
      <x v="24"/>
    </i>
    <i>
      <x v="73"/>
    </i>
    <i>
      <x v="58"/>
    </i>
    <i>
      <x v="18"/>
    </i>
    <i>
      <x v="36"/>
    </i>
    <i>
      <x v="49"/>
    </i>
    <i>
      <x v="11"/>
    </i>
    <i>
      <x v="65"/>
    </i>
    <i>
      <x v="53"/>
    </i>
    <i>
      <x v="8"/>
    </i>
    <i>
      <x v="9"/>
    </i>
    <i>
      <x v="37"/>
    </i>
    <i>
      <x v="22"/>
    </i>
    <i>
      <x v="28"/>
    </i>
    <i>
      <x v="57"/>
    </i>
    <i>
      <x v="47"/>
    </i>
    <i>
      <x v="29"/>
    </i>
    <i>
      <x v="52"/>
    </i>
    <i>
      <x v="13"/>
    </i>
    <i>
      <x v="67"/>
    </i>
    <i>
      <x v="60"/>
    </i>
    <i>
      <x v="17"/>
    </i>
    <i>
      <x v="70"/>
    </i>
    <i>
      <x v="2"/>
    </i>
    <i>
      <x v="42"/>
    </i>
    <i>
      <x v="54"/>
    </i>
    <i>
      <x v="99"/>
    </i>
    <i>
      <x v="85"/>
    </i>
    <i>
      <x v="16"/>
    </i>
    <i>
      <x v="45"/>
    </i>
    <i>
      <x v="90"/>
    </i>
    <i>
      <x v="33"/>
    </i>
    <i>
      <x v="56"/>
    </i>
    <i>
      <x v="63"/>
    </i>
    <i>
      <x v="79"/>
    </i>
    <i>
      <x v="103"/>
    </i>
    <i>
      <x v="89"/>
    </i>
    <i>
      <x v="66"/>
    </i>
    <i>
      <x v="93"/>
    </i>
    <i>
      <x/>
    </i>
    <i>
      <x v="51"/>
    </i>
    <i>
      <x v="15"/>
    </i>
    <i>
      <x v="55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29" hier="-1"/>
  </pageFields>
  <dataFields count="4">
    <dataField name="N° informaciones" fld="69" subtotal="count" baseField="6" baseItem="65"/>
    <dataField name="Suma de Audiencia" fld="18" baseField="6" baseItem="25" numFmtId="3"/>
    <dataField name="Duración." fld="71" baseField="6" baseItem="25" numFmtId="166"/>
    <dataField name="Cuantificación." fld="20" baseField="6" baseItem="49" numFmtId="44"/>
  </dataFields>
  <formats count="16">
    <format dxfId="67">
      <pivotArea outline="0" collapsedLevelsAreSubtotals="1" fieldPosition="0"/>
    </format>
    <format dxfId="66">
      <pivotArea outline="0" collapsedLevelsAreSubtotals="1" fieldPosition="0"/>
    </format>
    <format dxfId="65">
      <pivotArea outline="0" collapsedLevelsAreSubtotals="1" fieldPosition="0"/>
    </format>
    <format dxfId="6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3">
      <pivotArea outline="0" collapsedLevelsAreSubtotals="1" fieldPosition="0"/>
    </format>
    <format dxfId="6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9">
      <pivotArea field="6" type="button" dataOnly="0" labelOnly="1" outline="0" axis="axisRow" fieldPosition="0"/>
    </format>
    <format dxfId="58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57">
      <pivotArea outline="0" fieldPosition="0">
        <references count="1">
          <reference field="4294967294" count="1">
            <x v="3"/>
          </reference>
        </references>
      </pivotArea>
    </format>
    <format dxfId="56">
      <pivotArea outline="0" fieldPosition="0">
        <references count="1">
          <reference field="4294967294" count="1">
            <x v="1"/>
          </reference>
        </references>
      </pivotArea>
    </format>
    <format dxfId="5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4">
      <pivotArea outline="0" fieldPosition="0">
        <references count="1">
          <reference field="4294967294" count="1">
            <x v="2"/>
          </reference>
        </references>
      </pivotArea>
    </format>
    <format dxfId="53">
      <pivotArea collapsedLevelsAreSubtotals="1" fieldPosition="0">
        <references count="2">
          <reference field="4294967294" count="1" selected="0">
            <x v="3"/>
          </reference>
          <reference field="6" count="1">
            <x v="63"/>
          </reference>
        </references>
      </pivotArea>
    </format>
    <format dxfId="52">
      <pivotArea collapsedLevelsAreSubtotals="1" fieldPosition="0">
        <references count="2">
          <reference field="4294967294" count="1" selected="0">
            <x v="3"/>
          </reference>
          <reference field="6" count="10">
            <x v="13"/>
            <x v="18"/>
            <x v="24"/>
            <x v="25"/>
            <x v="29"/>
            <x v="36"/>
            <x v="53"/>
            <x v="55"/>
            <x v="57"/>
            <x v="63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2000000}" name="TablaDinámica8" cacheId="2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S44:W69" firstHeaderRow="0" firstDataRow="1" firstDataCol="1" rowPageCount="1" colPageCount="1"/>
  <pivotFields count="76">
    <pivotField subtotalTop="0" showAll="0"/>
    <pivotField subtotalTop="0" showAll="0"/>
    <pivotField subtotalTop="0" showAll="0"/>
    <pivotField subtotalTop="0" showAll="0"/>
    <pivotField subtotalTop="0" showAll="0"/>
    <pivotField subtotalTop="0" multipleItemSelectionAllowed="1" showAll="0"/>
    <pivotField subtotalTop="0" showAll="0" sortType="descending">
      <items count="113">
        <item x="48"/>
        <item m="1" x="85"/>
        <item x="40"/>
        <item m="1" x="79"/>
        <item x="35"/>
        <item m="1" x="103"/>
        <item m="1" x="87"/>
        <item m="1" x="98"/>
        <item x="28"/>
        <item x="6"/>
        <item x="58"/>
        <item x="38"/>
        <item x="63"/>
        <item x="56"/>
        <item m="1" x="77"/>
        <item x="47"/>
        <item x="43"/>
        <item x="16"/>
        <item x="0"/>
        <item x="55"/>
        <item x="60"/>
        <item m="1" x="110"/>
        <item x="4"/>
        <item x="13"/>
        <item x="15"/>
        <item x="2"/>
        <item x="71"/>
        <item x="62"/>
        <item x="42"/>
        <item x="26"/>
        <item x="46"/>
        <item m="1" x="73"/>
        <item m="1" x="93"/>
        <item x="18"/>
        <item m="1" x="80"/>
        <item m="1" x="104"/>
        <item x="20"/>
        <item x="41"/>
        <item m="1" x="81"/>
        <item m="1" x="91"/>
        <item m="1" x="105"/>
        <item x="21"/>
        <item x="19"/>
        <item x="64"/>
        <item m="1" x="74"/>
        <item x="17"/>
        <item m="1" x="82"/>
        <item x="30"/>
        <item m="1" x="88"/>
        <item x="24"/>
        <item m="1" x="83"/>
        <item x="31"/>
        <item x="10"/>
        <item x="7"/>
        <item x="9"/>
        <item x="1"/>
        <item x="34"/>
        <item x="11"/>
        <item x="8"/>
        <item x="57"/>
        <item x="32"/>
        <item m="1" x="89"/>
        <item m="1" x="84"/>
        <item x="14"/>
        <item m="1" x="109"/>
        <item x="27"/>
        <item x="12"/>
        <item x="25"/>
        <item x="22"/>
        <item x="51"/>
        <item x="23"/>
        <item m="1" x="108"/>
        <item x="72"/>
        <item x="45"/>
        <item m="1" x="78"/>
        <item m="1" x="76"/>
        <item m="1" x="92"/>
        <item m="1" x="90"/>
        <item m="1" x="97"/>
        <item x="66"/>
        <item m="1" x="100"/>
        <item m="1" x="111"/>
        <item x="36"/>
        <item m="1" x="99"/>
        <item m="1" x="96"/>
        <item x="29"/>
        <item x="54"/>
        <item m="1" x="106"/>
        <item x="52"/>
        <item x="37"/>
        <item x="53"/>
        <item x="3"/>
        <item x="49"/>
        <item x="33"/>
        <item x="39"/>
        <item m="1" x="95"/>
        <item m="1" x="101"/>
        <item m="1" x="102"/>
        <item m="1" x="107"/>
        <item x="5"/>
        <item m="1" x="75"/>
        <item m="1" x="94"/>
        <item m="1" x="86"/>
        <item x="44"/>
        <item x="50"/>
        <item x="59"/>
        <item x="61"/>
        <item x="65"/>
        <item x="67"/>
        <item x="68"/>
        <item x="69"/>
        <item x="7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ubtotalTop="0" showAll="0"/>
    <pivotField subtotalTop="0" showAll="0"/>
    <pivotField subtotalTop="0" showAll="0"/>
    <pivotField subtotalTop="0" showAll="0"/>
    <pivotField subtotalTop="0" showAll="0">
      <items count="437">
        <item m="1" x="215"/>
        <item x="35"/>
        <item x="150"/>
        <item x="59"/>
        <item m="1" x="209"/>
        <item m="1" x="319"/>
        <item m="1" x="359"/>
        <item m="1" x="388"/>
        <item m="1" x="278"/>
        <item m="1" x="194"/>
        <item m="1" x="350"/>
        <item x="31"/>
        <item m="1" x="363"/>
        <item m="1" x="221"/>
        <item m="1" x="291"/>
        <item m="1" x="301"/>
        <item m="1" x="321"/>
        <item m="1" x="226"/>
        <item m="1" x="191"/>
        <item m="1" x="192"/>
        <item x="25"/>
        <item m="1" x="429"/>
        <item x="29"/>
        <item m="1" x="393"/>
        <item m="1" x="405"/>
        <item m="1" x="397"/>
        <item x="155"/>
        <item m="1" x="257"/>
        <item m="1" x="383"/>
        <item m="1" x="426"/>
        <item m="1" x="385"/>
        <item m="1" x="253"/>
        <item x="72"/>
        <item m="1" x="431"/>
        <item m="1" x="268"/>
        <item m="1" x="284"/>
        <item m="1" x="167"/>
        <item m="1" x="225"/>
        <item x="50"/>
        <item x="98"/>
        <item m="1" x="333"/>
        <item m="1" x="304"/>
        <item m="1" x="193"/>
        <item m="1" x="315"/>
        <item m="1" x="280"/>
        <item m="1" x="211"/>
        <item m="1" x="386"/>
        <item x="143"/>
        <item m="1" x="342"/>
        <item m="1" x="408"/>
        <item m="1" x="306"/>
        <item m="1" x="311"/>
        <item m="1" x="290"/>
        <item m="1" x="179"/>
        <item m="1" x="256"/>
        <item m="1" x="207"/>
        <item m="1" x="188"/>
        <item m="1" x="384"/>
        <item m="1" x="189"/>
        <item m="1" x="181"/>
        <item m="1" x="283"/>
        <item x="5"/>
        <item m="1" x="276"/>
        <item m="1" x="355"/>
        <item m="1" x="367"/>
        <item x="43"/>
        <item x="30"/>
        <item m="1" x="404"/>
        <item m="1" x="422"/>
        <item m="1" x="337"/>
        <item x="52"/>
        <item m="1" x="177"/>
        <item m="1" x="262"/>
        <item x="118"/>
        <item m="1" x="250"/>
        <item m="1" x="318"/>
        <item x="92"/>
        <item m="1" x="378"/>
        <item x="27"/>
        <item m="1" x="196"/>
        <item x="90"/>
        <item m="1" x="322"/>
        <item m="1" x="234"/>
        <item m="1" x="270"/>
        <item m="1" x="312"/>
        <item x="83"/>
        <item m="1" x="356"/>
        <item m="1" x="197"/>
        <item x="58"/>
        <item m="1" x="231"/>
        <item x="2"/>
        <item m="1" x="366"/>
        <item m="1" x="184"/>
        <item m="1" x="411"/>
        <item h="1" x="1"/>
        <item m="1" x="334"/>
        <item m="1" x="398"/>
        <item m="1" x="387"/>
        <item h="1" m="1" x="247"/>
        <item h="1" m="1" x="296"/>
        <item h="1" x="117"/>
        <item h="1" m="1" x="240"/>
        <item h="1" x="63"/>
        <item h="1" x="65"/>
        <item h="1" m="1" x="297"/>
        <item h="1" m="1" x="300"/>
        <item h="1" m="1" x="309"/>
        <item h="1" m="1" x="361"/>
        <item h="1" m="1" x="391"/>
        <item h="1" m="1" x="277"/>
        <item h="1" m="1" x="392"/>
        <item h="1" m="1" x="200"/>
        <item h="1" m="1" x="348"/>
        <item h="1" m="1" x="343"/>
        <item h="1" m="1" x="201"/>
        <item h="1" m="1" x="424"/>
        <item h="1" x="109"/>
        <item h="1" x="0"/>
        <item h="1" m="1" x="269"/>
        <item h="1" x="80"/>
        <item h="1" m="1" x="379"/>
        <item h="1" m="1" x="282"/>
        <item h="1" m="1" x="219"/>
        <item h="1" m="1" x="243"/>
        <item h="1" x="57"/>
        <item h="1" m="1" x="204"/>
        <item h="1" m="1" x="326"/>
        <item h="1" x="62"/>
        <item h="1" m="1" x="286"/>
        <item h="1" m="1" x="372"/>
        <item h="1" x="148"/>
        <item h="1" m="1" x="174"/>
        <item h="1" x="36"/>
        <item h="1" m="1" x="353"/>
        <item h="1" x="125"/>
        <item h="1" x="15"/>
        <item h="1" m="1" x="239"/>
        <item h="1" m="1" x="434"/>
        <item h="1" x="132"/>
        <item h="1" m="1" x="241"/>
        <item h="1" m="1" x="390"/>
        <item h="1" m="1" x="317"/>
        <item h="1" x="6"/>
        <item h="1" m="1" x="401"/>
        <item h="1" m="1" x="400"/>
        <item h="1" m="1" x="395"/>
        <item h="1" m="1" x="263"/>
        <item h="1" m="1" x="407"/>
        <item h="1" m="1" x="394"/>
        <item h="1" m="1" x="358"/>
        <item h="1" m="1" x="229"/>
        <item h="1" m="1" x="412"/>
        <item h="1" m="1" x="432"/>
        <item h="1" m="1" x="328"/>
        <item h="1" m="1" x="346"/>
        <item h="1" m="1" x="409"/>
        <item h="1" m="1" x="347"/>
        <item h="1" m="1" x="314"/>
        <item h="1" m="1" x="265"/>
        <item h="1" m="1" x="220"/>
        <item h="1" m="1" x="227"/>
        <item h="1" x="37"/>
        <item h="1" m="1" x="236"/>
        <item h="1" m="1" x="435"/>
        <item h="1" m="1" x="235"/>
        <item h="1" x="41"/>
        <item h="1" x="44"/>
        <item h="1" m="1" x="172"/>
        <item h="1" x="47"/>
        <item h="1" m="1" x="267"/>
        <item h="1" m="1" x="381"/>
        <item h="1" x="17"/>
        <item h="1" m="1" x="242"/>
        <item h="1" x="21"/>
        <item h="1" m="1" x="206"/>
        <item h="1" m="1" x="373"/>
        <item h="1" x="142"/>
        <item h="1" x="133"/>
        <item h="1" x="119"/>
        <item h="1" x="103"/>
        <item h="1" m="1" x="420"/>
        <item h="1" m="1" x="166"/>
        <item h="1" m="1" x="368"/>
        <item h="1" m="1" x="415"/>
        <item h="1" m="1" x="330"/>
        <item h="1" x="42"/>
        <item h="1" m="1" x="260"/>
        <item h="1" m="1" x="205"/>
        <item h="1" m="1" x="421"/>
        <item h="1" m="1" x="295"/>
        <item h="1" m="1" x="329"/>
        <item h="1" m="1" x="427"/>
        <item h="1" x="7"/>
        <item h="1" m="1" x="302"/>
        <item h="1" m="1" x="320"/>
        <item h="1" m="1" x="336"/>
        <item h="1" m="1" x="325"/>
        <item h="1" x="110"/>
        <item h="1" m="1" x="310"/>
        <item h="1" m="1" x="255"/>
        <item h="1" m="1" x="293"/>
        <item h="1" m="1" x="214"/>
        <item h="1" m="1" x="264"/>
        <item h="1" m="1" x="213"/>
        <item h="1" x="71"/>
        <item h="1" m="1" x="223"/>
        <item h="1" m="1" x="428"/>
        <item h="1" m="1" x="413"/>
        <item h="1" m="1" x="233"/>
        <item h="1" m="1" x="245"/>
        <item h="1" m="1" x="259"/>
        <item h="1" m="1" x="305"/>
        <item h="1" m="1" x="292"/>
        <item h="1" m="1" x="351"/>
        <item h="1" x="105"/>
        <item h="1" m="1" x="406"/>
        <item h="1" m="1" x="187"/>
        <item h="1" m="1" x="178"/>
        <item h="1" m="1" x="396"/>
        <item h="1" m="1" x="375"/>
        <item h="1" m="1" x="288"/>
        <item h="1" m="1" x="313"/>
        <item h="1" m="1" x="365"/>
        <item h="1" x="153"/>
        <item h="1" m="1" x="168"/>
        <item h="1" x="144"/>
        <item h="1" m="1" x="232"/>
        <item h="1" m="1" x="203"/>
        <item h="1" m="1" x="352"/>
        <item h="1" m="1" x="364"/>
        <item h="1" x="139"/>
        <item h="1" m="1" x="272"/>
        <item h="1" m="1" x="389"/>
        <item h="1" x="162"/>
        <item h="1" m="1" x="258"/>
        <item h="1" m="1" x="307"/>
        <item h="1" m="1" x="175"/>
        <item h="1" m="1" x="218"/>
        <item h="1" m="1" x="340"/>
        <item h="1" m="1" x="176"/>
        <item h="1" x="94"/>
        <item h="1" m="1" x="208"/>
        <item h="1" x="121"/>
        <item h="1" m="1" x="195"/>
        <item h="1" m="1" x="173"/>
        <item h="1" m="1" x="279"/>
        <item h="1" x="104"/>
        <item h="1" m="1" x="249"/>
        <item h="1" x="111"/>
        <item h="1" m="1" x="254"/>
        <item h="1" m="1" x="419"/>
        <item h="1" m="1" x="338"/>
        <item h="1" m="1" x="251"/>
        <item h="1" m="1" x="273"/>
        <item h="1" m="1" x="169"/>
        <item h="1" x="32"/>
        <item h="1" m="1" x="417"/>
        <item h="1" m="1" x="170"/>
        <item h="1" x="53"/>
        <item h="1" m="1" x="180"/>
        <item h="1" x="14"/>
        <item h="1" x="135"/>
        <item h="1" x="3"/>
        <item h="1" m="1" x="418"/>
        <item h="1" m="1" x="224"/>
        <item h="1" x="137"/>
        <item h="1" m="1" x="327"/>
        <item h="1" x="88"/>
        <item h="1" m="1" x="382"/>
        <item h="1" x="60"/>
        <item h="1" m="1" x="289"/>
        <item h="1" x="61"/>
        <item h="1" m="1" x="285"/>
        <item h="1" m="1" x="216"/>
        <item h="1" m="1" x="294"/>
        <item h="1" m="1" x="212"/>
        <item h="1" m="1" x="360"/>
        <item h="1" m="1" x="261"/>
        <item h="1" m="1" x="402"/>
        <item h="1" x="74"/>
        <item h="1" x="13"/>
        <item h="1" m="1" x="376"/>
        <item h="1" x="112"/>
        <item h="1" m="1" x="323"/>
        <item h="1" x="126"/>
        <item h="1" m="1" x="369"/>
        <item h="1" m="1" x="299"/>
        <item h="1" m="1" x="370"/>
        <item h="1" m="1" x="275"/>
        <item h="1" x="82"/>
        <item h="1" m="1" x="190"/>
        <item h="1" m="1" x="182"/>
        <item h="1" m="1" x="252"/>
        <item h="1" m="1" x="228"/>
        <item h="1" m="1" x="341"/>
        <item h="1" m="1" x="374"/>
        <item h="1" x="67"/>
        <item h="1" m="1" x="339"/>
        <item h="1" m="1" x="246"/>
        <item h="1" m="1" x="222"/>
        <item h="1" x="54"/>
        <item h="1" x="51"/>
        <item h="1" m="1" x="345"/>
        <item h="1" m="1" x="266"/>
        <item h="1" m="1" x="202"/>
        <item h="1" m="1" x="186"/>
        <item h="1" x="68"/>
        <item h="1" m="1" x="324"/>
        <item h="1" x="131"/>
        <item h="1" m="1" x="238"/>
        <item h="1" x="124"/>
        <item h="1" m="1" x="183"/>
        <item h="1" x="141"/>
        <item h="1" x="10"/>
        <item h="1" m="1" x="425"/>
        <item h="1" m="1" x="331"/>
        <item h="1" m="1" x="298"/>
        <item h="1" m="1" x="171"/>
        <item h="1" m="1" x="362"/>
        <item h="1" m="1" x="399"/>
        <item h="1" m="1" x="414"/>
        <item h="1" x="38"/>
        <item h="1" m="1" x="217"/>
        <item h="1" x="108"/>
        <item h="1" m="1" x="316"/>
        <item h="1" m="1" x="349"/>
        <item h="1" m="1" x="354"/>
        <item h="1" m="1" x="287"/>
        <item h="1" m="1" x="230"/>
        <item h="1" x="152"/>
        <item h="1" m="1" x="377"/>
        <item h="1" m="1" x="423"/>
        <item h="1" m="1" x="198"/>
        <item h="1" m="1" x="237"/>
        <item h="1" x="18"/>
        <item h="1" m="1" x="303"/>
        <item h="1" x="73"/>
        <item h="1" x="107"/>
        <item h="1" m="1" x="380"/>
        <item h="1" m="1" x="335"/>
        <item h="1" x="26"/>
        <item h="1" m="1" x="344"/>
        <item h="1" x="138"/>
        <item h="1" m="1" x="248"/>
        <item h="1" x="20"/>
        <item h="1" m="1" x="357"/>
        <item h="1" m="1" x="410"/>
        <item h="1" m="1" x="185"/>
        <item h="1" m="1" x="416"/>
        <item h="1" m="1" x="308"/>
        <item h="1" m="1" x="199"/>
        <item h="1" m="1" x="274"/>
        <item h="1" m="1" x="244"/>
        <item h="1" m="1" x="332"/>
        <item h="1" m="1" x="371"/>
        <item h="1" m="1" x="430"/>
        <item h="1" m="1" x="271"/>
        <item h="1" x="79"/>
        <item h="1" m="1" x="281"/>
        <item h="1" x="89"/>
        <item h="1" m="1" x="210"/>
        <item h="1" m="1" x="433"/>
        <item h="1" x="4"/>
        <item h="1" x="8"/>
        <item h="1" x="9"/>
        <item h="1" x="11"/>
        <item h="1" x="12"/>
        <item h="1" x="16"/>
        <item h="1" x="19"/>
        <item h="1" x="22"/>
        <item h="1" x="23"/>
        <item h="1" x="24"/>
        <item h="1" m="1" x="403"/>
        <item h="1" x="28"/>
        <item h="1" x="33"/>
        <item h="1" x="34"/>
        <item h="1" x="39"/>
        <item h="1" x="40"/>
        <item h="1" x="45"/>
        <item h="1" x="46"/>
        <item h="1" x="48"/>
        <item h="1" x="49"/>
        <item h="1" x="55"/>
        <item h="1" x="56"/>
        <item h="1" x="64"/>
        <item h="1" x="66"/>
        <item h="1" x="69"/>
        <item h="1" x="70"/>
        <item h="1" x="75"/>
        <item h="1" x="76"/>
        <item h="1" x="77"/>
        <item h="1" x="78"/>
        <item h="1" x="81"/>
        <item h="1" x="84"/>
        <item h="1" x="85"/>
        <item h="1" x="86"/>
        <item h="1" x="87"/>
        <item h="1" x="91"/>
        <item h="1" x="93"/>
        <item h="1" x="95"/>
        <item h="1" x="96"/>
        <item h="1" x="97"/>
        <item h="1" x="99"/>
        <item h="1" x="100"/>
        <item h="1" x="101"/>
        <item h="1" x="102"/>
        <item h="1" x="106"/>
        <item h="1" x="113"/>
        <item h="1" x="114"/>
        <item h="1" x="115"/>
        <item h="1" x="116"/>
        <item h="1" x="120"/>
        <item h="1" x="122"/>
        <item h="1" x="123"/>
        <item h="1" x="127"/>
        <item h="1" x="128"/>
        <item h="1" x="129"/>
        <item h="1" x="130"/>
        <item h="1" x="134"/>
        <item h="1" x="136"/>
        <item h="1" x="140"/>
        <item h="1" x="145"/>
        <item h="1" x="146"/>
        <item h="1" x="147"/>
        <item h="1" x="149"/>
        <item h="1" x="151"/>
        <item h="1" x="154"/>
        <item h="1" x="156"/>
        <item h="1" x="157"/>
        <item h="1" x="158"/>
        <item h="1" x="159"/>
        <item h="1" x="160"/>
        <item h="1" x="161"/>
        <item h="1" x="163"/>
        <item h="1" x="164"/>
        <item h="1" x="165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multipleItemSelectionAllowed="1" showAll="0">
      <items count="4">
        <item x="0"/>
        <item h="1" x="1"/>
        <item h="1" m="1" x="2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 defaultSubtotal="0"/>
    <pivotField subtotalTop="0" showAll="0"/>
    <pivotField axis="axisRow" dataField="1" subtotalTop="0" showAll="0" sortType="descending">
      <items count="102">
        <item m="1" x="59"/>
        <item x="39"/>
        <item x="16"/>
        <item x="38"/>
        <item x="1"/>
        <item m="1" x="63"/>
        <item x="47"/>
        <item m="1" x="70"/>
        <item x="58"/>
        <item x="9"/>
        <item x="10"/>
        <item x="15"/>
        <item x="7"/>
        <item x="36"/>
        <item x="25"/>
        <item m="1" x="91"/>
        <item x="6"/>
        <item x="29"/>
        <item x="11"/>
        <item x="30"/>
        <item m="1" x="89"/>
        <item m="1" x="93"/>
        <item m="1" x="71"/>
        <item x="24"/>
        <item x="52"/>
        <item m="1" x="87"/>
        <item x="45"/>
        <item x="18"/>
        <item x="56"/>
        <item x="20"/>
        <item x="2"/>
        <item x="31"/>
        <item x="41"/>
        <item x="4"/>
        <item x="54"/>
        <item x="12"/>
        <item m="1" x="69"/>
        <item x="22"/>
        <item m="1" x="74"/>
        <item x="27"/>
        <item m="1" x="85"/>
        <item x="21"/>
        <item m="1" x="92"/>
        <item m="1" x="95"/>
        <item m="1" x="98"/>
        <item m="1" x="72"/>
        <item m="1" x="76"/>
        <item x="32"/>
        <item m="1" x="84"/>
        <item x="50"/>
        <item m="1" x="77"/>
        <item m="1" x="64"/>
        <item m="1" x="82"/>
        <item m="1" x="60"/>
        <item m="1" x="62"/>
        <item m="1" x="79"/>
        <item x="57"/>
        <item x="40"/>
        <item m="1" x="65"/>
        <item x="5"/>
        <item m="1" x="81"/>
        <item m="1" x="90"/>
        <item x="26"/>
        <item m="1" x="100"/>
        <item x="0"/>
        <item x="3"/>
        <item x="23"/>
        <item m="1" x="73"/>
        <item m="1" x="83"/>
        <item m="1" x="67"/>
        <item m="1" x="80"/>
        <item x="46"/>
        <item x="28"/>
        <item m="1" x="66"/>
        <item x="35"/>
        <item m="1" x="97"/>
        <item x="37"/>
        <item x="17"/>
        <item x="51"/>
        <item m="1" x="61"/>
        <item x="48"/>
        <item m="1" x="99"/>
        <item m="1" x="86"/>
        <item x="43"/>
        <item x="33"/>
        <item x="19"/>
        <item m="1" x="78"/>
        <item m="1" x="68"/>
        <item m="1" x="94"/>
        <item x="44"/>
        <item x="53"/>
        <item m="1" x="88"/>
        <item m="1" x="96"/>
        <item m="1" x="75"/>
        <item x="8"/>
        <item x="13"/>
        <item x="14"/>
        <item x="34"/>
        <item x="42"/>
        <item x="49"/>
        <item x="5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</pivotFields>
  <rowFields count="1">
    <field x="69"/>
  </rowFields>
  <rowItems count="25">
    <i>
      <x v="27"/>
    </i>
    <i>
      <x v="94"/>
    </i>
    <i>
      <x v="4"/>
    </i>
    <i>
      <x v="16"/>
    </i>
    <i>
      <x v="64"/>
    </i>
    <i>
      <x v="59"/>
    </i>
    <i>
      <x v="18"/>
    </i>
    <i>
      <x v="17"/>
    </i>
    <i>
      <x v="9"/>
    </i>
    <i>
      <x v="65"/>
    </i>
    <i>
      <x v="30"/>
    </i>
    <i>
      <x v="12"/>
    </i>
    <i>
      <x v="14"/>
    </i>
    <i>
      <x v="76"/>
    </i>
    <i>
      <x v="33"/>
    </i>
    <i>
      <x v="10"/>
    </i>
    <i>
      <x v="1"/>
    </i>
    <i>
      <x v="3"/>
    </i>
    <i>
      <x v="77"/>
    </i>
    <i>
      <x v="37"/>
    </i>
    <i>
      <x v="2"/>
    </i>
    <i>
      <x v="39"/>
    </i>
    <i>
      <x v="32"/>
    </i>
    <i>
      <x v="2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29" hier="-1"/>
  </pageFields>
  <dataFields count="4">
    <dataField name="N° informaciones" fld="69" subtotal="count" baseField="6" baseItem="65"/>
    <dataField name="Promedio de Audiencia" fld="18" subtotal="average" baseField="69" baseItem="4" numFmtId="3"/>
    <dataField name="Duración." fld="71" baseField="69" baseItem="6" numFmtId="166"/>
    <dataField name="Cuantificación" fld="20" baseField="69" baseItem="2" numFmtId="44"/>
  </dataFields>
  <formats count="30">
    <format dxfId="97">
      <pivotArea outline="0" collapsedLevelsAreSubtotals="1" fieldPosition="0"/>
    </format>
    <format dxfId="96">
      <pivotArea outline="0" collapsedLevelsAreSubtotals="1" fieldPosition="0"/>
    </format>
    <format dxfId="95">
      <pivotArea outline="0" collapsedLevelsAreSubtotals="1" fieldPosition="0"/>
    </format>
    <format dxfId="9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3">
      <pivotArea outline="0" collapsedLevelsAreSubtotals="1" fieldPosition="0"/>
    </format>
    <format dxfId="9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9">
      <pivotArea field="6" type="button" dataOnly="0" labelOnly="1" outline="0"/>
    </format>
    <format dxfId="88">
      <pivotArea field="11" type="button" dataOnly="0" labelOnly="1" outline="0"/>
    </format>
    <format dxfId="87">
      <pivotArea dataOnly="0" labelOnly="1" fieldPosition="0">
        <references count="1">
          <reference field="69" count="1">
            <x v="3"/>
          </reference>
        </references>
      </pivotArea>
    </format>
    <format dxfId="86">
      <pivotArea collapsedLevelsAreSubtotals="1" fieldPosition="0">
        <references count="2">
          <reference field="4294967294" count="1" selected="0">
            <x v="0"/>
          </reference>
          <reference field="69" count="1">
            <x v="1"/>
          </reference>
        </references>
      </pivotArea>
    </format>
    <format dxfId="85">
      <pivotArea collapsedLevelsAreSubtotals="1" fieldPosition="0">
        <references count="2">
          <reference field="4294967294" count="1" selected="0">
            <x v="0"/>
          </reference>
          <reference field="69" count="1">
            <x v="2"/>
          </reference>
        </references>
      </pivotArea>
    </format>
    <format dxfId="84">
      <pivotArea collapsedLevelsAreSubtotals="1" fieldPosition="0">
        <references count="2">
          <reference field="4294967294" count="1" selected="0">
            <x v="0"/>
          </reference>
          <reference field="69" count="1">
            <x v="5"/>
          </reference>
        </references>
      </pivotArea>
    </format>
    <format dxfId="83">
      <pivotArea field="69" type="button" dataOnly="0" labelOnly="1" outline="0" axis="axisRow" fieldPosition="0"/>
    </format>
    <format dxfId="82">
      <pivotArea dataOnly="0" labelOnly="1" fieldPosition="0">
        <references count="1">
          <reference field="69" count="6">
            <x v="1"/>
            <x v="2"/>
            <x v="3"/>
            <x v="4"/>
            <x v="5"/>
            <x v="6"/>
          </reference>
        </references>
      </pivotArea>
    </format>
    <format dxfId="81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80">
      <pivotArea collapsedLevelsAreSubtotals="1" fieldPosition="0">
        <references count="2">
          <reference field="4294967294" count="1" selected="0">
            <x v="0"/>
          </reference>
          <reference field="69" count="1">
            <x v="3"/>
          </reference>
        </references>
      </pivotArea>
    </format>
    <format dxfId="79">
      <pivotArea collapsedLevelsAreSubtotals="1" fieldPosition="0">
        <references count="2">
          <reference field="4294967294" count="1" selected="0">
            <x v="0"/>
          </reference>
          <reference field="69" count="1">
            <x v="4"/>
          </reference>
        </references>
      </pivotArea>
    </format>
    <format dxfId="78">
      <pivotArea outline="0" fieldPosition="0">
        <references count="1">
          <reference field="4294967294" count="1">
            <x v="3"/>
          </reference>
        </references>
      </pivotArea>
    </format>
    <format dxfId="77">
      <pivotArea dataOnly="0" labelOnly="1" fieldPosition="0">
        <references count="1">
          <reference field="69" count="1">
            <x v="4"/>
          </reference>
        </references>
      </pivotArea>
    </format>
    <format dxfId="76">
      <pivotArea dataOnly="0" labelOnly="1" fieldPosition="0">
        <references count="1">
          <reference field="69" count="1">
            <x v="1"/>
          </reference>
        </references>
      </pivotArea>
    </format>
    <format dxfId="75">
      <pivotArea dataOnly="0" labelOnly="1" fieldPosition="0">
        <references count="1">
          <reference field="69" count="1">
            <x v="2"/>
          </reference>
        </references>
      </pivotArea>
    </format>
    <format dxfId="74">
      <pivotArea outline="0" fieldPosition="0">
        <references count="1">
          <reference field="4294967294" count="1">
            <x v="1"/>
          </reference>
        </references>
      </pivotArea>
    </format>
    <format dxfId="7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72">
      <pivotArea collapsedLevelsAreSubtotals="1" fieldPosition="0">
        <references count="1">
          <reference field="69" count="6">
            <x v="1"/>
            <x v="2"/>
            <x v="3"/>
            <x v="4"/>
            <x v="5"/>
            <x v="6"/>
          </reference>
        </references>
      </pivotArea>
    </format>
    <format dxfId="71">
      <pivotArea dataOnly="0" labelOnly="1" fieldPosition="0">
        <references count="1">
          <reference field="69" count="6">
            <x v="1"/>
            <x v="2"/>
            <x v="3"/>
            <x v="4"/>
            <x v="5"/>
            <x v="6"/>
          </reference>
        </references>
      </pivotArea>
    </format>
    <format dxfId="70">
      <pivotArea outline="0" fieldPosition="0">
        <references count="1">
          <reference field="4294967294" count="1">
            <x v="2"/>
          </reference>
        </references>
      </pivotArea>
    </format>
    <format dxfId="6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68">
      <pivotArea collapsedLevelsAreSubtotals="1" fieldPosition="0">
        <references count="2">
          <reference field="4294967294" count="1" selected="0">
            <x v="0"/>
          </reference>
          <reference field="69" count="1">
            <x v="1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lsiglo.com.pa/panama/canal-panama-cumple-103-anos-operaciones/24017789" TargetMode="External"/><Relationship Id="rId13" Type="http://schemas.openxmlformats.org/officeDocument/2006/relationships/hyperlink" Target="https://elcapitalfinanciero.com/canal-panama-103-anos-aportes/" TargetMode="External"/><Relationship Id="rId18" Type="http://schemas.openxmlformats.org/officeDocument/2006/relationships/hyperlink" Target="https://acceso360latam.acceso.com/autoridadcanal/es-PA/?mod=TrackingAVPlayer&amp;task=download&amp;isHighQuality=1&amp;inline=1&amp;newsId=31822176&amp;mediaType=2&amp;origin=news-publication&amp;sigTs=1502037082&amp;sig=45fa02fcb093b508a65b3d9a792b7cc1cb6e7a15be74e896880f28652dec64a3" TargetMode="External"/><Relationship Id="rId26" Type="http://schemas.openxmlformats.org/officeDocument/2006/relationships/hyperlink" Target="http://www.dpanama.news/nacionales/inspeccionan-trabajos-en-esclusas-de-miraflores/" TargetMode="External"/><Relationship Id="rId3" Type="http://schemas.openxmlformats.org/officeDocument/2006/relationships/hyperlink" Target="https://acceso360latam.acceso.com/autoridadcanal/es-PA/?mod=TrackingAVPlayer&amp;task=download&amp;isHighQuality=1&amp;inline=1&amp;newsId=31938476&amp;mediaType=1&amp;origin=news-publication&amp;sigTs=1502253995&amp;sig=e833a0c54a201cc22957e4cac5a3b291b16411662e887328480944e26a6405d8" TargetMode="External"/><Relationship Id="rId21" Type="http://schemas.openxmlformats.org/officeDocument/2006/relationships/hyperlink" Target="https://acceso360latam.acceso.com/autoridadcanal/es-PA/?mod=TrackingAVPlayer&amp;task=download&amp;isHighQuality=1&amp;inline=1&amp;newsId=31812778&amp;mediaType=1&amp;origin=news-publication&amp;sigTs=1502037081&amp;sig=93e87f684053af670e96592e69a92a63287bcbcf562a3419c6d9deed62af79a5" TargetMode="External"/><Relationship Id="rId7" Type="http://schemas.openxmlformats.org/officeDocument/2006/relationships/hyperlink" Target="http://corerepo.acceso.com/api/v2/temp_file/e113dfe64d484f1912a61223cff59f52/?format=json" TargetMode="External"/><Relationship Id="rId12" Type="http://schemas.openxmlformats.org/officeDocument/2006/relationships/hyperlink" Target="http://www.prensa.com/economia/Gabinete-aprueba-estructura-Canal-Panama_0_4821267841.html" TargetMode="External"/><Relationship Id="rId17" Type="http://schemas.openxmlformats.org/officeDocument/2006/relationships/hyperlink" Target="https://acceso360latam.acceso.com/autoridadcanal/es-PA/?mod=TrackingAVPlayer&amp;task=download&amp;isHighQuality=1&amp;inline=1&amp;newsId=32288608&amp;mediaType=1&amp;origin=news-publication&amp;sigTs=1503419409&amp;sig=8ff62ff0e3deb99aa8f0e011791555c50700f47b8a7e04a3afe63a2f9d4b73c2" TargetMode="External"/><Relationship Id="rId25" Type="http://schemas.openxmlformats.org/officeDocument/2006/relationships/hyperlink" Target="http://www.panamaon.com/noticias/ocio-y-cultura/29276-canal-de-panama-celebra-103-anos-con-noches-magicas.html" TargetMode="External"/><Relationship Id="rId2" Type="http://schemas.openxmlformats.org/officeDocument/2006/relationships/hyperlink" Target="http://www.asamblea.gob.pa/comision-de-infraestructura-continuara-fiscalizando-obras/" TargetMode="External"/><Relationship Id="rId16" Type="http://schemas.openxmlformats.org/officeDocument/2006/relationships/hyperlink" Target="https://acceso360latam.acceso.com/autoridadcanal/es-PA/?mod=TrackingAVPlayer&amp;task=download&amp;isHighQuality=1&amp;inline=1&amp;newsId=32287708&amp;mediaType=1&amp;origin=news-publication&amp;sigTs=1503419409&amp;sig=b45e05656f03067facd29c7f20245213843b0675c1968ef9d9ec831b05889cdf" TargetMode="External"/><Relationship Id="rId20" Type="http://schemas.openxmlformats.org/officeDocument/2006/relationships/hyperlink" Target="http://corerepo.acceso.com/api/v2/temp_file/e1e4ae56d300aa1fd371fc57df443148/?format=json" TargetMode="External"/><Relationship Id="rId1" Type="http://schemas.openxmlformats.org/officeDocument/2006/relationships/hyperlink" Target="https://acceso360latam.acceso.com/autoridadcanal/es-PA/?mod=TrackingAVPlayer&amp;task=download&amp;isHighQuality=1&amp;inline=1&amp;newsId=32283830&amp;mediaType=2&amp;origin=news-publication&amp;sigTs=1503419409&amp;sig=0e56965d1b0c3dd3227cadf245003e46107d72c86ee7651f78f19a827905e95c" TargetMode="External"/><Relationship Id="rId6" Type="http://schemas.openxmlformats.org/officeDocument/2006/relationships/hyperlink" Target="http://laestrella.com.pa/panama/nacional/seis-horas-pence-panama/24018318" TargetMode="External"/><Relationship Id="rId11" Type="http://schemas.openxmlformats.org/officeDocument/2006/relationships/hyperlink" Target="http://impresa.prensa.com/economia/Mantenimiento-compuertas_0_4816018461.html" TargetMode="External"/><Relationship Id="rId24" Type="http://schemas.openxmlformats.org/officeDocument/2006/relationships/hyperlink" Target="https://acceso360latam.acceso.com/autoridadcanal/es-PA/?mod=TrackingAVPlayer&amp;task=download&amp;isHighQuality=1&amp;inline=1&amp;newsId=31826591&amp;mediaType=1&amp;origin=news-publication&amp;sigTs=1502037083&amp;sig=006d5a76cafe5756d01af593cf7ce0e26f8d9cb36e920db2cafcc3adfea6e219" TargetMode="External"/><Relationship Id="rId5" Type="http://schemas.openxmlformats.org/officeDocument/2006/relationships/hyperlink" Target="https://www.tvn-2.com/videos/noticias/Vicepresidente-EEUU-llega-Panama-jueves_2_4825787436.html" TargetMode="External"/><Relationship Id="rId15" Type="http://schemas.openxmlformats.org/officeDocument/2006/relationships/hyperlink" Target="http://www.critica.com.pa/nacional/buque-theodore-roosevelt-marca-record-de-transito-en-canal-486605" TargetMode="External"/><Relationship Id="rId23" Type="http://schemas.openxmlformats.org/officeDocument/2006/relationships/hyperlink" Target="http://www.telemetro.com/nacionales/ACP-realiza-mantenimiento-esclusas-Miraflores_3_1049925052.html" TargetMode="External"/><Relationship Id="rId10" Type="http://schemas.openxmlformats.org/officeDocument/2006/relationships/hyperlink" Target="http://corerepo.acceso.com/api/v2/temp_file/02e9623b1a2477fb0b0f8453ad479f14/?format=json" TargetMode="External"/><Relationship Id="rId19" Type="http://schemas.openxmlformats.org/officeDocument/2006/relationships/hyperlink" Target="http://corerepo.acceso.com/api/v2/temp_file/c918422106d0aae22ce6b0514d6e814b/?format=json" TargetMode="External"/><Relationship Id="rId4" Type="http://schemas.openxmlformats.org/officeDocument/2006/relationships/hyperlink" Target="http://www.telemetro.com/nacionales/Aprueban-modificaciones-estructura-Canal-Panama_0_1051995173.html" TargetMode="External"/><Relationship Id="rId9" Type="http://schemas.openxmlformats.org/officeDocument/2006/relationships/hyperlink" Target="https://acceso360latam.acceso.com/autoridadcanal/es-PA/?mod=TrackingAVPlayer&amp;task=download&amp;isHighQuality=1&amp;inline=1&amp;newsId=32082057&amp;mediaType=2&amp;origin=news-publication&amp;sigTs=1503031612&amp;sig=ee44e0f7b0dad915cd2b9b42b84e37a5db95104314806fcc22a7832eda954cb3" TargetMode="External"/><Relationship Id="rId14" Type="http://schemas.openxmlformats.org/officeDocument/2006/relationships/hyperlink" Target="http://www.telemetro.com/nacionales/Vicepresidente-EEUU-Mike-Pence-Cocoli_0_1054695264.html" TargetMode="External"/><Relationship Id="rId22" Type="http://schemas.openxmlformats.org/officeDocument/2006/relationships/hyperlink" Target="https://acceso360latam.acceso.com/autoridadcanal/es-PA/?mod=TrackingAVPlayer&amp;task=download&amp;isHighQuality=1&amp;inline=1&amp;newsId=31811465&amp;mediaType=1&amp;origin=news-publication&amp;sigTs=1502037081&amp;sig=143f7b10737ee76db2b3b2f45c34dd9f077e9062f9ebcbd090925811efa292ec" TargetMode="External"/><Relationship Id="rId27" Type="http://schemas.openxmlformats.org/officeDocument/2006/relationships/hyperlink" Target="http://corerepo.acceso.com/api/v2/temp_file/628fdf01ff8e148ba901975bfe27a468/?format=jso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pivotTable" Target="../pivotTables/pivotTable6.xml"/><Relationship Id="rId7" Type="http://schemas.openxmlformats.org/officeDocument/2006/relationships/pivotTable" Target="../pivotTables/pivotTable10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6" Type="http://schemas.openxmlformats.org/officeDocument/2006/relationships/pivotTable" Target="../pivotTables/pivotTable9.xml"/><Relationship Id="rId5" Type="http://schemas.openxmlformats.org/officeDocument/2006/relationships/pivotTable" Target="../pivotTables/pivotTable8.xml"/><Relationship Id="rId4" Type="http://schemas.openxmlformats.org/officeDocument/2006/relationships/pivotTable" Target="../pivotTables/pivotTable7.xml"/><Relationship Id="rId9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pivotTable" Target="../pivotTables/pivotTable13.xml"/><Relationship Id="rId7" Type="http://schemas.openxmlformats.org/officeDocument/2006/relationships/pivotTable" Target="../pivotTables/pivotTable17.xml"/><Relationship Id="rId2" Type="http://schemas.openxmlformats.org/officeDocument/2006/relationships/pivotTable" Target="../pivotTables/pivotTable12.xml"/><Relationship Id="rId1" Type="http://schemas.openxmlformats.org/officeDocument/2006/relationships/pivotTable" Target="../pivotTables/pivotTable11.xml"/><Relationship Id="rId6" Type="http://schemas.openxmlformats.org/officeDocument/2006/relationships/pivotTable" Target="../pivotTables/pivotTable16.xml"/><Relationship Id="rId11" Type="http://schemas.openxmlformats.org/officeDocument/2006/relationships/comments" Target="../comments1.xml"/><Relationship Id="rId5" Type="http://schemas.openxmlformats.org/officeDocument/2006/relationships/pivotTable" Target="../pivotTables/pivotTable15.xml"/><Relationship Id="rId10" Type="http://schemas.openxmlformats.org/officeDocument/2006/relationships/vmlDrawing" Target="../drawings/vmlDrawing1.vml"/><Relationship Id="rId4" Type="http://schemas.openxmlformats.org/officeDocument/2006/relationships/pivotTable" Target="../pivotTables/pivotTable14.xml"/><Relationship Id="rId9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pivotTable" Target="../pivotTables/pivotTable20.xml"/><Relationship Id="rId7" Type="http://schemas.openxmlformats.org/officeDocument/2006/relationships/pivotTable" Target="../pivotTables/pivotTable24.xml"/><Relationship Id="rId2" Type="http://schemas.openxmlformats.org/officeDocument/2006/relationships/pivotTable" Target="../pivotTables/pivotTable19.xml"/><Relationship Id="rId1" Type="http://schemas.openxmlformats.org/officeDocument/2006/relationships/pivotTable" Target="../pivotTables/pivotTable18.xml"/><Relationship Id="rId6" Type="http://schemas.openxmlformats.org/officeDocument/2006/relationships/pivotTable" Target="../pivotTables/pivotTable23.xml"/><Relationship Id="rId5" Type="http://schemas.openxmlformats.org/officeDocument/2006/relationships/pivotTable" Target="../pivotTables/pivotTable22.xml"/><Relationship Id="rId4" Type="http://schemas.openxmlformats.org/officeDocument/2006/relationships/pivotTable" Target="../pivotTables/pivotTable21.xml"/><Relationship Id="rId9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pivotTable" Target="../pivotTables/pivotTable27.xml"/><Relationship Id="rId7" Type="http://schemas.openxmlformats.org/officeDocument/2006/relationships/pivotTable" Target="../pivotTables/pivotTable31.xml"/><Relationship Id="rId2" Type="http://schemas.openxmlformats.org/officeDocument/2006/relationships/pivotTable" Target="../pivotTables/pivotTable26.xml"/><Relationship Id="rId1" Type="http://schemas.openxmlformats.org/officeDocument/2006/relationships/pivotTable" Target="../pivotTables/pivotTable25.xml"/><Relationship Id="rId6" Type="http://schemas.openxmlformats.org/officeDocument/2006/relationships/pivotTable" Target="../pivotTables/pivotTable30.xml"/><Relationship Id="rId11" Type="http://schemas.openxmlformats.org/officeDocument/2006/relationships/comments" Target="../comments2.xml"/><Relationship Id="rId5" Type="http://schemas.openxmlformats.org/officeDocument/2006/relationships/pivotTable" Target="../pivotTables/pivotTable29.xml"/><Relationship Id="rId10" Type="http://schemas.openxmlformats.org/officeDocument/2006/relationships/vmlDrawing" Target="../drawings/vmlDrawing2.vml"/><Relationship Id="rId4" Type="http://schemas.openxmlformats.org/officeDocument/2006/relationships/pivotTable" Target="../pivotTables/pivotTable28.xml"/><Relationship Id="rId9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4.xml"/><Relationship Id="rId2" Type="http://schemas.openxmlformats.org/officeDocument/2006/relationships/pivotTable" Target="../pivotTables/pivotTable33.xml"/><Relationship Id="rId1" Type="http://schemas.openxmlformats.org/officeDocument/2006/relationships/pivotTable" Target="../pivotTables/pivotTable32.xm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546"/>
  <sheetViews>
    <sheetView tabSelected="1" topLeftCell="A755" zoomScale="91" zoomScaleNormal="91" workbookViewId="0">
      <selection activeCell="D765" sqref="D765"/>
    </sheetView>
  </sheetViews>
  <sheetFormatPr baseColWidth="10" defaultColWidth="9.109375" defaultRowHeight="14.4" x14ac:dyDescent="0.3"/>
  <cols>
    <col min="2" max="2" width="9.109375" customWidth="1"/>
    <col min="3" max="3" width="29" customWidth="1"/>
    <col min="4" max="4" width="56.5546875" customWidth="1"/>
    <col min="5" max="5" width="19.33203125" customWidth="1"/>
    <col min="6" max="6" width="15.88671875" customWidth="1"/>
    <col min="7" max="7" width="25.109375" customWidth="1"/>
    <col min="8" max="11" width="9.109375" customWidth="1"/>
    <col min="12" max="12" width="15.33203125" customWidth="1"/>
    <col min="13" max="15" width="9.109375" customWidth="1"/>
    <col min="16" max="16" width="20.88671875" customWidth="1"/>
    <col min="17" max="18" width="9.109375" customWidth="1"/>
    <col min="19" max="19" width="11.5546875" customWidth="1"/>
    <col min="20" max="20" width="9.109375" customWidth="1"/>
    <col min="21" max="21" width="12.88671875" style="90" customWidth="1"/>
    <col min="22" max="29" width="9.109375" customWidth="1"/>
    <col min="30" max="30" width="13.33203125" customWidth="1"/>
    <col min="31" max="31" width="14.88671875" customWidth="1"/>
    <col min="32" max="32" width="16" customWidth="1"/>
    <col min="33" max="47" width="9.109375" customWidth="1"/>
    <col min="48" max="48" width="12.6640625" customWidth="1"/>
    <col min="49" max="49" width="9.109375" customWidth="1"/>
    <col min="50" max="50" width="12.33203125" customWidth="1"/>
    <col min="51" max="51" width="9.109375" customWidth="1"/>
    <col min="52" max="52" width="21.44140625" customWidth="1"/>
    <col min="53" max="53" width="17.5546875" customWidth="1"/>
    <col min="54" max="54" width="9.109375" customWidth="1"/>
    <col min="55" max="55" width="13.5546875" customWidth="1"/>
    <col min="56" max="63" width="9.109375" customWidth="1"/>
    <col min="64" max="64" width="24.88671875" customWidth="1"/>
    <col min="65" max="67" width="9.109375" customWidth="1"/>
    <col min="68" max="68" width="14.109375" customWidth="1"/>
    <col min="69" max="69" width="11.33203125" style="3" customWidth="1"/>
    <col min="70" max="70" width="32.33203125" style="3" customWidth="1"/>
    <col min="71" max="71" width="9.109375" style="3" customWidth="1"/>
    <col min="72" max="72" width="12" style="3" customWidth="1"/>
    <col min="73" max="73" width="9.109375" style="25" customWidth="1"/>
    <col min="74" max="76" width="9.109375" style="3" customWidth="1"/>
    <col min="77" max="77" width="11.44140625" customWidth="1"/>
    <col min="78" max="78" width="9.109375" customWidth="1"/>
    <col min="79" max="79" width="9.88671875" bestFit="1" customWidth="1"/>
    <col min="80" max="80" width="11" bestFit="1" customWidth="1"/>
  </cols>
  <sheetData>
    <row r="1" spans="1:76" s="4" customFormat="1" ht="29.2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91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4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4" t="s">
        <v>48</v>
      </c>
      <c r="AX1" s="5" t="s">
        <v>49</v>
      </c>
      <c r="AY1" s="4" t="s">
        <v>50</v>
      </c>
      <c r="AZ1" s="4" t="s">
        <v>51</v>
      </c>
      <c r="BA1" s="4" t="s">
        <v>52</v>
      </c>
      <c r="BB1" s="5" t="s">
        <v>53</v>
      </c>
      <c r="BC1" s="4" t="s">
        <v>21</v>
      </c>
      <c r="BD1" s="4" t="s">
        <v>54</v>
      </c>
      <c r="BE1" s="4" t="s">
        <v>55</v>
      </c>
      <c r="BF1" s="4" t="s">
        <v>56</v>
      </c>
      <c r="BG1" s="5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316</v>
      </c>
      <c r="BQ1" s="18" t="s">
        <v>197</v>
      </c>
      <c r="BR1" s="18" t="s">
        <v>177</v>
      </c>
      <c r="BS1" s="18" t="s">
        <v>178</v>
      </c>
      <c r="BT1" s="18" t="s">
        <v>179</v>
      </c>
      <c r="BU1" s="64" t="s">
        <v>180</v>
      </c>
      <c r="BV1" s="18" t="s">
        <v>181</v>
      </c>
      <c r="BW1" s="18" t="s">
        <v>182</v>
      </c>
      <c r="BX1" s="18" t="s">
        <v>183</v>
      </c>
    </row>
    <row r="2" spans="1:76" x14ac:dyDescent="0.3">
      <c r="A2" t="s">
        <v>367</v>
      </c>
      <c r="B2" t="s">
        <v>368</v>
      </c>
      <c r="C2" t="s">
        <v>368</v>
      </c>
      <c r="D2" t="s">
        <v>369</v>
      </c>
      <c r="F2" t="s">
        <v>66</v>
      </c>
      <c r="G2" t="s">
        <v>107</v>
      </c>
      <c r="H2" t="s">
        <v>68</v>
      </c>
      <c r="L2" t="s">
        <v>370</v>
      </c>
      <c r="N2" t="s">
        <v>69</v>
      </c>
      <c r="O2" t="s">
        <v>371</v>
      </c>
      <c r="P2" s="1">
        <v>42948</v>
      </c>
      <c r="Q2" s="2">
        <v>5.5555555555555558E-3</v>
      </c>
      <c r="S2">
        <v>419</v>
      </c>
      <c r="U2">
        <v>100</v>
      </c>
      <c r="X2">
        <v>4</v>
      </c>
      <c r="Y2" t="s">
        <v>70</v>
      </c>
      <c r="Z2" t="s">
        <v>71</v>
      </c>
      <c r="AB2" t="s">
        <v>72</v>
      </c>
      <c r="AD2" t="s">
        <v>77</v>
      </c>
      <c r="AE2" t="s">
        <v>194</v>
      </c>
      <c r="AF2" t="s">
        <v>267</v>
      </c>
      <c r="AW2" t="s">
        <v>73</v>
      </c>
      <c r="AX2" t="s">
        <v>74</v>
      </c>
      <c r="AY2">
        <v>1</v>
      </c>
      <c r="AZ2" t="s">
        <v>49</v>
      </c>
      <c r="BA2" t="s">
        <v>74</v>
      </c>
      <c r="BB2">
        <v>1</v>
      </c>
      <c r="BE2">
        <v>0.84</v>
      </c>
      <c r="BF2">
        <v>0.84</v>
      </c>
      <c r="BG2">
        <v>7.81</v>
      </c>
      <c r="BL2" t="s">
        <v>107</v>
      </c>
      <c r="BM2" t="s">
        <v>108</v>
      </c>
      <c r="BP2" t="s">
        <v>233</v>
      </c>
      <c r="BQ2" s="3">
        <v>1</v>
      </c>
      <c r="BR2" s="3" t="str">
        <f>+CONCATENATE(AF2,AG2,AH2,AI2,AJ2,AK2,AL2,AN2,AO2,AP2,AQ2,AR2,AS2,AT2,AU2,AV2)</f>
        <v>Enfrentamiento ACP y GUPC</v>
      </c>
      <c r="BS2" s="3">
        <f>+DAY(P2)</f>
        <v>1</v>
      </c>
      <c r="BT2" s="83">
        <f>+(V2/3400)/24</f>
        <v>0</v>
      </c>
      <c r="BU2" s="82">
        <f>+((BG2/10)*5)</f>
        <v>3.9049999999999994</v>
      </c>
      <c r="BV2" s="3" t="str">
        <f>+IF(BB2=1,"1","0")</f>
        <v>1</v>
      </c>
      <c r="BW2" s="3" t="str">
        <f>+IF(BB2=0,"1","0")</f>
        <v>0</v>
      </c>
      <c r="BX2" s="3" t="str">
        <f>+IF(BB2=(-1),"1","0")</f>
        <v>0</v>
      </c>
    </row>
    <row r="3" spans="1:76" x14ac:dyDescent="0.3">
      <c r="A3" t="s">
        <v>372</v>
      </c>
      <c r="B3" t="s">
        <v>373</v>
      </c>
      <c r="C3" t="s">
        <v>373</v>
      </c>
      <c r="D3" t="s">
        <v>374</v>
      </c>
      <c r="F3" t="s">
        <v>66</v>
      </c>
      <c r="G3" t="s">
        <v>88</v>
      </c>
      <c r="H3" t="s">
        <v>68</v>
      </c>
      <c r="N3" t="s">
        <v>69</v>
      </c>
      <c r="O3" t="s">
        <v>375</v>
      </c>
      <c r="P3" s="1">
        <v>42948</v>
      </c>
      <c r="Q3" s="2">
        <v>0.19930555555555554</v>
      </c>
      <c r="S3">
        <v>1844</v>
      </c>
      <c r="U3">
        <v>100</v>
      </c>
      <c r="X3">
        <v>4</v>
      </c>
      <c r="Z3" t="s">
        <v>71</v>
      </c>
      <c r="AB3" t="s">
        <v>72</v>
      </c>
      <c r="AE3" t="s">
        <v>194</v>
      </c>
      <c r="AF3" t="s">
        <v>267</v>
      </c>
      <c r="AW3" t="s">
        <v>73</v>
      </c>
      <c r="AX3" t="s">
        <v>74</v>
      </c>
      <c r="AY3">
        <v>1</v>
      </c>
      <c r="AZ3" t="s">
        <v>49</v>
      </c>
      <c r="BA3" t="s">
        <v>74</v>
      </c>
      <c r="BB3">
        <v>1</v>
      </c>
      <c r="BE3">
        <v>4.0599999999999996</v>
      </c>
      <c r="BF3">
        <v>4.0599999999999996</v>
      </c>
      <c r="BG3">
        <v>7.81</v>
      </c>
      <c r="BL3" t="s">
        <v>88</v>
      </c>
      <c r="BM3" t="s">
        <v>89</v>
      </c>
      <c r="BP3" t="s">
        <v>233</v>
      </c>
      <c r="BQ3" s="3">
        <v>1</v>
      </c>
      <c r="BR3" s="3" t="str">
        <f t="shared" ref="BR3:BR66" si="0">+CONCATENATE(AF3,AG3,AH3,AI3,AJ3,AK3,AL3,AN3,AO3,AP3,AQ3,AR3,AS3,AT3,AU3,AV3)</f>
        <v>Enfrentamiento ACP y GUPC</v>
      </c>
      <c r="BS3" s="3">
        <f t="shared" ref="BS3:BS66" si="1">+DAY(P3)</f>
        <v>1</v>
      </c>
      <c r="BT3" s="83">
        <f t="shared" ref="BT3:BT66" si="2">+(V3/3400)/24</f>
        <v>0</v>
      </c>
      <c r="BU3" s="82">
        <f t="shared" ref="BU3:BU66" si="3">+((BG3/10)*5)</f>
        <v>3.9049999999999994</v>
      </c>
      <c r="BV3" s="3" t="str">
        <f t="shared" ref="BV3:BV66" si="4">+IF(BB3=1,"1","0")</f>
        <v>1</v>
      </c>
      <c r="BW3" s="3" t="str">
        <f t="shared" ref="BW3:BW66" si="5">+IF(BB3=0,"1","0")</f>
        <v>0</v>
      </c>
      <c r="BX3" s="3" t="str">
        <f t="shared" ref="BX3:BX66" si="6">+IF(BB3=(-1),"1","0")</f>
        <v>0</v>
      </c>
    </row>
    <row r="4" spans="1:76" x14ac:dyDescent="0.3">
      <c r="A4" t="s">
        <v>376</v>
      </c>
      <c r="B4" t="s">
        <v>377</v>
      </c>
      <c r="C4" t="s">
        <v>377</v>
      </c>
      <c r="D4" t="s">
        <v>378</v>
      </c>
      <c r="F4" t="s">
        <v>66</v>
      </c>
      <c r="G4" t="s">
        <v>67</v>
      </c>
      <c r="H4" t="s">
        <v>68</v>
      </c>
      <c r="N4" t="s">
        <v>69</v>
      </c>
      <c r="O4" t="s">
        <v>379</v>
      </c>
      <c r="P4" s="1">
        <v>42948</v>
      </c>
      <c r="Q4" s="2">
        <v>4.5833333333333337E-2</v>
      </c>
      <c r="S4">
        <v>49727</v>
      </c>
      <c r="U4">
        <v>462.46</v>
      </c>
      <c r="X4">
        <v>5</v>
      </c>
      <c r="Y4" t="s">
        <v>70</v>
      </c>
      <c r="Z4" t="s">
        <v>71</v>
      </c>
      <c r="AB4" t="s">
        <v>72</v>
      </c>
      <c r="AE4" t="s">
        <v>194</v>
      </c>
      <c r="AF4" t="s">
        <v>267</v>
      </c>
      <c r="AW4" t="s">
        <v>73</v>
      </c>
      <c r="AX4" t="s">
        <v>74</v>
      </c>
      <c r="AY4">
        <v>1</v>
      </c>
      <c r="AZ4" t="s">
        <v>49</v>
      </c>
      <c r="BA4" t="s">
        <v>74</v>
      </c>
      <c r="BB4">
        <v>1</v>
      </c>
      <c r="BE4">
        <v>462.46</v>
      </c>
      <c r="BF4">
        <v>462.46</v>
      </c>
      <c r="BG4">
        <v>7.81</v>
      </c>
      <c r="BL4" t="s">
        <v>67</v>
      </c>
      <c r="BM4" t="s">
        <v>75</v>
      </c>
      <c r="BP4" t="s">
        <v>233</v>
      </c>
      <c r="BQ4" s="3">
        <v>1</v>
      </c>
      <c r="BR4" s="3" t="str">
        <f t="shared" si="0"/>
        <v>Enfrentamiento ACP y GUPC</v>
      </c>
      <c r="BS4" s="3">
        <f t="shared" si="1"/>
        <v>1</v>
      </c>
      <c r="BT4" s="83">
        <f t="shared" si="2"/>
        <v>0</v>
      </c>
      <c r="BU4" s="82">
        <f t="shared" si="3"/>
        <v>3.9049999999999994</v>
      </c>
      <c r="BV4" s="3" t="str">
        <f t="shared" si="4"/>
        <v>1</v>
      </c>
      <c r="BW4" s="3" t="str">
        <f t="shared" si="5"/>
        <v>0</v>
      </c>
      <c r="BX4" s="3" t="str">
        <f t="shared" si="6"/>
        <v>0</v>
      </c>
    </row>
    <row r="5" spans="1:76" x14ac:dyDescent="0.3">
      <c r="A5" t="s">
        <v>380</v>
      </c>
      <c r="C5" t="s">
        <v>381</v>
      </c>
      <c r="D5" t="s">
        <v>382</v>
      </c>
      <c r="F5" t="s">
        <v>134</v>
      </c>
      <c r="G5" t="s">
        <v>284</v>
      </c>
      <c r="H5" t="s">
        <v>68</v>
      </c>
      <c r="I5" t="s">
        <v>68</v>
      </c>
      <c r="N5" t="s">
        <v>134</v>
      </c>
      <c r="O5" t="s">
        <v>383</v>
      </c>
      <c r="P5" s="1">
        <v>42948</v>
      </c>
      <c r="Q5" s="2">
        <v>2.8124999999999995E-3</v>
      </c>
      <c r="U5">
        <v>6442.5</v>
      </c>
      <c r="V5">
        <v>859</v>
      </c>
      <c r="Z5" t="s">
        <v>71</v>
      </c>
      <c r="AA5" t="s">
        <v>68</v>
      </c>
      <c r="AU5" t="s">
        <v>174</v>
      </c>
      <c r="AW5" t="s">
        <v>73</v>
      </c>
      <c r="AX5" t="s">
        <v>78</v>
      </c>
      <c r="AY5">
        <v>0</v>
      </c>
      <c r="AZ5" t="s">
        <v>49</v>
      </c>
      <c r="BA5" t="s">
        <v>78</v>
      </c>
      <c r="BB5">
        <v>0</v>
      </c>
      <c r="BC5">
        <v>429.5</v>
      </c>
      <c r="BE5">
        <v>3221.25</v>
      </c>
      <c r="BF5">
        <v>3221.25</v>
      </c>
      <c r="BG5">
        <v>5</v>
      </c>
      <c r="BL5" t="s">
        <v>160</v>
      </c>
      <c r="BP5" t="s">
        <v>233</v>
      </c>
      <c r="BQ5" s="3">
        <v>1</v>
      </c>
      <c r="BR5" s="3" t="str">
        <f t="shared" si="0"/>
        <v>Relaciones internacionales</v>
      </c>
      <c r="BS5" s="3">
        <f t="shared" si="1"/>
        <v>1</v>
      </c>
      <c r="BT5" s="83">
        <f t="shared" si="2"/>
        <v>1.0526960784313725E-2</v>
      </c>
      <c r="BU5" s="82">
        <f t="shared" si="3"/>
        <v>2.5</v>
      </c>
      <c r="BV5" s="3" t="str">
        <f t="shared" si="4"/>
        <v>0</v>
      </c>
      <c r="BW5" s="3" t="str">
        <f t="shared" si="5"/>
        <v>1</v>
      </c>
      <c r="BX5" s="3" t="str">
        <f t="shared" si="6"/>
        <v>0</v>
      </c>
    </row>
    <row r="6" spans="1:76" x14ac:dyDescent="0.3">
      <c r="A6" t="s">
        <v>384</v>
      </c>
      <c r="B6" t="s">
        <v>385</v>
      </c>
      <c r="C6" t="s">
        <v>385</v>
      </c>
      <c r="D6" t="s">
        <v>361</v>
      </c>
      <c r="F6" t="s">
        <v>66</v>
      </c>
      <c r="G6" t="s">
        <v>80</v>
      </c>
      <c r="H6" t="s">
        <v>68</v>
      </c>
      <c r="L6" t="s">
        <v>176</v>
      </c>
      <c r="N6" t="s">
        <v>69</v>
      </c>
      <c r="O6" t="s">
        <v>386</v>
      </c>
      <c r="P6" s="1">
        <v>42948</v>
      </c>
      <c r="Q6" s="2">
        <v>6.7361111111111108E-2</v>
      </c>
      <c r="S6">
        <v>32432</v>
      </c>
      <c r="U6">
        <v>214.05</v>
      </c>
      <c r="X6">
        <v>6</v>
      </c>
      <c r="Z6" t="s">
        <v>71</v>
      </c>
      <c r="AB6" t="s">
        <v>72</v>
      </c>
      <c r="AP6" t="s">
        <v>229</v>
      </c>
      <c r="AW6" t="s">
        <v>73</v>
      </c>
      <c r="AX6" t="s">
        <v>78</v>
      </c>
      <c r="AY6">
        <v>1</v>
      </c>
      <c r="AZ6" t="s">
        <v>49</v>
      </c>
      <c r="BA6" t="s">
        <v>78</v>
      </c>
      <c r="BB6">
        <v>1</v>
      </c>
      <c r="BE6">
        <v>107.03</v>
      </c>
      <c r="BF6">
        <v>107.03</v>
      </c>
      <c r="BG6">
        <v>6.56</v>
      </c>
      <c r="BL6" t="s">
        <v>80</v>
      </c>
      <c r="BM6" t="s">
        <v>81</v>
      </c>
      <c r="BP6" t="s">
        <v>233</v>
      </c>
      <c r="BQ6" s="3">
        <v>1</v>
      </c>
      <c r="BR6" s="3" t="str">
        <f t="shared" si="0"/>
        <v>Puerto de Corozal</v>
      </c>
      <c r="BS6" s="3">
        <f t="shared" si="1"/>
        <v>1</v>
      </c>
      <c r="BT6" s="83">
        <f t="shared" si="2"/>
        <v>0</v>
      </c>
      <c r="BU6" s="82">
        <f t="shared" si="3"/>
        <v>3.2799999999999994</v>
      </c>
      <c r="BV6" s="3" t="str">
        <f t="shared" si="4"/>
        <v>1</v>
      </c>
      <c r="BW6" s="3" t="str">
        <f t="shared" si="5"/>
        <v>0</v>
      </c>
      <c r="BX6" s="3" t="str">
        <f t="shared" si="6"/>
        <v>0</v>
      </c>
    </row>
    <row r="7" spans="1:76" x14ac:dyDescent="0.3">
      <c r="A7" t="s">
        <v>387</v>
      </c>
      <c r="B7" t="s">
        <v>388</v>
      </c>
      <c r="C7" t="s">
        <v>388</v>
      </c>
      <c r="D7" t="s">
        <v>389</v>
      </c>
      <c r="F7" t="s">
        <v>66</v>
      </c>
      <c r="G7" t="s">
        <v>335</v>
      </c>
      <c r="H7" t="s">
        <v>68</v>
      </c>
      <c r="N7" t="s">
        <v>69</v>
      </c>
      <c r="O7" t="s">
        <v>390</v>
      </c>
      <c r="P7" s="1">
        <v>42948</v>
      </c>
      <c r="Q7" s="2">
        <v>0.14027777777777778</v>
      </c>
      <c r="S7">
        <v>4400</v>
      </c>
      <c r="U7">
        <v>100</v>
      </c>
      <c r="X7">
        <v>5</v>
      </c>
      <c r="Z7" t="s">
        <v>71</v>
      </c>
      <c r="AB7" t="s">
        <v>72</v>
      </c>
      <c r="AD7" t="s">
        <v>77</v>
      </c>
      <c r="AE7" t="s">
        <v>194</v>
      </c>
      <c r="AF7" t="s">
        <v>267</v>
      </c>
      <c r="AW7" t="s">
        <v>73</v>
      </c>
      <c r="AX7" t="s">
        <v>74</v>
      </c>
      <c r="AY7">
        <v>1</v>
      </c>
      <c r="AZ7" t="s">
        <v>49</v>
      </c>
      <c r="BA7" t="s">
        <v>74</v>
      </c>
      <c r="BB7">
        <v>1</v>
      </c>
      <c r="BE7">
        <v>25.08</v>
      </c>
      <c r="BF7">
        <v>25.08</v>
      </c>
      <c r="BG7">
        <v>7.81</v>
      </c>
      <c r="BL7" t="s">
        <v>335</v>
      </c>
      <c r="BM7" t="s">
        <v>336</v>
      </c>
      <c r="BP7" t="s">
        <v>233</v>
      </c>
      <c r="BQ7" s="3">
        <v>1</v>
      </c>
      <c r="BR7" s="3" t="str">
        <f t="shared" si="0"/>
        <v>Enfrentamiento ACP y GUPC</v>
      </c>
      <c r="BS7" s="3">
        <f t="shared" si="1"/>
        <v>1</v>
      </c>
      <c r="BT7" s="83">
        <f t="shared" si="2"/>
        <v>0</v>
      </c>
      <c r="BU7" s="82">
        <f t="shared" si="3"/>
        <v>3.9049999999999994</v>
      </c>
      <c r="BV7" s="3" t="str">
        <f t="shared" si="4"/>
        <v>1</v>
      </c>
      <c r="BW7" s="3" t="str">
        <f t="shared" si="5"/>
        <v>0</v>
      </c>
      <c r="BX7" s="3" t="str">
        <f t="shared" si="6"/>
        <v>0</v>
      </c>
    </row>
    <row r="8" spans="1:76" x14ac:dyDescent="0.3">
      <c r="A8" t="s">
        <v>391</v>
      </c>
      <c r="B8" t="s">
        <v>392</v>
      </c>
      <c r="C8" t="s">
        <v>392</v>
      </c>
      <c r="D8" t="s">
        <v>393</v>
      </c>
      <c r="F8" t="s">
        <v>66</v>
      </c>
      <c r="G8" t="s">
        <v>113</v>
      </c>
      <c r="H8" t="s">
        <v>68</v>
      </c>
      <c r="N8" t="s">
        <v>69</v>
      </c>
      <c r="O8" t="s">
        <v>394</v>
      </c>
      <c r="P8" s="1">
        <v>42948</v>
      </c>
      <c r="Q8" s="2">
        <v>0.12152777777777778</v>
      </c>
      <c r="S8">
        <v>22450</v>
      </c>
      <c r="T8">
        <v>311</v>
      </c>
      <c r="U8">
        <v>154.9</v>
      </c>
      <c r="X8">
        <v>5</v>
      </c>
      <c r="Y8" t="s">
        <v>70</v>
      </c>
      <c r="Z8" t="s">
        <v>71</v>
      </c>
      <c r="AB8" t="s">
        <v>72</v>
      </c>
      <c r="AE8" t="s">
        <v>194</v>
      </c>
      <c r="AF8" t="s">
        <v>267</v>
      </c>
      <c r="AW8" t="s">
        <v>73</v>
      </c>
      <c r="AX8" t="s">
        <v>74</v>
      </c>
      <c r="AY8">
        <v>1</v>
      </c>
      <c r="AZ8" t="s">
        <v>49</v>
      </c>
      <c r="BA8" t="s">
        <v>74</v>
      </c>
      <c r="BB8">
        <v>1</v>
      </c>
      <c r="BE8">
        <v>154.9</v>
      </c>
      <c r="BF8">
        <v>154.9</v>
      </c>
      <c r="BG8">
        <v>7.81</v>
      </c>
      <c r="BH8">
        <v>7.81</v>
      </c>
      <c r="BL8" t="s">
        <v>113</v>
      </c>
      <c r="BM8" t="s">
        <v>114</v>
      </c>
      <c r="BP8" t="s">
        <v>233</v>
      </c>
      <c r="BQ8" s="3">
        <v>1</v>
      </c>
      <c r="BR8" s="3" t="str">
        <f t="shared" si="0"/>
        <v>Enfrentamiento ACP y GUPC</v>
      </c>
      <c r="BS8" s="3">
        <f t="shared" si="1"/>
        <v>1</v>
      </c>
      <c r="BT8" s="83">
        <f t="shared" si="2"/>
        <v>0</v>
      </c>
      <c r="BU8" s="82">
        <f t="shared" si="3"/>
        <v>3.9049999999999994</v>
      </c>
      <c r="BV8" s="3" t="str">
        <f t="shared" si="4"/>
        <v>1</v>
      </c>
      <c r="BW8" s="3" t="str">
        <f t="shared" si="5"/>
        <v>0</v>
      </c>
      <c r="BX8" s="3" t="str">
        <f t="shared" si="6"/>
        <v>0</v>
      </c>
    </row>
    <row r="9" spans="1:76" x14ac:dyDescent="0.3">
      <c r="A9" t="s">
        <v>395</v>
      </c>
      <c r="B9" t="s">
        <v>377</v>
      </c>
      <c r="C9" t="s">
        <v>377</v>
      </c>
      <c r="D9" t="s">
        <v>358</v>
      </c>
      <c r="F9" t="s">
        <v>66</v>
      </c>
      <c r="G9" t="s">
        <v>67</v>
      </c>
      <c r="H9" t="s">
        <v>68</v>
      </c>
      <c r="N9" t="s">
        <v>69</v>
      </c>
      <c r="O9" t="s">
        <v>396</v>
      </c>
      <c r="P9" s="1">
        <v>42948</v>
      </c>
      <c r="Q9" s="2">
        <v>6.9444444444444441E-3</v>
      </c>
      <c r="S9">
        <v>49727</v>
      </c>
      <c r="U9">
        <v>462.46</v>
      </c>
      <c r="X9">
        <v>5</v>
      </c>
      <c r="Y9" t="s">
        <v>70</v>
      </c>
      <c r="Z9" t="s">
        <v>71</v>
      </c>
      <c r="AB9" t="s">
        <v>72</v>
      </c>
      <c r="AE9" t="s">
        <v>194</v>
      </c>
      <c r="AF9" t="s">
        <v>267</v>
      </c>
      <c r="AW9" t="s">
        <v>73</v>
      </c>
      <c r="AX9" t="s">
        <v>74</v>
      </c>
      <c r="AY9">
        <v>1</v>
      </c>
      <c r="AZ9" t="s">
        <v>49</v>
      </c>
      <c r="BA9" t="s">
        <v>74</v>
      </c>
      <c r="BB9">
        <v>1</v>
      </c>
      <c r="BE9">
        <v>462.46</v>
      </c>
      <c r="BF9">
        <v>462.46</v>
      </c>
      <c r="BG9">
        <v>7.81</v>
      </c>
      <c r="BL9" t="s">
        <v>67</v>
      </c>
      <c r="BM9" t="s">
        <v>75</v>
      </c>
      <c r="BP9" t="s">
        <v>233</v>
      </c>
      <c r="BQ9" s="3">
        <v>1</v>
      </c>
      <c r="BR9" s="3" t="s">
        <v>174</v>
      </c>
      <c r="BS9" s="3">
        <f t="shared" si="1"/>
        <v>1</v>
      </c>
      <c r="BT9" s="83">
        <f t="shared" si="2"/>
        <v>0</v>
      </c>
      <c r="BU9" s="82">
        <f t="shared" si="3"/>
        <v>3.9049999999999994</v>
      </c>
      <c r="BV9" s="3" t="str">
        <f t="shared" si="4"/>
        <v>1</v>
      </c>
      <c r="BW9" s="3" t="str">
        <f t="shared" si="5"/>
        <v>0</v>
      </c>
      <c r="BX9" s="3" t="str">
        <f t="shared" si="6"/>
        <v>0</v>
      </c>
    </row>
    <row r="10" spans="1:76" x14ac:dyDescent="0.3">
      <c r="A10" t="s">
        <v>397</v>
      </c>
      <c r="B10" t="s">
        <v>398</v>
      </c>
      <c r="C10" t="s">
        <v>398</v>
      </c>
      <c r="D10" t="s">
        <v>366</v>
      </c>
      <c r="F10" t="s">
        <v>66</v>
      </c>
      <c r="G10" t="s">
        <v>101</v>
      </c>
      <c r="H10" t="s">
        <v>68</v>
      </c>
      <c r="N10" t="s">
        <v>69</v>
      </c>
      <c r="O10" t="s">
        <v>399</v>
      </c>
      <c r="P10" s="1">
        <v>42948</v>
      </c>
      <c r="Q10" s="2">
        <v>7.0833333333333331E-2</v>
      </c>
      <c r="S10">
        <v>24288</v>
      </c>
      <c r="U10">
        <v>131.15</v>
      </c>
      <c r="X10">
        <v>5</v>
      </c>
      <c r="Z10" t="s">
        <v>71</v>
      </c>
      <c r="AB10" t="s">
        <v>72</v>
      </c>
      <c r="AD10" t="s">
        <v>77</v>
      </c>
      <c r="AE10" t="s">
        <v>194</v>
      </c>
      <c r="AF10" t="s">
        <v>267</v>
      </c>
      <c r="AW10" t="s">
        <v>73</v>
      </c>
      <c r="AX10" t="s">
        <v>74</v>
      </c>
      <c r="AY10">
        <v>1</v>
      </c>
      <c r="AZ10" t="s">
        <v>49</v>
      </c>
      <c r="BA10" t="s">
        <v>74</v>
      </c>
      <c r="BB10">
        <v>1</v>
      </c>
      <c r="BE10">
        <v>131.15</v>
      </c>
      <c r="BF10">
        <v>131.15</v>
      </c>
      <c r="BG10">
        <v>7.81</v>
      </c>
      <c r="BL10" t="s">
        <v>101</v>
      </c>
      <c r="BM10" t="s">
        <v>102</v>
      </c>
      <c r="BP10" t="s">
        <v>233</v>
      </c>
      <c r="BQ10" s="3">
        <v>1</v>
      </c>
      <c r="BR10" s="3" t="str">
        <f t="shared" si="0"/>
        <v>Enfrentamiento ACP y GUPC</v>
      </c>
      <c r="BS10" s="3">
        <f t="shared" si="1"/>
        <v>1</v>
      </c>
      <c r="BT10" s="83">
        <f t="shared" si="2"/>
        <v>0</v>
      </c>
      <c r="BU10" s="82">
        <f t="shared" si="3"/>
        <v>3.9049999999999994</v>
      </c>
      <c r="BV10" s="3" t="str">
        <f t="shared" si="4"/>
        <v>1</v>
      </c>
      <c r="BW10" s="3" t="str">
        <f t="shared" si="5"/>
        <v>0</v>
      </c>
      <c r="BX10" s="3" t="str">
        <f t="shared" si="6"/>
        <v>0</v>
      </c>
    </row>
    <row r="11" spans="1:76" x14ac:dyDescent="0.3">
      <c r="A11" t="s">
        <v>400</v>
      </c>
      <c r="B11" t="s">
        <v>401</v>
      </c>
      <c r="C11" t="s">
        <v>401</v>
      </c>
      <c r="D11" t="s">
        <v>402</v>
      </c>
      <c r="F11" t="s">
        <v>66</v>
      </c>
      <c r="G11" t="s">
        <v>67</v>
      </c>
      <c r="H11" t="s">
        <v>68</v>
      </c>
      <c r="L11" t="s">
        <v>306</v>
      </c>
      <c r="N11" t="s">
        <v>69</v>
      </c>
      <c r="O11" t="s">
        <v>403</v>
      </c>
      <c r="P11" s="1">
        <v>42948</v>
      </c>
      <c r="Q11" s="2">
        <v>1.9444444444444445E-2</v>
      </c>
      <c r="S11">
        <v>49727</v>
      </c>
      <c r="U11">
        <v>462.46</v>
      </c>
      <c r="X11">
        <v>5</v>
      </c>
      <c r="Y11" t="s">
        <v>70</v>
      </c>
      <c r="Z11" t="s">
        <v>71</v>
      </c>
      <c r="AB11" t="s">
        <v>72</v>
      </c>
      <c r="AF11" t="s">
        <v>267</v>
      </c>
      <c r="AW11" t="s">
        <v>73</v>
      </c>
      <c r="AX11" t="s">
        <v>74</v>
      </c>
      <c r="AY11">
        <v>1</v>
      </c>
      <c r="AZ11" t="s">
        <v>49</v>
      </c>
      <c r="BA11" t="s">
        <v>74</v>
      </c>
      <c r="BB11">
        <v>1</v>
      </c>
      <c r="BE11">
        <v>462.46</v>
      </c>
      <c r="BF11">
        <v>462.46</v>
      </c>
      <c r="BG11">
        <v>7.81</v>
      </c>
      <c r="BL11" t="s">
        <v>67</v>
      </c>
      <c r="BM11" t="s">
        <v>75</v>
      </c>
      <c r="BP11" t="s">
        <v>233</v>
      </c>
      <c r="BQ11" s="3">
        <v>1</v>
      </c>
      <c r="BR11" s="3" t="str">
        <f t="shared" si="0"/>
        <v>Enfrentamiento ACP y GUPC</v>
      </c>
      <c r="BS11" s="3">
        <f t="shared" si="1"/>
        <v>1</v>
      </c>
      <c r="BT11" s="83">
        <f t="shared" si="2"/>
        <v>0</v>
      </c>
      <c r="BU11" s="82">
        <f t="shared" si="3"/>
        <v>3.9049999999999994</v>
      </c>
      <c r="BV11" s="3" t="str">
        <f t="shared" si="4"/>
        <v>1</v>
      </c>
      <c r="BW11" s="3" t="str">
        <f t="shared" si="5"/>
        <v>0</v>
      </c>
      <c r="BX11" s="3" t="str">
        <f t="shared" si="6"/>
        <v>0</v>
      </c>
    </row>
    <row r="12" spans="1:76" x14ac:dyDescent="0.3">
      <c r="A12" t="s">
        <v>404</v>
      </c>
      <c r="C12" s="89" t="s">
        <v>405</v>
      </c>
      <c r="D12" t="s">
        <v>406</v>
      </c>
      <c r="F12" t="s">
        <v>83</v>
      </c>
      <c r="G12" t="s">
        <v>244</v>
      </c>
      <c r="H12" t="s">
        <v>68</v>
      </c>
      <c r="I12" t="s">
        <v>68</v>
      </c>
      <c r="N12" t="s">
        <v>83</v>
      </c>
      <c r="O12" t="s">
        <v>407</v>
      </c>
      <c r="P12" s="1">
        <v>42948</v>
      </c>
      <c r="Q12" s="2">
        <v>0.25633101851851853</v>
      </c>
      <c r="U12">
        <v>196.39</v>
      </c>
      <c r="V12">
        <v>136</v>
      </c>
      <c r="Z12" t="s">
        <v>71</v>
      </c>
      <c r="AA12" t="s">
        <v>68</v>
      </c>
      <c r="AF12" t="s">
        <v>267</v>
      </c>
      <c r="AW12" t="s">
        <v>73</v>
      </c>
      <c r="AX12" t="s">
        <v>74</v>
      </c>
      <c r="AY12">
        <v>1</v>
      </c>
      <c r="AZ12" t="s">
        <v>49</v>
      </c>
      <c r="BA12" t="s">
        <v>74</v>
      </c>
      <c r="BB12">
        <v>1</v>
      </c>
      <c r="BC12">
        <v>136</v>
      </c>
      <c r="BE12">
        <v>196.39</v>
      </c>
      <c r="BF12">
        <v>196.39</v>
      </c>
      <c r="BG12">
        <v>10</v>
      </c>
      <c r="BL12" t="s">
        <v>245</v>
      </c>
      <c r="BP12" t="s">
        <v>233</v>
      </c>
      <c r="BQ12" s="3">
        <v>1</v>
      </c>
      <c r="BR12" s="3" t="str">
        <f t="shared" si="0"/>
        <v>Enfrentamiento ACP y GUPC</v>
      </c>
      <c r="BS12" s="3">
        <f t="shared" si="1"/>
        <v>1</v>
      </c>
      <c r="BT12" s="83">
        <f t="shared" si="2"/>
        <v>1.6666666666666668E-3</v>
      </c>
      <c r="BU12" s="82">
        <f t="shared" si="3"/>
        <v>5</v>
      </c>
      <c r="BV12" s="3" t="str">
        <f t="shared" si="4"/>
        <v>1</v>
      </c>
      <c r="BW12" s="3" t="str">
        <f t="shared" si="5"/>
        <v>0</v>
      </c>
      <c r="BX12" s="3" t="str">
        <f t="shared" si="6"/>
        <v>0</v>
      </c>
    </row>
    <row r="13" spans="1:76" x14ac:dyDescent="0.3">
      <c r="A13" t="s">
        <v>408</v>
      </c>
      <c r="C13" s="89" t="s">
        <v>409</v>
      </c>
      <c r="D13" t="s">
        <v>406</v>
      </c>
      <c r="F13" t="s">
        <v>83</v>
      </c>
      <c r="G13" t="s">
        <v>137</v>
      </c>
      <c r="H13" t="s">
        <v>68</v>
      </c>
      <c r="I13" t="s">
        <v>68</v>
      </c>
      <c r="N13" t="s">
        <v>83</v>
      </c>
      <c r="O13" t="s">
        <v>410</v>
      </c>
      <c r="P13" s="1">
        <v>42948</v>
      </c>
      <c r="Q13" s="2">
        <v>0.32303240740740741</v>
      </c>
      <c r="U13">
        <v>441.54</v>
      </c>
      <c r="V13">
        <v>414</v>
      </c>
      <c r="Z13" t="s">
        <v>71</v>
      </c>
      <c r="AA13" t="s">
        <v>68</v>
      </c>
      <c r="AF13" t="s">
        <v>267</v>
      </c>
      <c r="AW13" t="s">
        <v>73</v>
      </c>
      <c r="AX13" t="s">
        <v>74</v>
      </c>
      <c r="AY13">
        <v>1</v>
      </c>
      <c r="AZ13" t="s">
        <v>49</v>
      </c>
      <c r="BA13" t="s">
        <v>74</v>
      </c>
      <c r="BB13">
        <v>1</v>
      </c>
      <c r="BC13">
        <v>414</v>
      </c>
      <c r="BE13">
        <v>441.54</v>
      </c>
      <c r="BF13">
        <v>441.54</v>
      </c>
      <c r="BG13">
        <v>10</v>
      </c>
      <c r="BL13" t="s">
        <v>138</v>
      </c>
      <c r="BP13" t="s">
        <v>233</v>
      </c>
      <c r="BQ13" s="3">
        <v>1</v>
      </c>
      <c r="BR13" s="3" t="str">
        <f t="shared" si="0"/>
        <v>Enfrentamiento ACP y GUPC</v>
      </c>
      <c r="BS13" s="3">
        <f t="shared" si="1"/>
        <v>1</v>
      </c>
      <c r="BT13" s="83">
        <f t="shared" si="2"/>
        <v>5.0735294117647059E-3</v>
      </c>
      <c r="BU13" s="82">
        <f t="shared" si="3"/>
        <v>5</v>
      </c>
      <c r="BV13" s="3" t="str">
        <f t="shared" si="4"/>
        <v>1</v>
      </c>
      <c r="BW13" s="3" t="str">
        <f t="shared" si="5"/>
        <v>0</v>
      </c>
      <c r="BX13" s="3" t="str">
        <f t="shared" si="6"/>
        <v>0</v>
      </c>
    </row>
    <row r="14" spans="1:76" x14ac:dyDescent="0.3">
      <c r="A14" t="s">
        <v>411</v>
      </c>
      <c r="C14" t="s">
        <v>412</v>
      </c>
      <c r="D14" t="s">
        <v>413</v>
      </c>
      <c r="F14" t="s">
        <v>83</v>
      </c>
      <c r="G14" t="s">
        <v>84</v>
      </c>
      <c r="H14" t="s">
        <v>68</v>
      </c>
      <c r="I14" t="s">
        <v>68</v>
      </c>
      <c r="N14" t="s">
        <v>83</v>
      </c>
      <c r="O14" t="s">
        <v>414</v>
      </c>
      <c r="P14" s="1">
        <v>42948</v>
      </c>
      <c r="Q14" s="2">
        <v>0.28525462962962961</v>
      </c>
      <c r="U14">
        <v>135.97</v>
      </c>
      <c r="V14">
        <v>204</v>
      </c>
      <c r="Z14" t="s">
        <v>71</v>
      </c>
      <c r="AA14" t="s">
        <v>68</v>
      </c>
      <c r="AV14" t="s">
        <v>269</v>
      </c>
      <c r="AW14" t="s">
        <v>73</v>
      </c>
      <c r="AX14" t="s">
        <v>82</v>
      </c>
      <c r="AY14">
        <v>0</v>
      </c>
      <c r="AZ14" t="s">
        <v>49</v>
      </c>
      <c r="BA14" t="s">
        <v>82</v>
      </c>
      <c r="BB14">
        <v>0</v>
      </c>
      <c r="BC14">
        <v>5</v>
      </c>
      <c r="BE14">
        <v>10</v>
      </c>
      <c r="BF14">
        <v>3.33</v>
      </c>
      <c r="BG14">
        <v>5</v>
      </c>
      <c r="BL14" t="s">
        <v>85</v>
      </c>
      <c r="BP14" t="s">
        <v>233</v>
      </c>
      <c r="BQ14" s="3">
        <v>1</v>
      </c>
      <c r="BR14" s="3" t="str">
        <f t="shared" si="0"/>
        <v>Cronograma de actividades</v>
      </c>
      <c r="BS14" s="3">
        <f t="shared" si="1"/>
        <v>1</v>
      </c>
      <c r="BT14" s="83">
        <f t="shared" si="2"/>
        <v>2.5000000000000001E-3</v>
      </c>
      <c r="BU14" s="82">
        <f t="shared" si="3"/>
        <v>2.5</v>
      </c>
      <c r="BV14" s="3" t="str">
        <f t="shared" si="4"/>
        <v>0</v>
      </c>
      <c r="BW14" s="3" t="str">
        <f t="shared" si="5"/>
        <v>1</v>
      </c>
      <c r="BX14" s="3" t="str">
        <f t="shared" si="6"/>
        <v>0</v>
      </c>
    </row>
    <row r="15" spans="1:76" x14ac:dyDescent="0.3">
      <c r="A15" t="s">
        <v>415</v>
      </c>
      <c r="B15" t="s">
        <v>416</v>
      </c>
      <c r="C15" t="s">
        <v>416</v>
      </c>
      <c r="D15" t="s">
        <v>417</v>
      </c>
      <c r="F15" t="s">
        <v>66</v>
      </c>
      <c r="G15" t="s">
        <v>107</v>
      </c>
      <c r="H15" t="s">
        <v>68</v>
      </c>
      <c r="L15" t="s">
        <v>418</v>
      </c>
      <c r="N15" t="s">
        <v>69</v>
      </c>
      <c r="O15" t="s">
        <v>419</v>
      </c>
      <c r="P15" s="1">
        <v>42948</v>
      </c>
      <c r="Q15" s="2">
        <v>0.67152777777777783</v>
      </c>
      <c r="S15">
        <v>419</v>
      </c>
      <c r="U15">
        <v>100</v>
      </c>
      <c r="X15">
        <v>4</v>
      </c>
      <c r="Y15" t="s">
        <v>70</v>
      </c>
      <c r="Z15" t="s">
        <v>71</v>
      </c>
      <c r="AB15" t="s">
        <v>72</v>
      </c>
      <c r="AE15" t="s">
        <v>194</v>
      </c>
      <c r="AH15" t="s">
        <v>420</v>
      </c>
      <c r="AW15" t="s">
        <v>73</v>
      </c>
      <c r="AX15" t="s">
        <v>74</v>
      </c>
      <c r="AY15">
        <v>0</v>
      </c>
      <c r="AZ15" t="s">
        <v>49</v>
      </c>
      <c r="BA15" t="s">
        <v>74</v>
      </c>
      <c r="BB15">
        <v>0</v>
      </c>
      <c r="BE15">
        <v>0.84</v>
      </c>
      <c r="BF15">
        <v>0.84</v>
      </c>
      <c r="BG15">
        <v>6.41</v>
      </c>
      <c r="BL15" t="s">
        <v>107</v>
      </c>
      <c r="BM15" t="s">
        <v>108</v>
      </c>
      <c r="BP15" t="s">
        <v>233</v>
      </c>
      <c r="BQ15" s="3">
        <v>1</v>
      </c>
      <c r="BR15" s="3" t="str">
        <f t="shared" si="0"/>
        <v>Compuertas</v>
      </c>
      <c r="BS15" s="3">
        <f t="shared" si="1"/>
        <v>1</v>
      </c>
      <c r="BT15" s="83">
        <f t="shared" si="2"/>
        <v>0</v>
      </c>
      <c r="BU15" s="82">
        <f t="shared" si="3"/>
        <v>3.2050000000000001</v>
      </c>
      <c r="BV15" s="3" t="str">
        <f t="shared" si="4"/>
        <v>0</v>
      </c>
      <c r="BW15" s="3" t="str">
        <f t="shared" si="5"/>
        <v>1</v>
      </c>
      <c r="BX15" s="3" t="str">
        <f t="shared" si="6"/>
        <v>0</v>
      </c>
    </row>
    <row r="16" spans="1:76" x14ac:dyDescent="0.3">
      <c r="A16" t="s">
        <v>421</v>
      </c>
      <c r="B16" t="s">
        <v>422</v>
      </c>
      <c r="C16" t="s">
        <v>422</v>
      </c>
      <c r="D16" t="s">
        <v>423</v>
      </c>
      <c r="F16" t="s">
        <v>66</v>
      </c>
      <c r="G16" t="s">
        <v>76</v>
      </c>
      <c r="H16" t="s">
        <v>68</v>
      </c>
      <c r="N16" t="s">
        <v>69</v>
      </c>
      <c r="O16" t="s">
        <v>424</v>
      </c>
      <c r="P16" s="1">
        <v>42948</v>
      </c>
      <c r="Q16" s="2">
        <v>0.7597222222222223</v>
      </c>
      <c r="S16">
        <v>72409</v>
      </c>
      <c r="U16">
        <v>606.05999999999995</v>
      </c>
      <c r="X16">
        <v>6</v>
      </c>
      <c r="Z16" t="s">
        <v>71</v>
      </c>
      <c r="AB16" t="s">
        <v>72</v>
      </c>
      <c r="AH16" t="s">
        <v>420</v>
      </c>
      <c r="AW16" t="s">
        <v>73</v>
      </c>
      <c r="AX16" t="s">
        <v>74</v>
      </c>
      <c r="AY16">
        <v>0</v>
      </c>
      <c r="AZ16" t="s">
        <v>49</v>
      </c>
      <c r="BA16" t="s">
        <v>74</v>
      </c>
      <c r="BB16">
        <v>0</v>
      </c>
      <c r="BE16">
        <v>606.05999999999995</v>
      </c>
      <c r="BF16">
        <v>606.05999999999995</v>
      </c>
      <c r="BG16">
        <v>6.56</v>
      </c>
      <c r="BL16" t="s">
        <v>76</v>
      </c>
      <c r="BM16" t="s">
        <v>79</v>
      </c>
      <c r="BP16" t="s">
        <v>233</v>
      </c>
      <c r="BQ16" s="3">
        <v>1</v>
      </c>
      <c r="BR16" s="3" t="str">
        <f t="shared" si="0"/>
        <v>Compuertas</v>
      </c>
      <c r="BS16" s="3">
        <f t="shared" si="1"/>
        <v>1</v>
      </c>
      <c r="BT16" s="83">
        <f t="shared" si="2"/>
        <v>0</v>
      </c>
      <c r="BU16" s="82">
        <f t="shared" si="3"/>
        <v>3.2799999999999994</v>
      </c>
      <c r="BV16" s="3" t="str">
        <f t="shared" si="4"/>
        <v>0</v>
      </c>
      <c r="BW16" s="3" t="str">
        <f t="shared" si="5"/>
        <v>1</v>
      </c>
      <c r="BX16" s="3" t="str">
        <f t="shared" si="6"/>
        <v>0</v>
      </c>
    </row>
    <row r="17" spans="1:76" x14ac:dyDescent="0.3">
      <c r="A17" t="s">
        <v>425</v>
      </c>
      <c r="C17" t="s">
        <v>426</v>
      </c>
      <c r="D17" t="s">
        <v>427</v>
      </c>
      <c r="F17" t="s">
        <v>83</v>
      </c>
      <c r="G17" t="s">
        <v>137</v>
      </c>
      <c r="H17" t="s">
        <v>68</v>
      </c>
      <c r="I17" t="s">
        <v>68</v>
      </c>
      <c r="N17" t="s">
        <v>83</v>
      </c>
      <c r="O17" t="s">
        <v>428</v>
      </c>
      <c r="P17" s="1">
        <v>42948</v>
      </c>
      <c r="Q17" s="2">
        <v>0.44306712962962963</v>
      </c>
      <c r="U17">
        <v>679.37</v>
      </c>
      <c r="V17">
        <v>637</v>
      </c>
      <c r="Z17" t="s">
        <v>71</v>
      </c>
      <c r="AA17" t="s">
        <v>68</v>
      </c>
      <c r="AU17" t="s">
        <v>174</v>
      </c>
      <c r="AW17" t="s">
        <v>73</v>
      </c>
      <c r="AX17" t="s">
        <v>78</v>
      </c>
      <c r="AY17">
        <v>1</v>
      </c>
      <c r="AZ17" t="s">
        <v>49</v>
      </c>
      <c r="BA17" t="s">
        <v>78</v>
      </c>
      <c r="BB17">
        <v>1</v>
      </c>
      <c r="BC17">
        <v>318.5</v>
      </c>
      <c r="BE17">
        <v>339.69</v>
      </c>
      <c r="BF17">
        <v>339.69</v>
      </c>
      <c r="BG17">
        <v>8</v>
      </c>
      <c r="BL17" t="s">
        <v>138</v>
      </c>
      <c r="BP17" t="s">
        <v>233</v>
      </c>
      <c r="BQ17" s="3">
        <v>1</v>
      </c>
      <c r="BR17" s="3" t="str">
        <f t="shared" si="0"/>
        <v>Relaciones internacionales</v>
      </c>
      <c r="BS17" s="3">
        <f t="shared" si="1"/>
        <v>1</v>
      </c>
      <c r="BT17" s="83">
        <f t="shared" si="2"/>
        <v>7.8063725490196073E-3</v>
      </c>
      <c r="BU17" s="82">
        <f t="shared" si="3"/>
        <v>4</v>
      </c>
      <c r="BV17" s="3" t="str">
        <f t="shared" si="4"/>
        <v>1</v>
      </c>
      <c r="BW17" s="3" t="str">
        <f t="shared" si="5"/>
        <v>0</v>
      </c>
      <c r="BX17" s="3" t="str">
        <f t="shared" si="6"/>
        <v>0</v>
      </c>
    </row>
    <row r="18" spans="1:76" x14ac:dyDescent="0.3">
      <c r="A18" t="s">
        <v>429</v>
      </c>
      <c r="B18" t="s">
        <v>377</v>
      </c>
      <c r="C18" t="s">
        <v>377</v>
      </c>
      <c r="D18" t="s">
        <v>430</v>
      </c>
      <c r="F18" t="s">
        <v>66</v>
      </c>
      <c r="G18" t="s">
        <v>67</v>
      </c>
      <c r="H18" t="s">
        <v>68</v>
      </c>
      <c r="L18" t="s">
        <v>260</v>
      </c>
      <c r="N18" t="s">
        <v>69</v>
      </c>
      <c r="O18" t="s">
        <v>431</v>
      </c>
      <c r="P18" s="1">
        <v>42948</v>
      </c>
      <c r="Q18" s="2">
        <v>0.36944444444444446</v>
      </c>
      <c r="S18">
        <v>49727</v>
      </c>
      <c r="U18">
        <v>462.46</v>
      </c>
      <c r="X18">
        <v>5</v>
      </c>
      <c r="Y18" t="s">
        <v>70</v>
      </c>
      <c r="Z18" t="s">
        <v>71</v>
      </c>
      <c r="AB18" t="s">
        <v>72</v>
      </c>
      <c r="AE18" t="s">
        <v>194</v>
      </c>
      <c r="AF18" t="s">
        <v>267</v>
      </c>
      <c r="AM18" t="s">
        <v>77</v>
      </c>
      <c r="AW18" t="s">
        <v>73</v>
      </c>
      <c r="AX18" t="s">
        <v>74</v>
      </c>
      <c r="AY18">
        <v>1</v>
      </c>
      <c r="AZ18" t="s">
        <v>49</v>
      </c>
      <c r="BA18" t="s">
        <v>74</v>
      </c>
      <c r="BB18">
        <v>1</v>
      </c>
      <c r="BE18">
        <v>462.46</v>
      </c>
      <c r="BF18">
        <v>462.46</v>
      </c>
      <c r="BG18">
        <v>7.81</v>
      </c>
      <c r="BL18" t="s">
        <v>67</v>
      </c>
      <c r="BM18" t="s">
        <v>75</v>
      </c>
      <c r="BP18" t="s">
        <v>233</v>
      </c>
      <c r="BQ18" s="3">
        <v>1</v>
      </c>
      <c r="BR18" s="3" t="str">
        <f t="shared" si="0"/>
        <v>Enfrentamiento ACP y GUPC</v>
      </c>
      <c r="BS18" s="3">
        <f t="shared" si="1"/>
        <v>1</v>
      </c>
      <c r="BT18" s="83">
        <f t="shared" si="2"/>
        <v>0</v>
      </c>
      <c r="BU18" s="82">
        <f t="shared" si="3"/>
        <v>3.9049999999999994</v>
      </c>
      <c r="BV18" s="3" t="str">
        <f t="shared" si="4"/>
        <v>1</v>
      </c>
      <c r="BW18" s="3" t="str">
        <f t="shared" si="5"/>
        <v>0</v>
      </c>
      <c r="BX18" s="3" t="str">
        <f t="shared" si="6"/>
        <v>0</v>
      </c>
    </row>
    <row r="19" spans="1:76" x14ac:dyDescent="0.3">
      <c r="A19" t="s">
        <v>432</v>
      </c>
      <c r="C19" t="s">
        <v>433</v>
      </c>
      <c r="D19" t="s">
        <v>434</v>
      </c>
      <c r="F19" t="s">
        <v>134</v>
      </c>
      <c r="G19" t="s">
        <v>258</v>
      </c>
      <c r="H19" t="s">
        <v>68</v>
      </c>
      <c r="I19" t="s">
        <v>68</v>
      </c>
      <c r="N19" t="s">
        <v>134</v>
      </c>
      <c r="O19" t="s">
        <v>435</v>
      </c>
      <c r="P19" s="1">
        <v>42948</v>
      </c>
      <c r="Q19" s="2">
        <v>0.33951388888888889</v>
      </c>
      <c r="U19">
        <v>7998.75</v>
      </c>
      <c r="V19">
        <v>237</v>
      </c>
      <c r="Z19" t="s">
        <v>71</v>
      </c>
      <c r="AA19" t="s">
        <v>68</v>
      </c>
      <c r="AD19" t="s">
        <v>77</v>
      </c>
      <c r="AV19" t="s">
        <v>262</v>
      </c>
      <c r="AW19" t="s">
        <v>73</v>
      </c>
      <c r="AX19" t="s">
        <v>74</v>
      </c>
      <c r="AY19">
        <v>0</v>
      </c>
      <c r="AZ19" t="s">
        <v>49</v>
      </c>
      <c r="BA19" t="s">
        <v>74</v>
      </c>
      <c r="BB19">
        <v>0</v>
      </c>
      <c r="BC19">
        <v>237</v>
      </c>
      <c r="BE19">
        <v>7998.75</v>
      </c>
      <c r="BF19">
        <v>7998.75</v>
      </c>
      <c r="BG19">
        <v>5</v>
      </c>
      <c r="BL19" t="s">
        <v>259</v>
      </c>
      <c r="BP19" t="s">
        <v>233</v>
      </c>
      <c r="BQ19" s="3">
        <v>1</v>
      </c>
      <c r="BR19" s="3" t="str">
        <f t="shared" si="0"/>
        <v>Cumbres, seminarios, foros</v>
      </c>
      <c r="BS19" s="3">
        <f t="shared" si="1"/>
        <v>1</v>
      </c>
      <c r="BT19" s="83">
        <f t="shared" si="2"/>
        <v>2.9044117647058824E-3</v>
      </c>
      <c r="BU19" s="82">
        <f t="shared" si="3"/>
        <v>2.5</v>
      </c>
      <c r="BV19" s="3" t="str">
        <f t="shared" si="4"/>
        <v>0</v>
      </c>
      <c r="BW19" s="3" t="str">
        <f t="shared" si="5"/>
        <v>1</v>
      </c>
      <c r="BX19" s="3" t="str">
        <f t="shared" si="6"/>
        <v>0</v>
      </c>
    </row>
    <row r="20" spans="1:76" x14ac:dyDescent="0.3">
      <c r="A20" t="s">
        <v>436</v>
      </c>
      <c r="B20" t="s">
        <v>437</v>
      </c>
      <c r="C20" t="s">
        <v>437</v>
      </c>
      <c r="D20" t="s">
        <v>438</v>
      </c>
      <c r="F20" t="s">
        <v>66</v>
      </c>
      <c r="G20" t="s">
        <v>67</v>
      </c>
      <c r="H20" t="s">
        <v>68</v>
      </c>
      <c r="L20" t="s">
        <v>260</v>
      </c>
      <c r="N20" t="s">
        <v>69</v>
      </c>
      <c r="O20" t="s">
        <v>439</v>
      </c>
      <c r="P20" s="1">
        <v>42949</v>
      </c>
      <c r="Q20" s="2">
        <v>4.8611111111111112E-3</v>
      </c>
      <c r="S20">
        <v>49727</v>
      </c>
      <c r="U20">
        <v>462.46</v>
      </c>
      <c r="X20">
        <v>5</v>
      </c>
      <c r="Y20" t="s">
        <v>70</v>
      </c>
      <c r="Z20" t="s">
        <v>71</v>
      </c>
      <c r="AB20" t="s">
        <v>72</v>
      </c>
      <c r="AD20" t="s">
        <v>77</v>
      </c>
      <c r="AF20" t="s">
        <v>267</v>
      </c>
      <c r="AW20" t="s">
        <v>73</v>
      </c>
      <c r="AX20" t="s">
        <v>74</v>
      </c>
      <c r="AY20">
        <v>0</v>
      </c>
      <c r="AZ20" t="s">
        <v>49</v>
      </c>
      <c r="BA20" t="s">
        <v>74</v>
      </c>
      <c r="BB20">
        <v>0</v>
      </c>
      <c r="BE20">
        <v>462.46</v>
      </c>
      <c r="BF20">
        <v>462.46</v>
      </c>
      <c r="BG20">
        <v>6.41</v>
      </c>
      <c r="BL20" t="s">
        <v>67</v>
      </c>
      <c r="BM20" t="s">
        <v>75</v>
      </c>
      <c r="BP20" t="s">
        <v>233</v>
      </c>
      <c r="BQ20" s="3">
        <v>1</v>
      </c>
      <c r="BR20" s="3" t="str">
        <f t="shared" si="0"/>
        <v>Enfrentamiento ACP y GUPC</v>
      </c>
      <c r="BS20" s="3">
        <f t="shared" si="1"/>
        <v>2</v>
      </c>
      <c r="BT20" s="83">
        <f t="shared" si="2"/>
        <v>0</v>
      </c>
      <c r="BU20" s="82">
        <f t="shared" si="3"/>
        <v>3.2050000000000001</v>
      </c>
      <c r="BV20" s="3" t="str">
        <f t="shared" si="4"/>
        <v>0</v>
      </c>
      <c r="BW20" s="3" t="str">
        <f t="shared" si="5"/>
        <v>1</v>
      </c>
      <c r="BX20" s="3" t="str">
        <f t="shared" si="6"/>
        <v>0</v>
      </c>
    </row>
    <row r="21" spans="1:76" x14ac:dyDescent="0.3">
      <c r="A21" t="s">
        <v>440</v>
      </c>
      <c r="B21" t="s">
        <v>377</v>
      </c>
      <c r="C21" t="s">
        <v>377</v>
      </c>
      <c r="D21" t="s">
        <v>441</v>
      </c>
      <c r="F21" t="s">
        <v>66</v>
      </c>
      <c r="G21" t="s">
        <v>67</v>
      </c>
      <c r="H21" t="s">
        <v>68</v>
      </c>
      <c r="L21" t="s">
        <v>260</v>
      </c>
      <c r="N21" t="s">
        <v>69</v>
      </c>
      <c r="O21" t="s">
        <v>442</v>
      </c>
      <c r="P21" s="1">
        <v>42948</v>
      </c>
      <c r="Q21" s="2">
        <v>0.29652777777777778</v>
      </c>
      <c r="S21">
        <v>49727</v>
      </c>
      <c r="U21">
        <v>462.46</v>
      </c>
      <c r="X21">
        <v>5</v>
      </c>
      <c r="Y21" t="s">
        <v>70</v>
      </c>
      <c r="Z21" t="s">
        <v>71</v>
      </c>
      <c r="AB21" t="s">
        <v>72</v>
      </c>
      <c r="AE21" t="s">
        <v>194</v>
      </c>
      <c r="AF21" t="s">
        <v>267</v>
      </c>
      <c r="AM21" t="s">
        <v>77</v>
      </c>
      <c r="AW21" t="s">
        <v>73</v>
      </c>
      <c r="AX21" t="s">
        <v>74</v>
      </c>
      <c r="AY21">
        <v>1</v>
      </c>
      <c r="AZ21" t="s">
        <v>49</v>
      </c>
      <c r="BA21" t="s">
        <v>74</v>
      </c>
      <c r="BB21">
        <v>1</v>
      </c>
      <c r="BE21">
        <v>462.46</v>
      </c>
      <c r="BF21">
        <v>462.46</v>
      </c>
      <c r="BG21">
        <v>7.81</v>
      </c>
      <c r="BL21" t="s">
        <v>67</v>
      </c>
      <c r="BM21" t="s">
        <v>75</v>
      </c>
      <c r="BP21" t="s">
        <v>233</v>
      </c>
      <c r="BQ21" s="3">
        <v>1</v>
      </c>
      <c r="BR21" s="3" t="str">
        <f t="shared" si="0"/>
        <v>Enfrentamiento ACP y GUPC</v>
      </c>
      <c r="BS21" s="3">
        <f t="shared" si="1"/>
        <v>1</v>
      </c>
      <c r="BT21" s="83">
        <f t="shared" si="2"/>
        <v>0</v>
      </c>
      <c r="BU21" s="82">
        <f t="shared" si="3"/>
        <v>3.9049999999999994</v>
      </c>
      <c r="BV21" s="3" t="str">
        <f t="shared" si="4"/>
        <v>1</v>
      </c>
      <c r="BW21" s="3" t="str">
        <f t="shared" si="5"/>
        <v>0</v>
      </c>
      <c r="BX21" s="3" t="str">
        <f t="shared" si="6"/>
        <v>0</v>
      </c>
    </row>
    <row r="22" spans="1:76" x14ac:dyDescent="0.3">
      <c r="A22" t="s">
        <v>443</v>
      </c>
      <c r="C22" t="s">
        <v>444</v>
      </c>
      <c r="D22" t="s">
        <v>445</v>
      </c>
      <c r="F22" t="s">
        <v>83</v>
      </c>
      <c r="G22" t="s">
        <v>252</v>
      </c>
      <c r="H22" t="s">
        <v>68</v>
      </c>
      <c r="I22" t="s">
        <v>68</v>
      </c>
      <c r="L22" t="s">
        <v>347</v>
      </c>
      <c r="N22" t="s">
        <v>83</v>
      </c>
      <c r="O22" t="s">
        <v>446</v>
      </c>
      <c r="P22" s="1">
        <v>42948</v>
      </c>
      <c r="Q22" s="2">
        <v>0.38813657407407409</v>
      </c>
      <c r="U22">
        <v>237.2</v>
      </c>
      <c r="V22">
        <v>593</v>
      </c>
      <c r="Z22" t="s">
        <v>71</v>
      </c>
      <c r="AA22" t="s">
        <v>68</v>
      </c>
      <c r="AT22" t="s">
        <v>219</v>
      </c>
      <c r="AW22" t="s">
        <v>73</v>
      </c>
      <c r="AX22" t="s">
        <v>74</v>
      </c>
      <c r="AY22">
        <v>-1</v>
      </c>
      <c r="AZ22" t="s">
        <v>49</v>
      </c>
      <c r="BA22" t="s">
        <v>74</v>
      </c>
      <c r="BB22">
        <v>-1</v>
      </c>
      <c r="BC22">
        <v>593</v>
      </c>
      <c r="BE22">
        <v>237.2</v>
      </c>
      <c r="BF22">
        <v>-237.2</v>
      </c>
      <c r="BG22">
        <v>2</v>
      </c>
      <c r="BL22" t="s">
        <v>253</v>
      </c>
      <c r="BP22" t="s">
        <v>233</v>
      </c>
      <c r="BQ22" s="3">
        <v>1</v>
      </c>
      <c r="BR22" s="3" t="str">
        <f t="shared" si="0"/>
        <v>Sindicatos del Canal</v>
      </c>
      <c r="BS22" s="3">
        <f t="shared" si="1"/>
        <v>1</v>
      </c>
      <c r="BT22" s="83">
        <f t="shared" si="2"/>
        <v>7.2671568627450979E-3</v>
      </c>
      <c r="BU22" s="82">
        <f t="shared" si="3"/>
        <v>1</v>
      </c>
      <c r="BV22" s="3" t="str">
        <f t="shared" si="4"/>
        <v>0</v>
      </c>
      <c r="BW22" s="3" t="str">
        <f t="shared" si="5"/>
        <v>0</v>
      </c>
      <c r="BX22" s="3" t="str">
        <f t="shared" si="6"/>
        <v>1</v>
      </c>
    </row>
    <row r="23" spans="1:76" x14ac:dyDescent="0.3">
      <c r="A23" t="s">
        <v>447</v>
      </c>
      <c r="B23" t="s">
        <v>448</v>
      </c>
      <c r="C23" t="s">
        <v>448</v>
      </c>
      <c r="D23" t="s">
        <v>449</v>
      </c>
      <c r="F23" t="s">
        <v>66</v>
      </c>
      <c r="G23" t="s">
        <v>105</v>
      </c>
      <c r="H23" t="s">
        <v>68</v>
      </c>
      <c r="N23" t="s">
        <v>69</v>
      </c>
      <c r="O23" t="s">
        <v>450</v>
      </c>
      <c r="P23" s="1">
        <v>42948</v>
      </c>
      <c r="Q23" s="2">
        <v>0.7416666666666667</v>
      </c>
      <c r="S23">
        <v>1823</v>
      </c>
      <c r="U23">
        <v>100</v>
      </c>
      <c r="X23">
        <v>4</v>
      </c>
      <c r="Z23" t="s">
        <v>71</v>
      </c>
      <c r="AB23" t="s">
        <v>72</v>
      </c>
      <c r="AH23" t="s">
        <v>420</v>
      </c>
      <c r="AW23" t="s">
        <v>73</v>
      </c>
      <c r="AX23" t="s">
        <v>74</v>
      </c>
      <c r="AY23">
        <v>0</v>
      </c>
      <c r="AZ23" t="s">
        <v>49</v>
      </c>
      <c r="BA23" t="s">
        <v>74</v>
      </c>
      <c r="BB23">
        <v>0</v>
      </c>
      <c r="BE23">
        <v>5.0999999999999996</v>
      </c>
      <c r="BF23">
        <v>5.0999999999999996</v>
      </c>
      <c r="BG23">
        <v>6.41</v>
      </c>
      <c r="BL23" t="s">
        <v>105</v>
      </c>
      <c r="BM23" t="s">
        <v>106</v>
      </c>
      <c r="BP23" t="s">
        <v>233</v>
      </c>
      <c r="BQ23" s="3">
        <v>1</v>
      </c>
      <c r="BR23" s="3" t="str">
        <f t="shared" si="0"/>
        <v>Compuertas</v>
      </c>
      <c r="BS23" s="3">
        <f t="shared" si="1"/>
        <v>1</v>
      </c>
      <c r="BT23" s="83">
        <f t="shared" si="2"/>
        <v>0</v>
      </c>
      <c r="BU23" s="82">
        <f t="shared" si="3"/>
        <v>3.2050000000000001</v>
      </c>
      <c r="BV23" s="3" t="str">
        <f t="shared" si="4"/>
        <v>0</v>
      </c>
      <c r="BW23" s="3" t="str">
        <f t="shared" si="5"/>
        <v>1</v>
      </c>
      <c r="BX23" s="3" t="str">
        <f t="shared" si="6"/>
        <v>0</v>
      </c>
    </row>
    <row r="24" spans="1:76" x14ac:dyDescent="0.3">
      <c r="A24" t="s">
        <v>451</v>
      </c>
      <c r="B24" t="s">
        <v>452</v>
      </c>
      <c r="C24" t="s">
        <v>452</v>
      </c>
      <c r="D24" t="s">
        <v>453</v>
      </c>
      <c r="F24" t="s">
        <v>66</v>
      </c>
      <c r="G24" t="s">
        <v>113</v>
      </c>
      <c r="H24" t="s">
        <v>68</v>
      </c>
      <c r="N24" t="s">
        <v>69</v>
      </c>
      <c r="O24" t="s">
        <v>454</v>
      </c>
      <c r="P24" s="1">
        <v>42948</v>
      </c>
      <c r="Q24" s="2">
        <v>0.66666666666666663</v>
      </c>
      <c r="S24">
        <v>22450</v>
      </c>
      <c r="T24">
        <v>311</v>
      </c>
      <c r="U24">
        <v>154.9</v>
      </c>
      <c r="X24">
        <v>5</v>
      </c>
      <c r="Y24" t="s">
        <v>70</v>
      </c>
      <c r="Z24" t="s">
        <v>71</v>
      </c>
      <c r="AB24" t="s">
        <v>72</v>
      </c>
      <c r="AE24" t="s">
        <v>194</v>
      </c>
      <c r="AH24" t="s">
        <v>420</v>
      </c>
      <c r="AW24" t="s">
        <v>73</v>
      </c>
      <c r="AX24" t="s">
        <v>74</v>
      </c>
      <c r="AY24">
        <v>0</v>
      </c>
      <c r="AZ24" t="s">
        <v>49</v>
      </c>
      <c r="BA24" t="s">
        <v>74</v>
      </c>
      <c r="BB24">
        <v>0</v>
      </c>
      <c r="BE24">
        <v>154.9</v>
      </c>
      <c r="BF24">
        <v>154.9</v>
      </c>
      <c r="BG24">
        <v>6.41</v>
      </c>
      <c r="BH24">
        <v>6.41</v>
      </c>
      <c r="BL24" t="s">
        <v>113</v>
      </c>
      <c r="BM24" t="s">
        <v>114</v>
      </c>
      <c r="BP24" t="s">
        <v>233</v>
      </c>
      <c r="BQ24" s="3">
        <v>1</v>
      </c>
      <c r="BR24" s="3" t="str">
        <f t="shared" si="0"/>
        <v>Compuertas</v>
      </c>
      <c r="BS24" s="3">
        <f t="shared" si="1"/>
        <v>1</v>
      </c>
      <c r="BT24" s="83">
        <f t="shared" si="2"/>
        <v>0</v>
      </c>
      <c r="BU24" s="82">
        <f t="shared" si="3"/>
        <v>3.2050000000000001</v>
      </c>
      <c r="BV24" s="3" t="str">
        <f t="shared" si="4"/>
        <v>0</v>
      </c>
      <c r="BW24" s="3" t="str">
        <f t="shared" si="5"/>
        <v>1</v>
      </c>
      <c r="BX24" s="3" t="str">
        <f t="shared" si="6"/>
        <v>0</v>
      </c>
    </row>
    <row r="25" spans="1:76" x14ac:dyDescent="0.3">
      <c r="A25" t="s">
        <v>455</v>
      </c>
      <c r="C25" t="s">
        <v>456</v>
      </c>
      <c r="D25" t="s">
        <v>457</v>
      </c>
      <c r="F25" t="s">
        <v>83</v>
      </c>
      <c r="G25" t="s">
        <v>137</v>
      </c>
      <c r="H25" t="s">
        <v>68</v>
      </c>
      <c r="I25" t="s">
        <v>68</v>
      </c>
      <c r="N25" t="s">
        <v>83</v>
      </c>
      <c r="O25" t="s">
        <v>458</v>
      </c>
      <c r="P25" s="1">
        <v>42948</v>
      </c>
      <c r="Q25" s="2">
        <v>0.43607638888888883</v>
      </c>
      <c r="U25">
        <v>654.84</v>
      </c>
      <c r="V25">
        <v>614</v>
      </c>
      <c r="Z25" t="s">
        <v>71</v>
      </c>
      <c r="AA25" t="s">
        <v>68</v>
      </c>
      <c r="AU25" t="s">
        <v>174</v>
      </c>
      <c r="AW25" t="s">
        <v>73</v>
      </c>
      <c r="AX25" t="s">
        <v>82</v>
      </c>
      <c r="AY25">
        <v>1</v>
      </c>
      <c r="AZ25" t="s">
        <v>49</v>
      </c>
      <c r="BA25" t="s">
        <v>82</v>
      </c>
      <c r="BB25">
        <v>1</v>
      </c>
      <c r="BC25">
        <v>5</v>
      </c>
      <c r="BE25">
        <v>10</v>
      </c>
      <c r="BF25">
        <v>5.33</v>
      </c>
      <c r="BG25">
        <v>8</v>
      </c>
      <c r="BL25" t="s">
        <v>138</v>
      </c>
      <c r="BP25" t="s">
        <v>233</v>
      </c>
      <c r="BQ25" s="3">
        <v>1</v>
      </c>
      <c r="BR25" s="3" t="str">
        <f t="shared" si="0"/>
        <v>Relaciones internacionales</v>
      </c>
      <c r="BS25" s="3">
        <f t="shared" si="1"/>
        <v>1</v>
      </c>
      <c r="BT25" s="83">
        <f t="shared" si="2"/>
        <v>7.5245098039215695E-3</v>
      </c>
      <c r="BU25" s="82">
        <f t="shared" si="3"/>
        <v>4</v>
      </c>
      <c r="BV25" s="3" t="str">
        <f t="shared" si="4"/>
        <v>1</v>
      </c>
      <c r="BW25" s="3" t="str">
        <f t="shared" si="5"/>
        <v>0</v>
      </c>
      <c r="BX25" s="3" t="str">
        <f t="shared" si="6"/>
        <v>0</v>
      </c>
    </row>
    <row r="26" spans="1:76" x14ac:dyDescent="0.3">
      <c r="A26" t="s">
        <v>459</v>
      </c>
      <c r="C26" t="s">
        <v>460</v>
      </c>
      <c r="D26" t="s">
        <v>461</v>
      </c>
      <c r="F26" t="s">
        <v>116</v>
      </c>
      <c r="G26" t="s">
        <v>124</v>
      </c>
      <c r="H26" t="s">
        <v>68</v>
      </c>
      <c r="L26" t="s">
        <v>260</v>
      </c>
      <c r="N26" t="s">
        <v>118</v>
      </c>
      <c r="O26" t="s">
        <v>462</v>
      </c>
      <c r="P26" s="1">
        <v>42948</v>
      </c>
      <c r="R26">
        <v>576.6</v>
      </c>
      <c r="S26">
        <v>5</v>
      </c>
      <c r="U26">
        <v>694</v>
      </c>
      <c r="W26">
        <v>8</v>
      </c>
      <c r="Y26" t="s">
        <v>70</v>
      </c>
      <c r="Z26" t="s">
        <v>71</v>
      </c>
      <c r="AB26" t="s">
        <v>72</v>
      </c>
      <c r="AD26" t="s">
        <v>77</v>
      </c>
      <c r="AF26" t="s">
        <v>267</v>
      </c>
      <c r="AM26" t="s">
        <v>77</v>
      </c>
      <c r="AW26" t="s">
        <v>73</v>
      </c>
      <c r="AX26" t="s">
        <v>74</v>
      </c>
      <c r="AY26">
        <v>0</v>
      </c>
      <c r="AZ26" t="s">
        <v>49</v>
      </c>
      <c r="BA26" t="s">
        <v>74</v>
      </c>
      <c r="BB26">
        <v>0</v>
      </c>
      <c r="BD26">
        <v>0.4</v>
      </c>
      <c r="BE26">
        <v>694</v>
      </c>
      <c r="BF26">
        <v>694</v>
      </c>
      <c r="BG26">
        <v>6.56</v>
      </c>
      <c r="BL26" t="s">
        <v>124</v>
      </c>
      <c r="BM26" t="s">
        <v>125</v>
      </c>
      <c r="BO26" t="s">
        <v>120</v>
      </c>
      <c r="BP26" t="s">
        <v>233</v>
      </c>
      <c r="BQ26" s="3">
        <v>1</v>
      </c>
      <c r="BR26" s="3" t="str">
        <f t="shared" si="0"/>
        <v>Enfrentamiento ACP y GUPC</v>
      </c>
      <c r="BS26" s="3">
        <f t="shared" si="1"/>
        <v>1</v>
      </c>
      <c r="BT26" s="83">
        <f t="shared" si="2"/>
        <v>0</v>
      </c>
      <c r="BU26" s="82">
        <f t="shared" si="3"/>
        <v>3.2799999999999994</v>
      </c>
      <c r="BV26" s="3" t="str">
        <f t="shared" si="4"/>
        <v>0</v>
      </c>
      <c r="BW26" s="3" t="str">
        <f t="shared" si="5"/>
        <v>1</v>
      </c>
      <c r="BX26" s="3" t="str">
        <f t="shared" si="6"/>
        <v>0</v>
      </c>
    </row>
    <row r="27" spans="1:76" x14ac:dyDescent="0.3">
      <c r="A27" t="s">
        <v>463</v>
      </c>
      <c r="C27" t="s">
        <v>464</v>
      </c>
      <c r="D27" t="s">
        <v>465</v>
      </c>
      <c r="F27" t="s">
        <v>116</v>
      </c>
      <c r="G27" t="s">
        <v>117</v>
      </c>
      <c r="H27" t="s">
        <v>68</v>
      </c>
      <c r="L27" t="s">
        <v>466</v>
      </c>
      <c r="N27" t="s">
        <v>118</v>
      </c>
      <c r="O27" t="s">
        <v>462</v>
      </c>
      <c r="P27" s="1">
        <v>42948</v>
      </c>
      <c r="R27">
        <v>146.1</v>
      </c>
      <c r="S27">
        <v>4</v>
      </c>
      <c r="U27">
        <v>197</v>
      </c>
      <c r="W27">
        <v>5</v>
      </c>
      <c r="Y27" t="s">
        <v>70</v>
      </c>
      <c r="Z27" t="s">
        <v>71</v>
      </c>
      <c r="AB27" t="s">
        <v>72</v>
      </c>
      <c r="AD27" t="s">
        <v>77</v>
      </c>
      <c r="AH27" t="s">
        <v>420</v>
      </c>
      <c r="AW27" t="s">
        <v>73</v>
      </c>
      <c r="AX27" t="s">
        <v>74</v>
      </c>
      <c r="AY27">
        <v>0</v>
      </c>
      <c r="AZ27" t="s">
        <v>49</v>
      </c>
      <c r="BA27" t="s">
        <v>74</v>
      </c>
      <c r="BB27">
        <v>0</v>
      </c>
      <c r="BD27">
        <v>0.2</v>
      </c>
      <c r="BE27">
        <v>197</v>
      </c>
      <c r="BF27">
        <v>197</v>
      </c>
      <c r="BG27">
        <v>6.88</v>
      </c>
      <c r="BL27" t="s">
        <v>117</v>
      </c>
      <c r="BM27" t="s">
        <v>119</v>
      </c>
      <c r="BO27" t="s">
        <v>120</v>
      </c>
      <c r="BP27" t="s">
        <v>77</v>
      </c>
      <c r="BQ27" s="3">
        <v>1</v>
      </c>
      <c r="BR27" s="3" t="str">
        <f t="shared" si="0"/>
        <v>Compuertas</v>
      </c>
      <c r="BS27" s="3">
        <f t="shared" si="1"/>
        <v>1</v>
      </c>
      <c r="BT27" s="83">
        <f t="shared" si="2"/>
        <v>0</v>
      </c>
      <c r="BU27" s="82">
        <f t="shared" si="3"/>
        <v>3.4399999999999995</v>
      </c>
      <c r="BV27" s="3" t="str">
        <f t="shared" si="4"/>
        <v>0</v>
      </c>
      <c r="BW27" s="3" t="str">
        <f t="shared" si="5"/>
        <v>1</v>
      </c>
      <c r="BX27" s="3" t="str">
        <f t="shared" si="6"/>
        <v>0</v>
      </c>
    </row>
    <row r="28" spans="1:76" x14ac:dyDescent="0.3">
      <c r="A28" t="s">
        <v>467</v>
      </c>
      <c r="C28" t="s">
        <v>468</v>
      </c>
      <c r="D28" t="s">
        <v>469</v>
      </c>
      <c r="F28" t="s">
        <v>134</v>
      </c>
      <c r="G28" t="s">
        <v>135</v>
      </c>
      <c r="H28" t="s">
        <v>68</v>
      </c>
      <c r="I28" t="s">
        <v>68</v>
      </c>
      <c r="N28" t="s">
        <v>134</v>
      </c>
      <c r="O28" t="s">
        <v>470</v>
      </c>
      <c r="P28" s="1">
        <v>42948</v>
      </c>
      <c r="Q28" s="2">
        <v>0.37594907407407407</v>
      </c>
      <c r="U28">
        <v>8385.66</v>
      </c>
      <c r="V28">
        <v>247</v>
      </c>
      <c r="Z28" t="s">
        <v>71</v>
      </c>
      <c r="AA28" t="s">
        <v>68</v>
      </c>
      <c r="AH28" t="s">
        <v>216</v>
      </c>
      <c r="AW28" t="s">
        <v>73</v>
      </c>
      <c r="AX28" t="s">
        <v>78</v>
      </c>
      <c r="AY28">
        <v>0</v>
      </c>
      <c r="AZ28" t="s">
        <v>49</v>
      </c>
      <c r="BA28" t="s">
        <v>78</v>
      </c>
      <c r="BB28">
        <v>0</v>
      </c>
      <c r="BC28">
        <v>123.5</v>
      </c>
      <c r="BE28">
        <v>4192.83</v>
      </c>
      <c r="BF28">
        <v>4192.83</v>
      </c>
      <c r="BG28">
        <v>5</v>
      </c>
      <c r="BL28" t="s">
        <v>136</v>
      </c>
      <c r="BP28" t="s">
        <v>233</v>
      </c>
      <c r="BQ28" s="3">
        <v>1</v>
      </c>
      <c r="BR28" s="3" t="str">
        <f t="shared" si="0"/>
        <v>Ampliación Canal</v>
      </c>
      <c r="BS28" s="3">
        <f t="shared" si="1"/>
        <v>1</v>
      </c>
      <c r="BT28" s="83">
        <f t="shared" si="2"/>
        <v>3.0269607843137255E-3</v>
      </c>
      <c r="BU28" s="82">
        <f t="shared" si="3"/>
        <v>2.5</v>
      </c>
      <c r="BV28" s="3" t="str">
        <f t="shared" si="4"/>
        <v>0</v>
      </c>
      <c r="BW28" s="3" t="str">
        <f t="shared" si="5"/>
        <v>1</v>
      </c>
      <c r="BX28" s="3" t="str">
        <f t="shared" si="6"/>
        <v>0</v>
      </c>
    </row>
    <row r="29" spans="1:76" x14ac:dyDescent="0.3">
      <c r="A29" t="s">
        <v>471</v>
      </c>
      <c r="B29" t="s">
        <v>472</v>
      </c>
      <c r="C29" t="s">
        <v>472</v>
      </c>
      <c r="D29" t="s">
        <v>473</v>
      </c>
      <c r="F29" t="s">
        <v>66</v>
      </c>
      <c r="G29" t="s">
        <v>90</v>
      </c>
      <c r="H29" t="s">
        <v>68</v>
      </c>
      <c r="N29" t="s">
        <v>69</v>
      </c>
      <c r="O29" t="s">
        <v>474</v>
      </c>
      <c r="P29" s="1">
        <v>42948</v>
      </c>
      <c r="Q29" s="2">
        <v>0.48958333333333331</v>
      </c>
      <c r="S29">
        <v>3578</v>
      </c>
      <c r="U29">
        <v>100</v>
      </c>
      <c r="X29">
        <v>4</v>
      </c>
      <c r="Z29" t="s">
        <v>71</v>
      </c>
      <c r="AB29" t="s">
        <v>72</v>
      </c>
      <c r="AE29" t="s">
        <v>194</v>
      </c>
      <c r="AF29" t="s">
        <v>267</v>
      </c>
      <c r="AW29" t="s">
        <v>73</v>
      </c>
      <c r="AX29" t="s">
        <v>74</v>
      </c>
      <c r="AY29">
        <v>1</v>
      </c>
      <c r="AZ29" t="s">
        <v>49</v>
      </c>
      <c r="BA29" t="s">
        <v>74</v>
      </c>
      <c r="BB29">
        <v>1</v>
      </c>
      <c r="BE29">
        <v>10.02</v>
      </c>
      <c r="BF29">
        <v>10.02</v>
      </c>
      <c r="BG29">
        <v>7.81</v>
      </c>
      <c r="BL29" t="s">
        <v>90</v>
      </c>
      <c r="BM29" t="s">
        <v>91</v>
      </c>
      <c r="BP29" t="s">
        <v>233</v>
      </c>
      <c r="BQ29" s="3">
        <v>1</v>
      </c>
      <c r="BR29" s="3" t="str">
        <f t="shared" si="0"/>
        <v>Enfrentamiento ACP y GUPC</v>
      </c>
      <c r="BS29" s="3">
        <f t="shared" si="1"/>
        <v>1</v>
      </c>
      <c r="BT29" s="83">
        <f t="shared" si="2"/>
        <v>0</v>
      </c>
      <c r="BU29" s="82">
        <f t="shared" si="3"/>
        <v>3.9049999999999994</v>
      </c>
      <c r="BV29" s="3" t="str">
        <f t="shared" si="4"/>
        <v>1</v>
      </c>
      <c r="BW29" s="3" t="str">
        <f t="shared" si="5"/>
        <v>0</v>
      </c>
      <c r="BX29" s="3" t="str">
        <f t="shared" si="6"/>
        <v>0</v>
      </c>
    </row>
    <row r="30" spans="1:76" x14ac:dyDescent="0.3">
      <c r="A30" t="s">
        <v>475</v>
      </c>
      <c r="C30" t="s">
        <v>476</v>
      </c>
      <c r="D30" t="s">
        <v>406</v>
      </c>
      <c r="F30" t="s">
        <v>83</v>
      </c>
      <c r="G30" t="s">
        <v>161</v>
      </c>
      <c r="H30" t="s">
        <v>68</v>
      </c>
      <c r="I30" t="s">
        <v>68</v>
      </c>
      <c r="N30" t="s">
        <v>83</v>
      </c>
      <c r="O30" t="s">
        <v>477</v>
      </c>
      <c r="P30" s="1">
        <v>42948</v>
      </c>
      <c r="Q30" s="2">
        <v>0.28417824074074077</v>
      </c>
      <c r="U30">
        <v>112.2</v>
      </c>
      <c r="V30">
        <v>68</v>
      </c>
      <c r="Z30" t="s">
        <v>71</v>
      </c>
      <c r="AA30" t="s">
        <v>68</v>
      </c>
      <c r="AD30" t="s">
        <v>77</v>
      </c>
      <c r="AF30" t="s">
        <v>267</v>
      </c>
      <c r="AW30" t="s">
        <v>73</v>
      </c>
      <c r="AX30" t="s">
        <v>74</v>
      </c>
      <c r="AY30">
        <v>1</v>
      </c>
      <c r="AZ30" t="s">
        <v>49</v>
      </c>
      <c r="BA30" t="s">
        <v>74</v>
      </c>
      <c r="BB30">
        <v>1</v>
      </c>
      <c r="BC30">
        <v>68</v>
      </c>
      <c r="BE30">
        <v>112.2</v>
      </c>
      <c r="BF30">
        <v>112.2</v>
      </c>
      <c r="BG30">
        <v>10</v>
      </c>
      <c r="BL30" t="s">
        <v>150</v>
      </c>
      <c r="BP30" t="s">
        <v>233</v>
      </c>
      <c r="BQ30" s="3">
        <v>1</v>
      </c>
      <c r="BR30" s="3" t="str">
        <f t="shared" si="0"/>
        <v>Enfrentamiento ACP y GUPC</v>
      </c>
      <c r="BS30" s="3">
        <f t="shared" si="1"/>
        <v>1</v>
      </c>
      <c r="BT30" s="83">
        <f t="shared" si="2"/>
        <v>8.3333333333333339E-4</v>
      </c>
      <c r="BU30" s="82">
        <f t="shared" si="3"/>
        <v>5</v>
      </c>
      <c r="BV30" s="3" t="str">
        <f t="shared" si="4"/>
        <v>1</v>
      </c>
      <c r="BW30" s="3" t="str">
        <f t="shared" si="5"/>
        <v>0</v>
      </c>
      <c r="BX30" s="3" t="str">
        <f t="shared" si="6"/>
        <v>0</v>
      </c>
    </row>
    <row r="31" spans="1:76" x14ac:dyDescent="0.3">
      <c r="A31" t="s">
        <v>478</v>
      </c>
      <c r="B31" t="s">
        <v>479</v>
      </c>
      <c r="C31" t="s">
        <v>479</v>
      </c>
      <c r="D31" t="s">
        <v>362</v>
      </c>
      <c r="F31" t="s">
        <v>66</v>
      </c>
      <c r="G31" t="s">
        <v>86</v>
      </c>
      <c r="H31" t="s">
        <v>68</v>
      </c>
      <c r="N31" t="s">
        <v>69</v>
      </c>
      <c r="O31" t="s">
        <v>480</v>
      </c>
      <c r="P31" s="1">
        <v>42948</v>
      </c>
      <c r="Q31" s="2">
        <v>0.22916666666666666</v>
      </c>
      <c r="S31">
        <v>3352</v>
      </c>
      <c r="U31">
        <v>100</v>
      </c>
      <c r="X31">
        <v>4</v>
      </c>
      <c r="Y31" t="s">
        <v>70</v>
      </c>
      <c r="Z31" t="s">
        <v>71</v>
      </c>
      <c r="AB31" t="s">
        <v>72</v>
      </c>
      <c r="AE31" t="s">
        <v>194</v>
      </c>
      <c r="AF31" t="s">
        <v>267</v>
      </c>
      <c r="AW31" t="s">
        <v>73</v>
      </c>
      <c r="AX31" t="s">
        <v>74</v>
      </c>
      <c r="AY31">
        <v>1</v>
      </c>
      <c r="AZ31" t="s">
        <v>49</v>
      </c>
      <c r="BA31" t="s">
        <v>74</v>
      </c>
      <c r="BB31">
        <v>1</v>
      </c>
      <c r="BE31">
        <v>9.3800000000000008</v>
      </c>
      <c r="BF31">
        <v>9.3800000000000008</v>
      </c>
      <c r="BG31">
        <v>7.81</v>
      </c>
      <c r="BL31" t="s">
        <v>86</v>
      </c>
      <c r="BM31" t="s">
        <v>87</v>
      </c>
      <c r="BP31" t="s">
        <v>233</v>
      </c>
      <c r="BQ31" s="3">
        <v>1</v>
      </c>
      <c r="BR31" s="3" t="str">
        <f t="shared" si="0"/>
        <v>Enfrentamiento ACP y GUPC</v>
      </c>
      <c r="BS31" s="3">
        <f t="shared" si="1"/>
        <v>1</v>
      </c>
      <c r="BT31" s="83">
        <f t="shared" si="2"/>
        <v>0</v>
      </c>
      <c r="BU31" s="82">
        <f t="shared" si="3"/>
        <v>3.9049999999999994</v>
      </c>
      <c r="BV31" s="3" t="str">
        <f t="shared" si="4"/>
        <v>1</v>
      </c>
      <c r="BW31" s="3" t="str">
        <f t="shared" si="5"/>
        <v>0</v>
      </c>
      <c r="BX31" s="3" t="str">
        <f t="shared" si="6"/>
        <v>0</v>
      </c>
    </row>
    <row r="32" spans="1:76" x14ac:dyDescent="0.3">
      <c r="A32" t="s">
        <v>481</v>
      </c>
      <c r="C32" t="s">
        <v>482</v>
      </c>
      <c r="D32" t="s">
        <v>483</v>
      </c>
      <c r="F32" t="s">
        <v>134</v>
      </c>
      <c r="G32" t="s">
        <v>248</v>
      </c>
      <c r="H32" t="s">
        <v>68</v>
      </c>
      <c r="I32" t="s">
        <v>68</v>
      </c>
      <c r="L32" t="s">
        <v>484</v>
      </c>
      <c r="N32" t="s">
        <v>134</v>
      </c>
      <c r="O32" t="s">
        <v>485</v>
      </c>
      <c r="P32" s="1">
        <v>42948</v>
      </c>
      <c r="Q32" s="2">
        <v>0.32291666666666669</v>
      </c>
      <c r="U32">
        <v>2043.75</v>
      </c>
      <c r="V32">
        <v>218</v>
      </c>
      <c r="Z32" t="s">
        <v>71</v>
      </c>
      <c r="AA32" t="s">
        <v>68</v>
      </c>
      <c r="AF32" t="s">
        <v>267</v>
      </c>
      <c r="AW32" t="s">
        <v>73</v>
      </c>
      <c r="AX32" t="s">
        <v>74</v>
      </c>
      <c r="AY32">
        <v>1</v>
      </c>
      <c r="AZ32" t="s">
        <v>49</v>
      </c>
      <c r="BA32" t="s">
        <v>74</v>
      </c>
      <c r="BB32">
        <v>1</v>
      </c>
      <c r="BC32">
        <v>218</v>
      </c>
      <c r="BE32">
        <v>2043.75</v>
      </c>
      <c r="BF32">
        <v>2043.75</v>
      </c>
      <c r="BG32">
        <v>10</v>
      </c>
      <c r="BL32" t="s">
        <v>160</v>
      </c>
      <c r="BP32" t="s">
        <v>233</v>
      </c>
      <c r="BQ32" s="3">
        <v>1</v>
      </c>
      <c r="BR32" s="3" t="str">
        <f t="shared" si="0"/>
        <v>Enfrentamiento ACP y GUPC</v>
      </c>
      <c r="BS32" s="3">
        <f t="shared" si="1"/>
        <v>1</v>
      </c>
      <c r="BT32" s="83">
        <f t="shared" si="2"/>
        <v>2.6715686274509805E-3</v>
      </c>
      <c r="BU32" s="82">
        <f t="shared" si="3"/>
        <v>5</v>
      </c>
      <c r="BV32" s="3" t="str">
        <f t="shared" si="4"/>
        <v>1</v>
      </c>
      <c r="BW32" s="3" t="str">
        <f t="shared" si="5"/>
        <v>0</v>
      </c>
      <c r="BX32" s="3" t="str">
        <f t="shared" si="6"/>
        <v>0</v>
      </c>
    </row>
    <row r="33" spans="1:80" x14ac:dyDescent="0.3">
      <c r="A33" t="s">
        <v>486</v>
      </c>
      <c r="B33" t="s">
        <v>487</v>
      </c>
      <c r="C33" t="s">
        <v>487</v>
      </c>
      <c r="D33" t="s">
        <v>465</v>
      </c>
      <c r="F33" t="s">
        <v>66</v>
      </c>
      <c r="G33" t="s">
        <v>107</v>
      </c>
      <c r="H33" t="s">
        <v>68</v>
      </c>
      <c r="L33" t="s">
        <v>488</v>
      </c>
      <c r="N33" t="s">
        <v>69</v>
      </c>
      <c r="O33" t="s">
        <v>489</v>
      </c>
      <c r="P33" s="1">
        <v>42949</v>
      </c>
      <c r="Q33" s="2">
        <v>2.2916666666666669E-2</v>
      </c>
      <c r="S33">
        <v>419</v>
      </c>
      <c r="U33">
        <v>100</v>
      </c>
      <c r="X33">
        <v>4</v>
      </c>
      <c r="Y33" t="s">
        <v>70</v>
      </c>
      <c r="Z33" t="s">
        <v>71</v>
      </c>
      <c r="AB33" t="s">
        <v>72</v>
      </c>
      <c r="AD33" t="s">
        <v>77</v>
      </c>
      <c r="AH33" t="s">
        <v>420</v>
      </c>
      <c r="AW33" t="s">
        <v>73</v>
      </c>
      <c r="AX33" t="s">
        <v>74</v>
      </c>
      <c r="AY33">
        <v>0</v>
      </c>
      <c r="AZ33" t="s">
        <v>49</v>
      </c>
      <c r="BA33" t="s">
        <v>74</v>
      </c>
      <c r="BB33">
        <v>0</v>
      </c>
      <c r="BE33">
        <v>0.84</v>
      </c>
      <c r="BF33">
        <v>0.84</v>
      </c>
      <c r="BG33">
        <v>6.41</v>
      </c>
      <c r="BL33" t="s">
        <v>107</v>
      </c>
      <c r="BM33" t="s">
        <v>108</v>
      </c>
      <c r="BP33" t="s">
        <v>233</v>
      </c>
      <c r="BQ33" s="3">
        <v>1</v>
      </c>
      <c r="BR33" s="3" t="str">
        <f t="shared" si="0"/>
        <v>Compuertas</v>
      </c>
      <c r="BS33" s="3">
        <f t="shared" si="1"/>
        <v>2</v>
      </c>
      <c r="BT33" s="83">
        <f t="shared" si="2"/>
        <v>0</v>
      </c>
      <c r="BU33" s="82">
        <f t="shared" si="3"/>
        <v>3.2050000000000001</v>
      </c>
      <c r="BV33" s="3" t="str">
        <f t="shared" si="4"/>
        <v>0</v>
      </c>
      <c r="BW33" s="3" t="str">
        <f t="shared" si="5"/>
        <v>1</v>
      </c>
      <c r="BX33" s="3" t="str">
        <f t="shared" si="6"/>
        <v>0</v>
      </c>
    </row>
    <row r="34" spans="1:80" x14ac:dyDescent="0.3">
      <c r="A34" t="s">
        <v>490</v>
      </c>
      <c r="C34" t="s">
        <v>491</v>
      </c>
      <c r="D34" t="s">
        <v>445</v>
      </c>
      <c r="F34" t="s">
        <v>83</v>
      </c>
      <c r="G34" t="s">
        <v>252</v>
      </c>
      <c r="H34" t="s">
        <v>68</v>
      </c>
      <c r="I34" t="s">
        <v>68</v>
      </c>
      <c r="L34" t="s">
        <v>347</v>
      </c>
      <c r="N34" t="s">
        <v>83</v>
      </c>
      <c r="O34" t="s">
        <v>492</v>
      </c>
      <c r="P34" s="1">
        <v>42948</v>
      </c>
      <c r="Q34" s="2">
        <v>0.37616898148148148</v>
      </c>
      <c r="U34">
        <v>297.2</v>
      </c>
      <c r="V34">
        <v>743</v>
      </c>
      <c r="Z34" t="s">
        <v>71</v>
      </c>
      <c r="AA34" t="s">
        <v>68</v>
      </c>
      <c r="AT34" t="s">
        <v>219</v>
      </c>
      <c r="AW34" t="s">
        <v>73</v>
      </c>
      <c r="AX34" t="s">
        <v>74</v>
      </c>
      <c r="AY34">
        <v>-1</v>
      </c>
      <c r="AZ34" t="s">
        <v>49</v>
      </c>
      <c r="BA34" t="s">
        <v>74</v>
      </c>
      <c r="BB34">
        <v>-1</v>
      </c>
      <c r="BC34">
        <v>743</v>
      </c>
      <c r="BE34">
        <v>297.2</v>
      </c>
      <c r="BF34">
        <v>-297.2</v>
      </c>
      <c r="BG34">
        <v>2</v>
      </c>
      <c r="BL34" t="s">
        <v>253</v>
      </c>
      <c r="BP34" t="s">
        <v>233</v>
      </c>
      <c r="BQ34" s="3">
        <v>1</v>
      </c>
      <c r="BR34" s="3" t="str">
        <f t="shared" si="0"/>
        <v>Sindicatos del Canal</v>
      </c>
      <c r="BS34" s="3">
        <f t="shared" si="1"/>
        <v>1</v>
      </c>
      <c r="BT34" s="83">
        <f t="shared" si="2"/>
        <v>9.1053921568627454E-3</v>
      </c>
      <c r="BU34" s="82">
        <f t="shared" si="3"/>
        <v>1</v>
      </c>
      <c r="BV34" s="3" t="str">
        <f t="shared" si="4"/>
        <v>0</v>
      </c>
      <c r="BW34" s="3" t="str">
        <f t="shared" si="5"/>
        <v>0</v>
      </c>
      <c r="BX34" s="3" t="str">
        <f t="shared" si="6"/>
        <v>1</v>
      </c>
    </row>
    <row r="35" spans="1:80" x14ac:dyDescent="0.3">
      <c r="A35" t="s">
        <v>493</v>
      </c>
      <c r="B35" t="s">
        <v>494</v>
      </c>
      <c r="C35" s="89" t="s">
        <v>494</v>
      </c>
      <c r="D35" t="s">
        <v>495</v>
      </c>
      <c r="F35" t="s">
        <v>66</v>
      </c>
      <c r="G35" t="s">
        <v>95</v>
      </c>
      <c r="H35" t="s">
        <v>68</v>
      </c>
      <c r="L35" t="s">
        <v>339</v>
      </c>
      <c r="N35" t="s">
        <v>69</v>
      </c>
      <c r="O35" t="s">
        <v>496</v>
      </c>
      <c r="P35" s="1">
        <v>42948</v>
      </c>
      <c r="Q35" s="2">
        <v>0.85972222222222217</v>
      </c>
      <c r="S35">
        <v>44394</v>
      </c>
      <c r="U35">
        <v>266.36</v>
      </c>
      <c r="X35">
        <v>5</v>
      </c>
      <c r="Y35" t="s">
        <v>70</v>
      </c>
      <c r="Z35" t="s">
        <v>71</v>
      </c>
      <c r="AB35" t="s">
        <v>72</v>
      </c>
      <c r="AE35" t="s">
        <v>194</v>
      </c>
      <c r="AV35" t="s">
        <v>497</v>
      </c>
      <c r="AW35" t="s">
        <v>73</v>
      </c>
      <c r="AX35" t="s">
        <v>74</v>
      </c>
      <c r="AY35">
        <v>1</v>
      </c>
      <c r="AZ35" t="s">
        <v>49</v>
      </c>
      <c r="BA35" t="s">
        <v>74</v>
      </c>
      <c r="BB35">
        <v>1</v>
      </c>
      <c r="BE35">
        <v>266.36</v>
      </c>
      <c r="BF35">
        <v>266.36</v>
      </c>
      <c r="BG35">
        <v>7.81</v>
      </c>
      <c r="BL35" t="s">
        <v>95</v>
      </c>
      <c r="BM35" t="s">
        <v>96</v>
      </c>
      <c r="BP35" t="s">
        <v>233</v>
      </c>
      <c r="BQ35" s="3">
        <v>1</v>
      </c>
      <c r="BR35" s="3" t="str">
        <f t="shared" si="0"/>
        <v>Aniversario del Canal de Panamá</v>
      </c>
      <c r="BS35" s="3">
        <f t="shared" si="1"/>
        <v>1</v>
      </c>
      <c r="BT35" s="83">
        <f t="shared" si="2"/>
        <v>0</v>
      </c>
      <c r="BU35" s="82">
        <f t="shared" si="3"/>
        <v>3.9049999999999994</v>
      </c>
      <c r="BV35" s="3" t="str">
        <f t="shared" si="4"/>
        <v>1</v>
      </c>
      <c r="BW35" s="3" t="str">
        <f t="shared" si="5"/>
        <v>0</v>
      </c>
      <c r="BX35" s="3" t="str">
        <f t="shared" si="6"/>
        <v>0</v>
      </c>
    </row>
    <row r="36" spans="1:80" ht="15" customHeight="1" x14ac:dyDescent="0.3">
      <c r="A36" t="s">
        <v>498</v>
      </c>
      <c r="C36" t="s">
        <v>499</v>
      </c>
      <c r="D36" t="s">
        <v>500</v>
      </c>
      <c r="F36" t="s">
        <v>83</v>
      </c>
      <c r="G36" t="s">
        <v>84</v>
      </c>
      <c r="H36" t="s">
        <v>68</v>
      </c>
      <c r="I36" t="s">
        <v>68</v>
      </c>
      <c r="N36" t="s">
        <v>83</v>
      </c>
      <c r="O36" t="s">
        <v>501</v>
      </c>
      <c r="P36" s="1">
        <v>42949</v>
      </c>
      <c r="Q36" s="2">
        <v>0.27516203703703707</v>
      </c>
      <c r="U36">
        <v>41.99</v>
      </c>
      <c r="V36">
        <v>63</v>
      </c>
      <c r="Z36" t="s">
        <v>71</v>
      </c>
      <c r="AA36" t="s">
        <v>68</v>
      </c>
      <c r="AF36" t="s">
        <v>214</v>
      </c>
      <c r="AW36" t="s">
        <v>73</v>
      </c>
      <c r="AX36" t="s">
        <v>74</v>
      </c>
      <c r="AY36">
        <v>0</v>
      </c>
      <c r="AZ36" t="s">
        <v>49</v>
      </c>
      <c r="BA36" t="s">
        <v>74</v>
      </c>
      <c r="BB36">
        <v>0</v>
      </c>
      <c r="BC36">
        <v>63</v>
      </c>
      <c r="BE36">
        <v>41.99</v>
      </c>
      <c r="BF36">
        <v>41.99</v>
      </c>
      <c r="BG36">
        <v>5</v>
      </c>
      <c r="BL36" t="s">
        <v>85</v>
      </c>
      <c r="BP36" t="s">
        <v>233</v>
      </c>
      <c r="BQ36" s="3">
        <v>1</v>
      </c>
      <c r="BR36" s="3" t="str">
        <f t="shared" si="0"/>
        <v xml:space="preserve">Obras y arreglos </v>
      </c>
      <c r="BS36" s="3">
        <f t="shared" si="1"/>
        <v>2</v>
      </c>
      <c r="BT36" s="83">
        <f t="shared" si="2"/>
        <v>7.7205882352941171E-4</v>
      </c>
      <c r="BU36" s="82">
        <f t="shared" si="3"/>
        <v>2.5</v>
      </c>
      <c r="BV36" s="3" t="str">
        <f t="shared" si="4"/>
        <v>0</v>
      </c>
      <c r="BW36" s="3" t="str">
        <f t="shared" si="5"/>
        <v>1</v>
      </c>
      <c r="BX36" s="3" t="str">
        <f t="shared" si="6"/>
        <v>0</v>
      </c>
    </row>
    <row r="37" spans="1:80" x14ac:dyDescent="0.3">
      <c r="A37" t="s">
        <v>502</v>
      </c>
      <c r="B37" t="s">
        <v>503</v>
      </c>
      <c r="C37" t="s">
        <v>503</v>
      </c>
      <c r="D37" t="s">
        <v>504</v>
      </c>
      <c r="F37" t="s">
        <v>66</v>
      </c>
      <c r="G37" t="s">
        <v>111</v>
      </c>
      <c r="H37" t="s">
        <v>68</v>
      </c>
      <c r="N37" t="s">
        <v>69</v>
      </c>
      <c r="O37" t="s">
        <v>505</v>
      </c>
      <c r="P37" s="1">
        <v>42948</v>
      </c>
      <c r="Q37" s="2">
        <v>0.87291666666666667</v>
      </c>
      <c r="S37">
        <v>49126</v>
      </c>
      <c r="U37">
        <v>486.35</v>
      </c>
      <c r="X37">
        <v>5</v>
      </c>
      <c r="Y37" t="s">
        <v>70</v>
      </c>
      <c r="Z37" t="s">
        <v>71</v>
      </c>
      <c r="AB37" t="s">
        <v>72</v>
      </c>
      <c r="AE37" t="s">
        <v>194</v>
      </c>
      <c r="AF37" t="s">
        <v>267</v>
      </c>
      <c r="AM37" t="s">
        <v>77</v>
      </c>
      <c r="AW37" t="s">
        <v>73</v>
      </c>
      <c r="AX37" t="s">
        <v>74</v>
      </c>
      <c r="AY37">
        <v>0</v>
      </c>
      <c r="AZ37" t="s">
        <v>49</v>
      </c>
      <c r="BA37" t="s">
        <v>74</v>
      </c>
      <c r="BB37">
        <v>0</v>
      </c>
      <c r="BE37">
        <v>486.35</v>
      </c>
      <c r="BF37">
        <v>486.35</v>
      </c>
      <c r="BG37">
        <v>6.41</v>
      </c>
      <c r="BL37" t="s">
        <v>111</v>
      </c>
      <c r="BM37" t="s">
        <v>112</v>
      </c>
      <c r="BP37" t="s">
        <v>233</v>
      </c>
      <c r="BQ37" s="3">
        <v>1</v>
      </c>
      <c r="BR37" s="3" t="str">
        <f t="shared" si="0"/>
        <v>Enfrentamiento ACP y GUPC</v>
      </c>
      <c r="BS37" s="3">
        <f t="shared" si="1"/>
        <v>1</v>
      </c>
      <c r="BT37" s="83">
        <f t="shared" si="2"/>
        <v>0</v>
      </c>
      <c r="BU37" s="82">
        <f t="shared" si="3"/>
        <v>3.2050000000000001</v>
      </c>
      <c r="BV37" s="3" t="str">
        <f t="shared" si="4"/>
        <v>0</v>
      </c>
      <c r="BW37" s="3" t="str">
        <f t="shared" si="5"/>
        <v>1</v>
      </c>
      <c r="BX37" s="3" t="str">
        <f t="shared" si="6"/>
        <v>0</v>
      </c>
    </row>
    <row r="38" spans="1:80" x14ac:dyDescent="0.3">
      <c r="A38" t="s">
        <v>506</v>
      </c>
      <c r="C38" t="s">
        <v>507</v>
      </c>
      <c r="D38" t="s">
        <v>508</v>
      </c>
      <c r="F38" t="s">
        <v>134</v>
      </c>
      <c r="G38" t="s">
        <v>142</v>
      </c>
      <c r="H38" t="s">
        <v>68</v>
      </c>
      <c r="I38" t="s">
        <v>68</v>
      </c>
      <c r="L38" t="s">
        <v>509</v>
      </c>
      <c r="N38" t="s">
        <v>134</v>
      </c>
      <c r="O38" t="s">
        <v>510</v>
      </c>
      <c r="P38" s="1">
        <v>42948</v>
      </c>
      <c r="Q38" s="2">
        <v>0.81515046296296301</v>
      </c>
      <c r="U38">
        <v>13615.05</v>
      </c>
      <c r="V38">
        <v>139</v>
      </c>
      <c r="Z38" t="s">
        <v>71</v>
      </c>
      <c r="AA38" t="s">
        <v>68</v>
      </c>
      <c r="AD38" t="s">
        <v>77</v>
      </c>
      <c r="AT38" t="s">
        <v>219</v>
      </c>
      <c r="AW38" t="s">
        <v>73</v>
      </c>
      <c r="AX38" t="s">
        <v>74</v>
      </c>
      <c r="AY38">
        <v>-1</v>
      </c>
      <c r="AZ38" t="s">
        <v>49</v>
      </c>
      <c r="BA38" t="s">
        <v>74</v>
      </c>
      <c r="BB38">
        <v>-1</v>
      </c>
      <c r="BC38">
        <v>139</v>
      </c>
      <c r="BE38">
        <v>13615.05</v>
      </c>
      <c r="BF38">
        <v>-13615.05</v>
      </c>
      <c r="BG38">
        <v>2</v>
      </c>
      <c r="BL38" t="s">
        <v>136</v>
      </c>
      <c r="BP38" t="s">
        <v>233</v>
      </c>
      <c r="BQ38" s="3">
        <v>1</v>
      </c>
      <c r="BR38" s="3" t="str">
        <f t="shared" si="0"/>
        <v>Sindicatos del Canal</v>
      </c>
      <c r="BS38" s="3">
        <f t="shared" si="1"/>
        <v>1</v>
      </c>
      <c r="BT38" s="83">
        <f t="shared" si="2"/>
        <v>1.7034313725490197E-3</v>
      </c>
      <c r="BU38" s="82">
        <f t="shared" si="3"/>
        <v>1</v>
      </c>
      <c r="BV38" s="3" t="str">
        <f t="shared" si="4"/>
        <v>0</v>
      </c>
      <c r="BW38" s="3" t="str">
        <f t="shared" si="5"/>
        <v>0</v>
      </c>
      <c r="BX38" s="3" t="str">
        <f t="shared" si="6"/>
        <v>1</v>
      </c>
    </row>
    <row r="39" spans="1:80" x14ac:dyDescent="0.3">
      <c r="A39" t="s">
        <v>511</v>
      </c>
      <c r="C39" t="s">
        <v>512</v>
      </c>
      <c r="D39" t="s">
        <v>513</v>
      </c>
      <c r="F39" t="s">
        <v>134</v>
      </c>
      <c r="G39" t="s">
        <v>282</v>
      </c>
      <c r="H39" t="s">
        <v>68</v>
      </c>
      <c r="I39" t="s">
        <v>68</v>
      </c>
      <c r="N39" t="s">
        <v>134</v>
      </c>
      <c r="O39" t="s">
        <v>514</v>
      </c>
      <c r="P39" s="1">
        <v>42948</v>
      </c>
      <c r="Q39" s="2">
        <v>0.57486111111111116</v>
      </c>
      <c r="U39">
        <v>7275</v>
      </c>
      <c r="V39">
        <v>194</v>
      </c>
      <c r="Z39" t="s">
        <v>71</v>
      </c>
      <c r="AA39" t="s">
        <v>68</v>
      </c>
      <c r="AD39" t="s">
        <v>77</v>
      </c>
      <c r="AF39" t="s">
        <v>267</v>
      </c>
      <c r="AW39" t="s">
        <v>73</v>
      </c>
      <c r="AX39" t="s">
        <v>74</v>
      </c>
      <c r="AY39">
        <v>-1</v>
      </c>
      <c r="AZ39" t="s">
        <v>49</v>
      </c>
      <c r="BA39" t="s">
        <v>74</v>
      </c>
      <c r="BB39">
        <v>-1</v>
      </c>
      <c r="BC39">
        <v>194</v>
      </c>
      <c r="BE39">
        <v>7275</v>
      </c>
      <c r="BF39">
        <v>-7275</v>
      </c>
      <c r="BG39">
        <v>2</v>
      </c>
      <c r="BL39" t="s">
        <v>259</v>
      </c>
      <c r="BP39" t="s">
        <v>233</v>
      </c>
      <c r="BQ39" s="3">
        <v>1</v>
      </c>
      <c r="BR39" s="3" t="str">
        <f t="shared" si="0"/>
        <v>Enfrentamiento ACP y GUPC</v>
      </c>
      <c r="BS39" s="3">
        <f t="shared" si="1"/>
        <v>1</v>
      </c>
      <c r="BT39" s="83">
        <f t="shared" si="2"/>
        <v>2.3774509803921569E-3</v>
      </c>
      <c r="BU39" s="82">
        <f t="shared" si="3"/>
        <v>1</v>
      </c>
      <c r="BV39" s="3" t="str">
        <f t="shared" si="4"/>
        <v>0</v>
      </c>
      <c r="BW39" s="3" t="str">
        <f t="shared" si="5"/>
        <v>0</v>
      </c>
      <c r="BX39" s="3" t="str">
        <f t="shared" si="6"/>
        <v>1</v>
      </c>
    </row>
    <row r="40" spans="1:80" x14ac:dyDescent="0.3">
      <c r="A40" t="s">
        <v>515</v>
      </c>
      <c r="B40" t="s">
        <v>516</v>
      </c>
      <c r="C40" t="s">
        <v>516</v>
      </c>
      <c r="D40" t="s">
        <v>517</v>
      </c>
      <c r="F40" t="s">
        <v>66</v>
      </c>
      <c r="G40" t="s">
        <v>88</v>
      </c>
      <c r="H40" t="s">
        <v>68</v>
      </c>
      <c r="N40" t="s">
        <v>69</v>
      </c>
      <c r="O40" t="s">
        <v>518</v>
      </c>
      <c r="P40" s="1">
        <v>42949</v>
      </c>
      <c r="Q40" s="2">
        <v>0.22361111111111109</v>
      </c>
      <c r="S40">
        <v>1844</v>
      </c>
      <c r="U40">
        <v>100</v>
      </c>
      <c r="X40">
        <v>4</v>
      </c>
      <c r="Z40" t="s">
        <v>71</v>
      </c>
      <c r="AB40" t="s">
        <v>72</v>
      </c>
      <c r="AE40" t="s">
        <v>194</v>
      </c>
      <c r="AH40" t="s">
        <v>420</v>
      </c>
      <c r="AW40" t="s">
        <v>73</v>
      </c>
      <c r="AX40" t="s">
        <v>74</v>
      </c>
      <c r="AY40">
        <v>0</v>
      </c>
      <c r="AZ40" t="s">
        <v>49</v>
      </c>
      <c r="BA40" t="s">
        <v>74</v>
      </c>
      <c r="BB40">
        <v>0</v>
      </c>
      <c r="BE40">
        <v>4.0599999999999996</v>
      </c>
      <c r="BF40">
        <v>4.0599999999999996</v>
      </c>
      <c r="BG40">
        <v>6.41</v>
      </c>
      <c r="BL40" t="s">
        <v>88</v>
      </c>
      <c r="BM40" t="s">
        <v>89</v>
      </c>
      <c r="BP40" t="s">
        <v>233</v>
      </c>
      <c r="BQ40" s="3">
        <v>1</v>
      </c>
      <c r="BR40" s="3" t="str">
        <f t="shared" si="0"/>
        <v>Compuertas</v>
      </c>
      <c r="BS40" s="3">
        <f t="shared" si="1"/>
        <v>2</v>
      </c>
      <c r="BT40" s="83">
        <f t="shared" si="2"/>
        <v>0</v>
      </c>
      <c r="BU40" s="82">
        <f t="shared" si="3"/>
        <v>3.2050000000000001</v>
      </c>
      <c r="BV40" s="3" t="str">
        <f t="shared" si="4"/>
        <v>0</v>
      </c>
      <c r="BW40" s="3" t="str">
        <f t="shared" si="5"/>
        <v>1</v>
      </c>
      <c r="BX40" s="3" t="str">
        <f t="shared" si="6"/>
        <v>0</v>
      </c>
    </row>
    <row r="41" spans="1:80" ht="15" customHeight="1" x14ac:dyDescent="0.3">
      <c r="A41" t="s">
        <v>519</v>
      </c>
      <c r="C41" t="s">
        <v>520</v>
      </c>
      <c r="D41" t="s">
        <v>521</v>
      </c>
      <c r="F41" t="s">
        <v>134</v>
      </c>
      <c r="G41" t="s">
        <v>142</v>
      </c>
      <c r="H41" t="s">
        <v>68</v>
      </c>
      <c r="I41" t="s">
        <v>68</v>
      </c>
      <c r="N41" t="s">
        <v>134</v>
      </c>
      <c r="O41" t="s">
        <v>522</v>
      </c>
      <c r="P41" s="1">
        <v>42948</v>
      </c>
      <c r="Q41" s="2">
        <v>0.80745370370370362</v>
      </c>
      <c r="U41">
        <v>15672</v>
      </c>
      <c r="V41">
        <v>160</v>
      </c>
      <c r="Z41" t="s">
        <v>71</v>
      </c>
      <c r="AA41" t="s">
        <v>68</v>
      </c>
      <c r="AD41" t="s">
        <v>77</v>
      </c>
      <c r="AF41" t="s">
        <v>267</v>
      </c>
      <c r="AW41" t="s">
        <v>73</v>
      </c>
      <c r="AX41" t="s">
        <v>74</v>
      </c>
      <c r="AY41">
        <v>-1</v>
      </c>
      <c r="AZ41" t="s">
        <v>49</v>
      </c>
      <c r="BA41" t="s">
        <v>74</v>
      </c>
      <c r="BB41">
        <v>-1</v>
      </c>
      <c r="BC41">
        <v>160</v>
      </c>
      <c r="BE41">
        <v>15672</v>
      </c>
      <c r="BF41">
        <v>-15672</v>
      </c>
      <c r="BG41">
        <v>2</v>
      </c>
      <c r="BL41" t="s">
        <v>136</v>
      </c>
      <c r="BP41" t="s">
        <v>233</v>
      </c>
      <c r="BQ41" s="3">
        <v>1</v>
      </c>
      <c r="BR41" s="3" t="str">
        <f t="shared" si="0"/>
        <v>Enfrentamiento ACP y GUPC</v>
      </c>
      <c r="BS41" s="3">
        <f t="shared" si="1"/>
        <v>1</v>
      </c>
      <c r="BT41" s="83">
        <f t="shared" si="2"/>
        <v>1.9607843137254902E-3</v>
      </c>
      <c r="BU41" s="82">
        <f t="shared" si="3"/>
        <v>1</v>
      </c>
      <c r="BV41" s="3" t="str">
        <f t="shared" si="4"/>
        <v>0</v>
      </c>
      <c r="BW41" s="3" t="str">
        <f t="shared" si="5"/>
        <v>0</v>
      </c>
      <c r="BX41" s="3" t="str">
        <f t="shared" si="6"/>
        <v>1</v>
      </c>
    </row>
    <row r="42" spans="1:80" x14ac:dyDescent="0.3">
      <c r="A42" t="s">
        <v>523</v>
      </c>
      <c r="C42" t="s">
        <v>524</v>
      </c>
      <c r="D42" t="s">
        <v>525</v>
      </c>
      <c r="F42" t="s">
        <v>83</v>
      </c>
      <c r="G42" t="s">
        <v>84</v>
      </c>
      <c r="H42" t="s">
        <v>68</v>
      </c>
      <c r="I42" t="s">
        <v>68</v>
      </c>
      <c r="L42" t="s">
        <v>526</v>
      </c>
      <c r="N42" t="s">
        <v>83</v>
      </c>
      <c r="O42" t="s">
        <v>527</v>
      </c>
      <c r="P42" s="1">
        <v>42948</v>
      </c>
      <c r="Q42" s="2">
        <v>0.26187500000000002</v>
      </c>
      <c r="U42">
        <v>87.98</v>
      </c>
      <c r="V42">
        <v>132</v>
      </c>
      <c r="Z42" t="s">
        <v>71</v>
      </c>
      <c r="AA42" t="s">
        <v>68</v>
      </c>
      <c r="AF42" t="s">
        <v>267</v>
      </c>
      <c r="AW42" t="s">
        <v>73</v>
      </c>
      <c r="AX42" t="s">
        <v>74</v>
      </c>
      <c r="AY42">
        <v>1</v>
      </c>
      <c r="AZ42" t="s">
        <v>49</v>
      </c>
      <c r="BA42" t="s">
        <v>74</v>
      </c>
      <c r="BB42">
        <v>1</v>
      </c>
      <c r="BC42">
        <v>132</v>
      </c>
      <c r="BE42">
        <v>87.98</v>
      </c>
      <c r="BF42">
        <v>87.98</v>
      </c>
      <c r="BG42">
        <v>10</v>
      </c>
      <c r="BL42" t="s">
        <v>85</v>
      </c>
      <c r="BP42" t="s">
        <v>233</v>
      </c>
      <c r="BQ42" s="3">
        <v>1</v>
      </c>
      <c r="BR42" s="3" t="str">
        <f t="shared" si="0"/>
        <v>Enfrentamiento ACP y GUPC</v>
      </c>
      <c r="BS42" s="3">
        <f t="shared" si="1"/>
        <v>1</v>
      </c>
      <c r="BT42" s="83">
        <f t="shared" si="2"/>
        <v>1.6176470588235294E-3</v>
      </c>
      <c r="BU42" s="82">
        <f t="shared" si="3"/>
        <v>5</v>
      </c>
      <c r="BV42" s="3" t="str">
        <f t="shared" si="4"/>
        <v>1</v>
      </c>
      <c r="BW42" s="3" t="str">
        <f t="shared" si="5"/>
        <v>0</v>
      </c>
      <c r="BX42" s="3" t="str">
        <f t="shared" si="6"/>
        <v>0</v>
      </c>
    </row>
    <row r="43" spans="1:80" x14ac:dyDescent="0.3">
      <c r="A43" t="s">
        <v>528</v>
      </c>
      <c r="B43" t="s">
        <v>529</v>
      </c>
      <c r="C43" t="s">
        <v>529</v>
      </c>
      <c r="D43" t="s">
        <v>530</v>
      </c>
      <c r="F43" t="s">
        <v>66</v>
      </c>
      <c r="G43" t="s">
        <v>67</v>
      </c>
      <c r="H43" t="s">
        <v>68</v>
      </c>
      <c r="N43" t="s">
        <v>69</v>
      </c>
      <c r="O43" t="s">
        <v>531</v>
      </c>
      <c r="P43" s="1">
        <v>42948</v>
      </c>
      <c r="Q43" s="2">
        <v>0.55763888888888891</v>
      </c>
      <c r="S43">
        <v>49727</v>
      </c>
      <c r="U43">
        <v>462.46</v>
      </c>
      <c r="X43">
        <v>5</v>
      </c>
      <c r="Y43" t="s">
        <v>70</v>
      </c>
      <c r="Z43" t="s">
        <v>71</v>
      </c>
      <c r="AB43" t="s">
        <v>72</v>
      </c>
      <c r="AE43" t="s">
        <v>194</v>
      </c>
      <c r="AF43" t="s">
        <v>214</v>
      </c>
      <c r="AW43" t="s">
        <v>73</v>
      </c>
      <c r="AX43" t="s">
        <v>74</v>
      </c>
      <c r="AY43">
        <v>0</v>
      </c>
      <c r="AZ43" t="s">
        <v>49</v>
      </c>
      <c r="BA43" t="s">
        <v>74</v>
      </c>
      <c r="BB43">
        <v>0</v>
      </c>
      <c r="BE43">
        <v>462.46</v>
      </c>
      <c r="BF43">
        <v>462.46</v>
      </c>
      <c r="BG43">
        <v>6.41</v>
      </c>
      <c r="BL43" t="s">
        <v>67</v>
      </c>
      <c r="BM43" t="s">
        <v>75</v>
      </c>
      <c r="BP43" t="s">
        <v>233</v>
      </c>
      <c r="BQ43" s="3">
        <v>1</v>
      </c>
      <c r="BR43" s="3" t="str">
        <f t="shared" si="0"/>
        <v xml:space="preserve">Obras y arreglos </v>
      </c>
      <c r="BS43" s="3">
        <f t="shared" si="1"/>
        <v>1</v>
      </c>
      <c r="BT43" s="83">
        <f t="shared" si="2"/>
        <v>0</v>
      </c>
      <c r="BU43" s="82">
        <f t="shared" si="3"/>
        <v>3.2050000000000001</v>
      </c>
      <c r="BV43" s="3" t="str">
        <f t="shared" si="4"/>
        <v>0</v>
      </c>
      <c r="BW43" s="3" t="str">
        <f t="shared" si="5"/>
        <v>1</v>
      </c>
      <c r="BX43" s="3" t="str">
        <f t="shared" si="6"/>
        <v>0</v>
      </c>
    </row>
    <row r="44" spans="1:80" x14ac:dyDescent="0.3">
      <c r="A44" t="s">
        <v>532</v>
      </c>
      <c r="B44" t="s">
        <v>533</v>
      </c>
      <c r="C44" t="s">
        <v>533</v>
      </c>
      <c r="D44" t="s">
        <v>534</v>
      </c>
      <c r="F44" t="s">
        <v>66</v>
      </c>
      <c r="G44" t="s">
        <v>95</v>
      </c>
      <c r="H44" t="s">
        <v>68</v>
      </c>
      <c r="N44" t="s">
        <v>69</v>
      </c>
      <c r="O44" t="s">
        <v>535</v>
      </c>
      <c r="P44" s="1">
        <v>42948</v>
      </c>
      <c r="Q44" s="2">
        <v>0.46458333333333335</v>
      </c>
      <c r="S44">
        <v>44394</v>
      </c>
      <c r="U44">
        <v>266.36</v>
      </c>
      <c r="X44">
        <v>5</v>
      </c>
      <c r="Y44" t="s">
        <v>70</v>
      </c>
      <c r="Z44" t="s">
        <v>71</v>
      </c>
      <c r="AB44" t="s">
        <v>72</v>
      </c>
      <c r="AE44" t="s">
        <v>194</v>
      </c>
      <c r="AV44" t="s">
        <v>497</v>
      </c>
      <c r="AW44" t="s">
        <v>73</v>
      </c>
      <c r="AX44" t="s">
        <v>74</v>
      </c>
      <c r="AY44">
        <v>1</v>
      </c>
      <c r="AZ44" t="s">
        <v>49</v>
      </c>
      <c r="BA44" t="s">
        <v>74</v>
      </c>
      <c r="BB44">
        <v>1</v>
      </c>
      <c r="BE44">
        <v>266.36</v>
      </c>
      <c r="BF44">
        <v>266.36</v>
      </c>
      <c r="BG44">
        <v>7.81</v>
      </c>
      <c r="BL44" t="s">
        <v>95</v>
      </c>
      <c r="BM44" t="s">
        <v>96</v>
      </c>
      <c r="BP44" t="s">
        <v>233</v>
      </c>
      <c r="BQ44" s="3">
        <v>1</v>
      </c>
      <c r="BR44" s="3" t="str">
        <f t="shared" si="0"/>
        <v>Aniversario del Canal de Panamá</v>
      </c>
      <c r="BS44" s="3">
        <f t="shared" si="1"/>
        <v>1</v>
      </c>
      <c r="BT44" s="83">
        <f t="shared" si="2"/>
        <v>0</v>
      </c>
      <c r="BU44" s="82">
        <f t="shared" si="3"/>
        <v>3.9049999999999994</v>
      </c>
      <c r="BV44" s="3" t="str">
        <f t="shared" si="4"/>
        <v>1</v>
      </c>
      <c r="BW44" s="3" t="str">
        <f t="shared" si="5"/>
        <v>0</v>
      </c>
      <c r="BX44" s="3" t="str">
        <f t="shared" si="6"/>
        <v>0</v>
      </c>
    </row>
    <row r="45" spans="1:80" x14ac:dyDescent="0.3">
      <c r="A45" t="s">
        <v>536</v>
      </c>
      <c r="C45" t="s">
        <v>537</v>
      </c>
      <c r="D45" t="s">
        <v>538</v>
      </c>
      <c r="F45" t="s">
        <v>116</v>
      </c>
      <c r="G45" t="s">
        <v>126</v>
      </c>
      <c r="H45" t="s">
        <v>68</v>
      </c>
      <c r="K45" t="s">
        <v>127</v>
      </c>
      <c r="L45" t="s">
        <v>315</v>
      </c>
      <c r="N45" t="s">
        <v>118</v>
      </c>
      <c r="O45" t="s">
        <v>462</v>
      </c>
      <c r="P45" s="1">
        <v>42948</v>
      </c>
      <c r="R45">
        <v>119.6</v>
      </c>
      <c r="S45">
        <v>5</v>
      </c>
      <c r="U45">
        <v>158</v>
      </c>
      <c r="W45">
        <v>3</v>
      </c>
      <c r="Y45" t="s">
        <v>70</v>
      </c>
      <c r="Z45" t="s">
        <v>71</v>
      </c>
      <c r="AB45" t="s">
        <v>72</v>
      </c>
      <c r="AE45" t="s">
        <v>194</v>
      </c>
      <c r="AK45" t="s">
        <v>215</v>
      </c>
      <c r="AM45" t="s">
        <v>77</v>
      </c>
      <c r="AW45" t="s">
        <v>73</v>
      </c>
      <c r="AX45" t="s">
        <v>74</v>
      </c>
      <c r="AY45">
        <v>1</v>
      </c>
      <c r="AZ45" t="s">
        <v>49</v>
      </c>
      <c r="BA45" t="s">
        <v>74</v>
      </c>
      <c r="BB45">
        <v>1</v>
      </c>
      <c r="BD45">
        <v>7.0000000000000007E-2</v>
      </c>
      <c r="BE45">
        <v>158</v>
      </c>
      <c r="BF45">
        <v>158</v>
      </c>
      <c r="BG45">
        <v>8.75</v>
      </c>
      <c r="BL45" t="s">
        <v>126</v>
      </c>
      <c r="BM45" t="s">
        <v>128</v>
      </c>
      <c r="BO45" t="s">
        <v>120</v>
      </c>
      <c r="BP45" t="s">
        <v>77</v>
      </c>
      <c r="BQ45" s="3">
        <v>1</v>
      </c>
      <c r="BR45" s="3" t="str">
        <f t="shared" si="0"/>
        <v>Economía del Canal</v>
      </c>
      <c r="BS45" s="3">
        <f t="shared" si="1"/>
        <v>1</v>
      </c>
      <c r="BT45" s="83">
        <f t="shared" si="2"/>
        <v>0</v>
      </c>
      <c r="BU45" s="82">
        <f t="shared" si="3"/>
        <v>4.375</v>
      </c>
      <c r="BV45" s="3" t="str">
        <f t="shared" si="4"/>
        <v>1</v>
      </c>
      <c r="BW45" s="3" t="str">
        <f t="shared" si="5"/>
        <v>0</v>
      </c>
      <c r="BX45" s="3" t="str">
        <f t="shared" si="6"/>
        <v>0</v>
      </c>
    </row>
    <row r="46" spans="1:80" x14ac:dyDescent="0.3">
      <c r="A46" t="s">
        <v>539</v>
      </c>
      <c r="C46" t="s">
        <v>540</v>
      </c>
      <c r="D46" t="s">
        <v>541</v>
      </c>
      <c r="F46" t="s">
        <v>134</v>
      </c>
      <c r="G46" t="s">
        <v>261</v>
      </c>
      <c r="H46" t="s">
        <v>68</v>
      </c>
      <c r="I46" t="s">
        <v>68</v>
      </c>
      <c r="N46" t="s">
        <v>134</v>
      </c>
      <c r="O46" t="s">
        <v>542</v>
      </c>
      <c r="P46" s="1">
        <v>42948</v>
      </c>
      <c r="Q46" s="2">
        <v>0.87784722222222211</v>
      </c>
      <c r="U46">
        <v>14850</v>
      </c>
      <c r="V46">
        <v>165</v>
      </c>
      <c r="Z46" t="s">
        <v>71</v>
      </c>
      <c r="AA46" t="s">
        <v>68</v>
      </c>
      <c r="AD46" t="s">
        <v>77</v>
      </c>
      <c r="AF46" t="s">
        <v>221</v>
      </c>
      <c r="AW46" t="s">
        <v>73</v>
      </c>
      <c r="AX46" t="s">
        <v>74</v>
      </c>
      <c r="AY46">
        <v>0</v>
      </c>
      <c r="AZ46" t="s">
        <v>49</v>
      </c>
      <c r="BA46" t="s">
        <v>74</v>
      </c>
      <c r="BB46">
        <v>0</v>
      </c>
      <c r="BC46">
        <v>165</v>
      </c>
      <c r="BG46">
        <v>5</v>
      </c>
      <c r="BL46" t="s">
        <v>259</v>
      </c>
      <c r="BP46" t="s">
        <v>233</v>
      </c>
      <c r="BQ46" s="3">
        <v>1</v>
      </c>
      <c r="BR46" s="3" t="str">
        <f t="shared" si="0"/>
        <v>Administración</v>
      </c>
      <c r="BS46" s="3">
        <f t="shared" si="1"/>
        <v>1</v>
      </c>
      <c r="BT46" s="83">
        <f t="shared" si="2"/>
        <v>2.022058823529412E-3</v>
      </c>
      <c r="BU46" s="82">
        <f t="shared" si="3"/>
        <v>2.5</v>
      </c>
      <c r="BV46" s="3" t="str">
        <f t="shared" si="4"/>
        <v>0</v>
      </c>
      <c r="BW46" s="3" t="str">
        <f t="shared" si="5"/>
        <v>1</v>
      </c>
      <c r="BX46" s="3" t="str">
        <f t="shared" si="6"/>
        <v>0</v>
      </c>
      <c r="BY46" s="117"/>
      <c r="CA46" s="118">
        <v>1800</v>
      </c>
      <c r="CB46" s="118">
        <f>+(CA46*BC46)/20</f>
        <v>14850</v>
      </c>
    </row>
    <row r="47" spans="1:80" x14ac:dyDescent="0.3">
      <c r="A47" t="s">
        <v>543</v>
      </c>
      <c r="C47" t="s">
        <v>544</v>
      </c>
      <c r="D47" t="s">
        <v>545</v>
      </c>
      <c r="F47" t="s">
        <v>134</v>
      </c>
      <c r="G47" t="s">
        <v>142</v>
      </c>
      <c r="H47" t="s">
        <v>68</v>
      </c>
      <c r="I47" t="s">
        <v>68</v>
      </c>
      <c r="L47" t="s">
        <v>509</v>
      </c>
      <c r="N47" t="s">
        <v>134</v>
      </c>
      <c r="O47" t="s">
        <v>546</v>
      </c>
      <c r="P47" s="1">
        <v>42949</v>
      </c>
      <c r="Q47" s="2">
        <v>0.82931712962962967</v>
      </c>
      <c r="U47">
        <v>14692.5</v>
      </c>
      <c r="V47">
        <v>150</v>
      </c>
      <c r="Z47" t="s">
        <v>71</v>
      </c>
      <c r="AA47" t="s">
        <v>68</v>
      </c>
      <c r="AR47" t="s">
        <v>235</v>
      </c>
      <c r="AW47" t="s">
        <v>73</v>
      </c>
      <c r="AX47" t="s">
        <v>82</v>
      </c>
      <c r="AY47">
        <v>0</v>
      </c>
      <c r="AZ47" t="s">
        <v>49</v>
      </c>
      <c r="BA47" t="s">
        <v>82</v>
      </c>
      <c r="BB47">
        <v>0</v>
      </c>
      <c r="BC47">
        <v>5</v>
      </c>
      <c r="BE47">
        <v>489.75</v>
      </c>
      <c r="BF47">
        <v>489.75</v>
      </c>
      <c r="BG47">
        <v>5</v>
      </c>
      <c r="BL47" t="s">
        <v>136</v>
      </c>
      <c r="BP47" t="s">
        <v>233</v>
      </c>
      <c r="BQ47" s="3">
        <v>1</v>
      </c>
      <c r="BR47" s="3" t="str">
        <f t="shared" si="0"/>
        <v>Cuarto puente sobre el Canal</v>
      </c>
      <c r="BS47" s="3">
        <f t="shared" si="1"/>
        <v>2</v>
      </c>
      <c r="BT47" s="83">
        <f t="shared" si="2"/>
        <v>1.8382352941176473E-3</v>
      </c>
      <c r="BU47" s="82">
        <f t="shared" si="3"/>
        <v>2.5</v>
      </c>
      <c r="BV47" s="3" t="str">
        <f t="shared" si="4"/>
        <v>0</v>
      </c>
      <c r="BW47" s="3" t="str">
        <f t="shared" si="5"/>
        <v>1</v>
      </c>
      <c r="BX47" s="3" t="str">
        <f t="shared" si="6"/>
        <v>0</v>
      </c>
    </row>
    <row r="48" spans="1:80" x14ac:dyDescent="0.3">
      <c r="A48" t="s">
        <v>547</v>
      </c>
      <c r="C48" s="89" t="s">
        <v>548</v>
      </c>
      <c r="D48" t="s">
        <v>549</v>
      </c>
      <c r="F48" t="s">
        <v>116</v>
      </c>
      <c r="G48" t="s">
        <v>121</v>
      </c>
      <c r="H48" t="s">
        <v>68</v>
      </c>
      <c r="K48" t="s">
        <v>122</v>
      </c>
      <c r="N48" t="s">
        <v>118</v>
      </c>
      <c r="O48" t="s">
        <v>462</v>
      </c>
      <c r="P48" s="1">
        <v>42948</v>
      </c>
      <c r="R48">
        <v>81.8</v>
      </c>
      <c r="S48">
        <v>4</v>
      </c>
      <c r="U48">
        <v>113</v>
      </c>
      <c r="W48">
        <v>22</v>
      </c>
      <c r="Y48" t="s">
        <v>70</v>
      </c>
      <c r="Z48" t="s">
        <v>71</v>
      </c>
      <c r="AB48" t="s">
        <v>72</v>
      </c>
      <c r="AD48" t="s">
        <v>77</v>
      </c>
      <c r="AT48" t="s">
        <v>219</v>
      </c>
      <c r="AW48" t="s">
        <v>73</v>
      </c>
      <c r="AX48" t="s">
        <v>74</v>
      </c>
      <c r="AY48">
        <v>-1</v>
      </c>
      <c r="AZ48" t="s">
        <v>49</v>
      </c>
      <c r="BA48" t="s">
        <v>74</v>
      </c>
      <c r="BB48">
        <v>-1</v>
      </c>
      <c r="BD48">
        <v>0.12</v>
      </c>
      <c r="BE48">
        <v>113</v>
      </c>
      <c r="BF48">
        <v>-113</v>
      </c>
      <c r="BG48">
        <v>0.63</v>
      </c>
      <c r="BL48" t="s">
        <v>121</v>
      </c>
      <c r="BM48" t="s">
        <v>123</v>
      </c>
      <c r="BO48" t="s">
        <v>120</v>
      </c>
      <c r="BP48" t="s">
        <v>233</v>
      </c>
      <c r="BQ48" s="3">
        <v>1</v>
      </c>
      <c r="BR48" s="3" t="str">
        <f t="shared" si="0"/>
        <v>Sindicatos del Canal</v>
      </c>
      <c r="BS48" s="3">
        <f t="shared" si="1"/>
        <v>1</v>
      </c>
      <c r="BT48" s="83">
        <f t="shared" si="2"/>
        <v>0</v>
      </c>
      <c r="BU48" s="82">
        <f t="shared" si="3"/>
        <v>0.315</v>
      </c>
      <c r="BV48" s="3" t="str">
        <f t="shared" si="4"/>
        <v>0</v>
      </c>
      <c r="BW48" s="3" t="str">
        <f t="shared" si="5"/>
        <v>0</v>
      </c>
      <c r="BX48" s="3" t="str">
        <f t="shared" si="6"/>
        <v>1</v>
      </c>
    </row>
    <row r="49" spans="1:80" x14ac:dyDescent="0.3">
      <c r="A49" t="s">
        <v>550</v>
      </c>
      <c r="C49" t="s">
        <v>551</v>
      </c>
      <c r="D49" t="s">
        <v>552</v>
      </c>
      <c r="F49" t="s">
        <v>116</v>
      </c>
      <c r="G49" t="s">
        <v>117</v>
      </c>
      <c r="H49" t="s">
        <v>68</v>
      </c>
      <c r="L49" t="s">
        <v>313</v>
      </c>
      <c r="N49" t="s">
        <v>118</v>
      </c>
      <c r="O49" t="s">
        <v>462</v>
      </c>
      <c r="P49" s="1">
        <v>42948</v>
      </c>
      <c r="R49">
        <v>286.39999999999998</v>
      </c>
      <c r="S49">
        <v>4</v>
      </c>
      <c r="U49">
        <v>386</v>
      </c>
      <c r="W49">
        <v>5</v>
      </c>
      <c r="Y49" t="s">
        <v>70</v>
      </c>
      <c r="Z49" t="s">
        <v>71</v>
      </c>
      <c r="AB49" t="s">
        <v>72</v>
      </c>
      <c r="AD49" t="s">
        <v>77</v>
      </c>
      <c r="AM49" t="s">
        <v>77</v>
      </c>
      <c r="AT49" t="s">
        <v>219</v>
      </c>
      <c r="AW49" t="s">
        <v>73</v>
      </c>
      <c r="AX49" t="s">
        <v>74</v>
      </c>
      <c r="AY49">
        <v>0</v>
      </c>
      <c r="AZ49" t="s">
        <v>49</v>
      </c>
      <c r="BA49" t="s">
        <v>74</v>
      </c>
      <c r="BB49">
        <v>0</v>
      </c>
      <c r="BD49">
        <v>0.39</v>
      </c>
      <c r="BE49">
        <v>386</v>
      </c>
      <c r="BF49">
        <v>386</v>
      </c>
      <c r="BG49">
        <v>6.88</v>
      </c>
      <c r="BL49" t="s">
        <v>117</v>
      </c>
      <c r="BM49" t="s">
        <v>119</v>
      </c>
      <c r="BO49" t="s">
        <v>120</v>
      </c>
      <c r="BP49" t="s">
        <v>77</v>
      </c>
      <c r="BQ49" s="3">
        <v>1</v>
      </c>
      <c r="BR49" s="3" t="str">
        <f t="shared" si="0"/>
        <v>Sindicatos del Canal</v>
      </c>
      <c r="BS49" s="3">
        <f t="shared" si="1"/>
        <v>1</v>
      </c>
      <c r="BT49" s="83">
        <f t="shared" si="2"/>
        <v>0</v>
      </c>
      <c r="BU49" s="82">
        <f t="shared" si="3"/>
        <v>3.4399999999999995</v>
      </c>
      <c r="BV49" s="3" t="str">
        <f t="shared" si="4"/>
        <v>0</v>
      </c>
      <c r="BW49" s="3" t="str">
        <f t="shared" si="5"/>
        <v>1</v>
      </c>
      <c r="BX49" s="3" t="str">
        <f t="shared" si="6"/>
        <v>0</v>
      </c>
    </row>
    <row r="50" spans="1:80" x14ac:dyDescent="0.3">
      <c r="A50" t="s">
        <v>553</v>
      </c>
      <c r="C50" t="s">
        <v>554</v>
      </c>
      <c r="D50" t="s">
        <v>555</v>
      </c>
      <c r="F50" t="s">
        <v>134</v>
      </c>
      <c r="G50" t="s">
        <v>261</v>
      </c>
      <c r="H50" t="s">
        <v>68</v>
      </c>
      <c r="I50" t="s">
        <v>68</v>
      </c>
      <c r="N50" t="s">
        <v>134</v>
      </c>
      <c r="O50" t="s">
        <v>556</v>
      </c>
      <c r="P50" s="1">
        <v>42948</v>
      </c>
      <c r="Q50" s="2">
        <v>0.8580902777777778</v>
      </c>
      <c r="U50">
        <v>15120</v>
      </c>
      <c r="V50">
        <v>168</v>
      </c>
      <c r="Z50" t="s">
        <v>71</v>
      </c>
      <c r="AA50" t="s">
        <v>68</v>
      </c>
      <c r="AD50" t="s">
        <v>77</v>
      </c>
      <c r="AF50" t="s">
        <v>214</v>
      </c>
      <c r="AW50" t="s">
        <v>73</v>
      </c>
      <c r="AX50" t="s">
        <v>74</v>
      </c>
      <c r="AY50">
        <v>0</v>
      </c>
      <c r="AZ50" t="s">
        <v>49</v>
      </c>
      <c r="BA50" t="s">
        <v>74</v>
      </c>
      <c r="BB50">
        <v>0</v>
      </c>
      <c r="BC50">
        <v>168</v>
      </c>
      <c r="BE50">
        <v>15120</v>
      </c>
      <c r="BF50">
        <v>15120</v>
      </c>
      <c r="BG50">
        <v>5</v>
      </c>
      <c r="BL50" t="s">
        <v>259</v>
      </c>
      <c r="BP50" t="s">
        <v>233</v>
      </c>
      <c r="BQ50" s="3">
        <v>1</v>
      </c>
      <c r="BR50" s="3" t="str">
        <f t="shared" si="0"/>
        <v xml:space="preserve">Obras y arreglos </v>
      </c>
      <c r="BS50" s="3">
        <f t="shared" si="1"/>
        <v>1</v>
      </c>
      <c r="BT50" s="83">
        <f t="shared" si="2"/>
        <v>2.0588235294117644E-3</v>
      </c>
      <c r="BU50" s="82">
        <f t="shared" si="3"/>
        <v>2.5</v>
      </c>
      <c r="BV50" s="3" t="str">
        <f t="shared" si="4"/>
        <v>0</v>
      </c>
      <c r="BW50" s="3" t="str">
        <f t="shared" si="5"/>
        <v>1</v>
      </c>
      <c r="BX50" s="3" t="str">
        <f t="shared" si="6"/>
        <v>0</v>
      </c>
    </row>
    <row r="51" spans="1:80" ht="15" customHeight="1" x14ac:dyDescent="0.3">
      <c r="A51" t="s">
        <v>557</v>
      </c>
      <c r="C51" t="s">
        <v>558</v>
      </c>
      <c r="D51" t="s">
        <v>559</v>
      </c>
      <c r="F51" t="s">
        <v>83</v>
      </c>
      <c r="G51" t="s">
        <v>277</v>
      </c>
      <c r="H51" t="s">
        <v>68</v>
      </c>
      <c r="I51" t="s">
        <v>68</v>
      </c>
      <c r="L51" t="s">
        <v>303</v>
      </c>
      <c r="N51" t="s">
        <v>83</v>
      </c>
      <c r="O51" t="s">
        <v>560</v>
      </c>
      <c r="P51" s="1">
        <v>42949</v>
      </c>
      <c r="Q51" s="2">
        <v>0.54341435185185183</v>
      </c>
      <c r="U51">
        <v>10</v>
      </c>
      <c r="V51">
        <v>318</v>
      </c>
      <c r="Z51" t="s">
        <v>71</v>
      </c>
      <c r="AA51" t="s">
        <v>68</v>
      </c>
      <c r="AU51" t="s">
        <v>561</v>
      </c>
      <c r="AW51" t="s">
        <v>73</v>
      </c>
      <c r="AX51" t="s">
        <v>82</v>
      </c>
      <c r="AY51">
        <v>0</v>
      </c>
      <c r="AZ51" t="s">
        <v>49</v>
      </c>
      <c r="BA51" t="s">
        <v>82</v>
      </c>
      <c r="BB51">
        <v>0</v>
      </c>
      <c r="BC51">
        <v>5</v>
      </c>
      <c r="BE51">
        <v>10</v>
      </c>
      <c r="BG51">
        <v>5</v>
      </c>
      <c r="BL51" t="s">
        <v>138</v>
      </c>
      <c r="BP51" t="s">
        <v>233</v>
      </c>
      <c r="BQ51" s="3">
        <v>1</v>
      </c>
      <c r="BR51" s="3" t="str">
        <f t="shared" si="0"/>
        <v>Migración</v>
      </c>
      <c r="BS51" s="3">
        <f t="shared" si="1"/>
        <v>2</v>
      </c>
      <c r="BT51" s="83">
        <f t="shared" si="2"/>
        <v>3.8970588235294119E-3</v>
      </c>
      <c r="BU51" s="82">
        <f t="shared" si="3"/>
        <v>2.5</v>
      </c>
      <c r="BV51" s="3" t="str">
        <f t="shared" si="4"/>
        <v>0</v>
      </c>
      <c r="BW51" s="3" t="str">
        <f t="shared" si="5"/>
        <v>1</v>
      </c>
      <c r="BX51" s="3" t="str">
        <f t="shared" si="6"/>
        <v>0</v>
      </c>
      <c r="CA51">
        <v>21.33</v>
      </c>
      <c r="CB51" s="118">
        <f>+(CA51*BC51)/20</f>
        <v>5.3324999999999996</v>
      </c>
    </row>
    <row r="52" spans="1:80" x14ac:dyDescent="0.3">
      <c r="A52" t="s">
        <v>562</v>
      </c>
      <c r="B52" t="s">
        <v>563</v>
      </c>
      <c r="C52" s="89" t="s">
        <v>563</v>
      </c>
      <c r="D52" t="s">
        <v>564</v>
      </c>
      <c r="F52" t="s">
        <v>66</v>
      </c>
      <c r="G52" t="s">
        <v>80</v>
      </c>
      <c r="H52" t="s">
        <v>68</v>
      </c>
      <c r="N52" t="s">
        <v>69</v>
      </c>
      <c r="O52" t="s">
        <v>565</v>
      </c>
      <c r="P52" s="1">
        <v>42949</v>
      </c>
      <c r="Q52" s="2">
        <v>3.8194444444444441E-2</v>
      </c>
      <c r="S52">
        <v>32432</v>
      </c>
      <c r="U52">
        <v>214.05</v>
      </c>
      <c r="X52">
        <v>6</v>
      </c>
      <c r="Z52" t="s">
        <v>71</v>
      </c>
      <c r="AB52" t="s">
        <v>72</v>
      </c>
      <c r="AH52" t="s">
        <v>420</v>
      </c>
      <c r="AW52" t="s">
        <v>73</v>
      </c>
      <c r="AX52" t="s">
        <v>74</v>
      </c>
      <c r="AY52">
        <v>0</v>
      </c>
      <c r="AZ52" t="s">
        <v>49</v>
      </c>
      <c r="BA52" t="s">
        <v>74</v>
      </c>
      <c r="BB52">
        <v>0</v>
      </c>
      <c r="BE52">
        <v>214.05</v>
      </c>
      <c r="BF52">
        <v>214.05</v>
      </c>
      <c r="BG52">
        <v>6.41</v>
      </c>
      <c r="BL52" t="s">
        <v>80</v>
      </c>
      <c r="BM52" t="s">
        <v>81</v>
      </c>
      <c r="BP52" t="s">
        <v>233</v>
      </c>
      <c r="BQ52" s="3">
        <v>1</v>
      </c>
      <c r="BR52" s="3" t="str">
        <f t="shared" si="0"/>
        <v>Compuertas</v>
      </c>
      <c r="BS52" s="3">
        <f t="shared" si="1"/>
        <v>2</v>
      </c>
      <c r="BT52" s="83">
        <f t="shared" si="2"/>
        <v>0</v>
      </c>
      <c r="BU52" s="82">
        <f t="shared" si="3"/>
        <v>3.2050000000000001</v>
      </c>
      <c r="BV52" s="3" t="str">
        <f t="shared" si="4"/>
        <v>0</v>
      </c>
      <c r="BW52" s="3" t="str">
        <f t="shared" si="5"/>
        <v>1</v>
      </c>
      <c r="BX52" s="3" t="str">
        <f t="shared" si="6"/>
        <v>0</v>
      </c>
    </row>
    <row r="53" spans="1:80" x14ac:dyDescent="0.3">
      <c r="A53" t="s">
        <v>566</v>
      </c>
      <c r="B53" t="s">
        <v>567</v>
      </c>
      <c r="C53" t="s">
        <v>567</v>
      </c>
      <c r="D53" t="s">
        <v>568</v>
      </c>
      <c r="F53" t="s">
        <v>66</v>
      </c>
      <c r="G53" t="s">
        <v>107</v>
      </c>
      <c r="H53" t="s">
        <v>68</v>
      </c>
      <c r="L53" t="s">
        <v>418</v>
      </c>
      <c r="N53" t="s">
        <v>69</v>
      </c>
      <c r="O53" t="s">
        <v>569</v>
      </c>
      <c r="P53" s="1">
        <v>42948</v>
      </c>
      <c r="Q53" s="2">
        <v>0.53263888888888888</v>
      </c>
      <c r="S53">
        <v>419</v>
      </c>
      <c r="U53">
        <v>100</v>
      </c>
      <c r="X53">
        <v>4</v>
      </c>
      <c r="Y53" t="s">
        <v>70</v>
      </c>
      <c r="Z53" t="s">
        <v>71</v>
      </c>
      <c r="AB53" t="s">
        <v>72</v>
      </c>
      <c r="AE53" t="s">
        <v>194</v>
      </c>
      <c r="AF53" t="s">
        <v>214</v>
      </c>
      <c r="AW53" t="s">
        <v>73</v>
      </c>
      <c r="AX53" t="s">
        <v>74</v>
      </c>
      <c r="AY53">
        <v>0</v>
      </c>
      <c r="AZ53" t="s">
        <v>49</v>
      </c>
      <c r="BA53" t="s">
        <v>74</v>
      </c>
      <c r="BB53">
        <v>0</v>
      </c>
      <c r="BE53">
        <v>0.84</v>
      </c>
      <c r="BF53">
        <v>0.84</v>
      </c>
      <c r="BG53">
        <v>6.41</v>
      </c>
      <c r="BL53" t="s">
        <v>107</v>
      </c>
      <c r="BM53" t="s">
        <v>108</v>
      </c>
      <c r="BP53" t="s">
        <v>233</v>
      </c>
      <c r="BQ53" s="3">
        <v>1</v>
      </c>
      <c r="BR53" s="3" t="str">
        <f t="shared" si="0"/>
        <v xml:space="preserve">Obras y arreglos </v>
      </c>
      <c r="BS53" s="3">
        <f t="shared" si="1"/>
        <v>1</v>
      </c>
      <c r="BT53" s="83">
        <f t="shared" si="2"/>
        <v>0</v>
      </c>
      <c r="BU53" s="82">
        <f t="shared" si="3"/>
        <v>3.2050000000000001</v>
      </c>
      <c r="BV53" s="3" t="str">
        <f t="shared" si="4"/>
        <v>0</v>
      </c>
      <c r="BW53" s="3" t="str">
        <f t="shared" si="5"/>
        <v>1</v>
      </c>
      <c r="BX53" s="3" t="str">
        <f t="shared" si="6"/>
        <v>0</v>
      </c>
    </row>
    <row r="54" spans="1:80" ht="15" customHeight="1" x14ac:dyDescent="0.3">
      <c r="A54" t="s">
        <v>570</v>
      </c>
      <c r="B54" t="s">
        <v>571</v>
      </c>
      <c r="C54" t="s">
        <v>571</v>
      </c>
      <c r="D54" t="s">
        <v>572</v>
      </c>
      <c r="F54" t="s">
        <v>66</v>
      </c>
      <c r="G54" t="s">
        <v>101</v>
      </c>
      <c r="H54" t="s">
        <v>68</v>
      </c>
      <c r="N54" t="s">
        <v>69</v>
      </c>
      <c r="O54" t="s">
        <v>573</v>
      </c>
      <c r="P54" s="1">
        <v>42949</v>
      </c>
      <c r="Q54" s="2">
        <v>3.4027777777777775E-2</v>
      </c>
      <c r="S54">
        <v>24288</v>
      </c>
      <c r="U54">
        <v>131.15</v>
      </c>
      <c r="X54">
        <v>5</v>
      </c>
      <c r="Z54" t="s">
        <v>71</v>
      </c>
      <c r="AB54" t="s">
        <v>72</v>
      </c>
      <c r="AH54" t="s">
        <v>420</v>
      </c>
      <c r="AW54" t="s">
        <v>73</v>
      </c>
      <c r="AX54" t="s">
        <v>74</v>
      </c>
      <c r="AY54">
        <v>0</v>
      </c>
      <c r="AZ54" t="s">
        <v>49</v>
      </c>
      <c r="BA54" t="s">
        <v>74</v>
      </c>
      <c r="BB54">
        <v>0</v>
      </c>
      <c r="BE54">
        <v>131.15</v>
      </c>
      <c r="BF54">
        <v>131.15</v>
      </c>
      <c r="BG54">
        <v>6.41</v>
      </c>
      <c r="BL54" t="s">
        <v>101</v>
      </c>
      <c r="BM54" t="s">
        <v>102</v>
      </c>
      <c r="BP54" t="s">
        <v>233</v>
      </c>
      <c r="BQ54" s="3">
        <v>1</v>
      </c>
      <c r="BR54" s="3" t="str">
        <f t="shared" si="0"/>
        <v>Compuertas</v>
      </c>
      <c r="BS54" s="3">
        <f t="shared" si="1"/>
        <v>2</v>
      </c>
      <c r="BT54" s="83">
        <f t="shared" si="2"/>
        <v>0</v>
      </c>
      <c r="BU54" s="82">
        <f t="shared" si="3"/>
        <v>3.2050000000000001</v>
      </c>
      <c r="BV54" s="3" t="str">
        <f t="shared" si="4"/>
        <v>0</v>
      </c>
      <c r="BW54" s="3" t="str">
        <f t="shared" si="5"/>
        <v>1</v>
      </c>
      <c r="BX54" s="3" t="str">
        <f t="shared" si="6"/>
        <v>0</v>
      </c>
    </row>
    <row r="55" spans="1:80" x14ac:dyDescent="0.3">
      <c r="A55" t="s">
        <v>574</v>
      </c>
      <c r="C55" t="s">
        <v>575</v>
      </c>
      <c r="D55" t="s">
        <v>406</v>
      </c>
      <c r="F55" t="s">
        <v>83</v>
      </c>
      <c r="G55" t="s">
        <v>137</v>
      </c>
      <c r="H55" t="s">
        <v>68</v>
      </c>
      <c r="I55" t="s">
        <v>68</v>
      </c>
      <c r="N55" t="s">
        <v>83</v>
      </c>
      <c r="O55" t="s">
        <v>576</v>
      </c>
      <c r="P55" s="1">
        <v>42948</v>
      </c>
      <c r="Q55" s="2">
        <v>0.30354166666666665</v>
      </c>
      <c r="U55">
        <v>157.85</v>
      </c>
      <c r="V55">
        <v>148</v>
      </c>
      <c r="Z55" t="s">
        <v>71</v>
      </c>
      <c r="AA55" t="s">
        <v>68</v>
      </c>
      <c r="AF55" t="s">
        <v>267</v>
      </c>
      <c r="AW55" t="s">
        <v>73</v>
      </c>
      <c r="AX55" t="s">
        <v>74</v>
      </c>
      <c r="AY55">
        <v>1</v>
      </c>
      <c r="AZ55" t="s">
        <v>49</v>
      </c>
      <c r="BA55" t="s">
        <v>74</v>
      </c>
      <c r="BB55">
        <v>1</v>
      </c>
      <c r="BC55">
        <v>148</v>
      </c>
      <c r="BE55">
        <v>157.85</v>
      </c>
      <c r="BF55">
        <v>157.85</v>
      </c>
      <c r="BG55">
        <v>10</v>
      </c>
      <c r="BL55" t="s">
        <v>138</v>
      </c>
      <c r="BP55" t="s">
        <v>233</v>
      </c>
      <c r="BQ55" s="3">
        <v>1</v>
      </c>
      <c r="BR55" s="3" t="str">
        <f t="shared" si="0"/>
        <v>Enfrentamiento ACP y GUPC</v>
      </c>
      <c r="BS55" s="3">
        <f t="shared" si="1"/>
        <v>1</v>
      </c>
      <c r="BT55" s="83">
        <f t="shared" si="2"/>
        <v>1.8137254901960784E-3</v>
      </c>
      <c r="BU55" s="82">
        <f t="shared" si="3"/>
        <v>5</v>
      </c>
      <c r="BV55" s="3" t="str">
        <f t="shared" si="4"/>
        <v>1</v>
      </c>
      <c r="BW55" s="3" t="str">
        <f t="shared" si="5"/>
        <v>0</v>
      </c>
      <c r="BX55" s="3" t="str">
        <f t="shared" si="6"/>
        <v>0</v>
      </c>
    </row>
    <row r="56" spans="1:80" ht="15" customHeight="1" x14ac:dyDescent="0.3">
      <c r="A56" t="s">
        <v>577</v>
      </c>
      <c r="C56" t="s">
        <v>578</v>
      </c>
      <c r="D56" t="s">
        <v>427</v>
      </c>
      <c r="F56" t="s">
        <v>83</v>
      </c>
      <c r="G56" t="s">
        <v>137</v>
      </c>
      <c r="H56" t="s">
        <v>68</v>
      </c>
      <c r="I56" t="s">
        <v>68</v>
      </c>
      <c r="N56" t="s">
        <v>83</v>
      </c>
      <c r="O56" t="s">
        <v>579</v>
      </c>
      <c r="P56" s="1">
        <v>42948</v>
      </c>
      <c r="Q56" s="2">
        <v>0.42810185185185184</v>
      </c>
      <c r="U56">
        <v>745.49</v>
      </c>
      <c r="V56">
        <v>699</v>
      </c>
      <c r="Z56" t="s">
        <v>71</v>
      </c>
      <c r="AA56" t="s">
        <v>68</v>
      </c>
      <c r="AU56" t="s">
        <v>174</v>
      </c>
      <c r="AW56" t="s">
        <v>73</v>
      </c>
      <c r="AX56" t="s">
        <v>82</v>
      </c>
      <c r="AY56">
        <v>1</v>
      </c>
      <c r="AZ56" t="s">
        <v>49</v>
      </c>
      <c r="BA56" t="s">
        <v>82</v>
      </c>
      <c r="BB56">
        <v>1</v>
      </c>
      <c r="BC56">
        <v>5</v>
      </c>
      <c r="BE56">
        <v>10</v>
      </c>
      <c r="BF56">
        <v>5.33</v>
      </c>
      <c r="BG56">
        <v>8</v>
      </c>
      <c r="BL56" t="s">
        <v>138</v>
      </c>
      <c r="BP56" t="s">
        <v>233</v>
      </c>
      <c r="BQ56" s="3">
        <v>1</v>
      </c>
      <c r="BR56" s="3" t="str">
        <f t="shared" si="0"/>
        <v>Relaciones internacionales</v>
      </c>
      <c r="BS56" s="3">
        <f t="shared" si="1"/>
        <v>1</v>
      </c>
      <c r="BT56" s="83">
        <f t="shared" si="2"/>
        <v>8.566176470588235E-3</v>
      </c>
      <c r="BU56" s="82">
        <f t="shared" si="3"/>
        <v>4</v>
      </c>
      <c r="BV56" s="3" t="str">
        <f t="shared" si="4"/>
        <v>1</v>
      </c>
      <c r="BW56" s="3" t="str">
        <f t="shared" si="5"/>
        <v>0</v>
      </c>
      <c r="BX56" s="3" t="str">
        <f t="shared" si="6"/>
        <v>0</v>
      </c>
    </row>
    <row r="57" spans="1:80" x14ac:dyDescent="0.3">
      <c r="A57" t="s">
        <v>580</v>
      </c>
      <c r="C57" s="89" t="s">
        <v>581</v>
      </c>
      <c r="D57" t="s">
        <v>582</v>
      </c>
      <c r="F57" t="s">
        <v>134</v>
      </c>
      <c r="G57" t="s">
        <v>171</v>
      </c>
      <c r="H57" t="s">
        <v>68</v>
      </c>
      <c r="I57" t="s">
        <v>68</v>
      </c>
      <c r="N57" t="s">
        <v>134</v>
      </c>
      <c r="O57" t="s">
        <v>583</v>
      </c>
      <c r="P57" s="1">
        <v>42948</v>
      </c>
      <c r="Q57" s="2">
        <v>0.81224537037037037</v>
      </c>
      <c r="U57">
        <v>1835.63</v>
      </c>
      <c r="V57">
        <v>89</v>
      </c>
      <c r="Z57" t="s">
        <v>71</v>
      </c>
      <c r="AA57" t="s">
        <v>68</v>
      </c>
      <c r="AT57" t="s">
        <v>219</v>
      </c>
      <c r="AW57" t="s">
        <v>73</v>
      </c>
      <c r="AX57" t="s">
        <v>74</v>
      </c>
      <c r="AY57">
        <v>-1</v>
      </c>
      <c r="AZ57" t="s">
        <v>49</v>
      </c>
      <c r="BA57" t="s">
        <v>74</v>
      </c>
      <c r="BB57">
        <v>-1</v>
      </c>
      <c r="BC57">
        <v>89</v>
      </c>
      <c r="BE57">
        <v>1835.63</v>
      </c>
      <c r="BF57">
        <v>-1835.63</v>
      </c>
      <c r="BG57">
        <v>2</v>
      </c>
      <c r="BL57" t="s">
        <v>160</v>
      </c>
      <c r="BP57" t="s">
        <v>233</v>
      </c>
      <c r="BQ57" s="3">
        <v>1</v>
      </c>
      <c r="BR57" s="3" t="str">
        <f t="shared" si="0"/>
        <v>Sindicatos del Canal</v>
      </c>
      <c r="BS57" s="3">
        <f t="shared" si="1"/>
        <v>1</v>
      </c>
      <c r="BT57" s="83">
        <f t="shared" si="2"/>
        <v>1.090686274509804E-3</v>
      </c>
      <c r="BU57" s="82">
        <f t="shared" si="3"/>
        <v>1</v>
      </c>
      <c r="BV57" s="3" t="str">
        <f t="shared" si="4"/>
        <v>0</v>
      </c>
      <c r="BW57" s="3" t="str">
        <f t="shared" si="5"/>
        <v>0</v>
      </c>
      <c r="BX57" s="3" t="str">
        <f t="shared" si="6"/>
        <v>1</v>
      </c>
    </row>
    <row r="58" spans="1:80" x14ac:dyDescent="0.3">
      <c r="A58" t="s">
        <v>584</v>
      </c>
      <c r="C58" t="s">
        <v>585</v>
      </c>
      <c r="D58" t="s">
        <v>586</v>
      </c>
      <c r="F58" t="s">
        <v>83</v>
      </c>
      <c r="G58" t="s">
        <v>244</v>
      </c>
      <c r="H58" t="s">
        <v>68</v>
      </c>
      <c r="I58" t="s">
        <v>68</v>
      </c>
      <c r="L58" t="s">
        <v>587</v>
      </c>
      <c r="N58" t="s">
        <v>83</v>
      </c>
      <c r="O58" t="s">
        <v>588</v>
      </c>
      <c r="P58" s="1">
        <v>42949</v>
      </c>
      <c r="Q58" s="2">
        <v>0.22597222222222221</v>
      </c>
      <c r="U58">
        <v>196.39</v>
      </c>
      <c r="V58">
        <v>136</v>
      </c>
      <c r="Z58" t="s">
        <v>71</v>
      </c>
      <c r="AA58" t="s">
        <v>68</v>
      </c>
      <c r="AD58" t="s">
        <v>77</v>
      </c>
      <c r="AT58" t="s">
        <v>219</v>
      </c>
      <c r="AW58" t="s">
        <v>73</v>
      </c>
      <c r="AX58" t="s">
        <v>74</v>
      </c>
      <c r="AY58">
        <v>-1</v>
      </c>
      <c r="AZ58" t="s">
        <v>49</v>
      </c>
      <c r="BA58" t="s">
        <v>74</v>
      </c>
      <c r="BB58">
        <v>-1</v>
      </c>
      <c r="BC58">
        <v>136</v>
      </c>
      <c r="BE58">
        <v>196.39</v>
      </c>
      <c r="BF58">
        <v>-196.39</v>
      </c>
      <c r="BG58">
        <v>2</v>
      </c>
      <c r="BL58" t="s">
        <v>245</v>
      </c>
      <c r="BP58" t="s">
        <v>233</v>
      </c>
      <c r="BQ58" s="3">
        <v>1</v>
      </c>
      <c r="BR58" s="3" t="s">
        <v>174</v>
      </c>
      <c r="BS58" s="3">
        <f t="shared" si="1"/>
        <v>2</v>
      </c>
      <c r="BT58" s="83">
        <f t="shared" si="2"/>
        <v>1.6666666666666668E-3</v>
      </c>
      <c r="BU58" s="82">
        <f t="shared" si="3"/>
        <v>1</v>
      </c>
      <c r="BV58" s="3" t="str">
        <f t="shared" si="4"/>
        <v>0</v>
      </c>
      <c r="BW58" s="3" t="str">
        <f t="shared" si="5"/>
        <v>0</v>
      </c>
      <c r="BX58" s="3" t="str">
        <f t="shared" si="6"/>
        <v>1</v>
      </c>
    </row>
    <row r="59" spans="1:80" ht="15" customHeight="1" x14ac:dyDescent="0.3">
      <c r="A59" t="s">
        <v>589</v>
      </c>
      <c r="B59" t="s">
        <v>590</v>
      </c>
      <c r="C59" t="s">
        <v>590</v>
      </c>
      <c r="D59" t="s">
        <v>591</v>
      </c>
      <c r="F59" t="s">
        <v>66</v>
      </c>
      <c r="G59" t="s">
        <v>101</v>
      </c>
      <c r="H59" t="s">
        <v>68</v>
      </c>
      <c r="N59" t="s">
        <v>69</v>
      </c>
      <c r="O59" t="s">
        <v>592</v>
      </c>
      <c r="P59" s="1">
        <v>42948</v>
      </c>
      <c r="Q59" s="2">
        <v>0.43402777777777773</v>
      </c>
      <c r="S59">
        <v>24288</v>
      </c>
      <c r="U59">
        <v>131.15</v>
      </c>
      <c r="X59">
        <v>5</v>
      </c>
      <c r="Z59" t="s">
        <v>71</v>
      </c>
      <c r="AB59" t="s">
        <v>72</v>
      </c>
      <c r="AE59" t="s">
        <v>194</v>
      </c>
      <c r="AH59" t="s">
        <v>420</v>
      </c>
      <c r="AW59" t="s">
        <v>73</v>
      </c>
      <c r="AX59" t="s">
        <v>74</v>
      </c>
      <c r="AY59">
        <v>0</v>
      </c>
      <c r="AZ59" t="s">
        <v>49</v>
      </c>
      <c r="BA59" t="s">
        <v>74</v>
      </c>
      <c r="BB59">
        <v>0</v>
      </c>
      <c r="BE59">
        <v>131.15</v>
      </c>
      <c r="BF59">
        <v>131.15</v>
      </c>
      <c r="BG59">
        <v>6.41</v>
      </c>
      <c r="BL59" t="s">
        <v>101</v>
      </c>
      <c r="BM59" t="s">
        <v>102</v>
      </c>
      <c r="BP59" t="s">
        <v>233</v>
      </c>
      <c r="BQ59" s="3">
        <v>1</v>
      </c>
      <c r="BR59" s="3" t="str">
        <f t="shared" si="0"/>
        <v>Compuertas</v>
      </c>
      <c r="BS59" s="3">
        <f t="shared" si="1"/>
        <v>1</v>
      </c>
      <c r="BT59" s="83">
        <f t="shared" si="2"/>
        <v>0</v>
      </c>
      <c r="BU59" s="82">
        <f t="shared" si="3"/>
        <v>3.2050000000000001</v>
      </c>
      <c r="BV59" s="3" t="str">
        <f t="shared" si="4"/>
        <v>0</v>
      </c>
      <c r="BW59" s="3" t="str">
        <f t="shared" si="5"/>
        <v>1</v>
      </c>
      <c r="BX59" s="3" t="str">
        <f t="shared" si="6"/>
        <v>0</v>
      </c>
    </row>
    <row r="60" spans="1:80" x14ac:dyDescent="0.3">
      <c r="A60" t="s">
        <v>593</v>
      </c>
      <c r="C60" t="s">
        <v>594</v>
      </c>
      <c r="D60" t="s">
        <v>595</v>
      </c>
      <c r="F60" t="s">
        <v>83</v>
      </c>
      <c r="G60" t="s">
        <v>137</v>
      </c>
      <c r="H60" t="s">
        <v>68</v>
      </c>
      <c r="I60" t="s">
        <v>68</v>
      </c>
      <c r="N60" t="s">
        <v>83</v>
      </c>
      <c r="O60" t="s">
        <v>596</v>
      </c>
      <c r="P60" s="1">
        <v>42950</v>
      </c>
      <c r="Q60" s="2">
        <v>0.32979166666666665</v>
      </c>
      <c r="U60">
        <v>811.61</v>
      </c>
      <c r="V60">
        <v>761</v>
      </c>
      <c r="Z60" t="s">
        <v>71</v>
      </c>
      <c r="AA60" t="s">
        <v>68</v>
      </c>
      <c r="AU60" t="s">
        <v>174</v>
      </c>
      <c r="AW60" t="s">
        <v>73</v>
      </c>
      <c r="AX60" t="s">
        <v>78</v>
      </c>
      <c r="AY60">
        <v>0</v>
      </c>
      <c r="AZ60" t="s">
        <v>49</v>
      </c>
      <c r="BA60" t="s">
        <v>78</v>
      </c>
      <c r="BB60">
        <v>0</v>
      </c>
      <c r="BC60">
        <v>380.5</v>
      </c>
      <c r="BE60">
        <v>405.81</v>
      </c>
      <c r="BF60">
        <v>405.81</v>
      </c>
      <c r="BG60">
        <v>5</v>
      </c>
      <c r="BL60" t="s">
        <v>138</v>
      </c>
      <c r="BP60" t="s">
        <v>233</v>
      </c>
      <c r="BQ60" s="3">
        <v>1</v>
      </c>
      <c r="BR60" s="3" t="str">
        <f t="shared" si="0"/>
        <v>Relaciones internacionales</v>
      </c>
      <c r="BS60" s="3">
        <f t="shared" si="1"/>
        <v>3</v>
      </c>
      <c r="BT60" s="83">
        <f t="shared" si="2"/>
        <v>9.3259803921568619E-3</v>
      </c>
      <c r="BU60" s="82">
        <f t="shared" si="3"/>
        <v>2.5</v>
      </c>
      <c r="BV60" s="3" t="str">
        <f t="shared" si="4"/>
        <v>0</v>
      </c>
      <c r="BW60" s="3" t="str">
        <f t="shared" si="5"/>
        <v>1</v>
      </c>
      <c r="BX60" s="3" t="str">
        <f t="shared" si="6"/>
        <v>0</v>
      </c>
    </row>
    <row r="61" spans="1:80" x14ac:dyDescent="0.3">
      <c r="A61" t="s">
        <v>597</v>
      </c>
      <c r="C61" t="s">
        <v>598</v>
      </c>
      <c r="D61" t="s">
        <v>599</v>
      </c>
      <c r="F61" t="s">
        <v>116</v>
      </c>
      <c r="G61" t="s">
        <v>129</v>
      </c>
      <c r="H61" t="s">
        <v>68</v>
      </c>
      <c r="K61" t="s">
        <v>130</v>
      </c>
      <c r="N61" t="s">
        <v>118</v>
      </c>
      <c r="O61" t="s">
        <v>462</v>
      </c>
      <c r="P61" s="1">
        <v>42948</v>
      </c>
      <c r="R61">
        <v>91.5</v>
      </c>
      <c r="S61">
        <v>4</v>
      </c>
      <c r="U61">
        <v>275</v>
      </c>
      <c r="W61">
        <v>4</v>
      </c>
      <c r="Y61" t="s">
        <v>70</v>
      </c>
      <c r="Z61" t="s">
        <v>71</v>
      </c>
      <c r="AB61" t="s">
        <v>72</v>
      </c>
      <c r="AD61" t="s">
        <v>77</v>
      </c>
      <c r="AE61" t="s">
        <v>194</v>
      </c>
      <c r="AT61" t="s">
        <v>219</v>
      </c>
      <c r="AW61" t="s">
        <v>73</v>
      </c>
      <c r="AX61" t="s">
        <v>74</v>
      </c>
      <c r="AY61">
        <v>-1</v>
      </c>
      <c r="AZ61" t="s">
        <v>49</v>
      </c>
      <c r="BA61" t="s">
        <v>74</v>
      </c>
      <c r="BB61">
        <v>-1</v>
      </c>
      <c r="BD61">
        <v>0.2</v>
      </c>
      <c r="BE61">
        <v>275</v>
      </c>
      <c r="BF61">
        <v>-275</v>
      </c>
      <c r="BG61">
        <v>0.63</v>
      </c>
      <c r="BL61" t="s">
        <v>129</v>
      </c>
      <c r="BM61" t="s">
        <v>131</v>
      </c>
      <c r="BO61" t="s">
        <v>120</v>
      </c>
      <c r="BP61" t="s">
        <v>233</v>
      </c>
      <c r="BQ61" s="3">
        <v>1</v>
      </c>
      <c r="BR61" s="3" t="str">
        <f t="shared" si="0"/>
        <v>Sindicatos del Canal</v>
      </c>
      <c r="BS61" s="3">
        <f t="shared" si="1"/>
        <v>1</v>
      </c>
      <c r="BT61" s="83">
        <f t="shared" si="2"/>
        <v>0</v>
      </c>
      <c r="BU61" s="82">
        <f t="shared" si="3"/>
        <v>0.315</v>
      </c>
      <c r="BV61" s="3" t="str">
        <f t="shared" si="4"/>
        <v>0</v>
      </c>
      <c r="BW61" s="3" t="str">
        <f t="shared" si="5"/>
        <v>0</v>
      </c>
      <c r="BX61" s="3" t="str">
        <f t="shared" si="6"/>
        <v>1</v>
      </c>
    </row>
    <row r="62" spans="1:80" ht="15" customHeight="1" x14ac:dyDescent="0.3">
      <c r="A62" t="s">
        <v>600</v>
      </c>
      <c r="B62" t="s">
        <v>448</v>
      </c>
      <c r="C62" t="s">
        <v>448</v>
      </c>
      <c r="D62" t="s">
        <v>601</v>
      </c>
      <c r="F62" t="s">
        <v>66</v>
      </c>
      <c r="G62" t="s">
        <v>105</v>
      </c>
      <c r="H62" t="s">
        <v>68</v>
      </c>
      <c r="N62" t="s">
        <v>69</v>
      </c>
      <c r="O62" t="s">
        <v>602</v>
      </c>
      <c r="P62" s="1">
        <v>42948</v>
      </c>
      <c r="Q62" s="2">
        <v>0.73402777777777783</v>
      </c>
      <c r="S62">
        <v>1823</v>
      </c>
      <c r="U62">
        <v>100</v>
      </c>
      <c r="X62">
        <v>4</v>
      </c>
      <c r="Z62" t="s">
        <v>71</v>
      </c>
      <c r="AB62" t="s">
        <v>72</v>
      </c>
      <c r="AE62" t="s">
        <v>194</v>
      </c>
      <c r="AH62" t="s">
        <v>420</v>
      </c>
      <c r="AW62" t="s">
        <v>73</v>
      </c>
      <c r="AX62" t="s">
        <v>74</v>
      </c>
      <c r="AY62">
        <v>0</v>
      </c>
      <c r="AZ62" t="s">
        <v>49</v>
      </c>
      <c r="BA62" t="s">
        <v>74</v>
      </c>
      <c r="BB62">
        <v>0</v>
      </c>
      <c r="BE62">
        <v>5.0999999999999996</v>
      </c>
      <c r="BF62">
        <v>5.0999999999999996</v>
      </c>
      <c r="BG62">
        <v>6.41</v>
      </c>
      <c r="BL62" t="s">
        <v>105</v>
      </c>
      <c r="BM62" t="s">
        <v>106</v>
      </c>
      <c r="BP62" t="s">
        <v>233</v>
      </c>
      <c r="BQ62" s="3">
        <v>1</v>
      </c>
      <c r="BR62" s="3" t="str">
        <f t="shared" si="0"/>
        <v>Compuertas</v>
      </c>
      <c r="BS62" s="3">
        <f t="shared" si="1"/>
        <v>1</v>
      </c>
      <c r="BT62" s="83">
        <f t="shared" si="2"/>
        <v>0</v>
      </c>
      <c r="BU62" s="82">
        <f t="shared" si="3"/>
        <v>3.2050000000000001</v>
      </c>
      <c r="BV62" s="3" t="str">
        <f t="shared" si="4"/>
        <v>0</v>
      </c>
      <c r="BW62" s="3" t="str">
        <f t="shared" si="5"/>
        <v>1</v>
      </c>
      <c r="BX62" s="3" t="str">
        <f t="shared" si="6"/>
        <v>0</v>
      </c>
    </row>
    <row r="63" spans="1:80" x14ac:dyDescent="0.3">
      <c r="A63" t="s">
        <v>603</v>
      </c>
      <c r="C63" t="s">
        <v>604</v>
      </c>
      <c r="D63" t="s">
        <v>605</v>
      </c>
      <c r="F63" t="s">
        <v>116</v>
      </c>
      <c r="G63" t="s">
        <v>121</v>
      </c>
      <c r="H63" t="s">
        <v>68</v>
      </c>
      <c r="K63" t="s">
        <v>122</v>
      </c>
      <c r="N63" t="s">
        <v>118</v>
      </c>
      <c r="O63" t="s">
        <v>462</v>
      </c>
      <c r="P63" s="1">
        <v>42948</v>
      </c>
      <c r="R63">
        <v>92.2</v>
      </c>
      <c r="S63">
        <v>4</v>
      </c>
      <c r="U63">
        <v>127</v>
      </c>
      <c r="W63">
        <v>22</v>
      </c>
      <c r="Y63" t="s">
        <v>70</v>
      </c>
      <c r="Z63" t="s">
        <v>71</v>
      </c>
      <c r="AB63" t="s">
        <v>72</v>
      </c>
      <c r="AE63" t="s">
        <v>194</v>
      </c>
      <c r="AK63" t="s">
        <v>215</v>
      </c>
      <c r="AW63" t="s">
        <v>73</v>
      </c>
      <c r="AX63" t="s">
        <v>74</v>
      </c>
      <c r="AY63">
        <v>1</v>
      </c>
      <c r="AZ63" t="s">
        <v>49</v>
      </c>
      <c r="BA63" t="s">
        <v>74</v>
      </c>
      <c r="BB63">
        <v>1</v>
      </c>
      <c r="BD63">
        <v>0.13</v>
      </c>
      <c r="BE63">
        <v>127</v>
      </c>
      <c r="BF63">
        <v>127</v>
      </c>
      <c r="BG63">
        <v>9.3800000000000008</v>
      </c>
      <c r="BL63" t="s">
        <v>121</v>
      </c>
      <c r="BM63" t="s">
        <v>123</v>
      </c>
      <c r="BO63" t="s">
        <v>120</v>
      </c>
      <c r="BP63" t="s">
        <v>233</v>
      </c>
      <c r="BQ63" s="3">
        <v>1</v>
      </c>
      <c r="BR63" s="3" t="str">
        <f t="shared" si="0"/>
        <v>Economía del Canal</v>
      </c>
      <c r="BS63" s="3">
        <f t="shared" si="1"/>
        <v>1</v>
      </c>
      <c r="BT63" s="83">
        <f t="shared" si="2"/>
        <v>0</v>
      </c>
      <c r="BU63" s="82">
        <f t="shared" si="3"/>
        <v>4.6900000000000004</v>
      </c>
      <c r="BV63" s="3" t="str">
        <f t="shared" si="4"/>
        <v>1</v>
      </c>
      <c r="BW63" s="3" t="str">
        <f t="shared" si="5"/>
        <v>0</v>
      </c>
      <c r="BX63" s="3" t="str">
        <f t="shared" si="6"/>
        <v>0</v>
      </c>
    </row>
    <row r="64" spans="1:80" x14ac:dyDescent="0.3">
      <c r="A64" t="s">
        <v>606</v>
      </c>
      <c r="C64" t="s">
        <v>607</v>
      </c>
      <c r="D64" t="s">
        <v>608</v>
      </c>
      <c r="F64" t="s">
        <v>83</v>
      </c>
      <c r="G64" t="s">
        <v>244</v>
      </c>
      <c r="H64" t="s">
        <v>68</v>
      </c>
      <c r="I64" t="s">
        <v>68</v>
      </c>
      <c r="N64" t="s">
        <v>83</v>
      </c>
      <c r="O64" t="s">
        <v>609</v>
      </c>
      <c r="P64" s="1">
        <v>42950</v>
      </c>
      <c r="Q64" s="2">
        <v>0.22311342592592595</v>
      </c>
      <c r="U64">
        <v>235.38</v>
      </c>
      <c r="V64">
        <v>163</v>
      </c>
      <c r="Z64" t="s">
        <v>71</v>
      </c>
      <c r="AA64" t="s">
        <v>68</v>
      </c>
      <c r="AK64" t="s">
        <v>215</v>
      </c>
      <c r="AW64" t="s">
        <v>73</v>
      </c>
      <c r="AX64" t="s">
        <v>82</v>
      </c>
      <c r="AY64">
        <v>0</v>
      </c>
      <c r="AZ64" t="s">
        <v>49</v>
      </c>
      <c r="BA64" t="s">
        <v>82</v>
      </c>
      <c r="BB64">
        <v>0</v>
      </c>
      <c r="BC64">
        <v>5</v>
      </c>
      <c r="BE64">
        <v>10</v>
      </c>
      <c r="BF64">
        <v>7.22</v>
      </c>
      <c r="BG64">
        <v>5</v>
      </c>
      <c r="BL64" t="s">
        <v>245</v>
      </c>
      <c r="BP64" t="s">
        <v>233</v>
      </c>
      <c r="BQ64" s="3">
        <v>1</v>
      </c>
      <c r="BR64" s="3" t="str">
        <f t="shared" si="0"/>
        <v>Economía del Canal</v>
      </c>
      <c r="BS64" s="3">
        <f t="shared" si="1"/>
        <v>3</v>
      </c>
      <c r="BT64" s="83">
        <f t="shared" si="2"/>
        <v>1.9975490196078431E-3</v>
      </c>
      <c r="BU64" s="82">
        <f t="shared" si="3"/>
        <v>2.5</v>
      </c>
      <c r="BV64" s="3" t="str">
        <f t="shared" si="4"/>
        <v>0</v>
      </c>
      <c r="BW64" s="3" t="str">
        <f t="shared" si="5"/>
        <v>1</v>
      </c>
      <c r="BX64" s="3" t="str">
        <f t="shared" si="6"/>
        <v>0</v>
      </c>
    </row>
    <row r="65" spans="1:76" x14ac:dyDescent="0.3">
      <c r="A65" t="s">
        <v>610</v>
      </c>
      <c r="C65" s="89" t="s">
        <v>611</v>
      </c>
      <c r="D65" t="s">
        <v>612</v>
      </c>
      <c r="F65" t="s">
        <v>83</v>
      </c>
      <c r="G65" t="s">
        <v>244</v>
      </c>
      <c r="H65" t="s">
        <v>68</v>
      </c>
      <c r="I65" t="s">
        <v>68</v>
      </c>
      <c r="N65" t="s">
        <v>83</v>
      </c>
      <c r="O65" t="s">
        <v>613</v>
      </c>
      <c r="P65" s="1">
        <v>42949</v>
      </c>
      <c r="Q65" s="2">
        <v>0.22388888888888889</v>
      </c>
      <c r="U65">
        <v>251.26</v>
      </c>
      <c r="V65">
        <v>174</v>
      </c>
      <c r="Z65" t="s">
        <v>71</v>
      </c>
      <c r="AA65" t="s">
        <v>68</v>
      </c>
      <c r="AD65" t="s">
        <v>77</v>
      </c>
      <c r="AF65" t="s">
        <v>214</v>
      </c>
      <c r="AW65" t="s">
        <v>73</v>
      </c>
      <c r="AX65" t="s">
        <v>74</v>
      </c>
      <c r="AY65">
        <v>0</v>
      </c>
      <c r="AZ65" t="s">
        <v>49</v>
      </c>
      <c r="BA65" t="s">
        <v>74</v>
      </c>
      <c r="BB65">
        <v>0</v>
      </c>
      <c r="BC65">
        <v>174</v>
      </c>
      <c r="BE65">
        <v>251.26</v>
      </c>
      <c r="BF65">
        <v>251.26</v>
      </c>
      <c r="BG65">
        <v>5</v>
      </c>
      <c r="BL65" t="s">
        <v>245</v>
      </c>
      <c r="BP65" t="s">
        <v>233</v>
      </c>
      <c r="BQ65" s="3">
        <v>1</v>
      </c>
      <c r="BR65" s="3" t="str">
        <f t="shared" si="0"/>
        <v xml:space="preserve">Obras y arreglos </v>
      </c>
      <c r="BS65" s="3">
        <f t="shared" si="1"/>
        <v>2</v>
      </c>
      <c r="BT65" s="83">
        <f t="shared" si="2"/>
        <v>2.1323529411764706E-3</v>
      </c>
      <c r="BU65" s="82">
        <f t="shared" si="3"/>
        <v>2.5</v>
      </c>
      <c r="BV65" s="3" t="str">
        <f t="shared" si="4"/>
        <v>0</v>
      </c>
      <c r="BW65" s="3" t="str">
        <f t="shared" si="5"/>
        <v>1</v>
      </c>
      <c r="BX65" s="3" t="str">
        <f t="shared" si="6"/>
        <v>0</v>
      </c>
    </row>
    <row r="66" spans="1:76" x14ac:dyDescent="0.3">
      <c r="A66" t="s">
        <v>614</v>
      </c>
      <c r="C66" t="s">
        <v>615</v>
      </c>
      <c r="D66" t="s">
        <v>616</v>
      </c>
      <c r="F66" t="s">
        <v>116</v>
      </c>
      <c r="G66" t="s">
        <v>121</v>
      </c>
      <c r="H66" t="s">
        <v>68</v>
      </c>
      <c r="K66" t="s">
        <v>122</v>
      </c>
      <c r="N66" t="s">
        <v>118</v>
      </c>
      <c r="O66" t="s">
        <v>462</v>
      </c>
      <c r="P66" s="1">
        <v>42948</v>
      </c>
      <c r="R66">
        <v>45.3</v>
      </c>
      <c r="S66">
        <v>4</v>
      </c>
      <c r="U66">
        <v>62</v>
      </c>
      <c r="W66">
        <v>22</v>
      </c>
      <c r="Y66" t="s">
        <v>70</v>
      </c>
      <c r="Z66" t="s">
        <v>71</v>
      </c>
      <c r="AB66" t="s">
        <v>72</v>
      </c>
      <c r="AE66" t="s">
        <v>194</v>
      </c>
      <c r="AH66" t="s">
        <v>420</v>
      </c>
      <c r="AW66" t="s">
        <v>73</v>
      </c>
      <c r="AX66" t="s">
        <v>74</v>
      </c>
      <c r="AY66">
        <v>0</v>
      </c>
      <c r="AZ66" t="s">
        <v>49</v>
      </c>
      <c r="BA66" t="s">
        <v>74</v>
      </c>
      <c r="BB66">
        <v>0</v>
      </c>
      <c r="BD66">
        <v>0.06</v>
      </c>
      <c r="BE66">
        <v>62</v>
      </c>
      <c r="BF66">
        <v>62</v>
      </c>
      <c r="BG66">
        <v>7.19</v>
      </c>
      <c r="BL66" t="s">
        <v>121</v>
      </c>
      <c r="BM66" t="s">
        <v>123</v>
      </c>
      <c r="BO66" t="s">
        <v>120</v>
      </c>
      <c r="BP66" t="s">
        <v>233</v>
      </c>
      <c r="BQ66" s="3">
        <v>1</v>
      </c>
      <c r="BR66" s="3" t="str">
        <f t="shared" si="0"/>
        <v>Compuertas</v>
      </c>
      <c r="BS66" s="3">
        <f t="shared" si="1"/>
        <v>1</v>
      </c>
      <c r="BT66" s="83">
        <f t="shared" si="2"/>
        <v>0</v>
      </c>
      <c r="BU66" s="82">
        <f t="shared" si="3"/>
        <v>3.5950000000000006</v>
      </c>
      <c r="BV66" s="3" t="str">
        <f t="shared" si="4"/>
        <v>0</v>
      </c>
      <c r="BW66" s="3" t="str">
        <f t="shared" si="5"/>
        <v>1</v>
      </c>
      <c r="BX66" s="3" t="str">
        <f t="shared" si="6"/>
        <v>0</v>
      </c>
    </row>
    <row r="67" spans="1:76" x14ac:dyDescent="0.3">
      <c r="A67" t="s">
        <v>617</v>
      </c>
      <c r="C67" t="s">
        <v>618</v>
      </c>
      <c r="D67" t="s">
        <v>619</v>
      </c>
      <c r="F67" t="s">
        <v>134</v>
      </c>
      <c r="G67" t="s">
        <v>171</v>
      </c>
      <c r="H67" t="s">
        <v>68</v>
      </c>
      <c r="I67" t="s">
        <v>68</v>
      </c>
      <c r="N67" t="s">
        <v>134</v>
      </c>
      <c r="O67" t="s">
        <v>620</v>
      </c>
      <c r="P67" s="1">
        <v>42948</v>
      </c>
      <c r="Q67" s="2">
        <v>0.81074074074074076</v>
      </c>
      <c r="U67">
        <v>2928.75</v>
      </c>
      <c r="V67">
        <v>142</v>
      </c>
      <c r="Z67" t="s">
        <v>71</v>
      </c>
      <c r="AA67" t="s">
        <v>68</v>
      </c>
      <c r="AD67" t="s">
        <v>77</v>
      </c>
      <c r="AF67" t="s">
        <v>214</v>
      </c>
      <c r="AW67" t="s">
        <v>73</v>
      </c>
      <c r="AX67" t="s">
        <v>74</v>
      </c>
      <c r="AY67">
        <v>0</v>
      </c>
      <c r="AZ67" t="s">
        <v>49</v>
      </c>
      <c r="BA67" t="s">
        <v>74</v>
      </c>
      <c r="BB67">
        <v>0</v>
      </c>
      <c r="BC67">
        <v>142</v>
      </c>
      <c r="BE67">
        <v>2928.75</v>
      </c>
      <c r="BF67">
        <v>2928.75</v>
      </c>
      <c r="BG67">
        <v>5</v>
      </c>
      <c r="BL67" t="s">
        <v>160</v>
      </c>
      <c r="BP67" t="s">
        <v>233</v>
      </c>
      <c r="BQ67" s="3">
        <v>1</v>
      </c>
      <c r="BR67" s="3" t="str">
        <f t="shared" ref="BR67:BR130" si="7">+CONCATENATE(AF67,AG67,AH67,AI67,AJ67,AK67,AL67,AN67,AO67,AP67,AQ67,AR67,AS67,AT67,AU67,AV67)</f>
        <v xml:space="preserve">Obras y arreglos </v>
      </c>
      <c r="BS67" s="3">
        <f t="shared" ref="BS67:BS130" si="8">+DAY(P67)</f>
        <v>1</v>
      </c>
      <c r="BT67" s="83">
        <f t="shared" ref="BT67:BT130" si="9">+(V67/3400)/24</f>
        <v>1.7401960784313726E-3</v>
      </c>
      <c r="BU67" s="82">
        <f t="shared" ref="BU67:BU130" si="10">+((BG67/10)*5)</f>
        <v>2.5</v>
      </c>
      <c r="BV67" s="3" t="str">
        <f t="shared" ref="BV67:BV130" si="11">+IF(BB67=1,"1","0")</f>
        <v>0</v>
      </c>
      <c r="BW67" s="3" t="str">
        <f t="shared" ref="BW67:BW130" si="12">+IF(BB67=0,"1","0")</f>
        <v>1</v>
      </c>
      <c r="BX67" s="3" t="str">
        <f t="shared" ref="BX67:BX130" si="13">+IF(BB67=(-1),"1","0")</f>
        <v>0</v>
      </c>
    </row>
    <row r="68" spans="1:76" x14ac:dyDescent="0.3">
      <c r="A68" t="s">
        <v>621</v>
      </c>
      <c r="C68" t="s">
        <v>622</v>
      </c>
      <c r="D68" t="s">
        <v>623</v>
      </c>
      <c r="F68" t="s">
        <v>116</v>
      </c>
      <c r="G68" t="s">
        <v>126</v>
      </c>
      <c r="H68" t="s">
        <v>68</v>
      </c>
      <c r="K68" t="s">
        <v>127</v>
      </c>
      <c r="L68" t="s">
        <v>624</v>
      </c>
      <c r="N68" t="s">
        <v>118</v>
      </c>
      <c r="O68" t="s">
        <v>462</v>
      </c>
      <c r="P68" s="1">
        <v>42948</v>
      </c>
      <c r="R68">
        <v>300.2</v>
      </c>
      <c r="S68">
        <v>5</v>
      </c>
      <c r="U68">
        <v>394</v>
      </c>
      <c r="W68">
        <v>27</v>
      </c>
      <c r="Y68" t="s">
        <v>70</v>
      </c>
      <c r="Z68" t="s">
        <v>71</v>
      </c>
      <c r="AB68" t="s">
        <v>72</v>
      </c>
      <c r="AJ68" t="s">
        <v>342</v>
      </c>
      <c r="AW68" t="s">
        <v>73</v>
      </c>
      <c r="AX68" t="s">
        <v>78</v>
      </c>
      <c r="AY68">
        <v>0</v>
      </c>
      <c r="AZ68" t="s">
        <v>49</v>
      </c>
      <c r="BA68" t="s">
        <v>78</v>
      </c>
      <c r="BB68">
        <v>0</v>
      </c>
      <c r="BD68">
        <v>0.09</v>
      </c>
      <c r="BE68">
        <v>197</v>
      </c>
      <c r="BF68">
        <v>197</v>
      </c>
      <c r="BG68">
        <v>6.25</v>
      </c>
      <c r="BL68" t="s">
        <v>126</v>
      </c>
      <c r="BM68" t="s">
        <v>128</v>
      </c>
      <c r="BO68" t="s">
        <v>120</v>
      </c>
      <c r="BP68" t="s">
        <v>77</v>
      </c>
      <c r="BQ68" s="3">
        <v>1</v>
      </c>
      <c r="BR68" s="3" t="str">
        <f t="shared" si="7"/>
        <v>Deportes</v>
      </c>
      <c r="BS68" s="3">
        <f t="shared" si="8"/>
        <v>1</v>
      </c>
      <c r="BT68" s="83">
        <f t="shared" si="9"/>
        <v>0</v>
      </c>
      <c r="BU68" s="82">
        <f t="shared" si="10"/>
        <v>3.125</v>
      </c>
      <c r="BV68" s="3" t="str">
        <f t="shared" si="11"/>
        <v>0</v>
      </c>
      <c r="BW68" s="3" t="str">
        <f t="shared" si="12"/>
        <v>1</v>
      </c>
      <c r="BX68" s="3" t="str">
        <f t="shared" si="13"/>
        <v>0</v>
      </c>
    </row>
    <row r="69" spans="1:76" x14ac:dyDescent="0.3">
      <c r="A69" t="s">
        <v>625</v>
      </c>
      <c r="C69" t="s">
        <v>626</v>
      </c>
      <c r="D69" t="s">
        <v>627</v>
      </c>
      <c r="F69" t="s">
        <v>116</v>
      </c>
      <c r="G69" t="s">
        <v>126</v>
      </c>
      <c r="H69" t="s">
        <v>68</v>
      </c>
      <c r="K69" t="s">
        <v>127</v>
      </c>
      <c r="L69" t="s">
        <v>176</v>
      </c>
      <c r="N69" t="s">
        <v>118</v>
      </c>
      <c r="O69" t="s">
        <v>462</v>
      </c>
      <c r="P69" s="1">
        <v>42948</v>
      </c>
      <c r="R69">
        <v>702.8</v>
      </c>
      <c r="S69">
        <v>5</v>
      </c>
      <c r="U69">
        <v>927</v>
      </c>
      <c r="W69">
        <v>13</v>
      </c>
      <c r="Y69" t="s">
        <v>70</v>
      </c>
      <c r="Z69" t="s">
        <v>71</v>
      </c>
      <c r="AB69" t="s">
        <v>72</v>
      </c>
      <c r="AD69" t="s">
        <v>77</v>
      </c>
      <c r="AE69" t="s">
        <v>194</v>
      </c>
      <c r="AM69" t="s">
        <v>77</v>
      </c>
      <c r="AT69" t="s">
        <v>219</v>
      </c>
      <c r="AW69" t="s">
        <v>73</v>
      </c>
      <c r="AX69" t="s">
        <v>74</v>
      </c>
      <c r="AY69">
        <v>0</v>
      </c>
      <c r="AZ69" t="s">
        <v>49</v>
      </c>
      <c r="BA69" t="s">
        <v>74</v>
      </c>
      <c r="BB69">
        <v>0</v>
      </c>
      <c r="BD69">
        <v>0.42</v>
      </c>
      <c r="BE69">
        <v>927</v>
      </c>
      <c r="BF69">
        <v>927</v>
      </c>
      <c r="BG69">
        <v>6.88</v>
      </c>
      <c r="BL69" t="s">
        <v>126</v>
      </c>
      <c r="BM69" t="s">
        <v>128</v>
      </c>
      <c r="BO69" t="s">
        <v>120</v>
      </c>
      <c r="BP69" t="s">
        <v>77</v>
      </c>
      <c r="BQ69" s="3">
        <v>1</v>
      </c>
      <c r="BR69" s="3" t="str">
        <f t="shared" si="7"/>
        <v>Sindicatos del Canal</v>
      </c>
      <c r="BS69" s="3">
        <f t="shared" si="8"/>
        <v>1</v>
      </c>
      <c r="BT69" s="83">
        <f t="shared" si="9"/>
        <v>0</v>
      </c>
      <c r="BU69" s="82">
        <f t="shared" si="10"/>
        <v>3.4399999999999995</v>
      </c>
      <c r="BV69" s="3" t="str">
        <f t="shared" si="11"/>
        <v>0</v>
      </c>
      <c r="BW69" s="3" t="str">
        <f t="shared" si="12"/>
        <v>1</v>
      </c>
      <c r="BX69" s="3" t="str">
        <f t="shared" si="13"/>
        <v>0</v>
      </c>
    </row>
    <row r="70" spans="1:76" x14ac:dyDescent="0.3">
      <c r="A70" t="s">
        <v>628</v>
      </c>
      <c r="B70" t="s">
        <v>629</v>
      </c>
      <c r="C70" t="s">
        <v>629</v>
      </c>
      <c r="D70" t="s">
        <v>630</v>
      </c>
      <c r="F70" t="s">
        <v>66</v>
      </c>
      <c r="G70" t="s">
        <v>86</v>
      </c>
      <c r="H70" t="s">
        <v>68</v>
      </c>
      <c r="N70" t="s">
        <v>69</v>
      </c>
      <c r="O70" t="s">
        <v>631</v>
      </c>
      <c r="P70" s="1">
        <v>42948</v>
      </c>
      <c r="Q70" s="2">
        <v>0.68958333333333333</v>
      </c>
      <c r="S70">
        <v>3352</v>
      </c>
      <c r="U70">
        <v>100</v>
      </c>
      <c r="X70">
        <v>4</v>
      </c>
      <c r="Y70" t="s">
        <v>70</v>
      </c>
      <c r="Z70" t="s">
        <v>71</v>
      </c>
      <c r="AB70" t="s">
        <v>72</v>
      </c>
      <c r="AE70" t="s">
        <v>194</v>
      </c>
      <c r="AH70" t="s">
        <v>420</v>
      </c>
      <c r="AW70" t="s">
        <v>73</v>
      </c>
      <c r="AX70" t="s">
        <v>74</v>
      </c>
      <c r="AY70">
        <v>0</v>
      </c>
      <c r="AZ70" t="s">
        <v>49</v>
      </c>
      <c r="BA70" t="s">
        <v>74</v>
      </c>
      <c r="BB70">
        <v>0</v>
      </c>
      <c r="BE70">
        <v>9.3800000000000008</v>
      </c>
      <c r="BF70">
        <v>9.3800000000000008</v>
      </c>
      <c r="BG70">
        <v>6.41</v>
      </c>
      <c r="BL70" t="s">
        <v>86</v>
      </c>
      <c r="BM70" t="s">
        <v>87</v>
      </c>
      <c r="BP70" t="s">
        <v>233</v>
      </c>
      <c r="BQ70" s="3">
        <v>1</v>
      </c>
      <c r="BR70" s="3" t="str">
        <f t="shared" si="7"/>
        <v>Compuertas</v>
      </c>
      <c r="BS70" s="3">
        <f t="shared" si="8"/>
        <v>1</v>
      </c>
      <c r="BT70" s="83">
        <f t="shared" si="9"/>
        <v>0</v>
      </c>
      <c r="BU70" s="82">
        <f t="shared" si="10"/>
        <v>3.2050000000000001</v>
      </c>
      <c r="BV70" s="3" t="str">
        <f t="shared" si="11"/>
        <v>0</v>
      </c>
      <c r="BW70" s="3" t="str">
        <f t="shared" si="12"/>
        <v>1</v>
      </c>
      <c r="BX70" s="3" t="str">
        <f t="shared" si="13"/>
        <v>0</v>
      </c>
    </row>
    <row r="71" spans="1:76" x14ac:dyDescent="0.3">
      <c r="A71" t="s">
        <v>632</v>
      </c>
      <c r="C71" t="s">
        <v>633</v>
      </c>
      <c r="D71" t="s">
        <v>634</v>
      </c>
      <c r="F71" t="s">
        <v>83</v>
      </c>
      <c r="G71" t="s">
        <v>274</v>
      </c>
      <c r="H71" t="s">
        <v>68</v>
      </c>
      <c r="I71" t="s">
        <v>68</v>
      </c>
      <c r="N71" t="s">
        <v>83</v>
      </c>
      <c r="O71" t="s">
        <v>635</v>
      </c>
      <c r="P71" s="1">
        <v>42949</v>
      </c>
      <c r="Q71" s="2">
        <v>0.55141203703703701</v>
      </c>
      <c r="U71">
        <v>402</v>
      </c>
      <c r="V71">
        <v>402</v>
      </c>
      <c r="Z71" t="s">
        <v>71</v>
      </c>
      <c r="AA71" t="s">
        <v>68</v>
      </c>
      <c r="AH71" t="s">
        <v>636</v>
      </c>
      <c r="AW71" t="s">
        <v>73</v>
      </c>
      <c r="AX71" t="s">
        <v>82</v>
      </c>
      <c r="AY71">
        <v>-1</v>
      </c>
      <c r="AZ71" t="s">
        <v>49</v>
      </c>
      <c r="BA71" t="s">
        <v>82</v>
      </c>
      <c r="BB71">
        <v>-1</v>
      </c>
      <c r="BC71">
        <v>5</v>
      </c>
      <c r="BE71">
        <v>10</v>
      </c>
      <c r="BF71">
        <v>-5</v>
      </c>
      <c r="BG71">
        <v>3</v>
      </c>
      <c r="BL71" t="s">
        <v>150</v>
      </c>
      <c r="BP71" t="s">
        <v>233</v>
      </c>
      <c r="BQ71" s="3">
        <v>1</v>
      </c>
      <c r="BR71" s="3" t="str">
        <f t="shared" si="7"/>
        <v>Generación de empleos</v>
      </c>
      <c r="BS71" s="3">
        <f t="shared" si="8"/>
        <v>2</v>
      </c>
      <c r="BT71" s="83">
        <f t="shared" si="9"/>
        <v>4.9264705882352943E-3</v>
      </c>
      <c r="BU71" s="82">
        <f t="shared" si="10"/>
        <v>1.5</v>
      </c>
      <c r="BV71" s="3" t="str">
        <f t="shared" si="11"/>
        <v>0</v>
      </c>
      <c r="BW71" s="3" t="str">
        <f t="shared" si="12"/>
        <v>0</v>
      </c>
      <c r="BX71" s="3" t="str">
        <f t="shared" si="13"/>
        <v>1</v>
      </c>
    </row>
    <row r="72" spans="1:76" x14ac:dyDescent="0.3">
      <c r="A72" t="s">
        <v>637</v>
      </c>
      <c r="B72" t="s">
        <v>638</v>
      </c>
      <c r="C72" t="s">
        <v>638</v>
      </c>
      <c r="D72" t="s">
        <v>639</v>
      </c>
      <c r="F72" t="s">
        <v>66</v>
      </c>
      <c r="G72" t="s">
        <v>158</v>
      </c>
      <c r="H72" t="s">
        <v>68</v>
      </c>
      <c r="N72" t="s">
        <v>69</v>
      </c>
      <c r="O72" t="s">
        <v>640</v>
      </c>
      <c r="P72" s="1">
        <v>42948</v>
      </c>
      <c r="Q72" s="2">
        <v>0.7319444444444444</v>
      </c>
      <c r="S72">
        <v>419</v>
      </c>
      <c r="U72">
        <v>100</v>
      </c>
      <c r="X72">
        <v>4</v>
      </c>
      <c r="Z72" t="s">
        <v>71</v>
      </c>
      <c r="AB72" t="s">
        <v>72</v>
      </c>
      <c r="AE72" t="s">
        <v>194</v>
      </c>
      <c r="AF72" t="s">
        <v>267</v>
      </c>
      <c r="AM72" t="s">
        <v>77</v>
      </c>
      <c r="AW72" t="s">
        <v>73</v>
      </c>
      <c r="AX72" t="s">
        <v>74</v>
      </c>
      <c r="AY72">
        <v>1</v>
      </c>
      <c r="AZ72" t="s">
        <v>49</v>
      </c>
      <c r="BA72" t="s">
        <v>74</v>
      </c>
      <c r="BB72">
        <v>1</v>
      </c>
      <c r="BE72">
        <v>0.84</v>
      </c>
      <c r="BF72">
        <v>0.84</v>
      </c>
      <c r="BG72">
        <v>7.81</v>
      </c>
      <c r="BL72" t="s">
        <v>158</v>
      </c>
      <c r="BM72" t="s">
        <v>159</v>
      </c>
      <c r="BP72" t="s">
        <v>233</v>
      </c>
      <c r="BQ72" s="3">
        <v>1</v>
      </c>
      <c r="BR72" s="3" t="str">
        <f t="shared" si="7"/>
        <v>Enfrentamiento ACP y GUPC</v>
      </c>
      <c r="BS72" s="3">
        <f t="shared" si="8"/>
        <v>1</v>
      </c>
      <c r="BT72" s="83">
        <f t="shared" si="9"/>
        <v>0</v>
      </c>
      <c r="BU72" s="82">
        <f t="shared" si="10"/>
        <v>3.9049999999999994</v>
      </c>
      <c r="BV72" s="3" t="str">
        <f t="shared" si="11"/>
        <v>1</v>
      </c>
      <c r="BW72" s="3" t="str">
        <f t="shared" si="12"/>
        <v>0</v>
      </c>
      <c r="BX72" s="3" t="str">
        <f t="shared" si="13"/>
        <v>0</v>
      </c>
    </row>
    <row r="73" spans="1:76" x14ac:dyDescent="0.3">
      <c r="A73" t="s">
        <v>641</v>
      </c>
      <c r="B73" t="s">
        <v>529</v>
      </c>
      <c r="C73" t="s">
        <v>529</v>
      </c>
      <c r="D73" t="s">
        <v>568</v>
      </c>
      <c r="F73" t="s">
        <v>66</v>
      </c>
      <c r="G73" t="s">
        <v>67</v>
      </c>
      <c r="H73" t="s">
        <v>68</v>
      </c>
      <c r="N73" t="s">
        <v>69</v>
      </c>
      <c r="O73" t="s">
        <v>642</v>
      </c>
      <c r="P73" s="1">
        <v>42948</v>
      </c>
      <c r="Q73" s="2">
        <v>0.52222222222222225</v>
      </c>
      <c r="S73">
        <v>49727</v>
      </c>
      <c r="U73">
        <v>462.46</v>
      </c>
      <c r="X73">
        <v>5</v>
      </c>
      <c r="Y73" t="s">
        <v>70</v>
      </c>
      <c r="Z73" t="s">
        <v>71</v>
      </c>
      <c r="AB73" t="s">
        <v>72</v>
      </c>
      <c r="AE73" t="s">
        <v>194</v>
      </c>
      <c r="AF73" t="s">
        <v>214</v>
      </c>
      <c r="AW73" t="s">
        <v>73</v>
      </c>
      <c r="AX73" t="s">
        <v>74</v>
      </c>
      <c r="AY73">
        <v>0</v>
      </c>
      <c r="AZ73" t="s">
        <v>49</v>
      </c>
      <c r="BA73" t="s">
        <v>74</v>
      </c>
      <c r="BB73">
        <v>0</v>
      </c>
      <c r="BE73">
        <v>462.46</v>
      </c>
      <c r="BF73">
        <v>462.46</v>
      </c>
      <c r="BG73">
        <v>6.41</v>
      </c>
      <c r="BL73" t="s">
        <v>67</v>
      </c>
      <c r="BM73" t="s">
        <v>75</v>
      </c>
      <c r="BP73" t="s">
        <v>233</v>
      </c>
      <c r="BQ73" s="3">
        <v>1</v>
      </c>
      <c r="BR73" s="3" t="str">
        <f t="shared" si="7"/>
        <v xml:space="preserve">Obras y arreglos </v>
      </c>
      <c r="BS73" s="3">
        <f t="shared" si="8"/>
        <v>1</v>
      </c>
      <c r="BT73" s="83">
        <f t="shared" si="9"/>
        <v>0</v>
      </c>
      <c r="BU73" s="82">
        <f t="shared" si="10"/>
        <v>3.2050000000000001</v>
      </c>
      <c r="BV73" s="3" t="str">
        <f t="shared" si="11"/>
        <v>0</v>
      </c>
      <c r="BW73" s="3" t="str">
        <f t="shared" si="12"/>
        <v>1</v>
      </c>
      <c r="BX73" s="3" t="str">
        <f t="shared" si="13"/>
        <v>0</v>
      </c>
    </row>
    <row r="74" spans="1:76" x14ac:dyDescent="0.3">
      <c r="A74" t="s">
        <v>643</v>
      </c>
      <c r="B74" t="s">
        <v>644</v>
      </c>
      <c r="C74" t="s">
        <v>644</v>
      </c>
      <c r="D74" t="s">
        <v>645</v>
      </c>
      <c r="F74" t="s">
        <v>66</v>
      </c>
      <c r="G74" t="s">
        <v>67</v>
      </c>
      <c r="H74" t="s">
        <v>68</v>
      </c>
      <c r="N74" t="s">
        <v>69</v>
      </c>
      <c r="O74" t="s">
        <v>646</v>
      </c>
      <c r="P74" s="1">
        <v>42949</v>
      </c>
      <c r="Q74" s="2">
        <v>0.83611111111111114</v>
      </c>
      <c r="S74">
        <v>49727</v>
      </c>
      <c r="U74">
        <v>462.46</v>
      </c>
      <c r="X74">
        <v>5</v>
      </c>
      <c r="Y74" t="s">
        <v>70</v>
      </c>
      <c r="Z74" t="s">
        <v>71</v>
      </c>
      <c r="AB74" t="s">
        <v>72</v>
      </c>
      <c r="AD74" t="s">
        <v>77</v>
      </c>
      <c r="AE74" t="s">
        <v>194</v>
      </c>
      <c r="AF74" t="s">
        <v>214</v>
      </c>
      <c r="AW74" t="s">
        <v>73</v>
      </c>
      <c r="AX74" t="s">
        <v>74</v>
      </c>
      <c r="AY74">
        <v>0</v>
      </c>
      <c r="AZ74" t="s">
        <v>49</v>
      </c>
      <c r="BA74" t="s">
        <v>74</v>
      </c>
      <c r="BB74">
        <v>0</v>
      </c>
      <c r="BE74">
        <v>462.46</v>
      </c>
      <c r="BF74">
        <v>462.46</v>
      </c>
      <c r="BG74">
        <v>6.41</v>
      </c>
      <c r="BL74" t="s">
        <v>67</v>
      </c>
      <c r="BM74" t="s">
        <v>75</v>
      </c>
      <c r="BP74" t="s">
        <v>233</v>
      </c>
      <c r="BQ74" s="3">
        <v>1</v>
      </c>
      <c r="BR74" s="3" t="str">
        <f t="shared" si="7"/>
        <v xml:space="preserve">Obras y arreglos </v>
      </c>
      <c r="BS74" s="3">
        <f t="shared" si="8"/>
        <v>2</v>
      </c>
      <c r="BT74" s="83">
        <f t="shared" si="9"/>
        <v>0</v>
      </c>
      <c r="BU74" s="82">
        <f t="shared" si="10"/>
        <v>3.2050000000000001</v>
      </c>
      <c r="BV74" s="3" t="str">
        <f t="shared" si="11"/>
        <v>0</v>
      </c>
      <c r="BW74" s="3" t="str">
        <f t="shared" si="12"/>
        <v>1</v>
      </c>
      <c r="BX74" s="3" t="str">
        <f t="shared" si="13"/>
        <v>0</v>
      </c>
    </row>
    <row r="75" spans="1:76" x14ac:dyDescent="0.3">
      <c r="A75" t="s">
        <v>647</v>
      </c>
      <c r="B75" t="s">
        <v>422</v>
      </c>
      <c r="C75" t="s">
        <v>422</v>
      </c>
      <c r="D75" t="s">
        <v>648</v>
      </c>
      <c r="F75" t="s">
        <v>66</v>
      </c>
      <c r="G75" t="s">
        <v>76</v>
      </c>
      <c r="H75" t="s">
        <v>68</v>
      </c>
      <c r="N75" t="s">
        <v>69</v>
      </c>
      <c r="O75" t="s">
        <v>649</v>
      </c>
      <c r="P75" s="1">
        <v>42948</v>
      </c>
      <c r="Q75" s="2">
        <v>0.67847222222222225</v>
      </c>
      <c r="S75">
        <v>72409</v>
      </c>
      <c r="U75">
        <v>606.05999999999995</v>
      </c>
      <c r="X75">
        <v>6</v>
      </c>
      <c r="Z75" t="s">
        <v>71</v>
      </c>
      <c r="AB75" t="s">
        <v>72</v>
      </c>
      <c r="AE75" t="s">
        <v>194</v>
      </c>
      <c r="AH75" t="s">
        <v>420</v>
      </c>
      <c r="AW75" t="s">
        <v>73</v>
      </c>
      <c r="AX75" t="s">
        <v>74</v>
      </c>
      <c r="AY75">
        <v>0</v>
      </c>
      <c r="AZ75" t="s">
        <v>49</v>
      </c>
      <c r="BA75" t="s">
        <v>74</v>
      </c>
      <c r="BB75">
        <v>0</v>
      </c>
      <c r="BE75">
        <v>606.05999999999995</v>
      </c>
      <c r="BF75">
        <v>606.05999999999995</v>
      </c>
      <c r="BG75">
        <v>6.56</v>
      </c>
      <c r="BL75" t="s">
        <v>76</v>
      </c>
      <c r="BM75" t="s">
        <v>79</v>
      </c>
      <c r="BP75" t="s">
        <v>233</v>
      </c>
      <c r="BQ75" s="3">
        <v>1</v>
      </c>
      <c r="BR75" s="3" t="str">
        <f t="shared" si="7"/>
        <v>Compuertas</v>
      </c>
      <c r="BS75" s="3">
        <f t="shared" si="8"/>
        <v>1</v>
      </c>
      <c r="BT75" s="83">
        <f t="shared" si="9"/>
        <v>0</v>
      </c>
      <c r="BU75" s="82">
        <f t="shared" si="10"/>
        <v>3.2799999999999994</v>
      </c>
      <c r="BV75" s="3" t="str">
        <f t="shared" si="11"/>
        <v>0</v>
      </c>
      <c r="BW75" s="3" t="str">
        <f t="shared" si="12"/>
        <v>1</v>
      </c>
      <c r="BX75" s="3" t="str">
        <f t="shared" si="13"/>
        <v>0</v>
      </c>
    </row>
    <row r="76" spans="1:76" x14ac:dyDescent="0.3">
      <c r="A76" t="s">
        <v>650</v>
      </c>
      <c r="C76" t="s">
        <v>651</v>
      </c>
      <c r="D76" t="s">
        <v>652</v>
      </c>
      <c r="F76" t="s">
        <v>116</v>
      </c>
      <c r="G76" t="s">
        <v>124</v>
      </c>
      <c r="H76" t="s">
        <v>68</v>
      </c>
      <c r="N76" t="s">
        <v>118</v>
      </c>
      <c r="O76" t="s">
        <v>653</v>
      </c>
      <c r="P76" s="1">
        <v>42950</v>
      </c>
      <c r="R76">
        <v>228.4</v>
      </c>
      <c r="S76">
        <v>5</v>
      </c>
      <c r="U76">
        <v>260</v>
      </c>
      <c r="W76">
        <v>2</v>
      </c>
      <c r="Y76" t="s">
        <v>70</v>
      </c>
      <c r="Z76" t="s">
        <v>71</v>
      </c>
      <c r="AB76" t="s">
        <v>72</v>
      </c>
      <c r="AF76" t="s">
        <v>267</v>
      </c>
      <c r="AW76" t="s">
        <v>73</v>
      </c>
      <c r="AX76" t="s">
        <v>74</v>
      </c>
      <c r="AY76">
        <v>1</v>
      </c>
      <c r="AZ76" t="s">
        <v>49</v>
      </c>
      <c r="BA76" t="s">
        <v>74</v>
      </c>
      <c r="BB76">
        <v>1</v>
      </c>
      <c r="BD76">
        <v>0.15</v>
      </c>
      <c r="BE76">
        <v>260</v>
      </c>
      <c r="BF76">
        <v>260</v>
      </c>
      <c r="BG76">
        <v>8.1300000000000008</v>
      </c>
      <c r="BL76" t="s">
        <v>124</v>
      </c>
      <c r="BM76" t="s">
        <v>125</v>
      </c>
      <c r="BO76" t="s">
        <v>120</v>
      </c>
      <c r="BP76" t="s">
        <v>233</v>
      </c>
      <c r="BQ76" s="3">
        <v>1</v>
      </c>
      <c r="BR76" s="3" t="str">
        <f t="shared" si="7"/>
        <v>Enfrentamiento ACP y GUPC</v>
      </c>
      <c r="BS76" s="3">
        <f t="shared" si="8"/>
        <v>3</v>
      </c>
      <c r="BT76" s="83">
        <f t="shared" si="9"/>
        <v>0</v>
      </c>
      <c r="BU76" s="82">
        <f t="shared" si="10"/>
        <v>4.0650000000000004</v>
      </c>
      <c r="BV76" s="3" t="str">
        <f t="shared" si="11"/>
        <v>1</v>
      </c>
      <c r="BW76" s="3" t="str">
        <f t="shared" si="12"/>
        <v>0</v>
      </c>
      <c r="BX76" s="3" t="str">
        <f t="shared" si="13"/>
        <v>0</v>
      </c>
    </row>
    <row r="77" spans="1:76" x14ac:dyDescent="0.3">
      <c r="A77" t="s">
        <v>654</v>
      </c>
      <c r="C77" t="s">
        <v>655</v>
      </c>
      <c r="D77" t="s">
        <v>656</v>
      </c>
      <c r="F77" t="s">
        <v>116</v>
      </c>
      <c r="G77" t="s">
        <v>101</v>
      </c>
      <c r="H77" t="s">
        <v>68</v>
      </c>
      <c r="K77" t="s">
        <v>122</v>
      </c>
      <c r="L77" t="s">
        <v>657</v>
      </c>
      <c r="N77" t="s">
        <v>118</v>
      </c>
      <c r="O77" t="s">
        <v>462</v>
      </c>
      <c r="P77" s="1">
        <v>42948</v>
      </c>
      <c r="R77">
        <v>245</v>
      </c>
      <c r="S77">
        <v>4</v>
      </c>
      <c r="U77">
        <v>535</v>
      </c>
      <c r="W77">
        <v>11</v>
      </c>
      <c r="Y77" t="s">
        <v>70</v>
      </c>
      <c r="Z77" t="s">
        <v>71</v>
      </c>
      <c r="AB77" t="s">
        <v>72</v>
      </c>
      <c r="AK77" t="s">
        <v>167</v>
      </c>
      <c r="AW77" t="s">
        <v>73</v>
      </c>
      <c r="AX77" t="s">
        <v>78</v>
      </c>
      <c r="AY77">
        <v>1</v>
      </c>
      <c r="AZ77" t="s">
        <v>49</v>
      </c>
      <c r="BA77" t="s">
        <v>78</v>
      </c>
      <c r="BB77">
        <v>1</v>
      </c>
      <c r="BD77">
        <v>0.14000000000000001</v>
      </c>
      <c r="BE77">
        <v>267.5</v>
      </c>
      <c r="BF77">
        <v>267.5</v>
      </c>
      <c r="BG77">
        <v>7.5</v>
      </c>
      <c r="BL77" t="s">
        <v>101</v>
      </c>
      <c r="BM77" t="s">
        <v>132</v>
      </c>
      <c r="BO77" t="s">
        <v>120</v>
      </c>
      <c r="BP77" t="s">
        <v>233</v>
      </c>
      <c r="BQ77" s="3">
        <v>1</v>
      </c>
      <c r="BR77" s="3" t="str">
        <f t="shared" si="7"/>
        <v>Economía de Panamá</v>
      </c>
      <c r="BS77" s="3">
        <f t="shared" si="8"/>
        <v>1</v>
      </c>
      <c r="BT77" s="83">
        <f t="shared" si="9"/>
        <v>0</v>
      </c>
      <c r="BU77" s="82">
        <f t="shared" si="10"/>
        <v>3.75</v>
      </c>
      <c r="BV77" s="3" t="str">
        <f t="shared" si="11"/>
        <v>1</v>
      </c>
      <c r="BW77" s="3" t="str">
        <f t="shared" si="12"/>
        <v>0</v>
      </c>
      <c r="BX77" s="3" t="str">
        <f t="shared" si="13"/>
        <v>0</v>
      </c>
    </row>
    <row r="78" spans="1:76" x14ac:dyDescent="0.3">
      <c r="A78" t="s">
        <v>658</v>
      </c>
      <c r="B78" t="s">
        <v>437</v>
      </c>
      <c r="C78" t="s">
        <v>437</v>
      </c>
      <c r="D78" t="s">
        <v>659</v>
      </c>
      <c r="F78" t="s">
        <v>66</v>
      </c>
      <c r="G78" t="s">
        <v>67</v>
      </c>
      <c r="H78" t="s">
        <v>68</v>
      </c>
      <c r="L78" t="s">
        <v>260</v>
      </c>
      <c r="N78" t="s">
        <v>69</v>
      </c>
      <c r="O78" t="s">
        <v>660</v>
      </c>
      <c r="P78" s="1">
        <v>42949</v>
      </c>
      <c r="Q78" s="2">
        <v>9.0277777777777787E-3</v>
      </c>
      <c r="S78">
        <v>49727</v>
      </c>
      <c r="U78">
        <v>462.46</v>
      </c>
      <c r="X78">
        <v>5</v>
      </c>
      <c r="Y78" t="s">
        <v>70</v>
      </c>
      <c r="Z78" t="s">
        <v>71</v>
      </c>
      <c r="AB78" t="s">
        <v>72</v>
      </c>
      <c r="AD78" t="s">
        <v>77</v>
      </c>
      <c r="AF78" t="s">
        <v>267</v>
      </c>
      <c r="AM78" t="s">
        <v>77</v>
      </c>
      <c r="AW78" t="s">
        <v>73</v>
      </c>
      <c r="AX78" t="s">
        <v>74</v>
      </c>
      <c r="AY78">
        <v>0</v>
      </c>
      <c r="AZ78" t="s">
        <v>49</v>
      </c>
      <c r="BA78" t="s">
        <v>74</v>
      </c>
      <c r="BB78">
        <v>0</v>
      </c>
      <c r="BE78">
        <v>462.46</v>
      </c>
      <c r="BF78">
        <v>462.46</v>
      </c>
      <c r="BG78">
        <v>6.41</v>
      </c>
      <c r="BL78" t="s">
        <v>67</v>
      </c>
      <c r="BM78" t="s">
        <v>75</v>
      </c>
      <c r="BP78" t="s">
        <v>233</v>
      </c>
      <c r="BQ78" s="3">
        <v>1</v>
      </c>
      <c r="BR78" s="3" t="str">
        <f t="shared" si="7"/>
        <v>Enfrentamiento ACP y GUPC</v>
      </c>
      <c r="BS78" s="3">
        <f t="shared" si="8"/>
        <v>2</v>
      </c>
      <c r="BT78" s="83">
        <f t="shared" si="9"/>
        <v>0</v>
      </c>
      <c r="BU78" s="82">
        <f t="shared" si="10"/>
        <v>3.2050000000000001</v>
      </c>
      <c r="BV78" s="3" t="str">
        <f t="shared" si="11"/>
        <v>0</v>
      </c>
      <c r="BW78" s="3" t="str">
        <f t="shared" si="12"/>
        <v>1</v>
      </c>
      <c r="BX78" s="3" t="str">
        <f t="shared" si="13"/>
        <v>0</v>
      </c>
    </row>
    <row r="79" spans="1:76" x14ac:dyDescent="0.3">
      <c r="A79" t="s">
        <v>661</v>
      </c>
      <c r="C79" t="s">
        <v>662</v>
      </c>
      <c r="D79" t="s">
        <v>663</v>
      </c>
      <c r="F79" t="s">
        <v>83</v>
      </c>
      <c r="G79" t="s">
        <v>244</v>
      </c>
      <c r="H79" t="s">
        <v>68</v>
      </c>
      <c r="I79" t="s">
        <v>68</v>
      </c>
      <c r="N79" t="s">
        <v>83</v>
      </c>
      <c r="O79" t="s">
        <v>664</v>
      </c>
      <c r="P79" s="1">
        <v>42949</v>
      </c>
      <c r="Q79" s="2">
        <v>0.31085648148148148</v>
      </c>
      <c r="U79">
        <v>801.43</v>
      </c>
      <c r="V79">
        <v>555</v>
      </c>
      <c r="Z79" t="s">
        <v>71</v>
      </c>
      <c r="AA79" t="s">
        <v>68</v>
      </c>
      <c r="AD79" t="s">
        <v>77</v>
      </c>
      <c r="AT79" t="s">
        <v>219</v>
      </c>
      <c r="AW79" t="s">
        <v>73</v>
      </c>
      <c r="AX79" t="s">
        <v>74</v>
      </c>
      <c r="AY79">
        <v>1</v>
      </c>
      <c r="AZ79" t="s">
        <v>49</v>
      </c>
      <c r="BA79" t="s">
        <v>74</v>
      </c>
      <c r="BB79">
        <v>1</v>
      </c>
      <c r="BC79">
        <v>555</v>
      </c>
      <c r="BE79">
        <v>801.43</v>
      </c>
      <c r="BF79">
        <v>801.43</v>
      </c>
      <c r="BG79">
        <v>10</v>
      </c>
      <c r="BL79" t="s">
        <v>245</v>
      </c>
      <c r="BP79" t="s">
        <v>233</v>
      </c>
      <c r="BQ79" s="3">
        <v>1</v>
      </c>
      <c r="BR79" s="3" t="str">
        <f t="shared" si="7"/>
        <v>Sindicatos del Canal</v>
      </c>
      <c r="BS79" s="3">
        <f t="shared" si="8"/>
        <v>2</v>
      </c>
      <c r="BT79" s="83">
        <f t="shared" si="9"/>
        <v>6.8014705882352942E-3</v>
      </c>
      <c r="BU79" s="82">
        <f t="shared" si="10"/>
        <v>5</v>
      </c>
      <c r="BV79" s="3" t="str">
        <f t="shared" si="11"/>
        <v>1</v>
      </c>
      <c r="BW79" s="3" t="str">
        <f t="shared" si="12"/>
        <v>0</v>
      </c>
      <c r="BX79" s="3" t="str">
        <f t="shared" si="13"/>
        <v>0</v>
      </c>
    </row>
    <row r="80" spans="1:76" x14ac:dyDescent="0.3">
      <c r="A80" t="s">
        <v>665</v>
      </c>
      <c r="C80" t="s">
        <v>666</v>
      </c>
      <c r="D80" t="s">
        <v>667</v>
      </c>
      <c r="F80" t="s">
        <v>116</v>
      </c>
      <c r="G80" t="s">
        <v>101</v>
      </c>
      <c r="H80" t="s">
        <v>68</v>
      </c>
      <c r="K80" t="s">
        <v>122</v>
      </c>
      <c r="L80" t="s">
        <v>668</v>
      </c>
      <c r="N80" t="s">
        <v>118</v>
      </c>
      <c r="O80" t="s">
        <v>462</v>
      </c>
      <c r="P80" s="1">
        <v>42948</v>
      </c>
      <c r="R80">
        <v>242.6</v>
      </c>
      <c r="S80">
        <v>4</v>
      </c>
      <c r="U80">
        <v>492</v>
      </c>
      <c r="W80">
        <v>9</v>
      </c>
      <c r="Y80" t="s">
        <v>70</v>
      </c>
      <c r="Z80" t="s">
        <v>71</v>
      </c>
      <c r="AB80" t="s">
        <v>72</v>
      </c>
      <c r="AH80" t="s">
        <v>420</v>
      </c>
      <c r="AW80" t="s">
        <v>73</v>
      </c>
      <c r="AX80" t="s">
        <v>74</v>
      </c>
      <c r="AY80">
        <v>0</v>
      </c>
      <c r="AZ80" t="s">
        <v>49</v>
      </c>
      <c r="BA80" t="s">
        <v>74</v>
      </c>
      <c r="BB80">
        <v>0</v>
      </c>
      <c r="BD80">
        <v>0.25</v>
      </c>
      <c r="BE80">
        <v>492</v>
      </c>
      <c r="BF80">
        <v>492</v>
      </c>
      <c r="BG80">
        <v>6.88</v>
      </c>
      <c r="BL80" t="s">
        <v>101</v>
      </c>
      <c r="BM80" t="s">
        <v>132</v>
      </c>
      <c r="BO80" t="s">
        <v>120</v>
      </c>
      <c r="BP80" t="s">
        <v>77</v>
      </c>
      <c r="BQ80" s="3">
        <v>1</v>
      </c>
      <c r="BR80" s="3" t="str">
        <f t="shared" si="7"/>
        <v>Compuertas</v>
      </c>
      <c r="BS80" s="3">
        <f t="shared" si="8"/>
        <v>1</v>
      </c>
      <c r="BT80" s="83">
        <f t="shared" si="9"/>
        <v>0</v>
      </c>
      <c r="BU80" s="82">
        <f t="shared" si="10"/>
        <v>3.4399999999999995</v>
      </c>
      <c r="BV80" s="3" t="str">
        <f t="shared" si="11"/>
        <v>0</v>
      </c>
      <c r="BW80" s="3" t="str">
        <f t="shared" si="12"/>
        <v>1</v>
      </c>
      <c r="BX80" s="3" t="str">
        <f t="shared" si="13"/>
        <v>0</v>
      </c>
    </row>
    <row r="81" spans="1:76" x14ac:dyDescent="0.3">
      <c r="A81" t="s">
        <v>669</v>
      </c>
      <c r="C81" t="s">
        <v>670</v>
      </c>
      <c r="D81" t="s">
        <v>143</v>
      </c>
      <c r="F81" t="s">
        <v>116</v>
      </c>
      <c r="G81" t="s">
        <v>124</v>
      </c>
      <c r="H81" t="s">
        <v>68</v>
      </c>
      <c r="N81" t="s">
        <v>118</v>
      </c>
      <c r="O81" t="s">
        <v>462</v>
      </c>
      <c r="P81" s="1">
        <v>42948</v>
      </c>
      <c r="R81">
        <v>1626.9</v>
      </c>
      <c r="S81">
        <v>5</v>
      </c>
      <c r="U81">
        <v>1735</v>
      </c>
      <c r="W81">
        <v>1</v>
      </c>
      <c r="Y81" t="s">
        <v>70</v>
      </c>
      <c r="Z81" t="s">
        <v>71</v>
      </c>
      <c r="AB81" t="s">
        <v>72</v>
      </c>
      <c r="AD81" t="s">
        <v>77</v>
      </c>
      <c r="AE81" t="s">
        <v>196</v>
      </c>
      <c r="AF81" t="s">
        <v>267</v>
      </c>
      <c r="AM81" t="s">
        <v>77</v>
      </c>
      <c r="AW81" t="s">
        <v>73</v>
      </c>
      <c r="AX81" t="s">
        <v>74</v>
      </c>
      <c r="AY81">
        <v>1</v>
      </c>
      <c r="AZ81" t="s">
        <v>49</v>
      </c>
      <c r="BA81" t="s">
        <v>74</v>
      </c>
      <c r="BB81">
        <v>1</v>
      </c>
      <c r="BD81">
        <v>1</v>
      </c>
      <c r="BE81">
        <v>1735</v>
      </c>
      <c r="BF81">
        <v>1735</v>
      </c>
      <c r="BG81">
        <v>8.1300000000000008</v>
      </c>
      <c r="BL81" t="s">
        <v>124</v>
      </c>
      <c r="BM81" t="s">
        <v>125</v>
      </c>
      <c r="BO81" t="s">
        <v>120</v>
      </c>
      <c r="BP81" t="s">
        <v>77</v>
      </c>
      <c r="BQ81" s="3">
        <v>1</v>
      </c>
      <c r="BR81" s="3" t="str">
        <f t="shared" si="7"/>
        <v>Enfrentamiento ACP y GUPC</v>
      </c>
      <c r="BS81" s="3">
        <f t="shared" si="8"/>
        <v>1</v>
      </c>
      <c r="BT81" s="83">
        <f t="shared" si="9"/>
        <v>0</v>
      </c>
      <c r="BU81" s="82">
        <f t="shared" si="10"/>
        <v>4.0650000000000004</v>
      </c>
      <c r="BV81" s="3" t="str">
        <f t="shared" si="11"/>
        <v>1</v>
      </c>
      <c r="BW81" s="3" t="str">
        <f t="shared" si="12"/>
        <v>0</v>
      </c>
      <c r="BX81" s="3" t="str">
        <f t="shared" si="13"/>
        <v>0</v>
      </c>
    </row>
    <row r="82" spans="1:76" x14ac:dyDescent="0.3">
      <c r="A82" t="s">
        <v>671</v>
      </c>
      <c r="C82" t="s">
        <v>672</v>
      </c>
      <c r="D82" t="s">
        <v>673</v>
      </c>
      <c r="F82" t="s">
        <v>116</v>
      </c>
      <c r="G82" t="s">
        <v>288</v>
      </c>
      <c r="H82" t="s">
        <v>68</v>
      </c>
      <c r="L82" t="s">
        <v>674</v>
      </c>
      <c r="N82" t="s">
        <v>319</v>
      </c>
      <c r="O82" t="s">
        <v>462</v>
      </c>
      <c r="P82" s="1">
        <v>42948</v>
      </c>
      <c r="R82">
        <v>230.7</v>
      </c>
      <c r="S82">
        <v>4</v>
      </c>
      <c r="U82">
        <v>15</v>
      </c>
      <c r="W82">
        <v>19</v>
      </c>
      <c r="Y82" t="s">
        <v>320</v>
      </c>
      <c r="Z82" t="s">
        <v>71</v>
      </c>
      <c r="AB82" t="s">
        <v>72</v>
      </c>
      <c r="AH82" t="s">
        <v>216</v>
      </c>
      <c r="AW82" t="s">
        <v>73</v>
      </c>
      <c r="AX82" t="s">
        <v>74</v>
      </c>
      <c r="AY82">
        <v>0</v>
      </c>
      <c r="AZ82" t="s">
        <v>49</v>
      </c>
      <c r="BA82" t="s">
        <v>74</v>
      </c>
      <c r="BB82">
        <v>0</v>
      </c>
      <c r="BD82">
        <v>0.28999999999999998</v>
      </c>
      <c r="BE82">
        <v>15</v>
      </c>
      <c r="BF82">
        <v>15</v>
      </c>
      <c r="BG82">
        <v>6.41</v>
      </c>
      <c r="BL82" t="s">
        <v>288</v>
      </c>
      <c r="BM82" t="s">
        <v>321</v>
      </c>
      <c r="BO82" t="s">
        <v>120</v>
      </c>
      <c r="BP82" t="s">
        <v>233</v>
      </c>
      <c r="BQ82" s="3">
        <v>1</v>
      </c>
      <c r="BR82" s="3" t="s">
        <v>344</v>
      </c>
      <c r="BS82" s="3">
        <f t="shared" si="8"/>
        <v>1</v>
      </c>
      <c r="BT82" s="83">
        <f t="shared" si="9"/>
        <v>0</v>
      </c>
      <c r="BU82" s="82">
        <f t="shared" si="10"/>
        <v>3.2050000000000001</v>
      </c>
      <c r="BV82" s="3" t="str">
        <f t="shared" si="11"/>
        <v>0</v>
      </c>
      <c r="BW82" s="3" t="str">
        <f t="shared" si="12"/>
        <v>1</v>
      </c>
      <c r="BX82" s="3" t="str">
        <f t="shared" si="13"/>
        <v>0</v>
      </c>
    </row>
    <row r="83" spans="1:76" s="107" customFormat="1" x14ac:dyDescent="0.3">
      <c r="A83" t="s">
        <v>675</v>
      </c>
      <c r="B83"/>
      <c r="C83" t="s">
        <v>676</v>
      </c>
      <c r="D83" t="s">
        <v>677</v>
      </c>
      <c r="E83"/>
      <c r="F83" t="s">
        <v>116</v>
      </c>
      <c r="G83" t="s">
        <v>288</v>
      </c>
      <c r="H83" t="s">
        <v>68</v>
      </c>
      <c r="I83"/>
      <c r="J83"/>
      <c r="K83"/>
      <c r="L83" t="s">
        <v>674</v>
      </c>
      <c r="M83"/>
      <c r="N83" t="s">
        <v>319</v>
      </c>
      <c r="O83" t="s">
        <v>462</v>
      </c>
      <c r="P83" s="1">
        <v>42948</v>
      </c>
      <c r="Q83"/>
      <c r="R83">
        <v>187.2</v>
      </c>
      <c r="S83">
        <v>4</v>
      </c>
      <c r="T83"/>
      <c r="U83">
        <v>12</v>
      </c>
      <c r="V83"/>
      <c r="W83">
        <v>4</v>
      </c>
      <c r="X83"/>
      <c r="Y83" t="s">
        <v>320</v>
      </c>
      <c r="Z83" t="s">
        <v>71</v>
      </c>
      <c r="AA83"/>
      <c r="AB83" t="s">
        <v>72</v>
      </c>
      <c r="AC83"/>
      <c r="AD83" t="s">
        <v>77</v>
      </c>
      <c r="AE83" t="s">
        <v>194</v>
      </c>
      <c r="AF83"/>
      <c r="AG83"/>
      <c r="AH83" t="s">
        <v>216</v>
      </c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 t="s">
        <v>73</v>
      </c>
      <c r="AX83" t="s">
        <v>78</v>
      </c>
      <c r="AY83">
        <v>0</v>
      </c>
      <c r="AZ83" t="s">
        <v>49</v>
      </c>
      <c r="BA83" t="s">
        <v>78</v>
      </c>
      <c r="BB83">
        <v>0</v>
      </c>
      <c r="BC83"/>
      <c r="BD83">
        <v>0.12</v>
      </c>
      <c r="BE83">
        <v>6</v>
      </c>
      <c r="BF83">
        <v>6</v>
      </c>
      <c r="BG83">
        <v>5.78</v>
      </c>
      <c r="BH83"/>
      <c r="BI83"/>
      <c r="BJ83"/>
      <c r="BK83"/>
      <c r="BL83" t="s">
        <v>288</v>
      </c>
      <c r="BM83" t="s">
        <v>321</v>
      </c>
      <c r="BN83"/>
      <c r="BO83" t="s">
        <v>120</v>
      </c>
      <c r="BP83" t="s">
        <v>77</v>
      </c>
      <c r="BQ83" s="108">
        <v>1</v>
      </c>
      <c r="BR83" s="108" t="str">
        <f t="shared" si="7"/>
        <v>Ampliación Canal</v>
      </c>
      <c r="BS83" s="108">
        <f t="shared" si="8"/>
        <v>1</v>
      </c>
      <c r="BT83" s="109">
        <f t="shared" si="9"/>
        <v>0</v>
      </c>
      <c r="BU83" s="110">
        <f t="shared" si="10"/>
        <v>2.8900000000000006</v>
      </c>
      <c r="BV83" s="108" t="str">
        <f t="shared" si="11"/>
        <v>0</v>
      </c>
      <c r="BW83" s="108" t="str">
        <f t="shared" si="12"/>
        <v>1</v>
      </c>
      <c r="BX83" s="108" t="str">
        <f t="shared" si="13"/>
        <v>0</v>
      </c>
    </row>
    <row r="84" spans="1:76" x14ac:dyDescent="0.3">
      <c r="A84" t="s">
        <v>678</v>
      </c>
      <c r="C84" t="s">
        <v>679</v>
      </c>
      <c r="D84" t="s">
        <v>680</v>
      </c>
      <c r="F84" t="s">
        <v>116</v>
      </c>
      <c r="G84" t="s">
        <v>129</v>
      </c>
      <c r="H84" t="s">
        <v>68</v>
      </c>
      <c r="K84" t="s">
        <v>130</v>
      </c>
      <c r="L84" t="s">
        <v>355</v>
      </c>
      <c r="N84" t="s">
        <v>118</v>
      </c>
      <c r="O84" t="s">
        <v>462</v>
      </c>
      <c r="P84" s="1">
        <v>42948</v>
      </c>
      <c r="R84">
        <v>168.1</v>
      </c>
      <c r="S84">
        <v>4</v>
      </c>
      <c r="U84">
        <v>255</v>
      </c>
      <c r="W84">
        <v>10</v>
      </c>
      <c r="Y84" t="s">
        <v>70</v>
      </c>
      <c r="Z84" t="s">
        <v>71</v>
      </c>
      <c r="AB84" t="s">
        <v>72</v>
      </c>
      <c r="AE84" t="s">
        <v>194</v>
      </c>
      <c r="AH84" t="s">
        <v>420</v>
      </c>
      <c r="AW84" t="s">
        <v>73</v>
      </c>
      <c r="AX84" t="s">
        <v>74</v>
      </c>
      <c r="AY84">
        <v>0</v>
      </c>
      <c r="AZ84" t="s">
        <v>49</v>
      </c>
      <c r="BA84" t="s">
        <v>74</v>
      </c>
      <c r="BB84">
        <v>0</v>
      </c>
      <c r="BD84">
        <v>0.19</v>
      </c>
      <c r="BE84">
        <v>255</v>
      </c>
      <c r="BF84">
        <v>255</v>
      </c>
      <c r="BG84">
        <v>7.19</v>
      </c>
      <c r="BL84" t="s">
        <v>129</v>
      </c>
      <c r="BM84" t="s">
        <v>131</v>
      </c>
      <c r="BO84" t="s">
        <v>120</v>
      </c>
      <c r="BP84" t="s">
        <v>77</v>
      </c>
      <c r="BQ84" s="3">
        <v>1</v>
      </c>
      <c r="BR84" s="3" t="str">
        <f t="shared" si="7"/>
        <v>Compuertas</v>
      </c>
      <c r="BS84" s="3">
        <f t="shared" si="8"/>
        <v>1</v>
      </c>
      <c r="BT84" s="83">
        <f t="shared" si="9"/>
        <v>0</v>
      </c>
      <c r="BU84" s="82">
        <f t="shared" si="10"/>
        <v>3.5950000000000006</v>
      </c>
      <c r="BV84" s="3" t="str">
        <f t="shared" si="11"/>
        <v>0</v>
      </c>
      <c r="BW84" s="3" t="str">
        <f t="shared" si="12"/>
        <v>1</v>
      </c>
      <c r="BX84" s="3" t="str">
        <f t="shared" si="13"/>
        <v>0</v>
      </c>
    </row>
    <row r="85" spans="1:76" s="107" customFormat="1" x14ac:dyDescent="0.3">
      <c r="A85" t="s">
        <v>681</v>
      </c>
      <c r="B85"/>
      <c r="C85" t="s">
        <v>682</v>
      </c>
      <c r="D85" t="s">
        <v>683</v>
      </c>
      <c r="E85"/>
      <c r="F85" t="s">
        <v>116</v>
      </c>
      <c r="G85" t="s">
        <v>101</v>
      </c>
      <c r="H85" t="s">
        <v>68</v>
      </c>
      <c r="I85"/>
      <c r="J85"/>
      <c r="K85" t="s">
        <v>122</v>
      </c>
      <c r="L85"/>
      <c r="M85"/>
      <c r="N85" t="s">
        <v>118</v>
      </c>
      <c r="O85" t="s">
        <v>684</v>
      </c>
      <c r="P85" s="1">
        <v>42949</v>
      </c>
      <c r="Q85"/>
      <c r="R85">
        <v>100.3</v>
      </c>
      <c r="S85">
        <v>4</v>
      </c>
      <c r="T85"/>
      <c r="U85">
        <v>205</v>
      </c>
      <c r="V85"/>
      <c r="W85">
        <v>2</v>
      </c>
      <c r="X85"/>
      <c r="Y85" t="s">
        <v>70</v>
      </c>
      <c r="Z85" t="s">
        <v>71</v>
      </c>
      <c r="AA85"/>
      <c r="AB85" t="s">
        <v>72</v>
      </c>
      <c r="AC85"/>
      <c r="AD85"/>
      <c r="AE85"/>
      <c r="AF85"/>
      <c r="AG85"/>
      <c r="AH85" t="s">
        <v>420</v>
      </c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 t="s">
        <v>73</v>
      </c>
      <c r="AX85" t="s">
        <v>74</v>
      </c>
      <c r="AY85">
        <v>0</v>
      </c>
      <c r="AZ85" t="s">
        <v>49</v>
      </c>
      <c r="BA85" t="s">
        <v>74</v>
      </c>
      <c r="BB85">
        <v>0</v>
      </c>
      <c r="BC85"/>
      <c r="BD85">
        <v>0.1</v>
      </c>
      <c r="BE85">
        <v>205</v>
      </c>
      <c r="BF85">
        <v>205</v>
      </c>
      <c r="BG85">
        <v>6.88</v>
      </c>
      <c r="BH85"/>
      <c r="BI85"/>
      <c r="BJ85"/>
      <c r="BK85"/>
      <c r="BL85" t="s">
        <v>101</v>
      </c>
      <c r="BM85" t="s">
        <v>132</v>
      </c>
      <c r="BN85"/>
      <c r="BO85" t="s">
        <v>120</v>
      </c>
      <c r="BP85" t="s">
        <v>77</v>
      </c>
      <c r="BQ85" s="108">
        <v>1</v>
      </c>
      <c r="BR85" s="108" t="str">
        <f t="shared" si="7"/>
        <v>Compuertas</v>
      </c>
      <c r="BS85" s="108">
        <f t="shared" si="8"/>
        <v>2</v>
      </c>
      <c r="BT85" s="109">
        <f t="shared" si="9"/>
        <v>0</v>
      </c>
      <c r="BU85" s="110">
        <f t="shared" si="10"/>
        <v>3.4399999999999995</v>
      </c>
      <c r="BV85" s="108" t="str">
        <f t="shared" si="11"/>
        <v>0</v>
      </c>
      <c r="BW85" s="108" t="str">
        <f t="shared" si="12"/>
        <v>1</v>
      </c>
      <c r="BX85" s="108" t="str">
        <f t="shared" si="13"/>
        <v>0</v>
      </c>
    </row>
    <row r="86" spans="1:76" ht="15" customHeight="1" x14ac:dyDescent="0.3">
      <c r="A86" t="s">
        <v>685</v>
      </c>
      <c r="B86" t="s">
        <v>686</v>
      </c>
      <c r="C86" t="s">
        <v>686</v>
      </c>
      <c r="D86" t="s">
        <v>687</v>
      </c>
      <c r="F86" t="s">
        <v>66</v>
      </c>
      <c r="G86" t="s">
        <v>97</v>
      </c>
      <c r="H86" t="s">
        <v>68</v>
      </c>
      <c r="N86" t="s">
        <v>69</v>
      </c>
      <c r="O86" t="s">
        <v>688</v>
      </c>
      <c r="P86" s="1">
        <v>42950</v>
      </c>
      <c r="Q86" s="2">
        <v>0.58124999999999993</v>
      </c>
      <c r="S86">
        <v>168</v>
      </c>
      <c r="U86">
        <v>100</v>
      </c>
      <c r="X86">
        <v>3</v>
      </c>
      <c r="Z86" t="s">
        <v>71</v>
      </c>
      <c r="AB86" t="s">
        <v>72</v>
      </c>
      <c r="AE86" t="s">
        <v>194</v>
      </c>
      <c r="AF86" t="s">
        <v>214</v>
      </c>
      <c r="AW86" t="s">
        <v>73</v>
      </c>
      <c r="AX86" t="s">
        <v>74</v>
      </c>
      <c r="AY86">
        <v>0</v>
      </c>
      <c r="AZ86" t="s">
        <v>49</v>
      </c>
      <c r="BA86" t="s">
        <v>74</v>
      </c>
      <c r="BB86">
        <v>0</v>
      </c>
      <c r="BE86">
        <v>0.34</v>
      </c>
      <c r="BF86">
        <v>0.34</v>
      </c>
      <c r="BG86">
        <v>6.41</v>
      </c>
      <c r="BL86" t="s">
        <v>97</v>
      </c>
      <c r="BM86" t="s">
        <v>98</v>
      </c>
      <c r="BP86" t="s">
        <v>233</v>
      </c>
      <c r="BQ86" s="3">
        <v>1</v>
      </c>
      <c r="BR86" s="3" t="str">
        <f t="shared" si="7"/>
        <v xml:space="preserve">Obras y arreglos </v>
      </c>
      <c r="BS86" s="3">
        <f t="shared" si="8"/>
        <v>3</v>
      </c>
      <c r="BT86" s="83">
        <f t="shared" si="9"/>
        <v>0</v>
      </c>
      <c r="BU86" s="82">
        <f t="shared" si="10"/>
        <v>3.2050000000000001</v>
      </c>
      <c r="BV86" s="3" t="str">
        <f t="shared" si="11"/>
        <v>0</v>
      </c>
      <c r="BW86" s="3" t="str">
        <f t="shared" si="12"/>
        <v>1</v>
      </c>
      <c r="BX86" s="3" t="str">
        <f t="shared" si="13"/>
        <v>0</v>
      </c>
    </row>
    <row r="87" spans="1:76" ht="15" customHeight="1" x14ac:dyDescent="0.3">
      <c r="A87" t="s">
        <v>689</v>
      </c>
      <c r="C87" t="s">
        <v>690</v>
      </c>
      <c r="D87" t="s">
        <v>691</v>
      </c>
      <c r="F87" t="s">
        <v>116</v>
      </c>
      <c r="G87" t="s">
        <v>101</v>
      </c>
      <c r="H87" t="s">
        <v>68</v>
      </c>
      <c r="K87" t="s">
        <v>122</v>
      </c>
      <c r="L87" t="s">
        <v>668</v>
      </c>
      <c r="N87" t="s">
        <v>118</v>
      </c>
      <c r="O87" t="s">
        <v>653</v>
      </c>
      <c r="P87" s="1">
        <v>42950</v>
      </c>
      <c r="R87">
        <v>243.1</v>
      </c>
      <c r="S87">
        <v>4</v>
      </c>
      <c r="U87">
        <v>493</v>
      </c>
      <c r="W87">
        <v>10</v>
      </c>
      <c r="Y87" t="s">
        <v>70</v>
      </c>
      <c r="Z87" t="s">
        <v>71</v>
      </c>
      <c r="AB87" t="s">
        <v>72</v>
      </c>
      <c r="AK87" t="s">
        <v>167</v>
      </c>
      <c r="AW87" t="s">
        <v>73</v>
      </c>
      <c r="AX87" t="s">
        <v>78</v>
      </c>
      <c r="AY87">
        <v>1</v>
      </c>
      <c r="AZ87" t="s">
        <v>49</v>
      </c>
      <c r="BA87" t="s">
        <v>78</v>
      </c>
      <c r="BB87">
        <v>1</v>
      </c>
      <c r="BD87">
        <v>0.13</v>
      </c>
      <c r="BE87">
        <v>246.5</v>
      </c>
      <c r="BF87">
        <v>246.5</v>
      </c>
      <c r="BG87">
        <v>7.5</v>
      </c>
      <c r="BL87" t="s">
        <v>101</v>
      </c>
      <c r="BM87" t="s">
        <v>132</v>
      </c>
      <c r="BO87" t="s">
        <v>120</v>
      </c>
      <c r="BP87" t="s">
        <v>77</v>
      </c>
      <c r="BQ87" s="3">
        <v>1</v>
      </c>
      <c r="BR87" s="3" t="str">
        <f t="shared" si="7"/>
        <v>Economía de Panamá</v>
      </c>
      <c r="BS87" s="3">
        <f t="shared" si="8"/>
        <v>3</v>
      </c>
      <c r="BT87" s="83">
        <f t="shared" si="9"/>
        <v>0</v>
      </c>
      <c r="BU87" s="82">
        <f t="shared" si="10"/>
        <v>3.75</v>
      </c>
      <c r="BV87" s="3" t="str">
        <f t="shared" si="11"/>
        <v>1</v>
      </c>
      <c r="BW87" s="3" t="str">
        <f t="shared" si="12"/>
        <v>0</v>
      </c>
      <c r="BX87" s="3" t="str">
        <f t="shared" si="13"/>
        <v>0</v>
      </c>
    </row>
    <row r="88" spans="1:76" x14ac:dyDescent="0.3">
      <c r="A88" t="s">
        <v>692</v>
      </c>
      <c r="B88" t="s">
        <v>693</v>
      </c>
      <c r="C88" t="s">
        <v>693</v>
      </c>
      <c r="D88" t="s">
        <v>552</v>
      </c>
      <c r="F88" t="s">
        <v>66</v>
      </c>
      <c r="G88" t="s">
        <v>107</v>
      </c>
      <c r="H88" t="s">
        <v>68</v>
      </c>
      <c r="L88" t="s">
        <v>313</v>
      </c>
      <c r="N88" t="s">
        <v>69</v>
      </c>
      <c r="O88" t="s">
        <v>489</v>
      </c>
      <c r="P88" s="1">
        <v>42949</v>
      </c>
      <c r="Q88" s="2">
        <v>2.2916666666666669E-2</v>
      </c>
      <c r="S88">
        <v>419</v>
      </c>
      <c r="U88">
        <v>100</v>
      </c>
      <c r="X88">
        <v>4</v>
      </c>
      <c r="Y88" t="s">
        <v>70</v>
      </c>
      <c r="Z88" t="s">
        <v>71</v>
      </c>
      <c r="AB88" t="s">
        <v>72</v>
      </c>
      <c r="AD88" t="s">
        <v>77</v>
      </c>
      <c r="AM88" t="s">
        <v>77</v>
      </c>
      <c r="AT88" t="s">
        <v>219</v>
      </c>
      <c r="AW88" t="s">
        <v>73</v>
      </c>
      <c r="AX88" t="s">
        <v>74</v>
      </c>
      <c r="AY88">
        <v>0</v>
      </c>
      <c r="AZ88" t="s">
        <v>49</v>
      </c>
      <c r="BA88" t="s">
        <v>74</v>
      </c>
      <c r="BB88">
        <v>0</v>
      </c>
      <c r="BE88">
        <v>0.84</v>
      </c>
      <c r="BF88">
        <v>0.84</v>
      </c>
      <c r="BG88">
        <v>6.41</v>
      </c>
      <c r="BL88" t="s">
        <v>107</v>
      </c>
      <c r="BM88" t="s">
        <v>108</v>
      </c>
      <c r="BP88" t="s">
        <v>233</v>
      </c>
      <c r="BQ88" s="3">
        <v>1</v>
      </c>
      <c r="BR88" s="3" t="s">
        <v>344</v>
      </c>
      <c r="BS88" s="3">
        <f t="shared" si="8"/>
        <v>2</v>
      </c>
      <c r="BT88" s="83">
        <f t="shared" si="9"/>
        <v>0</v>
      </c>
      <c r="BU88" s="82">
        <f t="shared" si="10"/>
        <v>3.2050000000000001</v>
      </c>
      <c r="BV88" s="3" t="str">
        <f t="shared" si="11"/>
        <v>0</v>
      </c>
      <c r="BW88" s="3" t="str">
        <f t="shared" si="12"/>
        <v>1</v>
      </c>
      <c r="BX88" s="3" t="str">
        <f t="shared" si="13"/>
        <v>0</v>
      </c>
    </row>
    <row r="89" spans="1:76" x14ac:dyDescent="0.3">
      <c r="A89" t="s">
        <v>694</v>
      </c>
      <c r="C89" t="s">
        <v>695</v>
      </c>
      <c r="D89" t="s">
        <v>696</v>
      </c>
      <c r="F89" t="s">
        <v>116</v>
      </c>
      <c r="G89" t="s">
        <v>129</v>
      </c>
      <c r="H89" t="s">
        <v>68</v>
      </c>
      <c r="K89" t="s">
        <v>130</v>
      </c>
      <c r="N89" t="s">
        <v>118</v>
      </c>
      <c r="O89" t="s">
        <v>684</v>
      </c>
      <c r="P89" s="1">
        <v>42949</v>
      </c>
      <c r="R89">
        <v>178.3</v>
      </c>
      <c r="S89">
        <v>4</v>
      </c>
      <c r="U89">
        <v>270</v>
      </c>
      <c r="W89">
        <v>10</v>
      </c>
      <c r="Y89" t="s">
        <v>70</v>
      </c>
      <c r="Z89" t="s">
        <v>71</v>
      </c>
      <c r="AB89" t="s">
        <v>72</v>
      </c>
      <c r="AP89" t="s">
        <v>224</v>
      </c>
      <c r="AW89" t="s">
        <v>73</v>
      </c>
      <c r="AX89" t="s">
        <v>82</v>
      </c>
      <c r="AY89">
        <v>0</v>
      </c>
      <c r="AZ89" t="s">
        <v>49</v>
      </c>
      <c r="BA89" t="s">
        <v>82</v>
      </c>
      <c r="BB89">
        <v>0</v>
      </c>
      <c r="BD89">
        <v>0.03</v>
      </c>
      <c r="BE89">
        <v>42.46</v>
      </c>
      <c r="BF89">
        <v>42.46</v>
      </c>
      <c r="BG89">
        <v>6.25</v>
      </c>
      <c r="BL89" t="s">
        <v>129</v>
      </c>
      <c r="BM89" t="s">
        <v>131</v>
      </c>
      <c r="BO89" t="s">
        <v>120</v>
      </c>
      <c r="BP89" t="s">
        <v>77</v>
      </c>
      <c r="BQ89" s="3">
        <v>1</v>
      </c>
      <c r="BR89" s="3" t="str">
        <f t="shared" si="7"/>
        <v>Tránsito de buques por el Canal</v>
      </c>
      <c r="BS89" s="3">
        <f t="shared" si="8"/>
        <v>2</v>
      </c>
      <c r="BT89" s="83">
        <f t="shared" si="9"/>
        <v>0</v>
      </c>
      <c r="BU89" s="82">
        <f t="shared" si="10"/>
        <v>3.125</v>
      </c>
      <c r="BV89" s="3" t="str">
        <f t="shared" si="11"/>
        <v>0</v>
      </c>
      <c r="BW89" s="3" t="str">
        <f t="shared" si="12"/>
        <v>1</v>
      </c>
      <c r="BX89" s="3" t="str">
        <f t="shared" si="13"/>
        <v>0</v>
      </c>
    </row>
    <row r="90" spans="1:76" x14ac:dyDescent="0.3">
      <c r="A90" t="s">
        <v>697</v>
      </c>
      <c r="C90" t="s">
        <v>698</v>
      </c>
      <c r="D90" t="s">
        <v>699</v>
      </c>
      <c r="F90" t="s">
        <v>116</v>
      </c>
      <c r="G90" t="s">
        <v>129</v>
      </c>
      <c r="H90" t="s">
        <v>68</v>
      </c>
      <c r="K90" t="s">
        <v>130</v>
      </c>
      <c r="L90" t="s">
        <v>700</v>
      </c>
      <c r="N90" t="s">
        <v>118</v>
      </c>
      <c r="O90" t="s">
        <v>653</v>
      </c>
      <c r="P90" s="1">
        <v>42950</v>
      </c>
      <c r="R90">
        <v>748.1</v>
      </c>
      <c r="S90">
        <v>4</v>
      </c>
      <c r="U90">
        <v>1148</v>
      </c>
      <c r="W90">
        <v>17</v>
      </c>
      <c r="Y90" t="s">
        <v>70</v>
      </c>
      <c r="Z90" t="s">
        <v>71</v>
      </c>
      <c r="AB90" t="s">
        <v>72</v>
      </c>
      <c r="AV90" t="s">
        <v>262</v>
      </c>
      <c r="AW90" t="s">
        <v>73</v>
      </c>
      <c r="AX90" t="s">
        <v>74</v>
      </c>
      <c r="AY90">
        <v>0</v>
      </c>
      <c r="AZ90" t="s">
        <v>49</v>
      </c>
      <c r="BA90" t="s">
        <v>74</v>
      </c>
      <c r="BB90">
        <v>0</v>
      </c>
      <c r="BD90">
        <v>0.84</v>
      </c>
      <c r="BE90">
        <v>1148</v>
      </c>
      <c r="BF90">
        <v>1148</v>
      </c>
      <c r="BG90">
        <v>7.19</v>
      </c>
      <c r="BL90" t="s">
        <v>129</v>
      </c>
      <c r="BM90" t="s">
        <v>131</v>
      </c>
      <c r="BO90" t="s">
        <v>120</v>
      </c>
      <c r="BP90" t="s">
        <v>77</v>
      </c>
      <c r="BQ90" s="3">
        <v>1</v>
      </c>
      <c r="BR90" s="3" t="s">
        <v>214</v>
      </c>
      <c r="BS90" s="3">
        <f t="shared" si="8"/>
        <v>3</v>
      </c>
      <c r="BT90" s="83">
        <f t="shared" si="9"/>
        <v>0</v>
      </c>
      <c r="BU90" s="82">
        <f t="shared" si="10"/>
        <v>3.5950000000000006</v>
      </c>
      <c r="BV90" s="3" t="str">
        <f t="shared" si="11"/>
        <v>0</v>
      </c>
      <c r="BW90" s="3" t="str">
        <f t="shared" si="12"/>
        <v>1</v>
      </c>
      <c r="BX90" s="3" t="str">
        <f t="shared" si="13"/>
        <v>0</v>
      </c>
    </row>
    <row r="91" spans="1:76" x14ac:dyDescent="0.3">
      <c r="A91" t="s">
        <v>701</v>
      </c>
      <c r="B91" t="s">
        <v>702</v>
      </c>
      <c r="C91" t="s">
        <v>702</v>
      </c>
      <c r="D91" t="s">
        <v>703</v>
      </c>
      <c r="F91" t="s">
        <v>66</v>
      </c>
      <c r="G91" t="s">
        <v>101</v>
      </c>
      <c r="H91" t="s">
        <v>68</v>
      </c>
      <c r="N91" t="s">
        <v>69</v>
      </c>
      <c r="O91" t="s">
        <v>704</v>
      </c>
      <c r="P91" s="1">
        <v>42948</v>
      </c>
      <c r="Q91" s="2">
        <v>0.79375000000000007</v>
      </c>
      <c r="S91">
        <v>24288</v>
      </c>
      <c r="U91">
        <v>131.15</v>
      </c>
      <c r="X91">
        <v>5</v>
      </c>
      <c r="Z91" t="s">
        <v>71</v>
      </c>
      <c r="AB91" t="s">
        <v>72</v>
      </c>
      <c r="AE91" t="s">
        <v>194</v>
      </c>
      <c r="AH91" t="s">
        <v>420</v>
      </c>
      <c r="AW91" t="s">
        <v>73</v>
      </c>
      <c r="AX91" t="s">
        <v>74</v>
      </c>
      <c r="AY91">
        <v>0</v>
      </c>
      <c r="AZ91" t="s">
        <v>49</v>
      </c>
      <c r="BA91" t="s">
        <v>74</v>
      </c>
      <c r="BB91">
        <v>0</v>
      </c>
      <c r="BE91">
        <v>131.15</v>
      </c>
      <c r="BF91">
        <v>131.15</v>
      </c>
      <c r="BG91">
        <v>6.41</v>
      </c>
      <c r="BL91" t="s">
        <v>101</v>
      </c>
      <c r="BM91" t="s">
        <v>102</v>
      </c>
      <c r="BP91" t="s">
        <v>233</v>
      </c>
      <c r="BQ91" s="3">
        <v>1</v>
      </c>
      <c r="BR91" s="3" t="str">
        <f t="shared" si="7"/>
        <v>Compuertas</v>
      </c>
      <c r="BS91" s="3">
        <f t="shared" si="8"/>
        <v>1</v>
      </c>
      <c r="BT91" s="83">
        <f t="shared" si="9"/>
        <v>0</v>
      </c>
      <c r="BU91" s="82">
        <f t="shared" si="10"/>
        <v>3.2050000000000001</v>
      </c>
      <c r="BV91" s="3" t="str">
        <f t="shared" si="11"/>
        <v>0</v>
      </c>
      <c r="BW91" s="3" t="str">
        <f t="shared" si="12"/>
        <v>1</v>
      </c>
      <c r="BX91" s="3" t="str">
        <f t="shared" si="13"/>
        <v>0</v>
      </c>
    </row>
    <row r="92" spans="1:76" x14ac:dyDescent="0.3">
      <c r="A92" t="s">
        <v>705</v>
      </c>
      <c r="B92" t="s">
        <v>706</v>
      </c>
      <c r="C92" t="s">
        <v>706</v>
      </c>
      <c r="D92" t="s">
        <v>616</v>
      </c>
      <c r="F92" t="s">
        <v>66</v>
      </c>
      <c r="G92" t="s">
        <v>113</v>
      </c>
      <c r="H92" t="s">
        <v>68</v>
      </c>
      <c r="N92" t="s">
        <v>69</v>
      </c>
      <c r="O92" t="s">
        <v>707</v>
      </c>
      <c r="P92" s="1">
        <v>42949</v>
      </c>
      <c r="Q92" s="2">
        <v>8.3333333333333332E-3</v>
      </c>
      <c r="S92">
        <v>22450</v>
      </c>
      <c r="T92">
        <v>311</v>
      </c>
      <c r="U92">
        <v>154.9</v>
      </c>
      <c r="X92">
        <v>5</v>
      </c>
      <c r="Y92" t="s">
        <v>70</v>
      </c>
      <c r="Z92" t="s">
        <v>71</v>
      </c>
      <c r="AB92" t="s">
        <v>72</v>
      </c>
      <c r="AE92" t="s">
        <v>194</v>
      </c>
      <c r="AH92" t="s">
        <v>420</v>
      </c>
      <c r="AW92" t="s">
        <v>73</v>
      </c>
      <c r="AX92" t="s">
        <v>74</v>
      </c>
      <c r="AY92">
        <v>0</v>
      </c>
      <c r="AZ92" t="s">
        <v>49</v>
      </c>
      <c r="BA92" t="s">
        <v>74</v>
      </c>
      <c r="BB92">
        <v>0</v>
      </c>
      <c r="BE92">
        <v>154.9</v>
      </c>
      <c r="BF92">
        <v>154.9</v>
      </c>
      <c r="BG92">
        <v>6.41</v>
      </c>
      <c r="BH92">
        <v>6.41</v>
      </c>
      <c r="BL92" t="s">
        <v>113</v>
      </c>
      <c r="BM92" t="s">
        <v>114</v>
      </c>
      <c r="BP92" t="s">
        <v>233</v>
      </c>
      <c r="BQ92" s="3">
        <v>1</v>
      </c>
      <c r="BR92" s="3" t="str">
        <f t="shared" si="7"/>
        <v>Compuertas</v>
      </c>
      <c r="BS92" s="3">
        <f t="shared" si="8"/>
        <v>2</v>
      </c>
      <c r="BT92" s="83">
        <f t="shared" si="9"/>
        <v>0</v>
      </c>
      <c r="BU92" s="82">
        <f t="shared" si="10"/>
        <v>3.2050000000000001</v>
      </c>
      <c r="BV92" s="3" t="str">
        <f t="shared" si="11"/>
        <v>0</v>
      </c>
      <c r="BW92" s="3" t="str">
        <f t="shared" si="12"/>
        <v>1</v>
      </c>
      <c r="BX92" s="3" t="str">
        <f t="shared" si="13"/>
        <v>0</v>
      </c>
    </row>
    <row r="93" spans="1:76" x14ac:dyDescent="0.3">
      <c r="A93" t="s">
        <v>708</v>
      </c>
      <c r="C93" t="s">
        <v>709</v>
      </c>
      <c r="D93" t="s">
        <v>710</v>
      </c>
      <c r="F93" t="s">
        <v>116</v>
      </c>
      <c r="G93" t="s">
        <v>124</v>
      </c>
      <c r="H93" t="s">
        <v>68</v>
      </c>
      <c r="N93" t="s">
        <v>118</v>
      </c>
      <c r="O93" t="s">
        <v>462</v>
      </c>
      <c r="P93" s="1">
        <v>42948</v>
      </c>
      <c r="R93">
        <v>392.1</v>
      </c>
      <c r="S93">
        <v>5</v>
      </c>
      <c r="U93">
        <v>472</v>
      </c>
      <c r="W93">
        <v>12</v>
      </c>
      <c r="Y93" t="s">
        <v>70</v>
      </c>
      <c r="Z93" t="s">
        <v>71</v>
      </c>
      <c r="AB93" t="s">
        <v>72</v>
      </c>
      <c r="AK93" t="s">
        <v>167</v>
      </c>
      <c r="AW93" t="s">
        <v>73</v>
      </c>
      <c r="AX93" t="s">
        <v>78</v>
      </c>
      <c r="AY93">
        <v>1</v>
      </c>
      <c r="AZ93" t="s">
        <v>49</v>
      </c>
      <c r="BA93" t="s">
        <v>78</v>
      </c>
      <c r="BB93">
        <v>1</v>
      </c>
      <c r="BD93">
        <v>0.14000000000000001</v>
      </c>
      <c r="BE93">
        <v>236</v>
      </c>
      <c r="BF93">
        <v>236</v>
      </c>
      <c r="BG93">
        <v>6.88</v>
      </c>
      <c r="BL93" t="s">
        <v>124</v>
      </c>
      <c r="BM93" t="s">
        <v>125</v>
      </c>
      <c r="BO93" t="s">
        <v>120</v>
      </c>
      <c r="BP93" t="s">
        <v>233</v>
      </c>
      <c r="BQ93" s="3">
        <v>1</v>
      </c>
      <c r="BR93" s="3" t="str">
        <f t="shared" si="7"/>
        <v>Economía de Panamá</v>
      </c>
      <c r="BS93" s="3">
        <f t="shared" si="8"/>
        <v>1</v>
      </c>
      <c r="BT93" s="83">
        <f t="shared" si="9"/>
        <v>0</v>
      </c>
      <c r="BU93" s="82">
        <f t="shared" si="10"/>
        <v>3.4399999999999995</v>
      </c>
      <c r="BV93" s="3" t="str">
        <f t="shared" si="11"/>
        <v>1</v>
      </c>
      <c r="BW93" s="3" t="str">
        <f t="shared" si="12"/>
        <v>0</v>
      </c>
      <c r="BX93" s="3" t="str">
        <f t="shared" si="13"/>
        <v>0</v>
      </c>
    </row>
    <row r="94" spans="1:76" x14ac:dyDescent="0.3">
      <c r="A94" t="s">
        <v>711</v>
      </c>
      <c r="B94" t="s">
        <v>712</v>
      </c>
      <c r="C94" t="s">
        <v>712</v>
      </c>
      <c r="D94" t="s">
        <v>713</v>
      </c>
      <c r="F94" t="s">
        <v>66</v>
      </c>
      <c r="G94" t="s">
        <v>76</v>
      </c>
      <c r="H94" t="s">
        <v>68</v>
      </c>
      <c r="N94" t="s">
        <v>69</v>
      </c>
      <c r="O94" t="s">
        <v>714</v>
      </c>
      <c r="P94" s="1">
        <v>42949</v>
      </c>
      <c r="Q94" s="2">
        <v>0.40069444444444446</v>
      </c>
      <c r="S94">
        <v>72409</v>
      </c>
      <c r="U94">
        <v>606.05999999999995</v>
      </c>
      <c r="X94">
        <v>6</v>
      </c>
      <c r="Z94" t="s">
        <v>71</v>
      </c>
      <c r="AB94" t="s">
        <v>72</v>
      </c>
      <c r="AG94" t="s">
        <v>314</v>
      </c>
      <c r="AW94" t="s">
        <v>73</v>
      </c>
      <c r="AX94" t="s">
        <v>82</v>
      </c>
      <c r="AY94">
        <v>0</v>
      </c>
      <c r="AZ94" t="s">
        <v>49</v>
      </c>
      <c r="BA94" t="s">
        <v>82</v>
      </c>
      <c r="BB94">
        <v>0</v>
      </c>
      <c r="BE94">
        <v>60.61</v>
      </c>
      <c r="BF94">
        <v>60.61</v>
      </c>
      <c r="BG94">
        <v>5.63</v>
      </c>
      <c r="BL94" t="s">
        <v>76</v>
      </c>
      <c r="BM94" t="s">
        <v>79</v>
      </c>
      <c r="BP94" t="s">
        <v>233</v>
      </c>
      <c r="BQ94" s="3">
        <v>1</v>
      </c>
      <c r="BR94" s="3" t="str">
        <f t="shared" si="7"/>
        <v xml:space="preserve">Titulación de tierras </v>
      </c>
      <c r="BS94" s="3">
        <f t="shared" si="8"/>
        <v>2</v>
      </c>
      <c r="BT94" s="83">
        <f t="shared" si="9"/>
        <v>0</v>
      </c>
      <c r="BU94" s="82">
        <f t="shared" si="10"/>
        <v>2.8149999999999995</v>
      </c>
      <c r="BV94" s="3" t="str">
        <f t="shared" si="11"/>
        <v>0</v>
      </c>
      <c r="BW94" s="3" t="str">
        <f t="shared" si="12"/>
        <v>1</v>
      </c>
      <c r="BX94" s="3" t="str">
        <f t="shared" si="13"/>
        <v>0</v>
      </c>
    </row>
    <row r="95" spans="1:76" x14ac:dyDescent="0.3">
      <c r="A95" t="s">
        <v>715</v>
      </c>
      <c r="B95" t="s">
        <v>716</v>
      </c>
      <c r="C95" t="s">
        <v>716</v>
      </c>
      <c r="D95" t="s">
        <v>717</v>
      </c>
      <c r="F95" t="s">
        <v>66</v>
      </c>
      <c r="G95" t="s">
        <v>109</v>
      </c>
      <c r="H95" t="s">
        <v>68</v>
      </c>
      <c r="L95" t="s">
        <v>718</v>
      </c>
      <c r="N95" t="s">
        <v>69</v>
      </c>
      <c r="O95" t="s">
        <v>719</v>
      </c>
      <c r="P95" s="1">
        <v>42949</v>
      </c>
      <c r="Q95" s="2">
        <v>0.40902777777777777</v>
      </c>
      <c r="S95">
        <v>21</v>
      </c>
      <c r="U95">
        <v>100</v>
      </c>
      <c r="X95">
        <v>3</v>
      </c>
      <c r="Y95" t="s">
        <v>70</v>
      </c>
      <c r="Z95" t="s">
        <v>71</v>
      </c>
      <c r="AB95" t="s">
        <v>72</v>
      </c>
      <c r="AD95" t="s">
        <v>77</v>
      </c>
      <c r="AE95" t="s">
        <v>194</v>
      </c>
      <c r="AK95" t="s">
        <v>215</v>
      </c>
      <c r="AM95" t="s">
        <v>77</v>
      </c>
      <c r="AW95" t="s">
        <v>73</v>
      </c>
      <c r="AX95" t="s">
        <v>74</v>
      </c>
      <c r="AY95">
        <v>1</v>
      </c>
      <c r="AZ95" t="s">
        <v>49</v>
      </c>
      <c r="BA95" t="s">
        <v>74</v>
      </c>
      <c r="BB95">
        <v>1</v>
      </c>
      <c r="BE95">
        <v>0.04</v>
      </c>
      <c r="BF95">
        <v>0.04</v>
      </c>
      <c r="BG95">
        <v>7.81</v>
      </c>
      <c r="BL95" t="s">
        <v>109</v>
      </c>
      <c r="BM95" t="s">
        <v>110</v>
      </c>
      <c r="BP95" t="s">
        <v>233</v>
      </c>
      <c r="BQ95" s="3">
        <v>1</v>
      </c>
      <c r="BR95" s="3" t="str">
        <f t="shared" si="7"/>
        <v>Economía del Canal</v>
      </c>
      <c r="BS95" s="3">
        <f t="shared" si="8"/>
        <v>2</v>
      </c>
      <c r="BT95" s="83">
        <f t="shared" si="9"/>
        <v>0</v>
      </c>
      <c r="BU95" s="82">
        <f t="shared" si="10"/>
        <v>3.9049999999999994</v>
      </c>
      <c r="BV95" s="3" t="str">
        <f t="shared" si="11"/>
        <v>1</v>
      </c>
      <c r="BW95" s="3" t="str">
        <f t="shared" si="12"/>
        <v>0</v>
      </c>
      <c r="BX95" s="3" t="str">
        <f t="shared" si="13"/>
        <v>0</v>
      </c>
    </row>
    <row r="96" spans="1:76" x14ac:dyDescent="0.3">
      <c r="A96" t="s">
        <v>720</v>
      </c>
      <c r="C96" t="s">
        <v>721</v>
      </c>
      <c r="D96" t="s">
        <v>722</v>
      </c>
      <c r="F96" t="s">
        <v>116</v>
      </c>
      <c r="G96" t="s">
        <v>124</v>
      </c>
      <c r="H96" t="s">
        <v>68</v>
      </c>
      <c r="N96" t="s">
        <v>118</v>
      </c>
      <c r="O96" t="s">
        <v>462</v>
      </c>
      <c r="P96" s="1">
        <v>42948</v>
      </c>
      <c r="R96">
        <v>301.60000000000002</v>
      </c>
      <c r="S96">
        <v>5</v>
      </c>
      <c r="U96">
        <v>363</v>
      </c>
      <c r="W96">
        <v>2</v>
      </c>
      <c r="Y96" t="s">
        <v>70</v>
      </c>
      <c r="Z96" t="s">
        <v>71</v>
      </c>
      <c r="AB96" t="s">
        <v>72</v>
      </c>
      <c r="AP96" t="s">
        <v>225</v>
      </c>
      <c r="AW96" t="s">
        <v>73</v>
      </c>
      <c r="AX96" t="s">
        <v>82</v>
      </c>
      <c r="AY96">
        <v>0</v>
      </c>
      <c r="AZ96" t="s">
        <v>49</v>
      </c>
      <c r="BA96" t="s">
        <v>82</v>
      </c>
      <c r="BB96">
        <v>0</v>
      </c>
      <c r="BD96">
        <v>0.03</v>
      </c>
      <c r="BE96">
        <v>54.2</v>
      </c>
      <c r="BF96">
        <v>54.2</v>
      </c>
      <c r="BG96">
        <v>5.63</v>
      </c>
      <c r="BL96" t="s">
        <v>124</v>
      </c>
      <c r="BM96" t="s">
        <v>125</v>
      </c>
      <c r="BO96" t="s">
        <v>120</v>
      </c>
      <c r="BP96" t="s">
        <v>233</v>
      </c>
      <c r="BQ96" s="3">
        <v>1</v>
      </c>
      <c r="BR96" s="3" t="str">
        <f t="shared" si="7"/>
        <v>Servicios marítimos</v>
      </c>
      <c r="BS96" s="3">
        <f t="shared" si="8"/>
        <v>1</v>
      </c>
      <c r="BT96" s="83">
        <f t="shared" si="9"/>
        <v>0</v>
      </c>
      <c r="BU96" s="82">
        <f t="shared" si="10"/>
        <v>2.8149999999999995</v>
      </c>
      <c r="BV96" s="3" t="str">
        <f t="shared" si="11"/>
        <v>0</v>
      </c>
      <c r="BW96" s="3" t="str">
        <f t="shared" si="12"/>
        <v>1</v>
      </c>
      <c r="BX96" s="3" t="str">
        <f t="shared" si="13"/>
        <v>0</v>
      </c>
    </row>
    <row r="97" spans="1:80" x14ac:dyDescent="0.3">
      <c r="A97" t="s">
        <v>723</v>
      </c>
      <c r="C97" t="s">
        <v>724</v>
      </c>
      <c r="D97" t="s">
        <v>725</v>
      </c>
      <c r="F97" t="s">
        <v>134</v>
      </c>
      <c r="G97" t="s">
        <v>275</v>
      </c>
      <c r="H97" t="s">
        <v>68</v>
      </c>
      <c r="I97" t="s">
        <v>68</v>
      </c>
      <c r="L97" t="s">
        <v>726</v>
      </c>
      <c r="N97" t="s">
        <v>134</v>
      </c>
      <c r="O97" t="s">
        <v>727</v>
      </c>
      <c r="P97" s="1">
        <v>42950</v>
      </c>
      <c r="Q97" s="2">
        <v>0.91791666666666671</v>
      </c>
      <c r="U97">
        <v>17300</v>
      </c>
      <c r="V97">
        <v>173</v>
      </c>
      <c r="Z97" t="s">
        <v>71</v>
      </c>
      <c r="AA97" t="s">
        <v>68</v>
      </c>
      <c r="AF97" t="s">
        <v>267</v>
      </c>
      <c r="AW97" t="s">
        <v>73</v>
      </c>
      <c r="AX97" t="s">
        <v>74</v>
      </c>
      <c r="AY97">
        <v>1</v>
      </c>
      <c r="AZ97" t="s">
        <v>49</v>
      </c>
      <c r="BA97" t="s">
        <v>74</v>
      </c>
      <c r="BB97">
        <v>1</v>
      </c>
      <c r="BC97">
        <v>173</v>
      </c>
      <c r="BE97">
        <v>17300</v>
      </c>
      <c r="BG97">
        <v>10</v>
      </c>
      <c r="BL97" t="s">
        <v>162</v>
      </c>
      <c r="BP97" t="s">
        <v>233</v>
      </c>
      <c r="BQ97" s="3">
        <v>1</v>
      </c>
      <c r="BR97" s="3" t="str">
        <f t="shared" si="7"/>
        <v>Enfrentamiento ACP y GUPC</v>
      </c>
      <c r="BS97" s="3">
        <f t="shared" si="8"/>
        <v>3</v>
      </c>
      <c r="BT97" s="83">
        <f t="shared" si="9"/>
        <v>2.1200980392156862E-3</v>
      </c>
      <c r="BU97" s="82">
        <f t="shared" si="10"/>
        <v>5</v>
      </c>
      <c r="BV97" s="3" t="str">
        <f t="shared" si="11"/>
        <v>1</v>
      </c>
      <c r="BW97" s="3" t="str">
        <f t="shared" si="12"/>
        <v>0</v>
      </c>
      <c r="BX97" s="3" t="str">
        <f t="shared" si="13"/>
        <v>0</v>
      </c>
      <c r="CA97" s="118">
        <v>2000</v>
      </c>
      <c r="CB97" s="118">
        <f>+(CA97*BC97)/20</f>
        <v>17300</v>
      </c>
    </row>
    <row r="98" spans="1:80" x14ac:dyDescent="0.3">
      <c r="A98" t="s">
        <v>728</v>
      </c>
      <c r="C98" t="s">
        <v>729</v>
      </c>
      <c r="D98" t="s">
        <v>730</v>
      </c>
      <c r="F98" t="s">
        <v>134</v>
      </c>
      <c r="G98" t="s">
        <v>261</v>
      </c>
      <c r="H98" t="s">
        <v>68</v>
      </c>
      <c r="I98" t="s">
        <v>68</v>
      </c>
      <c r="N98" t="s">
        <v>134</v>
      </c>
      <c r="O98" t="s">
        <v>731</v>
      </c>
      <c r="P98" s="1">
        <v>42949</v>
      </c>
      <c r="Q98" s="2">
        <v>0.85483796296296299</v>
      </c>
      <c r="U98">
        <v>18540</v>
      </c>
      <c r="V98">
        <v>206</v>
      </c>
      <c r="Z98" t="s">
        <v>71</v>
      </c>
      <c r="AA98" t="s">
        <v>68</v>
      </c>
      <c r="AH98" t="s">
        <v>216</v>
      </c>
      <c r="AW98" t="s">
        <v>73</v>
      </c>
      <c r="AX98" t="s">
        <v>74</v>
      </c>
      <c r="AY98">
        <v>1</v>
      </c>
      <c r="AZ98" t="s">
        <v>49</v>
      </c>
      <c r="BA98" t="s">
        <v>74</v>
      </c>
      <c r="BB98">
        <v>1</v>
      </c>
      <c r="BC98">
        <v>206</v>
      </c>
      <c r="BE98">
        <v>18540</v>
      </c>
      <c r="BF98">
        <v>18540</v>
      </c>
      <c r="BG98">
        <v>10</v>
      </c>
      <c r="BL98" t="s">
        <v>259</v>
      </c>
      <c r="BP98" t="s">
        <v>233</v>
      </c>
      <c r="BQ98" s="3">
        <v>1</v>
      </c>
      <c r="BR98" s="3" t="str">
        <f t="shared" si="7"/>
        <v>Ampliación Canal</v>
      </c>
      <c r="BS98" s="3">
        <f t="shared" si="8"/>
        <v>2</v>
      </c>
      <c r="BT98" s="83">
        <f t="shared" si="9"/>
        <v>2.5245098039215685E-3</v>
      </c>
      <c r="BU98" s="82">
        <f t="shared" si="10"/>
        <v>5</v>
      </c>
      <c r="BV98" s="3" t="str">
        <f t="shared" si="11"/>
        <v>1</v>
      </c>
      <c r="BW98" s="3" t="str">
        <f t="shared" si="12"/>
        <v>0</v>
      </c>
      <c r="BX98" s="3" t="str">
        <f t="shared" si="13"/>
        <v>0</v>
      </c>
    </row>
    <row r="99" spans="1:80" x14ac:dyDescent="0.3">
      <c r="A99" t="s">
        <v>732</v>
      </c>
      <c r="C99" t="s">
        <v>733</v>
      </c>
      <c r="D99" t="s">
        <v>143</v>
      </c>
      <c r="F99" t="s">
        <v>116</v>
      </c>
      <c r="G99" t="s">
        <v>129</v>
      </c>
      <c r="H99" t="s">
        <v>68</v>
      </c>
      <c r="K99" t="s">
        <v>130</v>
      </c>
      <c r="N99" t="s">
        <v>118</v>
      </c>
      <c r="O99" t="s">
        <v>462</v>
      </c>
      <c r="P99" s="1">
        <v>42948</v>
      </c>
      <c r="R99">
        <v>909.1</v>
      </c>
      <c r="S99">
        <v>4</v>
      </c>
      <c r="U99">
        <v>1360</v>
      </c>
      <c r="W99">
        <v>1</v>
      </c>
      <c r="Y99" t="s">
        <v>70</v>
      </c>
      <c r="Z99" t="s">
        <v>71</v>
      </c>
      <c r="AB99" t="s">
        <v>72</v>
      </c>
      <c r="AK99" t="s">
        <v>215</v>
      </c>
      <c r="AW99" t="s">
        <v>73</v>
      </c>
      <c r="AX99" t="s">
        <v>78</v>
      </c>
      <c r="AY99">
        <v>0</v>
      </c>
      <c r="AZ99" t="s">
        <v>49</v>
      </c>
      <c r="BA99" t="s">
        <v>78</v>
      </c>
      <c r="BB99">
        <v>0</v>
      </c>
      <c r="BD99">
        <v>0.5</v>
      </c>
      <c r="BE99">
        <v>680</v>
      </c>
      <c r="BF99">
        <v>680</v>
      </c>
      <c r="BG99">
        <v>6.56</v>
      </c>
      <c r="BL99" t="s">
        <v>129</v>
      </c>
      <c r="BM99" t="s">
        <v>131</v>
      </c>
      <c r="BO99" t="s">
        <v>120</v>
      </c>
      <c r="BP99" t="s">
        <v>77</v>
      </c>
      <c r="BQ99" s="3">
        <v>1</v>
      </c>
      <c r="BR99" s="3" t="str">
        <f t="shared" si="7"/>
        <v>Economía del Canal</v>
      </c>
      <c r="BS99" s="3">
        <f t="shared" si="8"/>
        <v>1</v>
      </c>
      <c r="BT99" s="83">
        <f t="shared" si="9"/>
        <v>0</v>
      </c>
      <c r="BU99" s="82">
        <f t="shared" si="10"/>
        <v>3.2799999999999994</v>
      </c>
      <c r="BV99" s="3" t="str">
        <f t="shared" si="11"/>
        <v>0</v>
      </c>
      <c r="BW99" s="3" t="str">
        <f t="shared" si="12"/>
        <v>1</v>
      </c>
      <c r="BX99" s="3" t="str">
        <f t="shared" si="13"/>
        <v>0</v>
      </c>
    </row>
    <row r="100" spans="1:80" x14ac:dyDescent="0.3">
      <c r="A100" t="s">
        <v>734</v>
      </c>
      <c r="C100" t="s">
        <v>735</v>
      </c>
      <c r="D100" t="s">
        <v>736</v>
      </c>
      <c r="F100" t="s">
        <v>116</v>
      </c>
      <c r="G100" t="s">
        <v>126</v>
      </c>
      <c r="H100" t="s">
        <v>68</v>
      </c>
      <c r="K100" t="s">
        <v>127</v>
      </c>
      <c r="L100" t="s">
        <v>737</v>
      </c>
      <c r="N100" t="s">
        <v>118</v>
      </c>
      <c r="O100" t="s">
        <v>684</v>
      </c>
      <c r="P100" s="1">
        <v>42949</v>
      </c>
      <c r="R100">
        <v>694.8</v>
      </c>
      <c r="S100">
        <v>5</v>
      </c>
      <c r="U100">
        <v>912</v>
      </c>
      <c r="W100">
        <v>11</v>
      </c>
      <c r="Y100" t="s">
        <v>70</v>
      </c>
      <c r="Z100" t="s">
        <v>71</v>
      </c>
      <c r="AB100" t="s">
        <v>72</v>
      </c>
      <c r="AR100" t="s">
        <v>235</v>
      </c>
      <c r="AW100" t="s">
        <v>73</v>
      </c>
      <c r="AX100" t="s">
        <v>82</v>
      </c>
      <c r="AY100">
        <v>0</v>
      </c>
      <c r="AZ100" t="s">
        <v>49</v>
      </c>
      <c r="BA100" t="s">
        <v>82</v>
      </c>
      <c r="BB100">
        <v>0</v>
      </c>
      <c r="BD100">
        <v>0.03</v>
      </c>
      <c r="BE100">
        <v>68.61</v>
      </c>
      <c r="BF100">
        <v>68.61</v>
      </c>
      <c r="BG100">
        <v>5.94</v>
      </c>
      <c r="BL100" t="s">
        <v>126</v>
      </c>
      <c r="BM100" t="s">
        <v>128</v>
      </c>
      <c r="BO100" t="s">
        <v>120</v>
      </c>
      <c r="BP100" t="s">
        <v>233</v>
      </c>
      <c r="BQ100" s="3">
        <v>1</v>
      </c>
      <c r="BR100" s="3" t="str">
        <f t="shared" si="7"/>
        <v>Cuarto puente sobre el Canal</v>
      </c>
      <c r="BS100" s="3">
        <f t="shared" si="8"/>
        <v>2</v>
      </c>
      <c r="BT100" s="83">
        <f t="shared" si="9"/>
        <v>0</v>
      </c>
      <c r="BU100" s="82">
        <f t="shared" si="10"/>
        <v>2.9700000000000006</v>
      </c>
      <c r="BV100" s="3" t="str">
        <f t="shared" si="11"/>
        <v>0</v>
      </c>
      <c r="BW100" s="3" t="str">
        <f t="shared" si="12"/>
        <v>1</v>
      </c>
      <c r="BX100" s="3" t="str">
        <f t="shared" si="13"/>
        <v>0</v>
      </c>
    </row>
    <row r="101" spans="1:80" x14ac:dyDescent="0.3">
      <c r="A101" t="s">
        <v>738</v>
      </c>
      <c r="B101" t="s">
        <v>739</v>
      </c>
      <c r="C101" t="s">
        <v>739</v>
      </c>
      <c r="D101" t="s">
        <v>740</v>
      </c>
      <c r="F101" t="s">
        <v>66</v>
      </c>
      <c r="G101" t="s">
        <v>101</v>
      </c>
      <c r="H101" t="s">
        <v>68</v>
      </c>
      <c r="N101" t="s">
        <v>69</v>
      </c>
      <c r="O101" t="s">
        <v>741</v>
      </c>
      <c r="P101" s="1">
        <v>42949</v>
      </c>
      <c r="Q101" s="2">
        <v>0.38680555555555557</v>
      </c>
      <c r="S101">
        <v>24288</v>
      </c>
      <c r="U101">
        <v>131.15</v>
      </c>
      <c r="X101">
        <v>5</v>
      </c>
      <c r="Z101" t="s">
        <v>71</v>
      </c>
      <c r="AB101" t="s">
        <v>72</v>
      </c>
      <c r="AE101" t="s">
        <v>194</v>
      </c>
      <c r="AK101" t="s">
        <v>215</v>
      </c>
      <c r="AW101" t="s">
        <v>73</v>
      </c>
      <c r="AX101" t="s">
        <v>78</v>
      </c>
      <c r="AY101">
        <v>0</v>
      </c>
      <c r="AZ101" t="s">
        <v>49</v>
      </c>
      <c r="BA101" t="s">
        <v>78</v>
      </c>
      <c r="BB101">
        <v>0</v>
      </c>
      <c r="BE101">
        <v>65.58</v>
      </c>
      <c r="BF101">
        <v>65.58</v>
      </c>
      <c r="BG101">
        <v>5.78</v>
      </c>
      <c r="BL101" t="s">
        <v>101</v>
      </c>
      <c r="BM101" t="s">
        <v>102</v>
      </c>
      <c r="BP101" t="s">
        <v>233</v>
      </c>
      <c r="BQ101" s="3">
        <v>1</v>
      </c>
      <c r="BR101" s="3" t="str">
        <f t="shared" si="7"/>
        <v>Economía del Canal</v>
      </c>
      <c r="BS101" s="3">
        <f t="shared" si="8"/>
        <v>2</v>
      </c>
      <c r="BT101" s="83">
        <f t="shared" si="9"/>
        <v>0</v>
      </c>
      <c r="BU101" s="82">
        <f t="shared" si="10"/>
        <v>2.8900000000000006</v>
      </c>
      <c r="BV101" s="3" t="str">
        <f t="shared" si="11"/>
        <v>0</v>
      </c>
      <c r="BW101" s="3" t="str">
        <f t="shared" si="12"/>
        <v>1</v>
      </c>
      <c r="BX101" s="3" t="str">
        <f t="shared" si="13"/>
        <v>0</v>
      </c>
    </row>
    <row r="102" spans="1:80" x14ac:dyDescent="0.3">
      <c r="A102" t="s">
        <v>742</v>
      </c>
      <c r="B102" t="s">
        <v>743</v>
      </c>
      <c r="C102" t="s">
        <v>743</v>
      </c>
      <c r="D102" t="s">
        <v>744</v>
      </c>
      <c r="F102" t="s">
        <v>66</v>
      </c>
      <c r="G102" t="s">
        <v>67</v>
      </c>
      <c r="H102" t="s">
        <v>68</v>
      </c>
      <c r="N102" t="s">
        <v>69</v>
      </c>
      <c r="O102" t="s">
        <v>745</v>
      </c>
      <c r="P102" s="1">
        <v>42953</v>
      </c>
      <c r="Q102" s="2">
        <v>9.0277777777777787E-3</v>
      </c>
      <c r="S102">
        <v>49727</v>
      </c>
      <c r="U102">
        <v>462.46</v>
      </c>
      <c r="X102">
        <v>5</v>
      </c>
      <c r="Y102" t="s">
        <v>70</v>
      </c>
      <c r="Z102" t="s">
        <v>71</v>
      </c>
      <c r="AB102" t="s">
        <v>72</v>
      </c>
      <c r="AP102" t="s">
        <v>224</v>
      </c>
      <c r="AW102" t="s">
        <v>73</v>
      </c>
      <c r="AX102" t="s">
        <v>78</v>
      </c>
      <c r="AY102">
        <v>1</v>
      </c>
      <c r="AZ102" t="s">
        <v>49</v>
      </c>
      <c r="BA102" t="s">
        <v>78</v>
      </c>
      <c r="BB102">
        <v>1</v>
      </c>
      <c r="BE102">
        <v>231.23</v>
      </c>
      <c r="BF102">
        <v>231.23</v>
      </c>
      <c r="BG102">
        <v>6.56</v>
      </c>
      <c r="BL102" t="s">
        <v>67</v>
      </c>
      <c r="BM102" t="s">
        <v>75</v>
      </c>
      <c r="BP102" t="s">
        <v>233</v>
      </c>
      <c r="BQ102" s="3">
        <v>1</v>
      </c>
      <c r="BR102" s="3" t="str">
        <f t="shared" si="7"/>
        <v>Tránsito de buques por el Canal</v>
      </c>
      <c r="BS102" s="3">
        <f t="shared" si="8"/>
        <v>6</v>
      </c>
      <c r="BT102" s="83">
        <f t="shared" si="9"/>
        <v>0</v>
      </c>
      <c r="BU102" s="82">
        <f t="shared" si="10"/>
        <v>3.2799999999999994</v>
      </c>
      <c r="BV102" s="3" t="str">
        <f t="shared" si="11"/>
        <v>1</v>
      </c>
      <c r="BW102" s="3" t="str">
        <f t="shared" si="12"/>
        <v>0</v>
      </c>
      <c r="BX102" s="3" t="str">
        <f t="shared" si="13"/>
        <v>0</v>
      </c>
    </row>
    <row r="103" spans="1:80" x14ac:dyDescent="0.3">
      <c r="A103" t="s">
        <v>746</v>
      </c>
      <c r="C103" t="s">
        <v>747</v>
      </c>
      <c r="D103" t="s">
        <v>748</v>
      </c>
      <c r="F103" t="s">
        <v>116</v>
      </c>
      <c r="G103" t="s">
        <v>124</v>
      </c>
      <c r="H103" t="s">
        <v>68</v>
      </c>
      <c r="N103" t="s">
        <v>118</v>
      </c>
      <c r="O103" t="s">
        <v>653</v>
      </c>
      <c r="P103" s="1">
        <v>42950</v>
      </c>
      <c r="R103">
        <v>706.2</v>
      </c>
      <c r="S103">
        <v>5</v>
      </c>
      <c r="U103">
        <v>790</v>
      </c>
      <c r="W103">
        <v>23</v>
      </c>
      <c r="Y103" t="s">
        <v>70</v>
      </c>
      <c r="Z103" t="s">
        <v>71</v>
      </c>
      <c r="AB103" t="s">
        <v>72</v>
      </c>
      <c r="AF103" t="s">
        <v>214</v>
      </c>
      <c r="AW103" t="s">
        <v>73</v>
      </c>
      <c r="AX103" t="s">
        <v>74</v>
      </c>
      <c r="AY103">
        <v>0</v>
      </c>
      <c r="AZ103" t="s">
        <v>49</v>
      </c>
      <c r="BA103" t="s">
        <v>74</v>
      </c>
      <c r="BB103">
        <v>0</v>
      </c>
      <c r="BD103">
        <v>0.46</v>
      </c>
      <c r="BE103">
        <v>790</v>
      </c>
      <c r="BF103">
        <v>790</v>
      </c>
      <c r="BG103">
        <v>6.56</v>
      </c>
      <c r="BL103" t="s">
        <v>124</v>
      </c>
      <c r="BM103" t="s">
        <v>125</v>
      </c>
      <c r="BO103" t="s">
        <v>120</v>
      </c>
      <c r="BP103" t="s">
        <v>233</v>
      </c>
      <c r="BQ103" s="3">
        <v>1</v>
      </c>
      <c r="BR103" s="3" t="str">
        <f t="shared" si="7"/>
        <v xml:space="preserve">Obras y arreglos </v>
      </c>
      <c r="BS103" s="3">
        <f t="shared" si="8"/>
        <v>3</v>
      </c>
      <c r="BT103" s="83">
        <f t="shared" si="9"/>
        <v>0</v>
      </c>
      <c r="BU103" s="82">
        <f t="shared" si="10"/>
        <v>3.2799999999999994</v>
      </c>
      <c r="BV103" s="3" t="str">
        <f t="shared" si="11"/>
        <v>0</v>
      </c>
      <c r="BW103" s="3" t="str">
        <f t="shared" si="12"/>
        <v>1</v>
      </c>
      <c r="BX103" s="3" t="str">
        <f t="shared" si="13"/>
        <v>0</v>
      </c>
    </row>
    <row r="104" spans="1:80" x14ac:dyDescent="0.3">
      <c r="A104" t="s">
        <v>749</v>
      </c>
      <c r="C104" t="s">
        <v>750</v>
      </c>
      <c r="D104" t="s">
        <v>143</v>
      </c>
      <c r="F104" t="s">
        <v>116</v>
      </c>
      <c r="G104" t="s">
        <v>126</v>
      </c>
      <c r="H104" t="s">
        <v>68</v>
      </c>
      <c r="K104" t="s">
        <v>127</v>
      </c>
      <c r="N104" t="s">
        <v>118</v>
      </c>
      <c r="O104" t="s">
        <v>462</v>
      </c>
      <c r="P104" s="1">
        <v>42948</v>
      </c>
      <c r="R104">
        <v>1719.4</v>
      </c>
      <c r="S104">
        <v>5</v>
      </c>
      <c r="U104">
        <v>2195</v>
      </c>
      <c r="W104">
        <v>1</v>
      </c>
      <c r="Y104" t="s">
        <v>70</v>
      </c>
      <c r="Z104" t="s">
        <v>71</v>
      </c>
      <c r="AB104" t="s">
        <v>72</v>
      </c>
      <c r="AK104" t="s">
        <v>215</v>
      </c>
      <c r="AW104" t="s">
        <v>73</v>
      </c>
      <c r="AX104" t="s">
        <v>82</v>
      </c>
      <c r="AY104">
        <v>0</v>
      </c>
      <c r="AZ104" t="s">
        <v>49</v>
      </c>
      <c r="BA104" t="s">
        <v>82</v>
      </c>
      <c r="BB104">
        <v>0</v>
      </c>
      <c r="BD104">
        <v>0.03</v>
      </c>
      <c r="BE104">
        <v>68.59</v>
      </c>
      <c r="BF104">
        <v>68.59</v>
      </c>
      <c r="BG104">
        <v>5.94</v>
      </c>
      <c r="BL104" t="s">
        <v>126</v>
      </c>
      <c r="BM104" t="s">
        <v>128</v>
      </c>
      <c r="BO104" t="s">
        <v>120</v>
      </c>
      <c r="BP104" t="s">
        <v>77</v>
      </c>
      <c r="BQ104" s="3">
        <v>1</v>
      </c>
      <c r="BR104" s="3" t="str">
        <f t="shared" si="7"/>
        <v>Economía del Canal</v>
      </c>
      <c r="BS104" s="3">
        <f t="shared" si="8"/>
        <v>1</v>
      </c>
      <c r="BT104" s="83">
        <f t="shared" si="9"/>
        <v>0</v>
      </c>
      <c r="BU104" s="82">
        <f t="shared" si="10"/>
        <v>2.9700000000000006</v>
      </c>
      <c r="BV104" s="3" t="str">
        <f t="shared" si="11"/>
        <v>0</v>
      </c>
      <c r="BW104" s="3" t="str">
        <f t="shared" si="12"/>
        <v>1</v>
      </c>
      <c r="BX104" s="3" t="str">
        <f t="shared" si="13"/>
        <v>0</v>
      </c>
    </row>
    <row r="105" spans="1:80" x14ac:dyDescent="0.3">
      <c r="A105" t="s">
        <v>751</v>
      </c>
      <c r="B105" t="s">
        <v>752</v>
      </c>
      <c r="C105" t="s">
        <v>752</v>
      </c>
      <c r="D105" t="s">
        <v>753</v>
      </c>
      <c r="F105" t="s">
        <v>66</v>
      </c>
      <c r="G105" t="s">
        <v>80</v>
      </c>
      <c r="H105" t="s">
        <v>68</v>
      </c>
      <c r="L105" t="s">
        <v>176</v>
      </c>
      <c r="N105" t="s">
        <v>69</v>
      </c>
      <c r="O105" t="s">
        <v>565</v>
      </c>
      <c r="P105" s="1">
        <v>42949</v>
      </c>
      <c r="Q105" s="2">
        <v>3.8194444444444441E-2</v>
      </c>
      <c r="S105">
        <v>32432</v>
      </c>
      <c r="U105">
        <v>214.05</v>
      </c>
      <c r="X105">
        <v>6</v>
      </c>
      <c r="Z105" t="s">
        <v>71</v>
      </c>
      <c r="AB105" t="s">
        <v>72</v>
      </c>
      <c r="AD105" t="s">
        <v>77</v>
      </c>
      <c r="AE105" t="s">
        <v>194</v>
      </c>
      <c r="AM105" t="s">
        <v>77</v>
      </c>
      <c r="AT105" t="s">
        <v>219</v>
      </c>
      <c r="AW105" t="s">
        <v>73</v>
      </c>
      <c r="AX105" t="s">
        <v>74</v>
      </c>
      <c r="AY105">
        <v>0</v>
      </c>
      <c r="AZ105" t="s">
        <v>49</v>
      </c>
      <c r="BA105" t="s">
        <v>74</v>
      </c>
      <c r="BB105">
        <v>0</v>
      </c>
      <c r="BE105">
        <v>214.05</v>
      </c>
      <c r="BF105">
        <v>214.05</v>
      </c>
      <c r="BG105">
        <v>6.41</v>
      </c>
      <c r="BL105" t="s">
        <v>80</v>
      </c>
      <c r="BM105" t="s">
        <v>81</v>
      </c>
      <c r="BP105" t="s">
        <v>233</v>
      </c>
      <c r="BQ105" s="3">
        <v>1</v>
      </c>
      <c r="BR105" s="3" t="str">
        <f t="shared" si="7"/>
        <v>Sindicatos del Canal</v>
      </c>
      <c r="BS105" s="3">
        <f t="shared" si="8"/>
        <v>2</v>
      </c>
      <c r="BT105" s="83">
        <f t="shared" si="9"/>
        <v>0</v>
      </c>
      <c r="BU105" s="82">
        <f t="shared" si="10"/>
        <v>3.2050000000000001</v>
      </c>
      <c r="BV105" s="3" t="str">
        <f t="shared" si="11"/>
        <v>0</v>
      </c>
      <c r="BW105" s="3" t="str">
        <f t="shared" si="12"/>
        <v>1</v>
      </c>
      <c r="BX105" s="3" t="str">
        <f t="shared" si="13"/>
        <v>0</v>
      </c>
    </row>
    <row r="106" spans="1:80" ht="15" customHeight="1" x14ac:dyDescent="0.3">
      <c r="A106" t="s">
        <v>754</v>
      </c>
      <c r="B106" t="s">
        <v>755</v>
      </c>
      <c r="C106" t="s">
        <v>755</v>
      </c>
      <c r="D106" t="s">
        <v>756</v>
      </c>
      <c r="F106" t="s">
        <v>66</v>
      </c>
      <c r="G106" t="s">
        <v>90</v>
      </c>
      <c r="H106" t="s">
        <v>68</v>
      </c>
      <c r="N106" t="s">
        <v>69</v>
      </c>
      <c r="O106" t="s">
        <v>757</v>
      </c>
      <c r="P106" s="1">
        <v>42949</v>
      </c>
      <c r="Q106" s="2">
        <v>0.26805555555555555</v>
      </c>
      <c r="S106">
        <v>3578</v>
      </c>
      <c r="U106">
        <v>100</v>
      </c>
      <c r="X106">
        <v>4</v>
      </c>
      <c r="Z106" t="s">
        <v>71</v>
      </c>
      <c r="AB106" t="s">
        <v>72</v>
      </c>
      <c r="AE106" t="s">
        <v>194</v>
      </c>
      <c r="AH106" t="s">
        <v>420</v>
      </c>
      <c r="AW106" t="s">
        <v>73</v>
      </c>
      <c r="AX106" t="s">
        <v>74</v>
      </c>
      <c r="AY106">
        <v>0</v>
      </c>
      <c r="AZ106" t="s">
        <v>49</v>
      </c>
      <c r="BA106" t="s">
        <v>74</v>
      </c>
      <c r="BB106">
        <v>0</v>
      </c>
      <c r="BE106">
        <v>10.02</v>
      </c>
      <c r="BF106">
        <v>10.02</v>
      </c>
      <c r="BG106">
        <v>6.41</v>
      </c>
      <c r="BL106" t="s">
        <v>90</v>
      </c>
      <c r="BM106" t="s">
        <v>91</v>
      </c>
      <c r="BP106" t="s">
        <v>233</v>
      </c>
      <c r="BQ106" s="3">
        <v>1</v>
      </c>
      <c r="BR106" s="3" t="str">
        <f t="shared" si="7"/>
        <v>Compuertas</v>
      </c>
      <c r="BS106" s="3">
        <f t="shared" si="8"/>
        <v>2</v>
      </c>
      <c r="BT106" s="83">
        <f t="shared" si="9"/>
        <v>0</v>
      </c>
      <c r="BU106" s="82">
        <f t="shared" si="10"/>
        <v>3.2050000000000001</v>
      </c>
      <c r="BV106" s="3" t="str">
        <f t="shared" si="11"/>
        <v>0</v>
      </c>
      <c r="BW106" s="3" t="str">
        <f t="shared" si="12"/>
        <v>1</v>
      </c>
      <c r="BX106" s="3" t="str">
        <f t="shared" si="13"/>
        <v>0</v>
      </c>
    </row>
    <row r="107" spans="1:80" x14ac:dyDescent="0.3">
      <c r="A107" t="s">
        <v>758</v>
      </c>
      <c r="C107" t="s">
        <v>759</v>
      </c>
      <c r="D107" t="s">
        <v>760</v>
      </c>
      <c r="F107" t="s">
        <v>116</v>
      </c>
      <c r="G107" t="s">
        <v>129</v>
      </c>
      <c r="H107" t="s">
        <v>68</v>
      </c>
      <c r="K107" t="s">
        <v>130</v>
      </c>
      <c r="L107" t="s">
        <v>243</v>
      </c>
      <c r="N107" t="s">
        <v>118</v>
      </c>
      <c r="O107" t="s">
        <v>653</v>
      </c>
      <c r="P107" s="1">
        <v>42950</v>
      </c>
      <c r="R107">
        <v>684.4</v>
      </c>
      <c r="S107">
        <v>4</v>
      </c>
      <c r="U107">
        <v>1040</v>
      </c>
      <c r="W107">
        <v>10</v>
      </c>
      <c r="Y107" t="s">
        <v>70</v>
      </c>
      <c r="Z107" t="s">
        <v>71</v>
      </c>
      <c r="AB107" t="s">
        <v>72</v>
      </c>
      <c r="AM107" t="s">
        <v>77</v>
      </c>
      <c r="AT107" t="s">
        <v>219</v>
      </c>
      <c r="AW107" t="s">
        <v>73</v>
      </c>
      <c r="AX107" t="s">
        <v>74</v>
      </c>
      <c r="AY107">
        <v>0</v>
      </c>
      <c r="AZ107" t="s">
        <v>49</v>
      </c>
      <c r="BA107" t="s">
        <v>74</v>
      </c>
      <c r="BB107">
        <v>0</v>
      </c>
      <c r="BD107">
        <v>0.76</v>
      </c>
      <c r="BE107">
        <v>1040</v>
      </c>
      <c r="BF107">
        <v>1040</v>
      </c>
      <c r="BG107">
        <v>7.19</v>
      </c>
      <c r="BL107" t="s">
        <v>129</v>
      </c>
      <c r="BM107" t="s">
        <v>131</v>
      </c>
      <c r="BO107" t="s">
        <v>120</v>
      </c>
      <c r="BP107" t="s">
        <v>233</v>
      </c>
      <c r="BQ107" s="3">
        <v>1</v>
      </c>
      <c r="BR107" s="3" t="str">
        <f t="shared" si="7"/>
        <v>Sindicatos del Canal</v>
      </c>
      <c r="BS107" s="3">
        <f t="shared" si="8"/>
        <v>3</v>
      </c>
      <c r="BT107" s="83">
        <f t="shared" si="9"/>
        <v>0</v>
      </c>
      <c r="BU107" s="82">
        <f t="shared" si="10"/>
        <v>3.5950000000000006</v>
      </c>
      <c r="BV107" s="3" t="str">
        <f t="shared" si="11"/>
        <v>0</v>
      </c>
      <c r="BW107" s="3" t="str">
        <f t="shared" si="12"/>
        <v>1</v>
      </c>
      <c r="BX107" s="3" t="str">
        <f t="shared" si="13"/>
        <v>0</v>
      </c>
    </row>
    <row r="108" spans="1:80" x14ac:dyDescent="0.3">
      <c r="A108" t="s">
        <v>761</v>
      </c>
      <c r="C108" t="s">
        <v>762</v>
      </c>
      <c r="D108" t="s">
        <v>763</v>
      </c>
      <c r="F108" t="s">
        <v>83</v>
      </c>
      <c r="G108" t="s">
        <v>137</v>
      </c>
      <c r="H108" t="s">
        <v>68</v>
      </c>
      <c r="I108" t="s">
        <v>68</v>
      </c>
      <c r="N108" t="s">
        <v>83</v>
      </c>
      <c r="O108" t="s">
        <v>764</v>
      </c>
      <c r="P108" s="1">
        <v>42950</v>
      </c>
      <c r="Q108" s="2">
        <v>0.30418981481481483</v>
      </c>
      <c r="U108">
        <v>261.3</v>
      </c>
      <c r="V108">
        <v>245</v>
      </c>
      <c r="Z108" t="s">
        <v>71</v>
      </c>
      <c r="AA108" t="s">
        <v>68</v>
      </c>
      <c r="AS108" t="s">
        <v>239</v>
      </c>
      <c r="AW108" t="s">
        <v>73</v>
      </c>
      <c r="AX108" t="s">
        <v>82</v>
      </c>
      <c r="AY108">
        <v>0</v>
      </c>
      <c r="AZ108" t="s">
        <v>49</v>
      </c>
      <c r="BA108" t="s">
        <v>82</v>
      </c>
      <c r="BB108">
        <v>0</v>
      </c>
      <c r="BC108">
        <v>5</v>
      </c>
      <c r="BE108">
        <v>10</v>
      </c>
      <c r="BF108">
        <v>5.33</v>
      </c>
      <c r="BG108">
        <v>5</v>
      </c>
      <c r="BL108" t="s">
        <v>138</v>
      </c>
      <c r="BP108" t="s">
        <v>233</v>
      </c>
      <c r="BQ108" s="3">
        <v>1</v>
      </c>
      <c r="BR108" s="3" t="str">
        <f t="shared" si="7"/>
        <v>Gobierno</v>
      </c>
      <c r="BS108" s="3">
        <f t="shared" si="8"/>
        <v>3</v>
      </c>
      <c r="BT108" s="83">
        <f t="shared" si="9"/>
        <v>3.0024509803921566E-3</v>
      </c>
      <c r="BU108" s="82">
        <f t="shared" si="10"/>
        <v>2.5</v>
      </c>
      <c r="BV108" s="3" t="str">
        <f t="shared" si="11"/>
        <v>0</v>
      </c>
      <c r="BW108" s="3" t="str">
        <f t="shared" si="12"/>
        <v>1</v>
      </c>
      <c r="BX108" s="3" t="str">
        <f t="shared" si="13"/>
        <v>0</v>
      </c>
    </row>
    <row r="109" spans="1:80" x14ac:dyDescent="0.3">
      <c r="A109" t="s">
        <v>765</v>
      </c>
      <c r="C109" t="s">
        <v>766</v>
      </c>
      <c r="D109" t="s">
        <v>767</v>
      </c>
      <c r="F109" t="s">
        <v>83</v>
      </c>
      <c r="G109" t="s">
        <v>84</v>
      </c>
      <c r="H109" t="s">
        <v>68</v>
      </c>
      <c r="I109" t="s">
        <v>68</v>
      </c>
      <c r="L109" t="s">
        <v>352</v>
      </c>
      <c r="N109" t="s">
        <v>83</v>
      </c>
      <c r="O109" t="s">
        <v>768</v>
      </c>
      <c r="P109" s="1">
        <v>42949</v>
      </c>
      <c r="Q109" s="2">
        <v>0.2621412037037037</v>
      </c>
      <c r="U109">
        <v>133.97</v>
      </c>
      <c r="V109">
        <v>201</v>
      </c>
      <c r="Z109" t="s">
        <v>71</v>
      </c>
      <c r="AA109" t="s">
        <v>68</v>
      </c>
      <c r="AD109" t="s">
        <v>77</v>
      </c>
      <c r="AF109" t="s">
        <v>267</v>
      </c>
      <c r="AW109" t="s">
        <v>73</v>
      </c>
      <c r="AX109" t="s">
        <v>74</v>
      </c>
      <c r="AY109">
        <v>1</v>
      </c>
      <c r="AZ109" t="s">
        <v>49</v>
      </c>
      <c r="BA109" t="s">
        <v>74</v>
      </c>
      <c r="BB109">
        <v>1</v>
      </c>
      <c r="BC109">
        <v>201</v>
      </c>
      <c r="BE109">
        <v>133.97</v>
      </c>
      <c r="BF109">
        <v>133.97</v>
      </c>
      <c r="BG109">
        <v>10</v>
      </c>
      <c r="BL109" t="s">
        <v>85</v>
      </c>
      <c r="BP109" t="s">
        <v>233</v>
      </c>
      <c r="BQ109" s="3">
        <v>1</v>
      </c>
      <c r="BR109" s="3" t="str">
        <f t="shared" si="7"/>
        <v>Enfrentamiento ACP y GUPC</v>
      </c>
      <c r="BS109" s="3">
        <f t="shared" si="8"/>
        <v>2</v>
      </c>
      <c r="BT109" s="83">
        <f t="shared" si="9"/>
        <v>2.4632352941176472E-3</v>
      </c>
      <c r="BU109" s="82">
        <f t="shared" si="10"/>
        <v>5</v>
      </c>
      <c r="BV109" s="3" t="str">
        <f t="shared" si="11"/>
        <v>1</v>
      </c>
      <c r="BW109" s="3" t="str">
        <f t="shared" si="12"/>
        <v>0</v>
      </c>
      <c r="BX109" s="3" t="str">
        <f t="shared" si="13"/>
        <v>0</v>
      </c>
    </row>
    <row r="110" spans="1:80" x14ac:dyDescent="0.3">
      <c r="A110" t="s">
        <v>769</v>
      </c>
      <c r="C110" t="s">
        <v>770</v>
      </c>
      <c r="D110" t="s">
        <v>771</v>
      </c>
      <c r="F110" t="s">
        <v>116</v>
      </c>
      <c r="G110" t="s">
        <v>126</v>
      </c>
      <c r="H110" t="s">
        <v>68</v>
      </c>
      <c r="K110" t="s">
        <v>127</v>
      </c>
      <c r="L110" t="s">
        <v>133</v>
      </c>
      <c r="N110" t="s">
        <v>118</v>
      </c>
      <c r="O110" t="s">
        <v>684</v>
      </c>
      <c r="P110" s="1">
        <v>42949</v>
      </c>
      <c r="R110">
        <v>93.1</v>
      </c>
      <c r="S110">
        <v>5</v>
      </c>
      <c r="U110">
        <v>122</v>
      </c>
      <c r="W110">
        <v>14</v>
      </c>
      <c r="Y110" t="s">
        <v>70</v>
      </c>
      <c r="Z110" t="s">
        <v>71</v>
      </c>
      <c r="AB110" t="s">
        <v>72</v>
      </c>
      <c r="AO110" t="s">
        <v>236</v>
      </c>
      <c r="AW110" t="s">
        <v>73</v>
      </c>
      <c r="AX110" t="s">
        <v>82</v>
      </c>
      <c r="AY110">
        <v>0</v>
      </c>
      <c r="AZ110" t="s">
        <v>49</v>
      </c>
      <c r="BA110" t="s">
        <v>82</v>
      </c>
      <c r="BB110">
        <v>0</v>
      </c>
      <c r="BD110">
        <v>0.03</v>
      </c>
      <c r="BE110">
        <v>68.569999999999993</v>
      </c>
      <c r="BF110">
        <v>68.569999999999993</v>
      </c>
      <c r="BG110">
        <v>5.94</v>
      </c>
      <c r="BL110" t="s">
        <v>126</v>
      </c>
      <c r="BM110" t="s">
        <v>128</v>
      </c>
      <c r="BO110" t="s">
        <v>120</v>
      </c>
      <c r="BP110" t="s">
        <v>233</v>
      </c>
      <c r="BQ110" s="3">
        <v>1</v>
      </c>
      <c r="BR110" s="3" t="str">
        <f t="shared" si="7"/>
        <v>Excursiones al Canal</v>
      </c>
      <c r="BS110" s="3">
        <f t="shared" si="8"/>
        <v>2</v>
      </c>
      <c r="BT110" s="83">
        <f t="shared" si="9"/>
        <v>0</v>
      </c>
      <c r="BU110" s="82">
        <f t="shared" si="10"/>
        <v>2.9700000000000006</v>
      </c>
      <c r="BV110" s="3" t="str">
        <f t="shared" si="11"/>
        <v>0</v>
      </c>
      <c r="BW110" s="3" t="str">
        <f t="shared" si="12"/>
        <v>1</v>
      </c>
      <c r="BX110" s="3" t="str">
        <f t="shared" si="13"/>
        <v>0</v>
      </c>
    </row>
    <row r="111" spans="1:80" s="107" customFormat="1" x14ac:dyDescent="0.3">
      <c r="A111" t="s">
        <v>772</v>
      </c>
      <c r="B111" t="s">
        <v>773</v>
      </c>
      <c r="C111" t="s">
        <v>773</v>
      </c>
      <c r="D111" t="s">
        <v>774</v>
      </c>
      <c r="E111"/>
      <c r="F111" t="s">
        <v>66</v>
      </c>
      <c r="G111" t="s">
        <v>86</v>
      </c>
      <c r="H111" t="s">
        <v>68</v>
      </c>
      <c r="I111"/>
      <c r="J111"/>
      <c r="K111"/>
      <c r="L111"/>
      <c r="M111"/>
      <c r="N111" t="s">
        <v>69</v>
      </c>
      <c r="O111" t="s">
        <v>775</v>
      </c>
      <c r="P111" s="1">
        <v>42950</v>
      </c>
      <c r="Q111" s="2">
        <v>0.65069444444444446</v>
      </c>
      <c r="R111"/>
      <c r="S111">
        <v>3352</v>
      </c>
      <c r="T111"/>
      <c r="U111">
        <v>100</v>
      </c>
      <c r="V111"/>
      <c r="W111"/>
      <c r="X111">
        <v>4</v>
      </c>
      <c r="Y111" t="s">
        <v>70</v>
      </c>
      <c r="Z111" t="s">
        <v>71</v>
      </c>
      <c r="AA111"/>
      <c r="AB111" t="s">
        <v>72</v>
      </c>
      <c r="AC111"/>
      <c r="AD111"/>
      <c r="AE111" t="s">
        <v>194</v>
      </c>
      <c r="AF111"/>
      <c r="AG111"/>
      <c r="AH111"/>
      <c r="AI111"/>
      <c r="AJ111"/>
      <c r="AK111"/>
      <c r="AL111"/>
      <c r="AM111" t="s">
        <v>77</v>
      </c>
      <c r="AN111"/>
      <c r="AO111"/>
      <c r="AP111"/>
      <c r="AQ111"/>
      <c r="AR111"/>
      <c r="AS111"/>
      <c r="AT111"/>
      <c r="AU111"/>
      <c r="AV111" t="s">
        <v>269</v>
      </c>
      <c r="AW111" t="s">
        <v>73</v>
      </c>
      <c r="AX111" t="s">
        <v>74</v>
      </c>
      <c r="AY111">
        <v>1</v>
      </c>
      <c r="AZ111" t="s">
        <v>49</v>
      </c>
      <c r="BA111" t="s">
        <v>74</v>
      </c>
      <c r="BB111">
        <v>1</v>
      </c>
      <c r="BC111"/>
      <c r="BD111"/>
      <c r="BE111">
        <v>9.3800000000000008</v>
      </c>
      <c r="BF111">
        <v>9.3800000000000008</v>
      </c>
      <c r="BG111">
        <v>7.81</v>
      </c>
      <c r="BH111"/>
      <c r="BI111"/>
      <c r="BJ111"/>
      <c r="BK111"/>
      <c r="BL111" t="s">
        <v>86</v>
      </c>
      <c r="BM111" t="s">
        <v>87</v>
      </c>
      <c r="BN111"/>
      <c r="BO111"/>
      <c r="BP111" t="s">
        <v>233</v>
      </c>
      <c r="BQ111" s="108">
        <v>1</v>
      </c>
      <c r="BR111" s="108" t="str">
        <f t="shared" si="7"/>
        <v>Cronograma de actividades</v>
      </c>
      <c r="BS111" s="108">
        <f t="shared" si="8"/>
        <v>3</v>
      </c>
      <c r="BT111" s="109">
        <f t="shared" si="9"/>
        <v>0</v>
      </c>
      <c r="BU111" s="110">
        <f t="shared" si="10"/>
        <v>3.9049999999999994</v>
      </c>
      <c r="BV111" s="108" t="str">
        <f t="shared" si="11"/>
        <v>1</v>
      </c>
      <c r="BW111" s="108" t="str">
        <f t="shared" si="12"/>
        <v>0</v>
      </c>
      <c r="BX111" s="108" t="str">
        <f t="shared" si="13"/>
        <v>0</v>
      </c>
    </row>
    <row r="112" spans="1:80" s="107" customFormat="1" x14ac:dyDescent="0.3">
      <c r="A112" t="s">
        <v>776</v>
      </c>
      <c r="B112"/>
      <c r="C112" t="s">
        <v>777</v>
      </c>
      <c r="D112" t="s">
        <v>778</v>
      </c>
      <c r="E112"/>
      <c r="F112" t="s">
        <v>83</v>
      </c>
      <c r="G112" t="s">
        <v>84</v>
      </c>
      <c r="H112" t="s">
        <v>68</v>
      </c>
      <c r="I112" t="s">
        <v>68</v>
      </c>
      <c r="J112"/>
      <c r="K112"/>
      <c r="L112"/>
      <c r="M112"/>
      <c r="N112" t="s">
        <v>83</v>
      </c>
      <c r="O112" t="s">
        <v>779</v>
      </c>
      <c r="P112" s="1">
        <v>42949</v>
      </c>
      <c r="Q112" s="2">
        <v>0.29281249999999998</v>
      </c>
      <c r="R112"/>
      <c r="S112"/>
      <c r="T112"/>
      <c r="U112">
        <v>79.98</v>
      </c>
      <c r="V112">
        <v>120</v>
      </c>
      <c r="W112"/>
      <c r="X112"/>
      <c r="Y112"/>
      <c r="Z112" t="s">
        <v>71</v>
      </c>
      <c r="AA112" t="s">
        <v>68</v>
      </c>
      <c r="AB112"/>
      <c r="AC112"/>
      <c r="AD112" t="s">
        <v>77</v>
      </c>
      <c r="AE112"/>
      <c r="AF112" t="s">
        <v>214</v>
      </c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 t="s">
        <v>73</v>
      </c>
      <c r="AX112" t="s">
        <v>74</v>
      </c>
      <c r="AY112">
        <v>0</v>
      </c>
      <c r="AZ112" t="s">
        <v>49</v>
      </c>
      <c r="BA112" t="s">
        <v>74</v>
      </c>
      <c r="BB112">
        <v>0</v>
      </c>
      <c r="BC112">
        <v>120</v>
      </c>
      <c r="BD112"/>
      <c r="BE112">
        <v>79.98</v>
      </c>
      <c r="BF112">
        <v>79.98</v>
      </c>
      <c r="BG112">
        <v>5</v>
      </c>
      <c r="BH112"/>
      <c r="BI112"/>
      <c r="BJ112"/>
      <c r="BK112"/>
      <c r="BL112" t="s">
        <v>85</v>
      </c>
      <c r="BM112"/>
      <c r="BN112"/>
      <c r="BO112"/>
      <c r="BP112" t="s">
        <v>233</v>
      </c>
      <c r="BQ112" s="108">
        <v>1</v>
      </c>
      <c r="BR112" s="108" t="str">
        <f t="shared" si="7"/>
        <v xml:space="preserve">Obras y arreglos </v>
      </c>
      <c r="BS112" s="108">
        <f t="shared" si="8"/>
        <v>2</v>
      </c>
      <c r="BT112" s="109">
        <f t="shared" si="9"/>
        <v>1.4705882352941176E-3</v>
      </c>
      <c r="BU112" s="110">
        <f t="shared" si="10"/>
        <v>2.5</v>
      </c>
      <c r="BV112" s="108" t="str">
        <f t="shared" si="11"/>
        <v>0</v>
      </c>
      <c r="BW112" s="108" t="str">
        <f t="shared" si="12"/>
        <v>1</v>
      </c>
      <c r="BX112" s="108" t="str">
        <f t="shared" si="13"/>
        <v>0</v>
      </c>
    </row>
    <row r="113" spans="1:76" x14ac:dyDescent="0.3">
      <c r="A113" t="s">
        <v>780</v>
      </c>
      <c r="C113" t="s">
        <v>781</v>
      </c>
      <c r="D113" t="s">
        <v>143</v>
      </c>
      <c r="F113" t="s">
        <v>116</v>
      </c>
      <c r="G113" t="s">
        <v>126</v>
      </c>
      <c r="H113" t="s">
        <v>68</v>
      </c>
      <c r="K113" t="s">
        <v>127</v>
      </c>
      <c r="N113" t="s">
        <v>118</v>
      </c>
      <c r="O113" t="s">
        <v>684</v>
      </c>
      <c r="P113" s="1">
        <v>42949</v>
      </c>
      <c r="R113">
        <v>1716</v>
      </c>
      <c r="S113">
        <v>5</v>
      </c>
      <c r="U113">
        <v>2195</v>
      </c>
      <c r="W113">
        <v>1</v>
      </c>
      <c r="Y113" t="s">
        <v>70</v>
      </c>
      <c r="Z113" t="s">
        <v>71</v>
      </c>
      <c r="AB113" t="s">
        <v>72</v>
      </c>
      <c r="AE113" t="s">
        <v>196</v>
      </c>
      <c r="AH113" t="s">
        <v>216</v>
      </c>
      <c r="AW113" t="s">
        <v>73</v>
      </c>
      <c r="AX113" t="s">
        <v>82</v>
      </c>
      <c r="AY113">
        <v>0</v>
      </c>
      <c r="AZ113" t="s">
        <v>49</v>
      </c>
      <c r="BA113" t="s">
        <v>82</v>
      </c>
      <c r="BB113">
        <v>0</v>
      </c>
      <c r="BD113">
        <v>0.03</v>
      </c>
      <c r="BE113">
        <v>68.59</v>
      </c>
      <c r="BF113">
        <v>68.59</v>
      </c>
      <c r="BG113">
        <v>5.94</v>
      </c>
      <c r="BL113" t="s">
        <v>126</v>
      </c>
      <c r="BM113" t="s">
        <v>128</v>
      </c>
      <c r="BO113" t="s">
        <v>120</v>
      </c>
      <c r="BP113" t="s">
        <v>77</v>
      </c>
      <c r="BQ113" s="3">
        <v>1</v>
      </c>
      <c r="BR113" s="3" t="str">
        <f t="shared" si="7"/>
        <v>Ampliación Canal</v>
      </c>
      <c r="BS113" s="3">
        <f t="shared" si="8"/>
        <v>2</v>
      </c>
      <c r="BT113" s="83">
        <f t="shared" si="9"/>
        <v>0</v>
      </c>
      <c r="BU113" s="82">
        <f t="shared" si="10"/>
        <v>2.9700000000000006</v>
      </c>
      <c r="BV113" s="3" t="str">
        <f t="shared" si="11"/>
        <v>0</v>
      </c>
      <c r="BW113" s="3" t="str">
        <f t="shared" si="12"/>
        <v>1</v>
      </c>
      <c r="BX113" s="3" t="str">
        <f t="shared" si="13"/>
        <v>0</v>
      </c>
    </row>
    <row r="114" spans="1:76" x14ac:dyDescent="0.3">
      <c r="A114" t="s">
        <v>782</v>
      </c>
      <c r="C114" t="s">
        <v>783</v>
      </c>
      <c r="D114" t="s">
        <v>784</v>
      </c>
      <c r="F114" t="s">
        <v>116</v>
      </c>
      <c r="G114" t="s">
        <v>129</v>
      </c>
      <c r="H114" t="s">
        <v>68</v>
      </c>
      <c r="K114" t="s">
        <v>130</v>
      </c>
      <c r="N114" t="s">
        <v>118</v>
      </c>
      <c r="O114" t="s">
        <v>653</v>
      </c>
      <c r="P114" s="1">
        <v>42950</v>
      </c>
      <c r="R114">
        <v>67.599999999999994</v>
      </c>
      <c r="S114">
        <v>4</v>
      </c>
      <c r="U114">
        <v>104</v>
      </c>
      <c r="W114">
        <v>9</v>
      </c>
      <c r="Y114" t="s">
        <v>70</v>
      </c>
      <c r="Z114" t="s">
        <v>71</v>
      </c>
      <c r="AB114" t="s">
        <v>72</v>
      </c>
      <c r="AV114" t="s">
        <v>262</v>
      </c>
      <c r="AW114" t="s">
        <v>73</v>
      </c>
      <c r="AX114" t="s">
        <v>82</v>
      </c>
      <c r="AY114">
        <v>0</v>
      </c>
      <c r="AZ114" t="s">
        <v>49</v>
      </c>
      <c r="BA114" t="s">
        <v>82</v>
      </c>
      <c r="BB114">
        <v>0</v>
      </c>
      <c r="BD114">
        <v>0.03</v>
      </c>
      <c r="BE114">
        <v>42.43</v>
      </c>
      <c r="BF114">
        <v>42.43</v>
      </c>
      <c r="BG114">
        <v>6.25</v>
      </c>
      <c r="BL114" t="s">
        <v>129</v>
      </c>
      <c r="BM114" t="s">
        <v>131</v>
      </c>
      <c r="BO114" t="s">
        <v>120</v>
      </c>
      <c r="BP114" t="s">
        <v>77</v>
      </c>
      <c r="BQ114" s="3">
        <v>1</v>
      </c>
      <c r="BR114" s="3" t="s">
        <v>214</v>
      </c>
      <c r="BS114" s="3">
        <f t="shared" si="8"/>
        <v>3</v>
      </c>
      <c r="BT114" s="83">
        <f t="shared" si="9"/>
        <v>0</v>
      </c>
      <c r="BU114" s="82">
        <f t="shared" si="10"/>
        <v>3.125</v>
      </c>
      <c r="BV114" s="3" t="str">
        <f t="shared" si="11"/>
        <v>0</v>
      </c>
      <c r="BW114" s="3" t="str">
        <f t="shared" si="12"/>
        <v>1</v>
      </c>
      <c r="BX114" s="3" t="str">
        <f t="shared" si="13"/>
        <v>0</v>
      </c>
    </row>
    <row r="115" spans="1:76" s="107" customFormat="1" x14ac:dyDescent="0.3">
      <c r="A115" t="s">
        <v>785</v>
      </c>
      <c r="B115"/>
      <c r="C115" t="s">
        <v>786</v>
      </c>
      <c r="D115" t="s">
        <v>787</v>
      </c>
      <c r="E115"/>
      <c r="F115" t="s">
        <v>134</v>
      </c>
      <c r="G115" t="s">
        <v>258</v>
      </c>
      <c r="H115" t="s">
        <v>68</v>
      </c>
      <c r="I115" t="s">
        <v>68</v>
      </c>
      <c r="J115"/>
      <c r="K115"/>
      <c r="L115"/>
      <c r="M115"/>
      <c r="N115" t="s">
        <v>134</v>
      </c>
      <c r="O115" t="s">
        <v>788</v>
      </c>
      <c r="P115" s="1">
        <v>42951</v>
      </c>
      <c r="Q115" s="2">
        <v>0.36576388888888894</v>
      </c>
      <c r="R115"/>
      <c r="S115"/>
      <c r="T115"/>
      <c r="U115">
        <v>15727.5</v>
      </c>
      <c r="V115">
        <v>466</v>
      </c>
      <c r="W115"/>
      <c r="X115"/>
      <c r="Y115"/>
      <c r="Z115" t="s">
        <v>71</v>
      </c>
      <c r="AA115" t="s">
        <v>68</v>
      </c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 t="s">
        <v>270</v>
      </c>
      <c r="AR115"/>
      <c r="AS115"/>
      <c r="AT115"/>
      <c r="AU115"/>
      <c r="AV115"/>
      <c r="AW115" t="s">
        <v>73</v>
      </c>
      <c r="AX115" t="s">
        <v>78</v>
      </c>
      <c r="AY115">
        <v>0</v>
      </c>
      <c r="AZ115" t="s">
        <v>49</v>
      </c>
      <c r="BA115" t="s">
        <v>78</v>
      </c>
      <c r="BB115">
        <v>0</v>
      </c>
      <c r="BC115">
        <v>233</v>
      </c>
      <c r="BD115"/>
      <c r="BE115">
        <v>7863.75</v>
      </c>
      <c r="BF115">
        <v>7863.75</v>
      </c>
      <c r="BG115">
        <v>5</v>
      </c>
      <c r="BH115"/>
      <c r="BI115"/>
      <c r="BJ115"/>
      <c r="BK115"/>
      <c r="BL115" t="s">
        <v>259</v>
      </c>
      <c r="BM115"/>
      <c r="BN115"/>
      <c r="BO115"/>
      <c r="BP115" t="s">
        <v>233</v>
      </c>
      <c r="BQ115" s="108">
        <v>1</v>
      </c>
      <c r="BR115" s="108" t="str">
        <f t="shared" si="7"/>
        <v>Areas Protegidas</v>
      </c>
      <c r="BS115" s="108">
        <f t="shared" si="8"/>
        <v>4</v>
      </c>
      <c r="BT115" s="109">
        <f t="shared" si="9"/>
        <v>5.71078431372549E-3</v>
      </c>
      <c r="BU115" s="110">
        <f t="shared" si="10"/>
        <v>2.5</v>
      </c>
      <c r="BV115" s="108" t="str">
        <f t="shared" si="11"/>
        <v>0</v>
      </c>
      <c r="BW115" s="108" t="str">
        <f t="shared" si="12"/>
        <v>1</v>
      </c>
      <c r="BX115" s="108" t="str">
        <f t="shared" si="13"/>
        <v>0</v>
      </c>
    </row>
    <row r="116" spans="1:76" s="107" customFormat="1" x14ac:dyDescent="0.3">
      <c r="A116" t="s">
        <v>789</v>
      </c>
      <c r="B116" t="s">
        <v>790</v>
      </c>
      <c r="C116" t="s">
        <v>790</v>
      </c>
      <c r="D116" t="s">
        <v>791</v>
      </c>
      <c r="E116"/>
      <c r="F116" t="s">
        <v>66</v>
      </c>
      <c r="G116" t="s">
        <v>80</v>
      </c>
      <c r="H116" t="s">
        <v>68</v>
      </c>
      <c r="I116"/>
      <c r="J116"/>
      <c r="K116"/>
      <c r="L116"/>
      <c r="M116"/>
      <c r="N116" t="s">
        <v>69</v>
      </c>
      <c r="O116" t="s">
        <v>792</v>
      </c>
      <c r="P116" s="1">
        <v>42951</v>
      </c>
      <c r="Q116" s="2">
        <v>2.6388888888888889E-2</v>
      </c>
      <c r="R116"/>
      <c r="S116">
        <v>32432</v>
      </c>
      <c r="T116"/>
      <c r="U116">
        <v>214.05</v>
      </c>
      <c r="V116"/>
      <c r="W116"/>
      <c r="X116">
        <v>6</v>
      </c>
      <c r="Y116"/>
      <c r="Z116" t="s">
        <v>71</v>
      </c>
      <c r="AA116"/>
      <c r="AB116" t="s">
        <v>72</v>
      </c>
      <c r="AC116"/>
      <c r="AD116"/>
      <c r="AE116" t="s">
        <v>194</v>
      </c>
      <c r="AF116"/>
      <c r="AG116"/>
      <c r="AH116" t="s">
        <v>420</v>
      </c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 t="s">
        <v>73</v>
      </c>
      <c r="AX116" t="s">
        <v>74</v>
      </c>
      <c r="AY116">
        <v>0</v>
      </c>
      <c r="AZ116" t="s">
        <v>49</v>
      </c>
      <c r="BA116" t="s">
        <v>74</v>
      </c>
      <c r="BB116">
        <v>0</v>
      </c>
      <c r="BC116"/>
      <c r="BD116"/>
      <c r="BE116">
        <v>214.05</v>
      </c>
      <c r="BF116">
        <v>214.05</v>
      </c>
      <c r="BG116">
        <v>6.41</v>
      </c>
      <c r="BH116"/>
      <c r="BI116"/>
      <c r="BJ116"/>
      <c r="BK116"/>
      <c r="BL116" t="s">
        <v>80</v>
      </c>
      <c r="BM116" t="s">
        <v>81</v>
      </c>
      <c r="BN116"/>
      <c r="BO116"/>
      <c r="BP116" t="s">
        <v>233</v>
      </c>
      <c r="BQ116" s="108">
        <v>1</v>
      </c>
      <c r="BR116" s="108" t="str">
        <f t="shared" si="7"/>
        <v>Compuertas</v>
      </c>
      <c r="BS116" s="108">
        <f t="shared" si="8"/>
        <v>4</v>
      </c>
      <c r="BT116" s="109">
        <f t="shared" si="9"/>
        <v>0</v>
      </c>
      <c r="BU116" s="110">
        <f t="shared" si="10"/>
        <v>3.2050000000000001</v>
      </c>
      <c r="BV116" s="108" t="str">
        <f t="shared" si="11"/>
        <v>0</v>
      </c>
      <c r="BW116" s="108" t="str">
        <f t="shared" si="12"/>
        <v>1</v>
      </c>
      <c r="BX116" s="108" t="str">
        <f t="shared" si="13"/>
        <v>0</v>
      </c>
    </row>
    <row r="117" spans="1:76" s="107" customFormat="1" x14ac:dyDescent="0.3">
      <c r="A117" t="s">
        <v>793</v>
      </c>
      <c r="B117" t="s">
        <v>794</v>
      </c>
      <c r="C117" t="s">
        <v>794</v>
      </c>
      <c r="D117" t="s">
        <v>680</v>
      </c>
      <c r="E117"/>
      <c r="F117" t="s">
        <v>66</v>
      </c>
      <c r="G117" t="s">
        <v>86</v>
      </c>
      <c r="H117" t="s">
        <v>68</v>
      </c>
      <c r="I117"/>
      <c r="J117"/>
      <c r="K117"/>
      <c r="L117"/>
      <c r="M117"/>
      <c r="N117" t="s">
        <v>69</v>
      </c>
      <c r="O117" t="s">
        <v>795</v>
      </c>
      <c r="P117" s="1">
        <v>42949</v>
      </c>
      <c r="Q117" s="2">
        <v>0.24027777777777778</v>
      </c>
      <c r="R117"/>
      <c r="S117">
        <v>3352</v>
      </c>
      <c r="T117"/>
      <c r="U117">
        <v>100</v>
      </c>
      <c r="V117"/>
      <c r="W117"/>
      <c r="X117">
        <v>4</v>
      </c>
      <c r="Y117" t="s">
        <v>70</v>
      </c>
      <c r="Z117" t="s">
        <v>71</v>
      </c>
      <c r="AA117"/>
      <c r="AB117" t="s">
        <v>72</v>
      </c>
      <c r="AC117"/>
      <c r="AD117"/>
      <c r="AE117" t="s">
        <v>194</v>
      </c>
      <c r="AF117"/>
      <c r="AG117"/>
      <c r="AH117" t="s">
        <v>420</v>
      </c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 t="s">
        <v>73</v>
      </c>
      <c r="AX117" t="s">
        <v>74</v>
      </c>
      <c r="AY117">
        <v>0</v>
      </c>
      <c r="AZ117" t="s">
        <v>49</v>
      </c>
      <c r="BA117" t="s">
        <v>74</v>
      </c>
      <c r="BB117">
        <v>0</v>
      </c>
      <c r="BC117"/>
      <c r="BD117"/>
      <c r="BE117">
        <v>9.3800000000000008</v>
      </c>
      <c r="BF117">
        <v>9.3800000000000008</v>
      </c>
      <c r="BG117">
        <v>6.41</v>
      </c>
      <c r="BH117"/>
      <c r="BI117"/>
      <c r="BJ117"/>
      <c r="BK117"/>
      <c r="BL117" t="s">
        <v>86</v>
      </c>
      <c r="BM117" t="s">
        <v>87</v>
      </c>
      <c r="BN117"/>
      <c r="BO117"/>
      <c r="BP117" t="s">
        <v>233</v>
      </c>
      <c r="BQ117" s="108">
        <v>1</v>
      </c>
      <c r="BR117" s="108" t="str">
        <f t="shared" si="7"/>
        <v>Compuertas</v>
      </c>
      <c r="BS117" s="108">
        <f t="shared" si="8"/>
        <v>2</v>
      </c>
      <c r="BT117" s="109">
        <f t="shared" si="9"/>
        <v>0</v>
      </c>
      <c r="BU117" s="110">
        <f t="shared" si="10"/>
        <v>3.2050000000000001</v>
      </c>
      <c r="BV117" s="108" t="str">
        <f t="shared" si="11"/>
        <v>0</v>
      </c>
      <c r="BW117" s="108" t="str">
        <f t="shared" si="12"/>
        <v>1</v>
      </c>
      <c r="BX117" s="108" t="str">
        <f t="shared" si="13"/>
        <v>0</v>
      </c>
    </row>
    <row r="118" spans="1:76" x14ac:dyDescent="0.3">
      <c r="A118" t="s">
        <v>796</v>
      </c>
      <c r="B118" t="s">
        <v>797</v>
      </c>
      <c r="C118" t="s">
        <v>797</v>
      </c>
      <c r="D118" t="s">
        <v>798</v>
      </c>
      <c r="F118" t="s">
        <v>66</v>
      </c>
      <c r="G118" t="s">
        <v>280</v>
      </c>
      <c r="H118" t="s">
        <v>68</v>
      </c>
      <c r="N118" t="s">
        <v>69</v>
      </c>
      <c r="O118" t="s">
        <v>799</v>
      </c>
      <c r="P118" s="1">
        <v>42951</v>
      </c>
      <c r="Q118" s="2">
        <v>0.58958333333333335</v>
      </c>
      <c r="S118">
        <v>1131</v>
      </c>
      <c r="U118">
        <v>100</v>
      </c>
      <c r="X118">
        <v>4</v>
      </c>
      <c r="Z118" t="s">
        <v>71</v>
      </c>
      <c r="AB118" t="s">
        <v>72</v>
      </c>
      <c r="AO118" t="s">
        <v>222</v>
      </c>
      <c r="AW118" t="s">
        <v>73</v>
      </c>
      <c r="AX118" t="s">
        <v>78</v>
      </c>
      <c r="AY118">
        <v>1</v>
      </c>
      <c r="AZ118" t="s">
        <v>49</v>
      </c>
      <c r="BA118" t="s">
        <v>78</v>
      </c>
      <c r="BB118">
        <v>1</v>
      </c>
      <c r="BE118">
        <v>2.15</v>
      </c>
      <c r="BF118">
        <v>2.15</v>
      </c>
      <c r="BG118">
        <v>6.56</v>
      </c>
      <c r="BL118" t="s">
        <v>280</v>
      </c>
      <c r="BM118" t="s">
        <v>281</v>
      </c>
      <c r="BP118" t="s">
        <v>233</v>
      </c>
      <c r="BQ118" s="3">
        <v>1</v>
      </c>
      <c r="BR118" s="3" t="str">
        <f t="shared" si="7"/>
        <v>Sitios turísticos</v>
      </c>
      <c r="BS118" s="3">
        <f t="shared" si="8"/>
        <v>4</v>
      </c>
      <c r="BT118" s="83">
        <f t="shared" si="9"/>
        <v>0</v>
      </c>
      <c r="BU118" s="82">
        <f t="shared" si="10"/>
        <v>3.2799999999999994</v>
      </c>
      <c r="BV118" s="3" t="str">
        <f t="shared" si="11"/>
        <v>1</v>
      </c>
      <c r="BW118" s="3" t="str">
        <f t="shared" si="12"/>
        <v>0</v>
      </c>
      <c r="BX118" s="3" t="str">
        <f t="shared" si="13"/>
        <v>0</v>
      </c>
    </row>
    <row r="119" spans="1:76" s="107" customFormat="1" x14ac:dyDescent="0.3">
      <c r="A119" t="s">
        <v>800</v>
      </c>
      <c r="B119"/>
      <c r="C119" t="s">
        <v>801</v>
      </c>
      <c r="D119" t="s">
        <v>802</v>
      </c>
      <c r="E119"/>
      <c r="F119" t="s">
        <v>116</v>
      </c>
      <c r="G119" t="s">
        <v>126</v>
      </c>
      <c r="H119" t="s">
        <v>68</v>
      </c>
      <c r="I119"/>
      <c r="J119"/>
      <c r="K119" t="s">
        <v>127</v>
      </c>
      <c r="L119"/>
      <c r="M119"/>
      <c r="N119" t="s">
        <v>118</v>
      </c>
      <c r="O119" t="s">
        <v>462</v>
      </c>
      <c r="P119" s="1">
        <v>42948</v>
      </c>
      <c r="Q119"/>
      <c r="R119">
        <v>232.3</v>
      </c>
      <c r="S119">
        <v>5</v>
      </c>
      <c r="T119"/>
      <c r="U119">
        <v>306</v>
      </c>
      <c r="V119"/>
      <c r="W119">
        <v>15</v>
      </c>
      <c r="X119"/>
      <c r="Y119" t="s">
        <v>70</v>
      </c>
      <c r="Z119" t="s">
        <v>71</v>
      </c>
      <c r="AA119"/>
      <c r="AB119" t="s">
        <v>72</v>
      </c>
      <c r="AC119"/>
      <c r="AD119"/>
      <c r="AE119"/>
      <c r="AF119"/>
      <c r="AG119"/>
      <c r="AH119" t="s">
        <v>420</v>
      </c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 t="s">
        <v>73</v>
      </c>
      <c r="AX119" t="s">
        <v>74</v>
      </c>
      <c r="AY119">
        <v>0</v>
      </c>
      <c r="AZ119" t="s">
        <v>49</v>
      </c>
      <c r="BA119" t="s">
        <v>74</v>
      </c>
      <c r="BB119">
        <v>0</v>
      </c>
      <c r="BC119"/>
      <c r="BD119">
        <v>0.14000000000000001</v>
      </c>
      <c r="BE119">
        <v>306</v>
      </c>
      <c r="BF119">
        <v>306</v>
      </c>
      <c r="BG119">
        <v>6.88</v>
      </c>
      <c r="BH119"/>
      <c r="BI119"/>
      <c r="BJ119"/>
      <c r="BK119"/>
      <c r="BL119" t="s">
        <v>126</v>
      </c>
      <c r="BM119" t="s">
        <v>128</v>
      </c>
      <c r="BN119"/>
      <c r="BO119" t="s">
        <v>120</v>
      </c>
      <c r="BP119" t="s">
        <v>77</v>
      </c>
      <c r="BQ119" s="108">
        <v>1</v>
      </c>
      <c r="BR119" s="108" t="str">
        <f t="shared" si="7"/>
        <v>Compuertas</v>
      </c>
      <c r="BS119" s="108">
        <f t="shared" si="8"/>
        <v>1</v>
      </c>
      <c r="BT119" s="109">
        <f t="shared" si="9"/>
        <v>0</v>
      </c>
      <c r="BU119" s="110">
        <f t="shared" si="10"/>
        <v>3.4399999999999995</v>
      </c>
      <c r="BV119" s="108" t="str">
        <f t="shared" si="11"/>
        <v>0</v>
      </c>
      <c r="BW119" s="108" t="str">
        <f t="shared" si="12"/>
        <v>1</v>
      </c>
      <c r="BX119" s="108" t="str">
        <f t="shared" si="13"/>
        <v>0</v>
      </c>
    </row>
    <row r="120" spans="1:76" x14ac:dyDescent="0.3">
      <c r="A120" t="s">
        <v>803</v>
      </c>
      <c r="B120" t="s">
        <v>804</v>
      </c>
      <c r="C120" t="s">
        <v>804</v>
      </c>
      <c r="D120" t="s">
        <v>805</v>
      </c>
      <c r="F120" t="s">
        <v>66</v>
      </c>
      <c r="G120" t="s">
        <v>97</v>
      </c>
      <c r="H120" t="s">
        <v>68</v>
      </c>
      <c r="N120" t="s">
        <v>69</v>
      </c>
      <c r="O120" t="s">
        <v>806</v>
      </c>
      <c r="P120" s="1">
        <v>42949</v>
      </c>
      <c r="Q120" s="2">
        <v>0.82916666666666661</v>
      </c>
      <c r="S120">
        <v>168</v>
      </c>
      <c r="U120">
        <v>100</v>
      </c>
      <c r="X120">
        <v>3</v>
      </c>
      <c r="Z120" t="s">
        <v>71</v>
      </c>
      <c r="AB120" t="s">
        <v>72</v>
      </c>
      <c r="AD120" t="s">
        <v>77</v>
      </c>
      <c r="AF120" t="s">
        <v>214</v>
      </c>
      <c r="AW120" t="s">
        <v>73</v>
      </c>
      <c r="AX120" t="s">
        <v>74</v>
      </c>
      <c r="AY120">
        <v>0</v>
      </c>
      <c r="AZ120" t="s">
        <v>49</v>
      </c>
      <c r="BA120" t="s">
        <v>74</v>
      </c>
      <c r="BB120">
        <v>0</v>
      </c>
      <c r="BE120">
        <v>0.34</v>
      </c>
      <c r="BF120">
        <v>0.34</v>
      </c>
      <c r="BG120">
        <v>6.41</v>
      </c>
      <c r="BL120" t="s">
        <v>97</v>
      </c>
      <c r="BM120" t="s">
        <v>98</v>
      </c>
      <c r="BP120" t="s">
        <v>233</v>
      </c>
      <c r="BQ120" s="3">
        <v>1</v>
      </c>
      <c r="BR120" s="3" t="str">
        <f t="shared" si="7"/>
        <v xml:space="preserve">Obras y arreglos </v>
      </c>
      <c r="BS120" s="3">
        <f t="shared" si="8"/>
        <v>2</v>
      </c>
      <c r="BT120" s="83">
        <f t="shared" si="9"/>
        <v>0</v>
      </c>
      <c r="BU120" s="82">
        <f t="shared" si="10"/>
        <v>3.2050000000000001</v>
      </c>
      <c r="BV120" s="3" t="str">
        <f t="shared" si="11"/>
        <v>0</v>
      </c>
      <c r="BW120" s="3" t="str">
        <f t="shared" si="12"/>
        <v>1</v>
      </c>
      <c r="BX120" s="3" t="str">
        <f t="shared" si="13"/>
        <v>0</v>
      </c>
    </row>
    <row r="121" spans="1:76" s="107" customFormat="1" x14ac:dyDescent="0.3">
      <c r="A121" t="s">
        <v>807</v>
      </c>
      <c r="B121"/>
      <c r="C121" t="s">
        <v>808</v>
      </c>
      <c r="D121" t="s">
        <v>809</v>
      </c>
      <c r="E121"/>
      <c r="F121" t="s">
        <v>116</v>
      </c>
      <c r="G121" t="s">
        <v>126</v>
      </c>
      <c r="H121" t="s">
        <v>68</v>
      </c>
      <c r="I121"/>
      <c r="J121"/>
      <c r="K121" t="s">
        <v>127</v>
      </c>
      <c r="L121" t="s">
        <v>176</v>
      </c>
      <c r="M121"/>
      <c r="N121" t="s">
        <v>118</v>
      </c>
      <c r="O121" t="s">
        <v>653</v>
      </c>
      <c r="P121" s="1">
        <v>42950</v>
      </c>
      <c r="Q121"/>
      <c r="R121">
        <v>100.9</v>
      </c>
      <c r="S121">
        <v>5</v>
      </c>
      <c r="T121"/>
      <c r="U121">
        <v>132</v>
      </c>
      <c r="V121"/>
      <c r="W121">
        <v>4</v>
      </c>
      <c r="X121"/>
      <c r="Y121" t="s">
        <v>70</v>
      </c>
      <c r="Z121" t="s">
        <v>71</v>
      </c>
      <c r="AA121"/>
      <c r="AB121" t="s">
        <v>72</v>
      </c>
      <c r="AC121"/>
      <c r="AD121"/>
      <c r="AE121" t="s">
        <v>194</v>
      </c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 t="s">
        <v>219</v>
      </c>
      <c r="AU121"/>
      <c r="AV121"/>
      <c r="AW121" t="s">
        <v>73</v>
      </c>
      <c r="AX121" t="s">
        <v>74</v>
      </c>
      <c r="AY121">
        <v>0</v>
      </c>
      <c r="AZ121" t="s">
        <v>49</v>
      </c>
      <c r="BA121" t="s">
        <v>74</v>
      </c>
      <c r="BB121">
        <v>0</v>
      </c>
      <c r="BC121"/>
      <c r="BD121">
        <v>0.06</v>
      </c>
      <c r="BE121">
        <v>132</v>
      </c>
      <c r="BF121">
        <v>132</v>
      </c>
      <c r="BG121">
        <v>6.88</v>
      </c>
      <c r="BH121"/>
      <c r="BI121"/>
      <c r="BJ121"/>
      <c r="BK121"/>
      <c r="BL121" t="s">
        <v>126</v>
      </c>
      <c r="BM121" t="s">
        <v>128</v>
      </c>
      <c r="BN121"/>
      <c r="BO121" t="s">
        <v>120</v>
      </c>
      <c r="BP121" t="s">
        <v>233</v>
      </c>
      <c r="BQ121" s="108">
        <v>1</v>
      </c>
      <c r="BR121" s="108" t="str">
        <f t="shared" si="7"/>
        <v>Sindicatos del Canal</v>
      </c>
      <c r="BS121" s="108">
        <f t="shared" si="8"/>
        <v>3</v>
      </c>
      <c r="BT121" s="109">
        <f t="shared" si="9"/>
        <v>0</v>
      </c>
      <c r="BU121" s="110">
        <f t="shared" si="10"/>
        <v>3.4399999999999995</v>
      </c>
      <c r="BV121" s="108" t="str">
        <f t="shared" si="11"/>
        <v>0</v>
      </c>
      <c r="BW121" s="108" t="str">
        <f t="shared" si="12"/>
        <v>1</v>
      </c>
      <c r="BX121" s="108" t="str">
        <f t="shared" si="13"/>
        <v>0</v>
      </c>
    </row>
    <row r="122" spans="1:76" x14ac:dyDescent="0.3">
      <c r="A122" t="s">
        <v>810</v>
      </c>
      <c r="B122" t="s">
        <v>644</v>
      </c>
      <c r="C122" t="s">
        <v>644</v>
      </c>
      <c r="D122" t="s">
        <v>687</v>
      </c>
      <c r="F122" t="s">
        <v>66</v>
      </c>
      <c r="G122" t="s">
        <v>67</v>
      </c>
      <c r="H122" t="s">
        <v>68</v>
      </c>
      <c r="N122" t="s">
        <v>69</v>
      </c>
      <c r="O122" t="s">
        <v>811</v>
      </c>
      <c r="P122" s="1">
        <v>42949</v>
      </c>
      <c r="Q122" s="2">
        <v>0.79236111111111107</v>
      </c>
      <c r="S122">
        <v>49727</v>
      </c>
      <c r="U122">
        <v>462.46</v>
      </c>
      <c r="X122">
        <v>5</v>
      </c>
      <c r="Y122" t="s">
        <v>70</v>
      </c>
      <c r="Z122" t="s">
        <v>71</v>
      </c>
      <c r="AB122" t="s">
        <v>72</v>
      </c>
      <c r="AD122" t="s">
        <v>77</v>
      </c>
      <c r="AE122" t="s">
        <v>194</v>
      </c>
      <c r="AF122" t="s">
        <v>214</v>
      </c>
      <c r="AW122" t="s">
        <v>73</v>
      </c>
      <c r="AX122" t="s">
        <v>74</v>
      </c>
      <c r="AY122">
        <v>0</v>
      </c>
      <c r="AZ122" t="s">
        <v>49</v>
      </c>
      <c r="BA122" t="s">
        <v>74</v>
      </c>
      <c r="BB122">
        <v>0</v>
      </c>
      <c r="BE122">
        <v>462.46</v>
      </c>
      <c r="BF122">
        <v>462.46</v>
      </c>
      <c r="BG122">
        <v>6.41</v>
      </c>
      <c r="BL122" t="s">
        <v>67</v>
      </c>
      <c r="BM122" t="s">
        <v>75</v>
      </c>
      <c r="BP122" t="s">
        <v>233</v>
      </c>
      <c r="BQ122" s="3">
        <v>1</v>
      </c>
      <c r="BR122" s="3" t="str">
        <f t="shared" si="7"/>
        <v xml:space="preserve">Obras y arreglos </v>
      </c>
      <c r="BS122" s="3">
        <f t="shared" si="8"/>
        <v>2</v>
      </c>
      <c r="BT122" s="83">
        <f t="shared" si="9"/>
        <v>0</v>
      </c>
      <c r="BU122" s="82">
        <f t="shared" si="10"/>
        <v>3.2050000000000001</v>
      </c>
      <c r="BV122" s="3" t="str">
        <f t="shared" si="11"/>
        <v>0</v>
      </c>
      <c r="BW122" s="3" t="str">
        <f t="shared" si="12"/>
        <v>1</v>
      </c>
      <c r="BX122" s="3" t="str">
        <f t="shared" si="13"/>
        <v>0</v>
      </c>
    </row>
    <row r="123" spans="1:76" x14ac:dyDescent="0.3">
      <c r="A123" t="s">
        <v>812</v>
      </c>
      <c r="C123" t="s">
        <v>813</v>
      </c>
      <c r="D123" t="s">
        <v>814</v>
      </c>
      <c r="F123" t="s">
        <v>83</v>
      </c>
      <c r="G123" t="s">
        <v>137</v>
      </c>
      <c r="H123" t="s">
        <v>68</v>
      </c>
      <c r="I123" t="s">
        <v>68</v>
      </c>
      <c r="N123" t="s">
        <v>83</v>
      </c>
      <c r="O123" t="s">
        <v>815</v>
      </c>
      <c r="P123" s="1">
        <v>42951</v>
      </c>
      <c r="Q123" s="2">
        <v>0.40159722222222222</v>
      </c>
      <c r="U123">
        <v>802.02</v>
      </c>
      <c r="V123">
        <v>752</v>
      </c>
      <c r="Z123" t="s">
        <v>71</v>
      </c>
      <c r="AA123" t="s">
        <v>68</v>
      </c>
      <c r="AU123" t="s">
        <v>174</v>
      </c>
      <c r="AW123" t="s">
        <v>73</v>
      </c>
      <c r="AX123" t="s">
        <v>82</v>
      </c>
      <c r="AY123">
        <v>0</v>
      </c>
      <c r="AZ123" t="s">
        <v>49</v>
      </c>
      <c r="BA123" t="s">
        <v>82</v>
      </c>
      <c r="BB123">
        <v>0</v>
      </c>
      <c r="BC123">
        <v>5</v>
      </c>
      <c r="BE123">
        <v>10</v>
      </c>
      <c r="BF123">
        <v>5.33</v>
      </c>
      <c r="BG123">
        <v>5</v>
      </c>
      <c r="BL123" t="s">
        <v>138</v>
      </c>
      <c r="BP123" t="s">
        <v>233</v>
      </c>
      <c r="BQ123" s="3">
        <v>1</v>
      </c>
      <c r="BR123" s="3" t="str">
        <f t="shared" si="7"/>
        <v>Relaciones internacionales</v>
      </c>
      <c r="BS123" s="3">
        <f t="shared" si="8"/>
        <v>4</v>
      </c>
      <c r="BT123" s="83">
        <f t="shared" si="9"/>
        <v>9.2156862745098045E-3</v>
      </c>
      <c r="BU123" s="82">
        <f t="shared" si="10"/>
        <v>2.5</v>
      </c>
      <c r="BV123" s="3" t="str">
        <f t="shared" si="11"/>
        <v>0</v>
      </c>
      <c r="BW123" s="3" t="str">
        <f t="shared" si="12"/>
        <v>1</v>
      </c>
      <c r="BX123" s="3" t="str">
        <f t="shared" si="13"/>
        <v>0</v>
      </c>
    </row>
    <row r="124" spans="1:76" x14ac:dyDescent="0.3">
      <c r="A124" t="s">
        <v>816</v>
      </c>
      <c r="B124" t="s">
        <v>790</v>
      </c>
      <c r="C124" t="s">
        <v>790</v>
      </c>
      <c r="D124" t="s">
        <v>817</v>
      </c>
      <c r="F124" t="s">
        <v>66</v>
      </c>
      <c r="G124" t="s">
        <v>80</v>
      </c>
      <c r="H124" t="s">
        <v>68</v>
      </c>
      <c r="N124" t="s">
        <v>69</v>
      </c>
      <c r="O124" t="s">
        <v>818</v>
      </c>
      <c r="P124" s="1">
        <v>42951</v>
      </c>
      <c r="Q124" s="2">
        <v>3.7499999999999999E-2</v>
      </c>
      <c r="S124">
        <v>32432</v>
      </c>
      <c r="U124">
        <v>214.05</v>
      </c>
      <c r="X124">
        <v>6</v>
      </c>
      <c r="Z124" t="s">
        <v>71</v>
      </c>
      <c r="AB124" t="s">
        <v>72</v>
      </c>
      <c r="AK124" t="s">
        <v>167</v>
      </c>
      <c r="AW124" t="s">
        <v>73</v>
      </c>
      <c r="AX124" t="s">
        <v>78</v>
      </c>
      <c r="AY124">
        <v>1</v>
      </c>
      <c r="AZ124" t="s">
        <v>49</v>
      </c>
      <c r="BA124" t="s">
        <v>78</v>
      </c>
      <c r="BB124">
        <v>1</v>
      </c>
      <c r="BE124">
        <v>107.03</v>
      </c>
      <c r="BF124">
        <v>107.03</v>
      </c>
      <c r="BG124">
        <v>6.56</v>
      </c>
      <c r="BL124" t="s">
        <v>80</v>
      </c>
      <c r="BM124" t="s">
        <v>81</v>
      </c>
      <c r="BP124" t="s">
        <v>233</v>
      </c>
      <c r="BQ124" s="3">
        <v>1</v>
      </c>
      <c r="BR124" s="3" t="str">
        <f t="shared" si="7"/>
        <v>Economía de Panamá</v>
      </c>
      <c r="BS124" s="3">
        <f t="shared" si="8"/>
        <v>4</v>
      </c>
      <c r="BT124" s="83">
        <f t="shared" si="9"/>
        <v>0</v>
      </c>
      <c r="BU124" s="82">
        <f t="shared" si="10"/>
        <v>3.2799999999999994</v>
      </c>
      <c r="BV124" s="3" t="str">
        <f t="shared" si="11"/>
        <v>1</v>
      </c>
      <c r="BW124" s="3" t="str">
        <f t="shared" si="12"/>
        <v>0</v>
      </c>
      <c r="BX124" s="3" t="str">
        <f t="shared" si="13"/>
        <v>0</v>
      </c>
    </row>
    <row r="125" spans="1:76" x14ac:dyDescent="0.3">
      <c r="A125" t="s">
        <v>819</v>
      </c>
      <c r="C125" t="s">
        <v>820</v>
      </c>
      <c r="D125" t="s">
        <v>821</v>
      </c>
      <c r="F125" t="s">
        <v>116</v>
      </c>
      <c r="G125" t="s">
        <v>126</v>
      </c>
      <c r="H125" t="s">
        <v>68</v>
      </c>
      <c r="K125" t="s">
        <v>127</v>
      </c>
      <c r="L125" t="s">
        <v>176</v>
      </c>
      <c r="N125" t="s">
        <v>118</v>
      </c>
      <c r="O125" t="s">
        <v>653</v>
      </c>
      <c r="P125" s="1">
        <v>42950</v>
      </c>
      <c r="R125">
        <v>611.79999999999995</v>
      </c>
      <c r="S125">
        <v>5</v>
      </c>
      <c r="U125">
        <v>803</v>
      </c>
      <c r="W125">
        <v>13</v>
      </c>
      <c r="Y125" t="s">
        <v>70</v>
      </c>
      <c r="Z125" t="s">
        <v>71</v>
      </c>
      <c r="AB125" t="s">
        <v>72</v>
      </c>
      <c r="AK125" t="s">
        <v>215</v>
      </c>
      <c r="AW125" t="s">
        <v>73</v>
      </c>
      <c r="AX125" t="s">
        <v>78</v>
      </c>
      <c r="AY125">
        <v>0</v>
      </c>
      <c r="AZ125" t="s">
        <v>49</v>
      </c>
      <c r="BA125" t="s">
        <v>78</v>
      </c>
      <c r="BB125">
        <v>0</v>
      </c>
      <c r="BD125">
        <v>0.18</v>
      </c>
      <c r="BE125">
        <v>401.5</v>
      </c>
      <c r="BF125">
        <v>401.5</v>
      </c>
      <c r="BG125">
        <v>6.25</v>
      </c>
      <c r="BL125" t="s">
        <v>126</v>
      </c>
      <c r="BM125" t="s">
        <v>128</v>
      </c>
      <c r="BO125" t="s">
        <v>120</v>
      </c>
      <c r="BP125" t="s">
        <v>77</v>
      </c>
      <c r="BQ125" s="3">
        <v>1</v>
      </c>
      <c r="BR125" s="3" t="str">
        <f t="shared" si="7"/>
        <v>Economía del Canal</v>
      </c>
      <c r="BS125" s="3">
        <f t="shared" si="8"/>
        <v>3</v>
      </c>
      <c r="BT125" s="83">
        <f t="shared" si="9"/>
        <v>0</v>
      </c>
      <c r="BU125" s="82">
        <f t="shared" si="10"/>
        <v>3.125</v>
      </c>
      <c r="BV125" s="3" t="str">
        <f t="shared" si="11"/>
        <v>0</v>
      </c>
      <c r="BW125" s="3" t="str">
        <f t="shared" si="12"/>
        <v>1</v>
      </c>
      <c r="BX125" s="3" t="str">
        <f t="shared" si="13"/>
        <v>0</v>
      </c>
    </row>
    <row r="126" spans="1:76" x14ac:dyDescent="0.3">
      <c r="A126" t="s">
        <v>822</v>
      </c>
      <c r="C126" t="s">
        <v>823</v>
      </c>
      <c r="D126" t="s">
        <v>824</v>
      </c>
      <c r="F126" t="s">
        <v>116</v>
      </c>
      <c r="G126" t="s">
        <v>124</v>
      </c>
      <c r="H126" t="s">
        <v>68</v>
      </c>
      <c r="L126" t="s">
        <v>825</v>
      </c>
      <c r="N126" t="s">
        <v>118</v>
      </c>
      <c r="O126" t="s">
        <v>684</v>
      </c>
      <c r="P126" s="1">
        <v>42949</v>
      </c>
      <c r="R126">
        <v>430.1</v>
      </c>
      <c r="S126">
        <v>5</v>
      </c>
      <c r="U126">
        <v>489</v>
      </c>
      <c r="W126">
        <v>16</v>
      </c>
      <c r="Y126" t="s">
        <v>70</v>
      </c>
      <c r="Z126" t="s">
        <v>71</v>
      </c>
      <c r="AB126" t="s">
        <v>72</v>
      </c>
      <c r="AT126" t="s">
        <v>219</v>
      </c>
      <c r="AW126" t="s">
        <v>73</v>
      </c>
      <c r="AX126" t="s">
        <v>74</v>
      </c>
      <c r="AY126">
        <v>0</v>
      </c>
      <c r="AZ126" t="s">
        <v>49</v>
      </c>
      <c r="BA126" t="s">
        <v>74</v>
      </c>
      <c r="BB126">
        <v>0</v>
      </c>
      <c r="BD126">
        <v>0.28000000000000003</v>
      </c>
      <c r="BE126">
        <v>489</v>
      </c>
      <c r="BF126">
        <v>489</v>
      </c>
      <c r="BG126">
        <v>6.56</v>
      </c>
      <c r="BL126" t="s">
        <v>124</v>
      </c>
      <c r="BM126" t="s">
        <v>125</v>
      </c>
      <c r="BO126" t="s">
        <v>120</v>
      </c>
      <c r="BP126" t="s">
        <v>233</v>
      </c>
      <c r="BQ126" s="3">
        <v>1</v>
      </c>
      <c r="BR126" s="3" t="str">
        <f t="shared" si="7"/>
        <v>Sindicatos del Canal</v>
      </c>
      <c r="BS126" s="3">
        <f t="shared" si="8"/>
        <v>2</v>
      </c>
      <c r="BT126" s="83">
        <f t="shared" si="9"/>
        <v>0</v>
      </c>
      <c r="BU126" s="82">
        <f t="shared" si="10"/>
        <v>3.2799999999999994</v>
      </c>
      <c r="BV126" s="3" t="str">
        <f t="shared" si="11"/>
        <v>0</v>
      </c>
      <c r="BW126" s="3" t="str">
        <f t="shared" si="12"/>
        <v>1</v>
      </c>
      <c r="BX126" s="3" t="str">
        <f t="shared" si="13"/>
        <v>0</v>
      </c>
    </row>
    <row r="127" spans="1:76" x14ac:dyDescent="0.3">
      <c r="A127" t="s">
        <v>826</v>
      </c>
      <c r="B127" t="s">
        <v>827</v>
      </c>
      <c r="C127" t="s">
        <v>827</v>
      </c>
      <c r="D127" t="s">
        <v>828</v>
      </c>
      <c r="F127" t="s">
        <v>66</v>
      </c>
      <c r="G127" t="s">
        <v>151</v>
      </c>
      <c r="H127" t="s">
        <v>68</v>
      </c>
      <c r="L127" t="s">
        <v>829</v>
      </c>
      <c r="N127" t="s">
        <v>69</v>
      </c>
      <c r="O127" t="s">
        <v>830</v>
      </c>
      <c r="P127" s="1">
        <v>42950</v>
      </c>
      <c r="Q127" s="2">
        <v>0.81805555555555554</v>
      </c>
      <c r="U127">
        <v>100</v>
      </c>
      <c r="Z127" t="s">
        <v>71</v>
      </c>
      <c r="AB127" t="s">
        <v>72</v>
      </c>
      <c r="AD127" t="s">
        <v>77</v>
      </c>
      <c r="AV127" t="s">
        <v>497</v>
      </c>
      <c r="AW127" t="s">
        <v>73</v>
      </c>
      <c r="AX127" t="s">
        <v>74</v>
      </c>
      <c r="AY127">
        <v>1</v>
      </c>
      <c r="AZ127" t="s">
        <v>49</v>
      </c>
      <c r="BA127" t="s">
        <v>74</v>
      </c>
      <c r="BB127">
        <v>1</v>
      </c>
      <c r="BG127">
        <v>10</v>
      </c>
      <c r="BL127" t="s">
        <v>151</v>
      </c>
      <c r="BM127" t="s">
        <v>152</v>
      </c>
      <c r="BP127" t="s">
        <v>233</v>
      </c>
      <c r="BQ127" s="3">
        <v>1</v>
      </c>
      <c r="BR127" s="3" t="str">
        <f t="shared" si="7"/>
        <v>Aniversario del Canal de Panamá</v>
      </c>
      <c r="BS127" s="3">
        <f t="shared" si="8"/>
        <v>3</v>
      </c>
      <c r="BT127" s="83">
        <f t="shared" si="9"/>
        <v>0</v>
      </c>
      <c r="BU127" s="82">
        <f t="shared" si="10"/>
        <v>5</v>
      </c>
      <c r="BV127" s="3" t="str">
        <f t="shared" si="11"/>
        <v>1</v>
      </c>
      <c r="BW127" s="3" t="str">
        <f t="shared" si="12"/>
        <v>0</v>
      </c>
      <c r="BX127" s="3" t="str">
        <f t="shared" si="13"/>
        <v>0</v>
      </c>
    </row>
    <row r="128" spans="1:76" x14ac:dyDescent="0.3">
      <c r="A128" t="s">
        <v>831</v>
      </c>
      <c r="C128" t="s">
        <v>832</v>
      </c>
      <c r="D128" t="s">
        <v>833</v>
      </c>
      <c r="F128" t="s">
        <v>116</v>
      </c>
      <c r="G128" t="s">
        <v>290</v>
      </c>
      <c r="H128" t="s">
        <v>68</v>
      </c>
      <c r="K128" t="s">
        <v>127</v>
      </c>
      <c r="N128" t="s">
        <v>118</v>
      </c>
      <c r="O128" t="s">
        <v>653</v>
      </c>
      <c r="P128" s="1">
        <v>42950</v>
      </c>
      <c r="R128">
        <v>478.7</v>
      </c>
      <c r="S128">
        <v>5</v>
      </c>
      <c r="U128">
        <v>1770</v>
      </c>
      <c r="W128">
        <v>4</v>
      </c>
      <c r="Y128" t="s">
        <v>291</v>
      </c>
      <c r="Z128" t="s">
        <v>71</v>
      </c>
      <c r="AB128" t="s">
        <v>72</v>
      </c>
      <c r="AV128" t="s">
        <v>497</v>
      </c>
      <c r="AW128" t="s">
        <v>73</v>
      </c>
      <c r="AX128" t="s">
        <v>74</v>
      </c>
      <c r="AY128">
        <v>1</v>
      </c>
      <c r="AZ128" t="s">
        <v>49</v>
      </c>
      <c r="BA128" t="s">
        <v>74</v>
      </c>
      <c r="BB128">
        <v>1</v>
      </c>
      <c r="BD128">
        <v>0.81</v>
      </c>
      <c r="BE128">
        <v>1770</v>
      </c>
      <c r="BF128">
        <v>1770</v>
      </c>
      <c r="BG128">
        <v>8.75</v>
      </c>
      <c r="BL128" t="s">
        <v>290</v>
      </c>
      <c r="BM128" t="s">
        <v>292</v>
      </c>
      <c r="BN128">
        <v>1</v>
      </c>
      <c r="BO128" t="s">
        <v>120</v>
      </c>
      <c r="BP128" t="s">
        <v>233</v>
      </c>
      <c r="BQ128" s="3">
        <v>1</v>
      </c>
      <c r="BR128" s="3" t="str">
        <f t="shared" si="7"/>
        <v>Aniversario del Canal de Panamá</v>
      </c>
      <c r="BS128" s="3">
        <f t="shared" si="8"/>
        <v>3</v>
      </c>
      <c r="BT128" s="83">
        <f t="shared" si="9"/>
        <v>0</v>
      </c>
      <c r="BU128" s="82">
        <f t="shared" si="10"/>
        <v>4.375</v>
      </c>
      <c r="BV128" s="3" t="str">
        <f t="shared" si="11"/>
        <v>1</v>
      </c>
      <c r="BW128" s="3" t="str">
        <f t="shared" si="12"/>
        <v>0</v>
      </c>
      <c r="BX128" s="3" t="str">
        <f t="shared" si="13"/>
        <v>0</v>
      </c>
    </row>
    <row r="129" spans="1:76" x14ac:dyDescent="0.3">
      <c r="A129" t="s">
        <v>834</v>
      </c>
      <c r="B129" t="s">
        <v>835</v>
      </c>
      <c r="C129" t="s">
        <v>835</v>
      </c>
      <c r="D129" t="s">
        <v>836</v>
      </c>
      <c r="F129" t="s">
        <v>66</v>
      </c>
      <c r="G129" t="s">
        <v>97</v>
      </c>
      <c r="H129" t="s">
        <v>68</v>
      </c>
      <c r="N129" t="s">
        <v>69</v>
      </c>
      <c r="O129" t="s">
        <v>837</v>
      </c>
      <c r="P129" s="1">
        <v>42949</v>
      </c>
      <c r="Q129" s="2">
        <v>0.73125000000000007</v>
      </c>
      <c r="S129">
        <v>168</v>
      </c>
      <c r="U129">
        <v>100</v>
      </c>
      <c r="X129">
        <v>3</v>
      </c>
      <c r="Z129" t="s">
        <v>71</v>
      </c>
      <c r="AB129" t="s">
        <v>72</v>
      </c>
      <c r="AE129" t="s">
        <v>194</v>
      </c>
      <c r="AK129" t="s">
        <v>215</v>
      </c>
      <c r="AW129" t="s">
        <v>73</v>
      </c>
      <c r="AX129" t="s">
        <v>74</v>
      </c>
      <c r="AY129">
        <v>1</v>
      </c>
      <c r="AZ129" t="s">
        <v>49</v>
      </c>
      <c r="BA129" t="s">
        <v>74</v>
      </c>
      <c r="BB129">
        <v>1</v>
      </c>
      <c r="BE129">
        <v>0.34</v>
      </c>
      <c r="BF129">
        <v>0.34</v>
      </c>
      <c r="BG129">
        <v>7.81</v>
      </c>
      <c r="BL129" t="s">
        <v>97</v>
      </c>
      <c r="BM129" t="s">
        <v>98</v>
      </c>
      <c r="BP129" t="s">
        <v>233</v>
      </c>
      <c r="BQ129" s="3">
        <v>1</v>
      </c>
      <c r="BR129" s="3" t="str">
        <f t="shared" si="7"/>
        <v>Economía del Canal</v>
      </c>
      <c r="BS129" s="3">
        <f t="shared" si="8"/>
        <v>2</v>
      </c>
      <c r="BT129" s="83">
        <f t="shared" si="9"/>
        <v>0</v>
      </c>
      <c r="BU129" s="82">
        <f t="shared" si="10"/>
        <v>3.9049999999999994</v>
      </c>
      <c r="BV129" s="3" t="str">
        <f t="shared" si="11"/>
        <v>1</v>
      </c>
      <c r="BW129" s="3" t="str">
        <f t="shared" si="12"/>
        <v>0</v>
      </c>
      <c r="BX129" s="3" t="str">
        <f t="shared" si="13"/>
        <v>0</v>
      </c>
    </row>
    <row r="130" spans="1:76" s="107" customFormat="1" x14ac:dyDescent="0.3">
      <c r="A130" t="s">
        <v>838</v>
      </c>
      <c r="B130"/>
      <c r="C130" t="s">
        <v>839</v>
      </c>
      <c r="D130" t="s">
        <v>840</v>
      </c>
      <c r="E130"/>
      <c r="F130" t="s">
        <v>83</v>
      </c>
      <c r="G130" t="s">
        <v>244</v>
      </c>
      <c r="H130" t="s">
        <v>68</v>
      </c>
      <c r="I130" t="s">
        <v>68</v>
      </c>
      <c r="J130"/>
      <c r="K130"/>
      <c r="L130"/>
      <c r="M130"/>
      <c r="N130" t="s">
        <v>83</v>
      </c>
      <c r="O130" t="s">
        <v>841</v>
      </c>
      <c r="P130" s="1">
        <v>42950</v>
      </c>
      <c r="Q130" s="2">
        <v>0.32390046296296299</v>
      </c>
      <c r="R130"/>
      <c r="S130"/>
      <c r="T130"/>
      <c r="U130">
        <v>489.52</v>
      </c>
      <c r="V130">
        <v>339</v>
      </c>
      <c r="W130"/>
      <c r="X130"/>
      <c r="Y130"/>
      <c r="Z130" t="s">
        <v>71</v>
      </c>
      <c r="AA130" t="s">
        <v>68</v>
      </c>
      <c r="AB130"/>
      <c r="AC130"/>
      <c r="AD130"/>
      <c r="AE130"/>
      <c r="AF130"/>
      <c r="AG130"/>
      <c r="AH130" t="s">
        <v>636</v>
      </c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 t="s">
        <v>73</v>
      </c>
      <c r="AX130" t="s">
        <v>82</v>
      </c>
      <c r="AY130">
        <v>0</v>
      </c>
      <c r="AZ130" t="s">
        <v>49</v>
      </c>
      <c r="BA130" t="s">
        <v>82</v>
      </c>
      <c r="BB130">
        <v>0</v>
      </c>
      <c r="BC130">
        <v>5</v>
      </c>
      <c r="BD130"/>
      <c r="BE130">
        <v>10</v>
      </c>
      <c r="BF130">
        <v>7.22</v>
      </c>
      <c r="BG130">
        <v>5</v>
      </c>
      <c r="BH130"/>
      <c r="BI130"/>
      <c r="BJ130"/>
      <c r="BK130"/>
      <c r="BL130" t="s">
        <v>245</v>
      </c>
      <c r="BM130"/>
      <c r="BN130"/>
      <c r="BO130"/>
      <c r="BP130" t="s">
        <v>233</v>
      </c>
      <c r="BQ130" s="108">
        <v>1</v>
      </c>
      <c r="BR130" s="108" t="str">
        <f t="shared" si="7"/>
        <v>Generación de empleos</v>
      </c>
      <c r="BS130" s="108">
        <f t="shared" si="8"/>
        <v>3</v>
      </c>
      <c r="BT130" s="109">
        <f t="shared" si="9"/>
        <v>4.1544117647058822E-3</v>
      </c>
      <c r="BU130" s="110">
        <f t="shared" si="10"/>
        <v>2.5</v>
      </c>
      <c r="BV130" s="108" t="str">
        <f t="shared" si="11"/>
        <v>0</v>
      </c>
      <c r="BW130" s="108" t="str">
        <f t="shared" si="12"/>
        <v>1</v>
      </c>
      <c r="BX130" s="108" t="str">
        <f t="shared" si="13"/>
        <v>0</v>
      </c>
    </row>
    <row r="131" spans="1:76" x14ac:dyDescent="0.3">
      <c r="A131" t="s">
        <v>842</v>
      </c>
      <c r="C131" t="s">
        <v>843</v>
      </c>
      <c r="D131" t="s">
        <v>844</v>
      </c>
      <c r="F131" t="s">
        <v>83</v>
      </c>
      <c r="G131" t="s">
        <v>161</v>
      </c>
      <c r="H131" t="s">
        <v>68</v>
      </c>
      <c r="I131" t="s">
        <v>68</v>
      </c>
      <c r="N131" t="s">
        <v>83</v>
      </c>
      <c r="O131" t="s">
        <v>845</v>
      </c>
      <c r="P131" s="1">
        <v>42950</v>
      </c>
      <c r="Q131" s="2">
        <v>0.28474537037037034</v>
      </c>
      <c r="U131">
        <v>146.85</v>
      </c>
      <c r="V131">
        <v>89</v>
      </c>
      <c r="Z131" t="s">
        <v>71</v>
      </c>
      <c r="AA131" t="s">
        <v>68</v>
      </c>
      <c r="AR131" t="s">
        <v>235</v>
      </c>
      <c r="AW131" t="s">
        <v>73</v>
      </c>
      <c r="AX131" t="s">
        <v>82</v>
      </c>
      <c r="AY131">
        <v>0</v>
      </c>
      <c r="AZ131" t="s">
        <v>49</v>
      </c>
      <c r="BA131" t="s">
        <v>82</v>
      </c>
      <c r="BB131">
        <v>0</v>
      </c>
      <c r="BC131">
        <v>5</v>
      </c>
      <c r="BE131">
        <v>10</v>
      </c>
      <c r="BF131">
        <v>8.25</v>
      </c>
      <c r="BG131">
        <v>5</v>
      </c>
      <c r="BL131" t="s">
        <v>150</v>
      </c>
      <c r="BP131" t="s">
        <v>233</v>
      </c>
      <c r="BQ131" s="3">
        <v>1</v>
      </c>
      <c r="BR131" s="3" t="str">
        <f t="shared" ref="BR131:BR194" si="14">+CONCATENATE(AF131,AG131,AH131,AI131,AJ131,AK131,AL131,AN131,AO131,AP131,AQ131,AR131,AS131,AT131,AU131,AV131)</f>
        <v>Cuarto puente sobre el Canal</v>
      </c>
      <c r="BS131" s="3">
        <f t="shared" ref="BS131:BS194" si="15">+DAY(P131)</f>
        <v>3</v>
      </c>
      <c r="BT131" s="83">
        <f t="shared" ref="BT131:BT194" si="16">+(V131/3400)/24</f>
        <v>1.090686274509804E-3</v>
      </c>
      <c r="BU131" s="82">
        <f t="shared" ref="BU131:BU194" si="17">+((BG131/10)*5)</f>
        <v>2.5</v>
      </c>
      <c r="BV131" s="3" t="str">
        <f t="shared" ref="BV131:BV194" si="18">+IF(BB131=1,"1","0")</f>
        <v>0</v>
      </c>
      <c r="BW131" s="3" t="str">
        <f t="shared" ref="BW131:BW194" si="19">+IF(BB131=0,"1","0")</f>
        <v>1</v>
      </c>
      <c r="BX131" s="3" t="str">
        <f t="shared" ref="BX131:BX194" si="20">+IF(BB131=(-1),"1","0")</f>
        <v>0</v>
      </c>
    </row>
    <row r="132" spans="1:76" s="107" customFormat="1" x14ac:dyDescent="0.3">
      <c r="A132" t="s">
        <v>846</v>
      </c>
      <c r="B132" t="s">
        <v>847</v>
      </c>
      <c r="C132" s="89" t="s">
        <v>847</v>
      </c>
      <c r="D132" t="s">
        <v>848</v>
      </c>
      <c r="E132"/>
      <c r="F132" t="s">
        <v>66</v>
      </c>
      <c r="G132" t="s">
        <v>254</v>
      </c>
      <c r="H132" t="s">
        <v>68</v>
      </c>
      <c r="I132"/>
      <c r="J132"/>
      <c r="K132"/>
      <c r="L132" t="s">
        <v>255</v>
      </c>
      <c r="M132"/>
      <c r="N132" t="s">
        <v>69</v>
      </c>
      <c r="O132" t="s">
        <v>849</v>
      </c>
      <c r="P132" s="1">
        <v>42950</v>
      </c>
      <c r="Q132" s="2">
        <v>0.57638888888888895</v>
      </c>
      <c r="R132"/>
      <c r="S132">
        <v>5238</v>
      </c>
      <c r="T132"/>
      <c r="U132">
        <v>100</v>
      </c>
      <c r="V132"/>
      <c r="W132"/>
      <c r="X132">
        <v>5</v>
      </c>
      <c r="Y132"/>
      <c r="Z132" t="s">
        <v>71</v>
      </c>
      <c r="AA132"/>
      <c r="AB132" t="s">
        <v>72</v>
      </c>
      <c r="AC132"/>
      <c r="AD132" t="s">
        <v>77</v>
      </c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 t="s">
        <v>497</v>
      </c>
      <c r="AW132" t="s">
        <v>73</v>
      </c>
      <c r="AX132" t="s">
        <v>74</v>
      </c>
      <c r="AY132">
        <v>1</v>
      </c>
      <c r="AZ132" t="s">
        <v>49</v>
      </c>
      <c r="BA132" t="s">
        <v>74</v>
      </c>
      <c r="BB132">
        <v>1</v>
      </c>
      <c r="BC132"/>
      <c r="BD132"/>
      <c r="BE132">
        <v>31.43</v>
      </c>
      <c r="BF132">
        <v>31.43</v>
      </c>
      <c r="BG132">
        <v>7.81</v>
      </c>
      <c r="BH132"/>
      <c r="BI132"/>
      <c r="BJ132"/>
      <c r="BK132"/>
      <c r="BL132" t="s">
        <v>254</v>
      </c>
      <c r="BM132" t="s">
        <v>256</v>
      </c>
      <c r="BN132"/>
      <c r="BO132"/>
      <c r="BP132" t="s">
        <v>233</v>
      </c>
      <c r="BQ132" s="108">
        <v>1</v>
      </c>
      <c r="BR132" s="108" t="str">
        <f t="shared" si="14"/>
        <v>Aniversario del Canal de Panamá</v>
      </c>
      <c r="BS132" s="108">
        <f t="shared" si="15"/>
        <v>3</v>
      </c>
      <c r="BT132" s="109">
        <f t="shared" si="16"/>
        <v>0</v>
      </c>
      <c r="BU132" s="110">
        <f t="shared" si="17"/>
        <v>3.9049999999999994</v>
      </c>
      <c r="BV132" s="108" t="str">
        <f t="shared" si="18"/>
        <v>1</v>
      </c>
      <c r="BW132" s="108" t="str">
        <f t="shared" si="19"/>
        <v>0</v>
      </c>
      <c r="BX132" s="108" t="str">
        <f t="shared" si="20"/>
        <v>0</v>
      </c>
    </row>
    <row r="133" spans="1:76" s="107" customFormat="1" x14ac:dyDescent="0.3">
      <c r="A133" t="s">
        <v>850</v>
      </c>
      <c r="B133" t="s">
        <v>851</v>
      </c>
      <c r="C133" t="s">
        <v>851</v>
      </c>
      <c r="D133" t="s">
        <v>852</v>
      </c>
      <c r="E133"/>
      <c r="F133" t="s">
        <v>66</v>
      </c>
      <c r="G133" t="s">
        <v>88</v>
      </c>
      <c r="H133" t="s">
        <v>68</v>
      </c>
      <c r="I133"/>
      <c r="J133"/>
      <c r="K133"/>
      <c r="L133" t="s">
        <v>853</v>
      </c>
      <c r="M133"/>
      <c r="N133" t="s">
        <v>69</v>
      </c>
      <c r="O133" t="s">
        <v>854</v>
      </c>
      <c r="P133" s="1">
        <v>42951</v>
      </c>
      <c r="Q133" s="2">
        <v>0.375</v>
      </c>
      <c r="R133"/>
      <c r="S133">
        <v>1844</v>
      </c>
      <c r="T133"/>
      <c r="U133">
        <v>100</v>
      </c>
      <c r="V133"/>
      <c r="W133"/>
      <c r="X133">
        <v>4</v>
      </c>
      <c r="Y133"/>
      <c r="Z133" t="s">
        <v>71</v>
      </c>
      <c r="AA133"/>
      <c r="AB133" t="s">
        <v>72</v>
      </c>
      <c r="AC133"/>
      <c r="AD133"/>
      <c r="AE133" t="s">
        <v>194</v>
      </c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 t="s">
        <v>497</v>
      </c>
      <c r="AW133" t="s">
        <v>73</v>
      </c>
      <c r="AX133" t="s">
        <v>74</v>
      </c>
      <c r="AY133">
        <v>1</v>
      </c>
      <c r="AZ133" t="s">
        <v>49</v>
      </c>
      <c r="BA133" t="s">
        <v>74</v>
      </c>
      <c r="BB133">
        <v>1</v>
      </c>
      <c r="BC133"/>
      <c r="BD133"/>
      <c r="BE133">
        <v>4.0599999999999996</v>
      </c>
      <c r="BF133">
        <v>4.0599999999999996</v>
      </c>
      <c r="BG133">
        <v>7.81</v>
      </c>
      <c r="BH133"/>
      <c r="BI133"/>
      <c r="BJ133"/>
      <c r="BK133"/>
      <c r="BL133" t="s">
        <v>88</v>
      </c>
      <c r="BM133" t="s">
        <v>89</v>
      </c>
      <c r="BN133"/>
      <c r="BO133"/>
      <c r="BP133" t="s">
        <v>233</v>
      </c>
      <c r="BQ133" s="108">
        <v>1</v>
      </c>
      <c r="BR133" s="108" t="str">
        <f t="shared" si="14"/>
        <v>Aniversario del Canal de Panamá</v>
      </c>
      <c r="BS133" s="108">
        <f t="shared" si="15"/>
        <v>4</v>
      </c>
      <c r="BT133" s="109">
        <f t="shared" si="16"/>
        <v>0</v>
      </c>
      <c r="BU133" s="110">
        <f t="shared" si="17"/>
        <v>3.9049999999999994</v>
      </c>
      <c r="BV133" s="108" t="str">
        <f t="shared" si="18"/>
        <v>1</v>
      </c>
      <c r="BW133" s="108" t="str">
        <f t="shared" si="19"/>
        <v>0</v>
      </c>
      <c r="BX133" s="108" t="str">
        <f t="shared" si="20"/>
        <v>0</v>
      </c>
    </row>
    <row r="134" spans="1:76" s="107" customFormat="1" x14ac:dyDescent="0.3">
      <c r="A134" t="s">
        <v>855</v>
      </c>
      <c r="B134"/>
      <c r="C134" t="s">
        <v>856</v>
      </c>
      <c r="D134" t="s">
        <v>857</v>
      </c>
      <c r="E134"/>
      <c r="F134" t="s">
        <v>116</v>
      </c>
      <c r="G134" t="s">
        <v>129</v>
      </c>
      <c r="H134" t="s">
        <v>68</v>
      </c>
      <c r="I134"/>
      <c r="J134"/>
      <c r="K134" t="s">
        <v>130</v>
      </c>
      <c r="L134"/>
      <c r="M134"/>
      <c r="N134" t="s">
        <v>118</v>
      </c>
      <c r="O134" t="s">
        <v>653</v>
      </c>
      <c r="P134" s="1">
        <v>42950</v>
      </c>
      <c r="Q134"/>
      <c r="R134">
        <v>44.6</v>
      </c>
      <c r="S134">
        <v>4</v>
      </c>
      <c r="T134"/>
      <c r="U134">
        <v>68</v>
      </c>
      <c r="V134"/>
      <c r="W134">
        <v>2</v>
      </c>
      <c r="X134"/>
      <c r="Y134" t="s">
        <v>70</v>
      </c>
      <c r="Z134" t="s">
        <v>71</v>
      </c>
      <c r="AA134"/>
      <c r="AB134" t="s">
        <v>72</v>
      </c>
      <c r="AC134"/>
      <c r="AD134"/>
      <c r="AE134" t="s">
        <v>194</v>
      </c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 t="s">
        <v>269</v>
      </c>
      <c r="AW134" t="s">
        <v>73</v>
      </c>
      <c r="AX134" t="s">
        <v>74</v>
      </c>
      <c r="AY134">
        <v>0</v>
      </c>
      <c r="AZ134" t="s">
        <v>49</v>
      </c>
      <c r="BA134" t="s">
        <v>74</v>
      </c>
      <c r="BB134">
        <v>0</v>
      </c>
      <c r="BC134"/>
      <c r="BD134">
        <v>0.05</v>
      </c>
      <c r="BE134">
        <v>68</v>
      </c>
      <c r="BF134">
        <v>68</v>
      </c>
      <c r="BG134">
        <v>7.19</v>
      </c>
      <c r="BH134"/>
      <c r="BI134"/>
      <c r="BJ134"/>
      <c r="BK134"/>
      <c r="BL134" t="s">
        <v>129</v>
      </c>
      <c r="BM134" t="s">
        <v>131</v>
      </c>
      <c r="BN134"/>
      <c r="BO134" t="s">
        <v>120</v>
      </c>
      <c r="BP134" t="s">
        <v>77</v>
      </c>
      <c r="BQ134" s="108">
        <v>1</v>
      </c>
      <c r="BR134" s="108" t="str">
        <f t="shared" si="14"/>
        <v>Cronograma de actividades</v>
      </c>
      <c r="BS134" s="108">
        <f t="shared" si="15"/>
        <v>3</v>
      </c>
      <c r="BT134" s="109">
        <f t="shared" si="16"/>
        <v>0</v>
      </c>
      <c r="BU134" s="110">
        <f t="shared" si="17"/>
        <v>3.5950000000000006</v>
      </c>
      <c r="BV134" s="108" t="str">
        <f t="shared" si="18"/>
        <v>0</v>
      </c>
      <c r="BW134" s="108" t="str">
        <f t="shared" si="19"/>
        <v>1</v>
      </c>
      <c r="BX134" s="108" t="str">
        <f t="shared" si="20"/>
        <v>0</v>
      </c>
    </row>
    <row r="135" spans="1:76" s="107" customFormat="1" x14ac:dyDescent="0.3">
      <c r="A135" t="s">
        <v>858</v>
      </c>
      <c r="B135"/>
      <c r="C135" t="s">
        <v>859</v>
      </c>
      <c r="D135" t="s">
        <v>860</v>
      </c>
      <c r="E135"/>
      <c r="F135" t="s">
        <v>134</v>
      </c>
      <c r="G135" t="s">
        <v>258</v>
      </c>
      <c r="H135" t="s">
        <v>68</v>
      </c>
      <c r="I135" t="s">
        <v>68</v>
      </c>
      <c r="J135"/>
      <c r="K135"/>
      <c r="L135" t="s">
        <v>300</v>
      </c>
      <c r="M135"/>
      <c r="N135" t="s">
        <v>134</v>
      </c>
      <c r="O135" t="s">
        <v>861</v>
      </c>
      <c r="P135" s="1">
        <v>42951</v>
      </c>
      <c r="Q135" s="2">
        <v>0.40493055555555557</v>
      </c>
      <c r="R135"/>
      <c r="S135"/>
      <c r="T135"/>
      <c r="U135">
        <v>21802.5</v>
      </c>
      <c r="V135">
        <v>646</v>
      </c>
      <c r="W135"/>
      <c r="X135"/>
      <c r="Y135"/>
      <c r="Z135" t="s">
        <v>71</v>
      </c>
      <c r="AA135" t="s">
        <v>68</v>
      </c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 t="s">
        <v>235</v>
      </c>
      <c r="AS135"/>
      <c r="AT135"/>
      <c r="AU135"/>
      <c r="AV135"/>
      <c r="AW135" t="s">
        <v>73</v>
      </c>
      <c r="AX135" t="s">
        <v>82</v>
      </c>
      <c r="AY135">
        <v>0</v>
      </c>
      <c r="AZ135" t="s">
        <v>49</v>
      </c>
      <c r="BA135" t="s">
        <v>82</v>
      </c>
      <c r="BB135">
        <v>0</v>
      </c>
      <c r="BC135">
        <v>5</v>
      </c>
      <c r="BD135"/>
      <c r="BE135">
        <v>168.75</v>
      </c>
      <c r="BF135">
        <v>168.75</v>
      </c>
      <c r="BG135">
        <v>5</v>
      </c>
      <c r="BH135"/>
      <c r="BI135"/>
      <c r="BJ135"/>
      <c r="BK135"/>
      <c r="BL135" t="s">
        <v>259</v>
      </c>
      <c r="BM135"/>
      <c r="BN135"/>
      <c r="BO135"/>
      <c r="BP135" t="s">
        <v>233</v>
      </c>
      <c r="BQ135" s="108">
        <v>1</v>
      </c>
      <c r="BR135" s="108" t="str">
        <f t="shared" si="14"/>
        <v>Cuarto puente sobre el Canal</v>
      </c>
      <c r="BS135" s="108">
        <f t="shared" si="15"/>
        <v>4</v>
      </c>
      <c r="BT135" s="109">
        <f t="shared" si="16"/>
        <v>7.9166666666666673E-3</v>
      </c>
      <c r="BU135" s="110">
        <f t="shared" si="17"/>
        <v>2.5</v>
      </c>
      <c r="BV135" s="108" t="str">
        <f t="shared" si="18"/>
        <v>0</v>
      </c>
      <c r="BW135" s="108" t="str">
        <f t="shared" si="19"/>
        <v>1</v>
      </c>
      <c r="BX135" s="108" t="str">
        <f t="shared" si="20"/>
        <v>0</v>
      </c>
    </row>
    <row r="136" spans="1:76" x14ac:dyDescent="0.3">
      <c r="A136" t="s">
        <v>862</v>
      </c>
      <c r="B136" t="s">
        <v>863</v>
      </c>
      <c r="C136" t="s">
        <v>863</v>
      </c>
      <c r="D136" t="s">
        <v>736</v>
      </c>
      <c r="F136" t="s">
        <v>66</v>
      </c>
      <c r="G136" t="s">
        <v>76</v>
      </c>
      <c r="H136" t="s">
        <v>68</v>
      </c>
      <c r="L136" t="s">
        <v>864</v>
      </c>
      <c r="N136" t="s">
        <v>69</v>
      </c>
      <c r="O136" t="s">
        <v>865</v>
      </c>
      <c r="P136" s="1">
        <v>42950</v>
      </c>
      <c r="Q136" s="2">
        <v>3.125E-2</v>
      </c>
      <c r="S136">
        <v>72409</v>
      </c>
      <c r="U136">
        <v>606.05999999999995</v>
      </c>
      <c r="X136">
        <v>6</v>
      </c>
      <c r="Z136" t="s">
        <v>71</v>
      </c>
      <c r="AB136" t="s">
        <v>72</v>
      </c>
      <c r="AR136" t="s">
        <v>235</v>
      </c>
      <c r="AW136" t="s">
        <v>73</v>
      </c>
      <c r="AX136" t="s">
        <v>82</v>
      </c>
      <c r="AY136">
        <v>0</v>
      </c>
      <c r="AZ136" t="s">
        <v>49</v>
      </c>
      <c r="BA136" t="s">
        <v>82</v>
      </c>
      <c r="BB136">
        <v>0</v>
      </c>
      <c r="BE136">
        <v>60.61</v>
      </c>
      <c r="BF136">
        <v>60.61</v>
      </c>
      <c r="BG136">
        <v>5.63</v>
      </c>
      <c r="BL136" t="s">
        <v>76</v>
      </c>
      <c r="BM136" t="s">
        <v>79</v>
      </c>
      <c r="BP136" t="s">
        <v>233</v>
      </c>
      <c r="BQ136" s="3">
        <v>1</v>
      </c>
      <c r="BR136" s="3" t="str">
        <f t="shared" si="14"/>
        <v>Cuarto puente sobre el Canal</v>
      </c>
      <c r="BS136" s="3">
        <f t="shared" si="15"/>
        <v>3</v>
      </c>
      <c r="BT136" s="83">
        <f t="shared" si="16"/>
        <v>0</v>
      </c>
      <c r="BU136" s="82">
        <f t="shared" si="17"/>
        <v>2.8149999999999995</v>
      </c>
      <c r="BV136" s="3" t="str">
        <f t="shared" si="18"/>
        <v>0</v>
      </c>
      <c r="BW136" s="3" t="str">
        <f t="shared" si="19"/>
        <v>1</v>
      </c>
      <c r="BX136" s="3" t="str">
        <f t="shared" si="20"/>
        <v>0</v>
      </c>
    </row>
    <row r="137" spans="1:76" s="107" customFormat="1" x14ac:dyDescent="0.3">
      <c r="A137" t="s">
        <v>866</v>
      </c>
      <c r="B137"/>
      <c r="C137" t="s">
        <v>867</v>
      </c>
      <c r="D137" t="s">
        <v>814</v>
      </c>
      <c r="E137"/>
      <c r="F137" t="s">
        <v>83</v>
      </c>
      <c r="G137" t="s">
        <v>137</v>
      </c>
      <c r="H137" t="s">
        <v>68</v>
      </c>
      <c r="I137" t="s">
        <v>68</v>
      </c>
      <c r="J137"/>
      <c r="K137"/>
      <c r="L137"/>
      <c r="M137"/>
      <c r="N137" t="s">
        <v>83</v>
      </c>
      <c r="O137" t="s">
        <v>868</v>
      </c>
      <c r="P137" s="1">
        <v>42951</v>
      </c>
      <c r="Q137" s="2">
        <v>0.39269675925925923</v>
      </c>
      <c r="R137"/>
      <c r="S137"/>
      <c r="T137"/>
      <c r="U137">
        <v>830.82</v>
      </c>
      <c r="V137">
        <v>779</v>
      </c>
      <c r="W137"/>
      <c r="X137"/>
      <c r="Y137"/>
      <c r="Z137" t="s">
        <v>71</v>
      </c>
      <c r="AA137" t="s">
        <v>68</v>
      </c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 t="s">
        <v>174</v>
      </c>
      <c r="AV137"/>
      <c r="AW137" t="s">
        <v>73</v>
      </c>
      <c r="AX137" t="s">
        <v>82</v>
      </c>
      <c r="AY137">
        <v>0</v>
      </c>
      <c r="AZ137" t="s">
        <v>49</v>
      </c>
      <c r="BA137" t="s">
        <v>82</v>
      </c>
      <c r="BB137">
        <v>0</v>
      </c>
      <c r="BC137">
        <v>5</v>
      </c>
      <c r="BD137"/>
      <c r="BE137">
        <v>10</v>
      </c>
      <c r="BF137">
        <v>5.33</v>
      </c>
      <c r="BG137">
        <v>5</v>
      </c>
      <c r="BH137"/>
      <c r="BI137"/>
      <c r="BJ137"/>
      <c r="BK137"/>
      <c r="BL137" t="s">
        <v>138</v>
      </c>
      <c r="BM137"/>
      <c r="BN137"/>
      <c r="BO137"/>
      <c r="BP137" t="s">
        <v>233</v>
      </c>
      <c r="BQ137" s="108">
        <v>1</v>
      </c>
      <c r="BR137" s="108" t="str">
        <f t="shared" si="14"/>
        <v>Relaciones internacionales</v>
      </c>
      <c r="BS137" s="108">
        <f t="shared" si="15"/>
        <v>4</v>
      </c>
      <c r="BT137" s="109">
        <f t="shared" si="16"/>
        <v>9.5465686274509801E-3</v>
      </c>
      <c r="BU137" s="110">
        <f t="shared" si="17"/>
        <v>2.5</v>
      </c>
      <c r="BV137" s="108" t="str">
        <f t="shared" si="18"/>
        <v>0</v>
      </c>
      <c r="BW137" s="108" t="str">
        <f t="shared" si="19"/>
        <v>1</v>
      </c>
      <c r="BX137" s="108" t="str">
        <f t="shared" si="20"/>
        <v>0</v>
      </c>
    </row>
    <row r="138" spans="1:76" x14ac:dyDescent="0.3">
      <c r="A138" t="s">
        <v>869</v>
      </c>
      <c r="C138" t="s">
        <v>870</v>
      </c>
      <c r="D138" t="s">
        <v>871</v>
      </c>
      <c r="F138" t="s">
        <v>116</v>
      </c>
      <c r="G138" t="s">
        <v>126</v>
      </c>
      <c r="H138" t="s">
        <v>68</v>
      </c>
      <c r="K138" t="s">
        <v>127</v>
      </c>
      <c r="L138" t="s">
        <v>624</v>
      </c>
      <c r="N138" t="s">
        <v>118</v>
      </c>
      <c r="O138" t="s">
        <v>653</v>
      </c>
      <c r="P138" s="1">
        <v>42950</v>
      </c>
      <c r="R138">
        <v>1215.9000000000001</v>
      </c>
      <c r="S138">
        <v>5</v>
      </c>
      <c r="U138">
        <v>1590</v>
      </c>
      <c r="W138">
        <v>30</v>
      </c>
      <c r="Y138" t="s">
        <v>70</v>
      </c>
      <c r="Z138" t="s">
        <v>71</v>
      </c>
      <c r="AB138" t="s">
        <v>72</v>
      </c>
      <c r="AJ138" t="s">
        <v>342</v>
      </c>
      <c r="AW138" t="s">
        <v>73</v>
      </c>
      <c r="AX138" t="s">
        <v>78</v>
      </c>
      <c r="AY138">
        <v>0</v>
      </c>
      <c r="AZ138" t="s">
        <v>49</v>
      </c>
      <c r="BA138" t="s">
        <v>78</v>
      </c>
      <c r="BB138">
        <v>0</v>
      </c>
      <c r="BD138">
        <v>0.36</v>
      </c>
      <c r="BE138">
        <v>795</v>
      </c>
      <c r="BF138">
        <v>795</v>
      </c>
      <c r="BG138">
        <v>6.25</v>
      </c>
      <c r="BL138" t="s">
        <v>126</v>
      </c>
      <c r="BM138" t="s">
        <v>128</v>
      </c>
      <c r="BO138" t="s">
        <v>120</v>
      </c>
      <c r="BP138" t="s">
        <v>77</v>
      </c>
      <c r="BQ138" s="3">
        <v>1</v>
      </c>
      <c r="BR138" s="3" t="str">
        <f t="shared" si="14"/>
        <v>Deportes</v>
      </c>
      <c r="BS138" s="3">
        <f t="shared" si="15"/>
        <v>3</v>
      </c>
      <c r="BT138" s="83">
        <f t="shared" si="16"/>
        <v>0</v>
      </c>
      <c r="BU138" s="82">
        <f t="shared" si="17"/>
        <v>3.125</v>
      </c>
      <c r="BV138" s="3" t="str">
        <f t="shared" si="18"/>
        <v>0</v>
      </c>
      <c r="BW138" s="3" t="str">
        <f t="shared" si="19"/>
        <v>1</v>
      </c>
      <c r="BX138" s="3" t="str">
        <f t="shared" si="20"/>
        <v>0</v>
      </c>
    </row>
    <row r="139" spans="1:76" x14ac:dyDescent="0.3">
      <c r="A139" t="s">
        <v>872</v>
      </c>
      <c r="C139" t="s">
        <v>873</v>
      </c>
      <c r="D139" t="s">
        <v>874</v>
      </c>
      <c r="F139" t="s">
        <v>83</v>
      </c>
      <c r="G139" t="s">
        <v>161</v>
      </c>
      <c r="H139" t="s">
        <v>68</v>
      </c>
      <c r="I139" t="s">
        <v>68</v>
      </c>
      <c r="L139" t="s">
        <v>875</v>
      </c>
      <c r="N139" t="s">
        <v>83</v>
      </c>
      <c r="O139" t="s">
        <v>876</v>
      </c>
      <c r="P139" s="1">
        <v>42950</v>
      </c>
      <c r="Q139" s="2">
        <v>0.2534837962962963</v>
      </c>
      <c r="U139">
        <v>211</v>
      </c>
      <c r="V139">
        <v>211</v>
      </c>
      <c r="Z139" t="s">
        <v>71</v>
      </c>
      <c r="AA139" t="s">
        <v>68</v>
      </c>
      <c r="AR139" t="s">
        <v>235</v>
      </c>
      <c r="AW139" t="s">
        <v>73</v>
      </c>
      <c r="AX139" t="s">
        <v>82</v>
      </c>
      <c r="AY139">
        <v>0</v>
      </c>
      <c r="AZ139" t="s">
        <v>49</v>
      </c>
      <c r="BA139" t="s">
        <v>82</v>
      </c>
      <c r="BB139">
        <v>0</v>
      </c>
      <c r="BC139">
        <v>5</v>
      </c>
      <c r="BE139">
        <v>10</v>
      </c>
      <c r="BF139">
        <v>5</v>
      </c>
      <c r="BG139">
        <v>5</v>
      </c>
      <c r="BL139" t="s">
        <v>150</v>
      </c>
      <c r="BP139" t="s">
        <v>233</v>
      </c>
      <c r="BQ139" s="3">
        <v>1</v>
      </c>
      <c r="BR139" s="3" t="str">
        <f t="shared" si="14"/>
        <v>Cuarto puente sobre el Canal</v>
      </c>
      <c r="BS139" s="3">
        <f t="shared" si="15"/>
        <v>3</v>
      </c>
      <c r="BT139" s="83">
        <f t="shared" si="16"/>
        <v>2.5857843137254903E-3</v>
      </c>
      <c r="BU139" s="82">
        <f t="shared" si="17"/>
        <v>2.5</v>
      </c>
      <c r="BV139" s="3" t="str">
        <f t="shared" si="18"/>
        <v>0</v>
      </c>
      <c r="BW139" s="3" t="str">
        <f t="shared" si="19"/>
        <v>1</v>
      </c>
      <c r="BX139" s="3" t="str">
        <f t="shared" si="20"/>
        <v>0</v>
      </c>
    </row>
    <row r="140" spans="1:76" s="107" customFormat="1" x14ac:dyDescent="0.3">
      <c r="A140" t="s">
        <v>877</v>
      </c>
      <c r="B140"/>
      <c r="C140" t="s">
        <v>878</v>
      </c>
      <c r="D140" t="s">
        <v>744</v>
      </c>
      <c r="E140"/>
      <c r="F140" t="s">
        <v>116</v>
      </c>
      <c r="G140" t="s">
        <v>124</v>
      </c>
      <c r="H140" t="s">
        <v>68</v>
      </c>
      <c r="I140"/>
      <c r="J140"/>
      <c r="K140"/>
      <c r="L140" t="s">
        <v>266</v>
      </c>
      <c r="M140"/>
      <c r="N140" t="s">
        <v>118</v>
      </c>
      <c r="O140" t="s">
        <v>653</v>
      </c>
      <c r="P140" s="1">
        <v>42950</v>
      </c>
      <c r="Q140"/>
      <c r="R140">
        <v>2607.4</v>
      </c>
      <c r="S140">
        <v>5</v>
      </c>
      <c r="T140"/>
      <c r="U140">
        <v>2966</v>
      </c>
      <c r="V140"/>
      <c r="W140">
        <v>6</v>
      </c>
      <c r="X140"/>
      <c r="Y140" t="s">
        <v>70</v>
      </c>
      <c r="Z140" t="s">
        <v>71</v>
      </c>
      <c r="AA140"/>
      <c r="AB140" t="s">
        <v>72</v>
      </c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 t="s">
        <v>174</v>
      </c>
      <c r="AV140"/>
      <c r="AW140" t="s">
        <v>73</v>
      </c>
      <c r="AX140" t="s">
        <v>78</v>
      </c>
      <c r="AY140">
        <v>1</v>
      </c>
      <c r="AZ140" t="s">
        <v>49</v>
      </c>
      <c r="BA140" t="s">
        <v>78</v>
      </c>
      <c r="BB140">
        <v>1</v>
      </c>
      <c r="BC140"/>
      <c r="BD140">
        <v>0.85</v>
      </c>
      <c r="BE140">
        <v>1483</v>
      </c>
      <c r="BF140">
        <v>1483</v>
      </c>
      <c r="BG140">
        <v>6.88</v>
      </c>
      <c r="BH140"/>
      <c r="BI140"/>
      <c r="BJ140"/>
      <c r="BK140"/>
      <c r="BL140" t="s">
        <v>124</v>
      </c>
      <c r="BM140" t="s">
        <v>125</v>
      </c>
      <c r="BN140"/>
      <c r="BO140" t="s">
        <v>120</v>
      </c>
      <c r="BP140" t="s">
        <v>77</v>
      </c>
      <c r="BQ140" s="108">
        <v>1</v>
      </c>
      <c r="BR140" s="108" t="str">
        <f t="shared" si="14"/>
        <v>Relaciones internacionales</v>
      </c>
      <c r="BS140" s="108">
        <f t="shared" si="15"/>
        <v>3</v>
      </c>
      <c r="BT140" s="109">
        <f t="shared" si="16"/>
        <v>0</v>
      </c>
      <c r="BU140" s="110">
        <f t="shared" si="17"/>
        <v>3.4399999999999995</v>
      </c>
      <c r="BV140" s="108" t="str">
        <f t="shared" si="18"/>
        <v>1</v>
      </c>
      <c r="BW140" s="108" t="str">
        <f t="shared" si="19"/>
        <v>0</v>
      </c>
      <c r="BX140" s="108" t="str">
        <f t="shared" si="20"/>
        <v>0</v>
      </c>
    </row>
    <row r="141" spans="1:76" ht="15" customHeight="1" x14ac:dyDescent="0.3">
      <c r="A141" t="s">
        <v>879</v>
      </c>
      <c r="C141" t="s">
        <v>880</v>
      </c>
      <c r="D141" t="s">
        <v>881</v>
      </c>
      <c r="F141" t="s">
        <v>116</v>
      </c>
      <c r="G141" t="s">
        <v>121</v>
      </c>
      <c r="H141" t="s">
        <v>68</v>
      </c>
      <c r="K141" t="s">
        <v>122</v>
      </c>
      <c r="N141" t="s">
        <v>118</v>
      </c>
      <c r="O141" t="s">
        <v>653</v>
      </c>
      <c r="P141" s="1">
        <v>42950</v>
      </c>
      <c r="R141">
        <v>86.5</v>
      </c>
      <c r="S141">
        <v>4</v>
      </c>
      <c r="U141">
        <v>114</v>
      </c>
      <c r="W141">
        <v>46</v>
      </c>
      <c r="Y141" t="s">
        <v>70</v>
      </c>
      <c r="Z141" t="s">
        <v>71</v>
      </c>
      <c r="AB141" t="s">
        <v>72</v>
      </c>
      <c r="AJ141" t="s">
        <v>342</v>
      </c>
      <c r="AW141" t="s">
        <v>73</v>
      </c>
      <c r="AX141" t="s">
        <v>78</v>
      </c>
      <c r="AY141">
        <v>0</v>
      </c>
      <c r="AZ141" t="s">
        <v>49</v>
      </c>
      <c r="BA141" t="s">
        <v>78</v>
      </c>
      <c r="BB141">
        <v>0</v>
      </c>
      <c r="BD141">
        <v>0.06</v>
      </c>
      <c r="BE141">
        <v>57</v>
      </c>
      <c r="BF141">
        <v>57</v>
      </c>
      <c r="BG141">
        <v>6.56</v>
      </c>
      <c r="BL141" t="s">
        <v>121</v>
      </c>
      <c r="BM141" t="s">
        <v>123</v>
      </c>
      <c r="BO141" t="s">
        <v>120</v>
      </c>
      <c r="BP141" t="s">
        <v>77</v>
      </c>
      <c r="BQ141" s="3">
        <v>1</v>
      </c>
      <c r="BR141" s="3" t="str">
        <f t="shared" si="14"/>
        <v>Deportes</v>
      </c>
      <c r="BS141" s="3">
        <f t="shared" si="15"/>
        <v>3</v>
      </c>
      <c r="BT141" s="83">
        <f t="shared" si="16"/>
        <v>0</v>
      </c>
      <c r="BU141" s="82">
        <f t="shared" si="17"/>
        <v>3.2799999999999994</v>
      </c>
      <c r="BV141" s="3" t="str">
        <f t="shared" si="18"/>
        <v>0</v>
      </c>
      <c r="BW141" s="3" t="str">
        <f t="shared" si="19"/>
        <v>1</v>
      </c>
      <c r="BX141" s="3" t="str">
        <f t="shared" si="20"/>
        <v>0</v>
      </c>
    </row>
    <row r="142" spans="1:76" s="107" customFormat="1" x14ac:dyDescent="0.3">
      <c r="A142" t="s">
        <v>882</v>
      </c>
      <c r="B142"/>
      <c r="C142" t="s">
        <v>883</v>
      </c>
      <c r="D142" t="s">
        <v>814</v>
      </c>
      <c r="E142"/>
      <c r="F142" t="s">
        <v>83</v>
      </c>
      <c r="G142" t="s">
        <v>137</v>
      </c>
      <c r="H142" t="s">
        <v>68</v>
      </c>
      <c r="I142" t="s">
        <v>68</v>
      </c>
      <c r="J142"/>
      <c r="K142"/>
      <c r="L142"/>
      <c r="M142"/>
      <c r="N142" t="s">
        <v>83</v>
      </c>
      <c r="O142" t="s">
        <v>884</v>
      </c>
      <c r="P142" s="1">
        <v>42951</v>
      </c>
      <c r="Q142" s="2">
        <v>0.41018518518518521</v>
      </c>
      <c r="R142"/>
      <c r="S142"/>
      <c r="T142"/>
      <c r="U142">
        <v>210.11</v>
      </c>
      <c r="V142">
        <v>197</v>
      </c>
      <c r="W142"/>
      <c r="X142"/>
      <c r="Y142"/>
      <c r="Z142" t="s">
        <v>71</v>
      </c>
      <c r="AA142" t="s">
        <v>68</v>
      </c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 t="s">
        <v>174</v>
      </c>
      <c r="AV142"/>
      <c r="AW142" t="s">
        <v>73</v>
      </c>
      <c r="AX142" t="s">
        <v>82</v>
      </c>
      <c r="AY142">
        <v>0</v>
      </c>
      <c r="AZ142" t="s">
        <v>49</v>
      </c>
      <c r="BA142" t="s">
        <v>82</v>
      </c>
      <c r="BB142">
        <v>0</v>
      </c>
      <c r="BC142">
        <v>5</v>
      </c>
      <c r="BD142"/>
      <c r="BE142">
        <v>10</v>
      </c>
      <c r="BF142">
        <v>5.33</v>
      </c>
      <c r="BG142">
        <v>5</v>
      </c>
      <c r="BH142"/>
      <c r="BI142"/>
      <c r="BJ142"/>
      <c r="BK142"/>
      <c r="BL142" t="s">
        <v>138</v>
      </c>
      <c r="BM142"/>
      <c r="BN142"/>
      <c r="BO142"/>
      <c r="BP142" t="s">
        <v>233</v>
      </c>
      <c r="BQ142" s="108">
        <v>1</v>
      </c>
      <c r="BR142" s="108" t="str">
        <f t="shared" si="14"/>
        <v>Relaciones internacionales</v>
      </c>
      <c r="BS142" s="108">
        <f t="shared" si="15"/>
        <v>4</v>
      </c>
      <c r="BT142" s="109">
        <f t="shared" si="16"/>
        <v>2.4142156862745098E-3</v>
      </c>
      <c r="BU142" s="110">
        <f t="shared" si="17"/>
        <v>2.5</v>
      </c>
      <c r="BV142" s="108" t="str">
        <f t="shared" si="18"/>
        <v>0</v>
      </c>
      <c r="BW142" s="108" t="str">
        <f t="shared" si="19"/>
        <v>1</v>
      </c>
      <c r="BX142" s="108" t="str">
        <f t="shared" si="20"/>
        <v>0</v>
      </c>
    </row>
    <row r="143" spans="1:76" s="107" customFormat="1" x14ac:dyDescent="0.3">
      <c r="A143" t="s">
        <v>885</v>
      </c>
      <c r="B143"/>
      <c r="C143" t="s">
        <v>886</v>
      </c>
      <c r="D143" t="s">
        <v>887</v>
      </c>
      <c r="E143"/>
      <c r="F143" t="s">
        <v>116</v>
      </c>
      <c r="G143" t="s">
        <v>124</v>
      </c>
      <c r="H143" t="s">
        <v>68</v>
      </c>
      <c r="I143"/>
      <c r="J143"/>
      <c r="K143"/>
      <c r="L143"/>
      <c r="M143"/>
      <c r="N143" t="s">
        <v>118</v>
      </c>
      <c r="O143" t="s">
        <v>653</v>
      </c>
      <c r="P143" s="1">
        <v>42950</v>
      </c>
      <c r="Q143"/>
      <c r="R143">
        <v>429</v>
      </c>
      <c r="S143">
        <v>5</v>
      </c>
      <c r="T143"/>
      <c r="U143">
        <v>515</v>
      </c>
      <c r="V143"/>
      <c r="W143">
        <v>15</v>
      </c>
      <c r="X143"/>
      <c r="Y143" t="s">
        <v>70</v>
      </c>
      <c r="Z143" t="s">
        <v>71</v>
      </c>
      <c r="AA143"/>
      <c r="AB143" t="s">
        <v>72</v>
      </c>
      <c r="AC143"/>
      <c r="AD143"/>
      <c r="AE143"/>
      <c r="AF143"/>
      <c r="AG143"/>
      <c r="AH143" t="s">
        <v>216</v>
      </c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 t="s">
        <v>73</v>
      </c>
      <c r="AX143" t="s">
        <v>78</v>
      </c>
      <c r="AY143">
        <v>0</v>
      </c>
      <c r="AZ143" t="s">
        <v>49</v>
      </c>
      <c r="BA143" t="s">
        <v>78</v>
      </c>
      <c r="BB143">
        <v>0</v>
      </c>
      <c r="BC143"/>
      <c r="BD143">
        <v>0.15</v>
      </c>
      <c r="BE143">
        <v>257.5</v>
      </c>
      <c r="BF143">
        <v>257.5</v>
      </c>
      <c r="BG143">
        <v>5.94</v>
      </c>
      <c r="BH143"/>
      <c r="BI143"/>
      <c r="BJ143"/>
      <c r="BK143"/>
      <c r="BL143" t="s">
        <v>124</v>
      </c>
      <c r="BM143" t="s">
        <v>125</v>
      </c>
      <c r="BN143"/>
      <c r="BO143" t="s">
        <v>120</v>
      </c>
      <c r="BP143" t="s">
        <v>233</v>
      </c>
      <c r="BQ143" s="108">
        <v>1</v>
      </c>
      <c r="BR143" s="108" t="str">
        <f t="shared" si="14"/>
        <v>Ampliación Canal</v>
      </c>
      <c r="BS143" s="108">
        <f t="shared" si="15"/>
        <v>3</v>
      </c>
      <c r="BT143" s="109">
        <f t="shared" si="16"/>
        <v>0</v>
      </c>
      <c r="BU143" s="110">
        <f t="shared" si="17"/>
        <v>2.9700000000000006</v>
      </c>
      <c r="BV143" s="108" t="str">
        <f t="shared" si="18"/>
        <v>0</v>
      </c>
      <c r="BW143" s="108" t="str">
        <f t="shared" si="19"/>
        <v>1</v>
      </c>
      <c r="BX143" s="108" t="str">
        <f t="shared" si="20"/>
        <v>0</v>
      </c>
    </row>
    <row r="144" spans="1:76" x14ac:dyDescent="0.3">
      <c r="A144" t="s">
        <v>888</v>
      </c>
      <c r="C144" s="89" t="s">
        <v>889</v>
      </c>
      <c r="D144" t="s">
        <v>817</v>
      </c>
      <c r="F144" t="s">
        <v>116</v>
      </c>
      <c r="G144" t="s">
        <v>126</v>
      </c>
      <c r="H144" t="s">
        <v>68</v>
      </c>
      <c r="K144" t="s">
        <v>127</v>
      </c>
      <c r="L144" t="s">
        <v>242</v>
      </c>
      <c r="N144" t="s">
        <v>118</v>
      </c>
      <c r="O144" t="s">
        <v>653</v>
      </c>
      <c r="P144" s="1">
        <v>42950</v>
      </c>
      <c r="R144">
        <v>339.3</v>
      </c>
      <c r="S144">
        <v>5</v>
      </c>
      <c r="U144">
        <v>445</v>
      </c>
      <c r="W144">
        <v>13</v>
      </c>
      <c r="Y144" t="s">
        <v>70</v>
      </c>
      <c r="Z144" t="s">
        <v>71</v>
      </c>
      <c r="AB144" t="s">
        <v>72</v>
      </c>
      <c r="AK144" t="s">
        <v>167</v>
      </c>
      <c r="AW144" t="s">
        <v>73</v>
      </c>
      <c r="AX144" t="s">
        <v>78</v>
      </c>
      <c r="AY144">
        <v>1</v>
      </c>
      <c r="AZ144" t="s">
        <v>49</v>
      </c>
      <c r="BA144" t="s">
        <v>78</v>
      </c>
      <c r="BB144">
        <v>1</v>
      </c>
      <c r="BD144">
        <v>0.1</v>
      </c>
      <c r="BE144">
        <v>222.5</v>
      </c>
      <c r="BF144">
        <v>222.5</v>
      </c>
      <c r="BG144">
        <v>7.5</v>
      </c>
      <c r="BL144" t="s">
        <v>126</v>
      </c>
      <c r="BM144" t="s">
        <v>128</v>
      </c>
      <c r="BO144" t="s">
        <v>120</v>
      </c>
      <c r="BP144" t="s">
        <v>77</v>
      </c>
      <c r="BQ144" s="3">
        <v>1</v>
      </c>
      <c r="BR144" s="3" t="str">
        <f t="shared" si="14"/>
        <v>Economía de Panamá</v>
      </c>
      <c r="BS144" s="3">
        <f t="shared" si="15"/>
        <v>3</v>
      </c>
      <c r="BT144" s="83">
        <f t="shared" si="16"/>
        <v>0</v>
      </c>
      <c r="BU144" s="82">
        <f t="shared" si="17"/>
        <v>3.75</v>
      </c>
      <c r="BV144" s="3" t="str">
        <f t="shared" si="18"/>
        <v>1</v>
      </c>
      <c r="BW144" s="3" t="str">
        <f t="shared" si="19"/>
        <v>0</v>
      </c>
      <c r="BX144" s="3" t="str">
        <f t="shared" si="20"/>
        <v>0</v>
      </c>
    </row>
    <row r="145" spans="1:76" x14ac:dyDescent="0.3">
      <c r="A145" t="s">
        <v>890</v>
      </c>
      <c r="C145" t="s">
        <v>891</v>
      </c>
      <c r="D145" t="s">
        <v>892</v>
      </c>
      <c r="F145" t="s">
        <v>134</v>
      </c>
      <c r="G145" t="s">
        <v>248</v>
      </c>
      <c r="H145" t="s">
        <v>68</v>
      </c>
      <c r="I145" t="s">
        <v>68</v>
      </c>
      <c r="N145" t="s">
        <v>134</v>
      </c>
      <c r="O145" t="s">
        <v>893</v>
      </c>
      <c r="P145" s="1">
        <v>42951</v>
      </c>
      <c r="Q145" s="2">
        <v>0.3744675925925926</v>
      </c>
      <c r="U145">
        <v>4546.88</v>
      </c>
      <c r="V145">
        <v>485</v>
      </c>
      <c r="Z145" t="s">
        <v>71</v>
      </c>
      <c r="AA145" t="s">
        <v>68</v>
      </c>
      <c r="AK145" t="s">
        <v>167</v>
      </c>
      <c r="AW145" t="s">
        <v>73</v>
      </c>
      <c r="AX145" t="s">
        <v>78</v>
      </c>
      <c r="AY145">
        <v>1</v>
      </c>
      <c r="AZ145" t="s">
        <v>49</v>
      </c>
      <c r="BA145" t="s">
        <v>78</v>
      </c>
      <c r="BB145">
        <v>1</v>
      </c>
      <c r="BC145">
        <v>242.5</v>
      </c>
      <c r="BE145">
        <v>2273.44</v>
      </c>
      <c r="BF145">
        <v>2273.44</v>
      </c>
      <c r="BG145">
        <v>8</v>
      </c>
      <c r="BL145" t="s">
        <v>160</v>
      </c>
      <c r="BP145" t="s">
        <v>233</v>
      </c>
      <c r="BQ145" s="3">
        <v>1</v>
      </c>
      <c r="BR145" s="3" t="str">
        <f t="shared" si="14"/>
        <v>Economía de Panamá</v>
      </c>
      <c r="BS145" s="3">
        <f t="shared" si="15"/>
        <v>4</v>
      </c>
      <c r="BT145" s="83">
        <f t="shared" si="16"/>
        <v>5.9436274509803919E-3</v>
      </c>
      <c r="BU145" s="82">
        <f t="shared" si="17"/>
        <v>4</v>
      </c>
      <c r="BV145" s="3" t="str">
        <f t="shared" si="18"/>
        <v>1</v>
      </c>
      <c r="BW145" s="3" t="str">
        <f t="shared" si="19"/>
        <v>0</v>
      </c>
      <c r="BX145" s="3" t="str">
        <f t="shared" si="20"/>
        <v>0</v>
      </c>
    </row>
    <row r="146" spans="1:76" s="107" customFormat="1" x14ac:dyDescent="0.3">
      <c r="A146" t="s">
        <v>894</v>
      </c>
      <c r="B146"/>
      <c r="C146" t="s">
        <v>895</v>
      </c>
      <c r="D146" t="s">
        <v>896</v>
      </c>
      <c r="E146"/>
      <c r="F146" t="s">
        <v>134</v>
      </c>
      <c r="G146" t="s">
        <v>258</v>
      </c>
      <c r="H146" t="s">
        <v>68</v>
      </c>
      <c r="I146" t="s">
        <v>68</v>
      </c>
      <c r="J146"/>
      <c r="K146"/>
      <c r="L146"/>
      <c r="M146"/>
      <c r="N146" t="s">
        <v>134</v>
      </c>
      <c r="O146" t="s">
        <v>897</v>
      </c>
      <c r="P146" s="1">
        <v>42951</v>
      </c>
      <c r="Q146" s="2">
        <v>0.33946759259259257</v>
      </c>
      <c r="R146"/>
      <c r="S146"/>
      <c r="T146"/>
      <c r="U146">
        <v>10597.5</v>
      </c>
      <c r="V146">
        <v>314</v>
      </c>
      <c r="W146"/>
      <c r="X146"/>
      <c r="Y146"/>
      <c r="Z146" t="s">
        <v>71</v>
      </c>
      <c r="AA146" t="s">
        <v>68</v>
      </c>
      <c r="AB146"/>
      <c r="AC146"/>
      <c r="AD146"/>
      <c r="AE146"/>
      <c r="AF146"/>
      <c r="AG146"/>
      <c r="AH146"/>
      <c r="AI146"/>
      <c r="AJ146"/>
      <c r="AK146"/>
      <c r="AL146"/>
      <c r="AM146"/>
      <c r="AN146" t="s">
        <v>218</v>
      </c>
      <c r="AO146"/>
      <c r="AP146"/>
      <c r="AQ146"/>
      <c r="AR146"/>
      <c r="AS146"/>
      <c r="AT146"/>
      <c r="AU146"/>
      <c r="AV146"/>
      <c r="AW146" t="s">
        <v>73</v>
      </c>
      <c r="AX146" t="s">
        <v>82</v>
      </c>
      <c r="AY146">
        <v>1</v>
      </c>
      <c r="AZ146" t="s">
        <v>49</v>
      </c>
      <c r="BA146" t="s">
        <v>82</v>
      </c>
      <c r="BB146">
        <v>1</v>
      </c>
      <c r="BC146">
        <v>5</v>
      </c>
      <c r="BD146"/>
      <c r="BE146">
        <v>168.75</v>
      </c>
      <c r="BF146">
        <v>168.75</v>
      </c>
      <c r="BG146">
        <v>8</v>
      </c>
      <c r="BH146"/>
      <c r="BI146"/>
      <c r="BJ146"/>
      <c r="BK146"/>
      <c r="BL146" t="s">
        <v>259</v>
      </c>
      <c r="BM146"/>
      <c r="BN146"/>
      <c r="BO146"/>
      <c r="BP146" t="s">
        <v>233</v>
      </c>
      <c r="BQ146" s="108">
        <v>1</v>
      </c>
      <c r="BR146" s="108" t="str">
        <f t="shared" si="14"/>
        <v>Historia del Canal</v>
      </c>
      <c r="BS146" s="108">
        <f t="shared" si="15"/>
        <v>4</v>
      </c>
      <c r="BT146" s="109">
        <f t="shared" si="16"/>
        <v>3.8480392156862741E-3</v>
      </c>
      <c r="BU146" s="110">
        <f t="shared" si="17"/>
        <v>4</v>
      </c>
      <c r="BV146" s="108" t="str">
        <f t="shared" si="18"/>
        <v>1</v>
      </c>
      <c r="BW146" s="108" t="str">
        <f t="shared" si="19"/>
        <v>0</v>
      </c>
      <c r="BX146" s="108" t="str">
        <f t="shared" si="20"/>
        <v>0</v>
      </c>
    </row>
    <row r="147" spans="1:76" s="107" customFormat="1" x14ac:dyDescent="0.3">
      <c r="A147" t="s">
        <v>898</v>
      </c>
      <c r="B147"/>
      <c r="C147" t="s">
        <v>899</v>
      </c>
      <c r="D147" t="s">
        <v>787</v>
      </c>
      <c r="E147"/>
      <c r="F147" t="s">
        <v>134</v>
      </c>
      <c r="G147" t="s">
        <v>258</v>
      </c>
      <c r="H147" t="s">
        <v>68</v>
      </c>
      <c r="I147" t="s">
        <v>68</v>
      </c>
      <c r="J147"/>
      <c r="K147"/>
      <c r="L147"/>
      <c r="M147"/>
      <c r="N147" t="s">
        <v>134</v>
      </c>
      <c r="O147" t="s">
        <v>900</v>
      </c>
      <c r="P147" s="1">
        <v>42951</v>
      </c>
      <c r="Q147" s="2">
        <v>0.35751157407407402</v>
      </c>
      <c r="R147"/>
      <c r="S147"/>
      <c r="T147"/>
      <c r="U147">
        <v>24401.25</v>
      </c>
      <c r="V147">
        <v>723</v>
      </c>
      <c r="W147"/>
      <c r="X147"/>
      <c r="Y147"/>
      <c r="Z147" t="s">
        <v>71</v>
      </c>
      <c r="AA147" t="s">
        <v>68</v>
      </c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 t="s">
        <v>270</v>
      </c>
      <c r="AR147"/>
      <c r="AS147"/>
      <c r="AT147"/>
      <c r="AU147"/>
      <c r="AV147"/>
      <c r="AW147" t="s">
        <v>73</v>
      </c>
      <c r="AX147" t="s">
        <v>78</v>
      </c>
      <c r="AY147">
        <v>0</v>
      </c>
      <c r="AZ147" t="s">
        <v>49</v>
      </c>
      <c r="BA147" t="s">
        <v>78</v>
      </c>
      <c r="BB147">
        <v>0</v>
      </c>
      <c r="BC147">
        <v>361.5</v>
      </c>
      <c r="BD147"/>
      <c r="BE147">
        <v>12200.63</v>
      </c>
      <c r="BF147">
        <v>12200.63</v>
      </c>
      <c r="BG147">
        <v>5</v>
      </c>
      <c r="BH147"/>
      <c r="BI147"/>
      <c r="BJ147"/>
      <c r="BK147"/>
      <c r="BL147" t="s">
        <v>259</v>
      </c>
      <c r="BM147"/>
      <c r="BN147"/>
      <c r="BO147"/>
      <c r="BP147" t="s">
        <v>233</v>
      </c>
      <c r="BQ147" s="108">
        <v>1</v>
      </c>
      <c r="BR147" s="108" t="str">
        <f t="shared" si="14"/>
        <v>Areas Protegidas</v>
      </c>
      <c r="BS147" s="108">
        <f t="shared" si="15"/>
        <v>4</v>
      </c>
      <c r="BT147" s="109">
        <f t="shared" si="16"/>
        <v>8.8602941176470582E-3</v>
      </c>
      <c r="BU147" s="110">
        <f t="shared" si="17"/>
        <v>2.5</v>
      </c>
      <c r="BV147" s="108" t="str">
        <f t="shared" si="18"/>
        <v>0</v>
      </c>
      <c r="BW147" s="108" t="str">
        <f t="shared" si="19"/>
        <v>1</v>
      </c>
      <c r="BX147" s="108" t="str">
        <f t="shared" si="20"/>
        <v>0</v>
      </c>
    </row>
    <row r="148" spans="1:76" x14ac:dyDescent="0.3">
      <c r="A148" t="s">
        <v>901</v>
      </c>
      <c r="C148" t="s">
        <v>902</v>
      </c>
      <c r="D148" t="s">
        <v>903</v>
      </c>
      <c r="F148" t="s">
        <v>116</v>
      </c>
      <c r="G148" t="s">
        <v>101</v>
      </c>
      <c r="H148" t="s">
        <v>68</v>
      </c>
      <c r="K148" t="s">
        <v>122</v>
      </c>
      <c r="L148" t="s">
        <v>904</v>
      </c>
      <c r="N148" t="s">
        <v>118</v>
      </c>
      <c r="O148" t="s">
        <v>653</v>
      </c>
      <c r="P148" s="1">
        <v>42950</v>
      </c>
      <c r="R148">
        <v>819.6</v>
      </c>
      <c r="S148">
        <v>4</v>
      </c>
      <c r="U148">
        <v>1667</v>
      </c>
      <c r="W148">
        <v>4</v>
      </c>
      <c r="Y148" t="s">
        <v>70</v>
      </c>
      <c r="Z148" t="s">
        <v>71</v>
      </c>
      <c r="AB148" t="s">
        <v>72</v>
      </c>
      <c r="AR148" t="s">
        <v>235</v>
      </c>
      <c r="AW148" t="s">
        <v>73</v>
      </c>
      <c r="AX148" t="s">
        <v>82</v>
      </c>
      <c r="AY148">
        <v>0</v>
      </c>
      <c r="AZ148" t="s">
        <v>49</v>
      </c>
      <c r="BA148" t="s">
        <v>82</v>
      </c>
      <c r="BB148">
        <v>0</v>
      </c>
      <c r="BD148">
        <v>0.03</v>
      </c>
      <c r="BE148">
        <v>61.38</v>
      </c>
      <c r="BF148">
        <v>61.38</v>
      </c>
      <c r="BG148">
        <v>5.94</v>
      </c>
      <c r="BL148" t="s">
        <v>101</v>
      </c>
      <c r="BM148" t="s">
        <v>132</v>
      </c>
      <c r="BO148" t="s">
        <v>120</v>
      </c>
      <c r="BP148" t="s">
        <v>77</v>
      </c>
      <c r="BQ148" s="3">
        <v>1</v>
      </c>
      <c r="BR148" s="3" t="str">
        <f t="shared" si="14"/>
        <v>Cuarto puente sobre el Canal</v>
      </c>
      <c r="BS148" s="3">
        <f t="shared" si="15"/>
        <v>3</v>
      </c>
      <c r="BT148" s="83">
        <f t="shared" si="16"/>
        <v>0</v>
      </c>
      <c r="BU148" s="82">
        <f t="shared" si="17"/>
        <v>2.9700000000000006</v>
      </c>
      <c r="BV148" s="3" t="str">
        <f t="shared" si="18"/>
        <v>0</v>
      </c>
      <c r="BW148" s="3" t="str">
        <f t="shared" si="19"/>
        <v>1</v>
      </c>
      <c r="BX148" s="3" t="str">
        <f t="shared" si="20"/>
        <v>0</v>
      </c>
    </row>
    <row r="149" spans="1:76" s="107" customFormat="1" x14ac:dyDescent="0.3">
      <c r="A149" t="s">
        <v>905</v>
      </c>
      <c r="B149"/>
      <c r="C149" t="s">
        <v>906</v>
      </c>
      <c r="D149" t="s">
        <v>907</v>
      </c>
      <c r="E149"/>
      <c r="F149" t="s">
        <v>116</v>
      </c>
      <c r="G149" t="s">
        <v>126</v>
      </c>
      <c r="H149" t="s">
        <v>68</v>
      </c>
      <c r="I149"/>
      <c r="J149"/>
      <c r="K149" t="s">
        <v>127</v>
      </c>
      <c r="L149" t="s">
        <v>345</v>
      </c>
      <c r="M149"/>
      <c r="N149" t="s">
        <v>118</v>
      </c>
      <c r="O149" t="s">
        <v>653</v>
      </c>
      <c r="P149" s="1">
        <v>42950</v>
      </c>
      <c r="Q149"/>
      <c r="R149">
        <v>309.5</v>
      </c>
      <c r="S149">
        <v>5</v>
      </c>
      <c r="T149"/>
      <c r="U149">
        <v>406</v>
      </c>
      <c r="V149"/>
      <c r="W149">
        <v>11</v>
      </c>
      <c r="X149"/>
      <c r="Y149" t="s">
        <v>70</v>
      </c>
      <c r="Z149" t="s">
        <v>71</v>
      </c>
      <c r="AA149"/>
      <c r="AB149" t="s">
        <v>72</v>
      </c>
      <c r="AC149"/>
      <c r="AD149"/>
      <c r="AE149"/>
      <c r="AF149"/>
      <c r="AG149"/>
      <c r="AH149"/>
      <c r="AI149"/>
      <c r="AJ149"/>
      <c r="AK149" t="s">
        <v>167</v>
      </c>
      <c r="AL149"/>
      <c r="AM149"/>
      <c r="AN149"/>
      <c r="AO149"/>
      <c r="AP149"/>
      <c r="AQ149"/>
      <c r="AR149"/>
      <c r="AS149"/>
      <c r="AT149"/>
      <c r="AU149"/>
      <c r="AV149"/>
      <c r="AW149" t="s">
        <v>73</v>
      </c>
      <c r="AX149" t="s">
        <v>78</v>
      </c>
      <c r="AY149">
        <v>1</v>
      </c>
      <c r="AZ149" t="s">
        <v>49</v>
      </c>
      <c r="BA149" t="s">
        <v>78</v>
      </c>
      <c r="BB149">
        <v>1</v>
      </c>
      <c r="BC149"/>
      <c r="BD149">
        <v>0.09</v>
      </c>
      <c r="BE149">
        <v>203</v>
      </c>
      <c r="BF149">
        <v>203</v>
      </c>
      <c r="BG149">
        <v>7.5</v>
      </c>
      <c r="BH149"/>
      <c r="BI149"/>
      <c r="BJ149"/>
      <c r="BK149"/>
      <c r="BL149" t="s">
        <v>126</v>
      </c>
      <c r="BM149" t="s">
        <v>128</v>
      </c>
      <c r="BN149"/>
      <c r="BO149" t="s">
        <v>120</v>
      </c>
      <c r="BP149" t="s">
        <v>233</v>
      </c>
      <c r="BQ149" s="108">
        <v>1</v>
      </c>
      <c r="BR149" s="108" t="str">
        <f t="shared" si="14"/>
        <v>Economía de Panamá</v>
      </c>
      <c r="BS149" s="108">
        <f t="shared" si="15"/>
        <v>3</v>
      </c>
      <c r="BT149" s="109">
        <f t="shared" si="16"/>
        <v>0</v>
      </c>
      <c r="BU149" s="110">
        <f t="shared" si="17"/>
        <v>3.75</v>
      </c>
      <c r="BV149" s="108" t="str">
        <f t="shared" si="18"/>
        <v>1</v>
      </c>
      <c r="BW149" s="108" t="str">
        <f t="shared" si="19"/>
        <v>0</v>
      </c>
      <c r="BX149" s="108" t="str">
        <f t="shared" si="20"/>
        <v>0</v>
      </c>
    </row>
    <row r="150" spans="1:76" x14ac:dyDescent="0.3">
      <c r="A150" t="s">
        <v>908</v>
      </c>
      <c r="B150" t="s">
        <v>909</v>
      </c>
      <c r="C150" t="s">
        <v>909</v>
      </c>
      <c r="D150" t="s">
        <v>910</v>
      </c>
      <c r="F150" t="s">
        <v>66</v>
      </c>
      <c r="G150" t="s">
        <v>67</v>
      </c>
      <c r="H150" t="s">
        <v>68</v>
      </c>
      <c r="N150" t="s">
        <v>69</v>
      </c>
      <c r="O150" t="s">
        <v>911</v>
      </c>
      <c r="P150" s="1">
        <v>42953</v>
      </c>
      <c r="Q150" s="2">
        <v>0.42222222222222222</v>
      </c>
      <c r="S150">
        <v>49727</v>
      </c>
      <c r="U150">
        <v>462.46</v>
      </c>
      <c r="X150">
        <v>5</v>
      </c>
      <c r="Y150" t="s">
        <v>70</v>
      </c>
      <c r="Z150" t="s">
        <v>71</v>
      </c>
      <c r="AB150" t="s">
        <v>72</v>
      </c>
      <c r="AH150" t="s">
        <v>420</v>
      </c>
      <c r="AW150" t="s">
        <v>73</v>
      </c>
      <c r="AX150" t="s">
        <v>74</v>
      </c>
      <c r="AY150">
        <v>0</v>
      </c>
      <c r="AZ150" t="s">
        <v>49</v>
      </c>
      <c r="BA150" t="s">
        <v>74</v>
      </c>
      <c r="BB150">
        <v>0</v>
      </c>
      <c r="BE150">
        <v>462.46</v>
      </c>
      <c r="BF150">
        <v>462.46</v>
      </c>
      <c r="BG150">
        <v>6.41</v>
      </c>
      <c r="BL150" t="s">
        <v>67</v>
      </c>
      <c r="BM150" t="s">
        <v>75</v>
      </c>
      <c r="BP150" t="s">
        <v>233</v>
      </c>
      <c r="BQ150" s="3">
        <v>1</v>
      </c>
      <c r="BR150" s="3" t="str">
        <f t="shared" si="14"/>
        <v>Compuertas</v>
      </c>
      <c r="BS150" s="3">
        <f t="shared" si="15"/>
        <v>6</v>
      </c>
      <c r="BT150" s="83">
        <f t="shared" si="16"/>
        <v>0</v>
      </c>
      <c r="BU150" s="82">
        <f t="shared" si="17"/>
        <v>3.2050000000000001</v>
      </c>
      <c r="BV150" s="3" t="str">
        <f t="shared" si="18"/>
        <v>0</v>
      </c>
      <c r="BW150" s="3" t="str">
        <f t="shared" si="19"/>
        <v>1</v>
      </c>
      <c r="BX150" s="3" t="str">
        <f t="shared" si="20"/>
        <v>0</v>
      </c>
    </row>
    <row r="151" spans="1:76" x14ac:dyDescent="0.3">
      <c r="A151" t="s">
        <v>912</v>
      </c>
      <c r="C151" t="s">
        <v>913</v>
      </c>
      <c r="D151" t="s">
        <v>914</v>
      </c>
      <c r="F151" t="s">
        <v>116</v>
      </c>
      <c r="G151" t="s">
        <v>146</v>
      </c>
      <c r="H151" t="s">
        <v>68</v>
      </c>
      <c r="L151" t="s">
        <v>915</v>
      </c>
      <c r="N151" t="s">
        <v>118</v>
      </c>
      <c r="O151" t="s">
        <v>653</v>
      </c>
      <c r="P151" s="1">
        <v>42950</v>
      </c>
      <c r="R151">
        <v>549.70000000000005</v>
      </c>
      <c r="S151">
        <v>4</v>
      </c>
      <c r="U151">
        <v>579</v>
      </c>
      <c r="W151">
        <v>36</v>
      </c>
      <c r="Y151" t="s">
        <v>70</v>
      </c>
      <c r="Z151" t="s">
        <v>71</v>
      </c>
      <c r="AB151" t="s">
        <v>72</v>
      </c>
      <c r="AJ151" t="s">
        <v>342</v>
      </c>
      <c r="AW151" t="s">
        <v>73</v>
      </c>
      <c r="AX151" t="s">
        <v>78</v>
      </c>
      <c r="AY151">
        <v>0</v>
      </c>
      <c r="AZ151" t="s">
        <v>49</v>
      </c>
      <c r="BA151" t="s">
        <v>78</v>
      </c>
      <c r="BB151">
        <v>0</v>
      </c>
      <c r="BD151">
        <v>0.38</v>
      </c>
      <c r="BE151">
        <v>289.5</v>
      </c>
      <c r="BF151">
        <v>289.5</v>
      </c>
      <c r="BG151">
        <v>5.78</v>
      </c>
      <c r="BL151" t="s">
        <v>146</v>
      </c>
      <c r="BM151" t="s">
        <v>147</v>
      </c>
      <c r="BO151" t="s">
        <v>120</v>
      </c>
      <c r="BP151" t="s">
        <v>233</v>
      </c>
      <c r="BQ151" s="3">
        <v>1</v>
      </c>
      <c r="BR151" s="3" t="str">
        <f t="shared" si="14"/>
        <v>Deportes</v>
      </c>
      <c r="BS151" s="3">
        <f t="shared" si="15"/>
        <v>3</v>
      </c>
      <c r="BT151" s="83">
        <f t="shared" si="16"/>
        <v>0</v>
      </c>
      <c r="BU151" s="82">
        <f t="shared" si="17"/>
        <v>2.8900000000000006</v>
      </c>
      <c r="BV151" s="3" t="str">
        <f t="shared" si="18"/>
        <v>0</v>
      </c>
      <c r="BW151" s="3" t="str">
        <f t="shared" si="19"/>
        <v>1</v>
      </c>
      <c r="BX151" s="3" t="str">
        <f t="shared" si="20"/>
        <v>0</v>
      </c>
    </row>
    <row r="152" spans="1:76" x14ac:dyDescent="0.3">
      <c r="A152" t="s">
        <v>916</v>
      </c>
      <c r="C152" t="s">
        <v>917</v>
      </c>
      <c r="D152" t="s">
        <v>918</v>
      </c>
      <c r="F152" t="s">
        <v>116</v>
      </c>
      <c r="G152" t="s">
        <v>126</v>
      </c>
      <c r="H152" t="s">
        <v>68</v>
      </c>
      <c r="K152" t="s">
        <v>127</v>
      </c>
      <c r="L152" t="s">
        <v>919</v>
      </c>
      <c r="N152" t="s">
        <v>118</v>
      </c>
      <c r="O152" t="s">
        <v>920</v>
      </c>
      <c r="P152" s="1">
        <v>42952</v>
      </c>
      <c r="R152">
        <v>254.2</v>
      </c>
      <c r="S152">
        <v>5</v>
      </c>
      <c r="U152">
        <v>334</v>
      </c>
      <c r="W152">
        <v>15</v>
      </c>
      <c r="Y152" t="s">
        <v>70</v>
      </c>
      <c r="Z152" t="s">
        <v>71</v>
      </c>
      <c r="AB152" t="s">
        <v>72</v>
      </c>
      <c r="AU152" t="s">
        <v>174</v>
      </c>
      <c r="AW152" t="s">
        <v>73</v>
      </c>
      <c r="AX152" t="s">
        <v>82</v>
      </c>
      <c r="AY152">
        <v>0</v>
      </c>
      <c r="AZ152" t="s">
        <v>49</v>
      </c>
      <c r="BA152" t="s">
        <v>82</v>
      </c>
      <c r="BB152">
        <v>0</v>
      </c>
      <c r="BD152">
        <v>0.03</v>
      </c>
      <c r="BE152">
        <v>68.67</v>
      </c>
      <c r="BF152">
        <v>68.67</v>
      </c>
      <c r="BG152">
        <v>5.94</v>
      </c>
      <c r="BL152" t="s">
        <v>126</v>
      </c>
      <c r="BM152" t="s">
        <v>128</v>
      </c>
      <c r="BO152" t="s">
        <v>120</v>
      </c>
      <c r="BP152" t="s">
        <v>233</v>
      </c>
      <c r="BQ152" s="3">
        <v>1</v>
      </c>
      <c r="BR152" s="3" t="str">
        <f t="shared" si="14"/>
        <v>Relaciones internacionales</v>
      </c>
      <c r="BS152" s="3">
        <f t="shared" si="15"/>
        <v>5</v>
      </c>
      <c r="BT152" s="83">
        <f t="shared" si="16"/>
        <v>0</v>
      </c>
      <c r="BU152" s="82">
        <f t="shared" si="17"/>
        <v>2.9700000000000006</v>
      </c>
      <c r="BV152" s="3" t="str">
        <f t="shared" si="18"/>
        <v>0</v>
      </c>
      <c r="BW152" s="3" t="str">
        <f t="shared" si="19"/>
        <v>1</v>
      </c>
      <c r="BX152" s="3" t="str">
        <f t="shared" si="20"/>
        <v>0</v>
      </c>
    </row>
    <row r="153" spans="1:76" x14ac:dyDescent="0.3">
      <c r="A153" t="s">
        <v>921</v>
      </c>
      <c r="B153" t="s">
        <v>922</v>
      </c>
      <c r="C153" t="s">
        <v>922</v>
      </c>
      <c r="D153" t="s">
        <v>923</v>
      </c>
      <c r="F153" t="s">
        <v>66</v>
      </c>
      <c r="G153" t="s">
        <v>88</v>
      </c>
      <c r="H153" t="s">
        <v>68</v>
      </c>
      <c r="N153" t="s">
        <v>69</v>
      </c>
      <c r="O153" t="s">
        <v>924</v>
      </c>
      <c r="P153" s="1">
        <v>42952</v>
      </c>
      <c r="Q153" s="2">
        <v>0.37291666666666662</v>
      </c>
      <c r="S153">
        <v>1844</v>
      </c>
      <c r="U153">
        <v>100</v>
      </c>
      <c r="X153">
        <v>4</v>
      </c>
      <c r="Z153" t="s">
        <v>71</v>
      </c>
      <c r="AB153" t="s">
        <v>72</v>
      </c>
      <c r="AK153" t="s">
        <v>167</v>
      </c>
      <c r="AW153" t="s">
        <v>73</v>
      </c>
      <c r="AX153" t="s">
        <v>78</v>
      </c>
      <c r="AY153">
        <v>1</v>
      </c>
      <c r="AZ153" t="s">
        <v>49</v>
      </c>
      <c r="BA153" t="s">
        <v>78</v>
      </c>
      <c r="BB153">
        <v>1</v>
      </c>
      <c r="BE153">
        <v>2.0299999999999998</v>
      </c>
      <c r="BF153">
        <v>2.0299999999999998</v>
      </c>
      <c r="BG153">
        <v>6.56</v>
      </c>
      <c r="BL153" t="s">
        <v>88</v>
      </c>
      <c r="BM153" t="s">
        <v>89</v>
      </c>
      <c r="BP153" t="s">
        <v>233</v>
      </c>
      <c r="BQ153" s="3">
        <v>1</v>
      </c>
      <c r="BR153" s="3" t="str">
        <f t="shared" si="14"/>
        <v>Economía de Panamá</v>
      </c>
      <c r="BS153" s="3">
        <f t="shared" si="15"/>
        <v>5</v>
      </c>
      <c r="BT153" s="83">
        <f t="shared" si="16"/>
        <v>0</v>
      </c>
      <c r="BU153" s="82">
        <f t="shared" si="17"/>
        <v>3.2799999999999994</v>
      </c>
      <c r="BV153" s="3" t="str">
        <f t="shared" si="18"/>
        <v>1</v>
      </c>
      <c r="BW153" s="3" t="str">
        <f t="shared" si="19"/>
        <v>0</v>
      </c>
      <c r="BX153" s="3" t="str">
        <f t="shared" si="20"/>
        <v>0</v>
      </c>
    </row>
    <row r="154" spans="1:76" x14ac:dyDescent="0.3">
      <c r="A154" t="s">
        <v>925</v>
      </c>
      <c r="B154" t="s">
        <v>926</v>
      </c>
      <c r="C154" t="s">
        <v>926</v>
      </c>
      <c r="D154" t="s">
        <v>848</v>
      </c>
      <c r="F154" t="s">
        <v>66</v>
      </c>
      <c r="G154" t="s">
        <v>139</v>
      </c>
      <c r="H154" t="s">
        <v>68</v>
      </c>
      <c r="N154" t="s">
        <v>69</v>
      </c>
      <c r="O154" t="s">
        <v>927</v>
      </c>
      <c r="P154" s="1">
        <v>42951</v>
      </c>
      <c r="Q154" s="2">
        <v>0.67361111111111116</v>
      </c>
      <c r="S154">
        <v>419</v>
      </c>
      <c r="U154">
        <v>100</v>
      </c>
      <c r="X154">
        <v>4</v>
      </c>
      <c r="Y154" t="s">
        <v>140</v>
      </c>
      <c r="Z154" t="s">
        <v>71</v>
      </c>
      <c r="AB154" t="s">
        <v>72</v>
      </c>
      <c r="AD154" t="s">
        <v>77</v>
      </c>
      <c r="AV154" t="s">
        <v>497</v>
      </c>
      <c r="AW154" t="s">
        <v>73</v>
      </c>
      <c r="AX154" t="s">
        <v>74</v>
      </c>
      <c r="AY154">
        <v>1</v>
      </c>
      <c r="AZ154" t="s">
        <v>49</v>
      </c>
      <c r="BA154" t="s">
        <v>74</v>
      </c>
      <c r="BB154">
        <v>1</v>
      </c>
      <c r="BE154">
        <v>0.84</v>
      </c>
      <c r="BF154">
        <v>0.84</v>
      </c>
      <c r="BG154">
        <v>7.81</v>
      </c>
      <c r="BL154" t="s">
        <v>139</v>
      </c>
      <c r="BM154" t="s">
        <v>141</v>
      </c>
      <c r="BP154" t="s">
        <v>233</v>
      </c>
      <c r="BQ154" s="3">
        <v>1</v>
      </c>
      <c r="BR154" s="3" t="str">
        <f t="shared" si="14"/>
        <v>Aniversario del Canal de Panamá</v>
      </c>
      <c r="BS154" s="3">
        <f t="shared" si="15"/>
        <v>4</v>
      </c>
      <c r="BT154" s="83">
        <f t="shared" si="16"/>
        <v>0</v>
      </c>
      <c r="BU154" s="82">
        <f t="shared" si="17"/>
        <v>3.9049999999999994</v>
      </c>
      <c r="BV154" s="3" t="str">
        <f t="shared" si="18"/>
        <v>1</v>
      </c>
      <c r="BW154" s="3" t="str">
        <f t="shared" si="19"/>
        <v>0</v>
      </c>
      <c r="BX154" s="3" t="str">
        <f t="shared" si="20"/>
        <v>0</v>
      </c>
    </row>
    <row r="155" spans="1:76" s="107" customFormat="1" x14ac:dyDescent="0.3">
      <c r="A155" t="s">
        <v>928</v>
      </c>
      <c r="B155" t="s">
        <v>909</v>
      </c>
      <c r="C155" t="s">
        <v>909</v>
      </c>
      <c r="D155" t="s">
        <v>929</v>
      </c>
      <c r="E155"/>
      <c r="F155" t="s">
        <v>66</v>
      </c>
      <c r="G155" t="s">
        <v>67</v>
      </c>
      <c r="H155" t="s">
        <v>68</v>
      </c>
      <c r="I155"/>
      <c r="J155"/>
      <c r="K155"/>
      <c r="L155"/>
      <c r="M155"/>
      <c r="N155" t="s">
        <v>69</v>
      </c>
      <c r="O155" t="s">
        <v>930</v>
      </c>
      <c r="P155" s="1">
        <v>42953</v>
      </c>
      <c r="Q155" s="2">
        <v>0.75694444444444453</v>
      </c>
      <c r="R155"/>
      <c r="S155">
        <v>49727</v>
      </c>
      <c r="T155"/>
      <c r="U155">
        <v>462.46</v>
      </c>
      <c r="V155"/>
      <c r="W155"/>
      <c r="X155">
        <v>5</v>
      </c>
      <c r="Y155" t="s">
        <v>70</v>
      </c>
      <c r="Z155" t="s">
        <v>71</v>
      </c>
      <c r="AA155"/>
      <c r="AB155" t="s">
        <v>72</v>
      </c>
      <c r="AC155"/>
      <c r="AD155"/>
      <c r="AE155"/>
      <c r="AF155"/>
      <c r="AG155"/>
      <c r="AH155" t="s">
        <v>420</v>
      </c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 t="s">
        <v>73</v>
      </c>
      <c r="AX155" t="s">
        <v>74</v>
      </c>
      <c r="AY155">
        <v>0</v>
      </c>
      <c r="AZ155" t="s">
        <v>49</v>
      </c>
      <c r="BA155" t="s">
        <v>74</v>
      </c>
      <c r="BB155">
        <v>0</v>
      </c>
      <c r="BC155"/>
      <c r="BD155"/>
      <c r="BE155">
        <v>462.46</v>
      </c>
      <c r="BF155">
        <v>462.46</v>
      </c>
      <c r="BG155">
        <v>6.41</v>
      </c>
      <c r="BH155"/>
      <c r="BI155"/>
      <c r="BJ155"/>
      <c r="BK155"/>
      <c r="BL155" t="s">
        <v>67</v>
      </c>
      <c r="BM155" t="s">
        <v>75</v>
      </c>
      <c r="BN155"/>
      <c r="BO155"/>
      <c r="BP155" t="s">
        <v>233</v>
      </c>
      <c r="BQ155" s="108">
        <v>1</v>
      </c>
      <c r="BR155" s="108" t="str">
        <f t="shared" si="14"/>
        <v>Compuertas</v>
      </c>
      <c r="BS155" s="108">
        <f t="shared" si="15"/>
        <v>6</v>
      </c>
      <c r="BT155" s="109">
        <f t="shared" si="16"/>
        <v>0</v>
      </c>
      <c r="BU155" s="110">
        <f t="shared" si="17"/>
        <v>3.2050000000000001</v>
      </c>
      <c r="BV155" s="108" t="str">
        <f t="shared" si="18"/>
        <v>0</v>
      </c>
      <c r="BW155" s="108" t="str">
        <f t="shared" si="19"/>
        <v>1</v>
      </c>
      <c r="BX155" s="108" t="str">
        <f t="shared" si="20"/>
        <v>0</v>
      </c>
    </row>
    <row r="156" spans="1:76" s="107" customFormat="1" x14ac:dyDescent="0.3">
      <c r="A156" t="s">
        <v>931</v>
      </c>
      <c r="B156" t="s">
        <v>743</v>
      </c>
      <c r="C156" t="s">
        <v>743</v>
      </c>
      <c r="D156" t="s">
        <v>932</v>
      </c>
      <c r="E156"/>
      <c r="F156" t="s">
        <v>66</v>
      </c>
      <c r="G156" t="s">
        <v>67</v>
      </c>
      <c r="H156" t="s">
        <v>68</v>
      </c>
      <c r="I156"/>
      <c r="J156"/>
      <c r="K156"/>
      <c r="L156"/>
      <c r="M156"/>
      <c r="N156" t="s">
        <v>69</v>
      </c>
      <c r="O156" t="s">
        <v>933</v>
      </c>
      <c r="P156" s="1">
        <v>42953</v>
      </c>
      <c r="Q156" s="2">
        <v>0.53055555555555556</v>
      </c>
      <c r="R156"/>
      <c r="S156">
        <v>49727</v>
      </c>
      <c r="T156"/>
      <c r="U156">
        <v>462.46</v>
      </c>
      <c r="V156"/>
      <c r="W156"/>
      <c r="X156">
        <v>5</v>
      </c>
      <c r="Y156" t="s">
        <v>70</v>
      </c>
      <c r="Z156" t="s">
        <v>71</v>
      </c>
      <c r="AA156"/>
      <c r="AB156" t="s">
        <v>72</v>
      </c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 t="s">
        <v>224</v>
      </c>
      <c r="AQ156"/>
      <c r="AR156"/>
      <c r="AS156"/>
      <c r="AT156"/>
      <c r="AU156"/>
      <c r="AV156"/>
      <c r="AW156" t="s">
        <v>73</v>
      </c>
      <c r="AX156" t="s">
        <v>78</v>
      </c>
      <c r="AY156">
        <v>1</v>
      </c>
      <c r="AZ156" t="s">
        <v>49</v>
      </c>
      <c r="BA156" t="s">
        <v>78</v>
      </c>
      <c r="BB156">
        <v>1</v>
      </c>
      <c r="BC156"/>
      <c r="BD156"/>
      <c r="BE156">
        <v>231.23</v>
      </c>
      <c r="BF156">
        <v>231.23</v>
      </c>
      <c r="BG156">
        <v>6.56</v>
      </c>
      <c r="BH156"/>
      <c r="BI156"/>
      <c r="BJ156"/>
      <c r="BK156"/>
      <c r="BL156" t="s">
        <v>67</v>
      </c>
      <c r="BM156" t="s">
        <v>75</v>
      </c>
      <c r="BN156"/>
      <c r="BO156"/>
      <c r="BP156" t="s">
        <v>233</v>
      </c>
      <c r="BQ156" s="108">
        <v>1</v>
      </c>
      <c r="BR156" s="108" t="str">
        <f t="shared" si="14"/>
        <v>Tránsito de buques por el Canal</v>
      </c>
      <c r="BS156" s="108">
        <f t="shared" si="15"/>
        <v>6</v>
      </c>
      <c r="BT156" s="109">
        <f t="shared" si="16"/>
        <v>0</v>
      </c>
      <c r="BU156" s="110">
        <f t="shared" si="17"/>
        <v>3.2799999999999994</v>
      </c>
      <c r="BV156" s="108" t="str">
        <f t="shared" si="18"/>
        <v>1</v>
      </c>
      <c r="BW156" s="108" t="str">
        <f t="shared" si="19"/>
        <v>0</v>
      </c>
      <c r="BX156" s="108" t="str">
        <f t="shared" si="20"/>
        <v>0</v>
      </c>
    </row>
    <row r="157" spans="1:76" s="107" customFormat="1" x14ac:dyDescent="0.3">
      <c r="A157" t="s">
        <v>934</v>
      </c>
      <c r="B157" t="s">
        <v>743</v>
      </c>
      <c r="C157" t="s">
        <v>743</v>
      </c>
      <c r="D157" t="s">
        <v>935</v>
      </c>
      <c r="E157"/>
      <c r="F157" t="s">
        <v>66</v>
      </c>
      <c r="G157" t="s">
        <v>67</v>
      </c>
      <c r="H157" t="s">
        <v>68</v>
      </c>
      <c r="I157"/>
      <c r="J157"/>
      <c r="K157"/>
      <c r="L157"/>
      <c r="M157"/>
      <c r="N157" t="s">
        <v>69</v>
      </c>
      <c r="O157" t="s">
        <v>936</v>
      </c>
      <c r="P157" s="1">
        <v>42953</v>
      </c>
      <c r="Q157" s="2">
        <v>0.52569444444444446</v>
      </c>
      <c r="R157"/>
      <c r="S157">
        <v>49727</v>
      </c>
      <c r="T157"/>
      <c r="U157">
        <v>462.46</v>
      </c>
      <c r="V157"/>
      <c r="W157"/>
      <c r="X157">
        <v>5</v>
      </c>
      <c r="Y157" t="s">
        <v>70</v>
      </c>
      <c r="Z157" t="s">
        <v>71</v>
      </c>
      <c r="AA157"/>
      <c r="AB157" t="s">
        <v>72</v>
      </c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 t="s">
        <v>224</v>
      </c>
      <c r="AQ157"/>
      <c r="AR157"/>
      <c r="AS157"/>
      <c r="AT157"/>
      <c r="AU157"/>
      <c r="AV157"/>
      <c r="AW157" t="s">
        <v>73</v>
      </c>
      <c r="AX157" t="s">
        <v>78</v>
      </c>
      <c r="AY157">
        <v>1</v>
      </c>
      <c r="AZ157" t="s">
        <v>49</v>
      </c>
      <c r="BA157" t="s">
        <v>78</v>
      </c>
      <c r="BB157">
        <v>1</v>
      </c>
      <c r="BC157"/>
      <c r="BD157"/>
      <c r="BE157">
        <v>231.23</v>
      </c>
      <c r="BF157">
        <v>231.23</v>
      </c>
      <c r="BG157">
        <v>6.56</v>
      </c>
      <c r="BH157"/>
      <c r="BI157"/>
      <c r="BJ157"/>
      <c r="BK157"/>
      <c r="BL157" t="s">
        <v>67</v>
      </c>
      <c r="BM157" t="s">
        <v>75</v>
      </c>
      <c r="BN157"/>
      <c r="BO157"/>
      <c r="BP157" t="s">
        <v>233</v>
      </c>
      <c r="BQ157" s="108">
        <v>1</v>
      </c>
      <c r="BR157" s="108" t="str">
        <f t="shared" si="14"/>
        <v>Tránsito de buques por el Canal</v>
      </c>
      <c r="BS157" s="108">
        <f t="shared" si="15"/>
        <v>6</v>
      </c>
      <c r="BT157" s="109">
        <f t="shared" si="16"/>
        <v>0</v>
      </c>
      <c r="BU157" s="110">
        <f t="shared" si="17"/>
        <v>3.2799999999999994</v>
      </c>
      <c r="BV157" s="108" t="str">
        <f t="shared" si="18"/>
        <v>1</v>
      </c>
      <c r="BW157" s="108" t="str">
        <f t="shared" si="19"/>
        <v>0</v>
      </c>
      <c r="BX157" s="108" t="str">
        <f t="shared" si="20"/>
        <v>0</v>
      </c>
    </row>
    <row r="158" spans="1:76" x14ac:dyDescent="0.3">
      <c r="A158" t="s">
        <v>937</v>
      </c>
      <c r="C158" t="s">
        <v>938</v>
      </c>
      <c r="D158" t="s">
        <v>143</v>
      </c>
      <c r="F158" t="s">
        <v>116</v>
      </c>
      <c r="G158" t="s">
        <v>155</v>
      </c>
      <c r="H158" t="s">
        <v>68</v>
      </c>
      <c r="K158" t="s">
        <v>156</v>
      </c>
      <c r="N158" t="s">
        <v>118</v>
      </c>
      <c r="O158" t="s">
        <v>939</v>
      </c>
      <c r="P158" s="1">
        <v>42953</v>
      </c>
      <c r="R158">
        <v>1679.8</v>
      </c>
      <c r="S158">
        <v>4</v>
      </c>
      <c r="U158">
        <v>1200</v>
      </c>
      <c r="W158">
        <v>1</v>
      </c>
      <c r="Y158" t="s">
        <v>140</v>
      </c>
      <c r="Z158" t="s">
        <v>71</v>
      </c>
      <c r="AB158" t="s">
        <v>72</v>
      </c>
      <c r="AD158" t="s">
        <v>77</v>
      </c>
      <c r="AE158" t="s">
        <v>196</v>
      </c>
      <c r="AP158" t="s">
        <v>229</v>
      </c>
      <c r="AW158" t="s">
        <v>73</v>
      </c>
      <c r="AX158" t="s">
        <v>74</v>
      </c>
      <c r="AY158">
        <v>0</v>
      </c>
      <c r="AZ158" t="s">
        <v>49</v>
      </c>
      <c r="BA158" t="s">
        <v>74</v>
      </c>
      <c r="BB158">
        <v>0</v>
      </c>
      <c r="BD158">
        <v>1</v>
      </c>
      <c r="BE158">
        <v>1200</v>
      </c>
      <c r="BF158">
        <v>1200</v>
      </c>
      <c r="BG158">
        <v>6.41</v>
      </c>
      <c r="BL158" t="s">
        <v>155</v>
      </c>
      <c r="BM158" t="s">
        <v>157</v>
      </c>
      <c r="BO158" t="s">
        <v>120</v>
      </c>
      <c r="BP158" t="s">
        <v>77</v>
      </c>
      <c r="BQ158" s="3">
        <v>1</v>
      </c>
      <c r="BR158" s="3" t="str">
        <f t="shared" si="14"/>
        <v>Puerto de Corozal</v>
      </c>
      <c r="BS158" s="3">
        <f t="shared" si="15"/>
        <v>6</v>
      </c>
      <c r="BT158" s="83">
        <f t="shared" si="16"/>
        <v>0</v>
      </c>
      <c r="BU158" s="82">
        <f t="shared" si="17"/>
        <v>3.2050000000000001</v>
      </c>
      <c r="BV158" s="3" t="str">
        <f t="shared" si="18"/>
        <v>0</v>
      </c>
      <c r="BW158" s="3" t="str">
        <f t="shared" si="19"/>
        <v>1</v>
      </c>
      <c r="BX158" s="3" t="str">
        <f t="shared" si="20"/>
        <v>0</v>
      </c>
    </row>
    <row r="159" spans="1:76" x14ac:dyDescent="0.3">
      <c r="A159" t="s">
        <v>940</v>
      </c>
      <c r="C159" t="s">
        <v>941</v>
      </c>
      <c r="D159" t="s">
        <v>942</v>
      </c>
      <c r="F159" t="s">
        <v>116</v>
      </c>
      <c r="G159" t="s">
        <v>155</v>
      </c>
      <c r="H159" t="s">
        <v>68</v>
      </c>
      <c r="K159" t="s">
        <v>156</v>
      </c>
      <c r="L159" t="s">
        <v>331</v>
      </c>
      <c r="N159" t="s">
        <v>118</v>
      </c>
      <c r="O159" t="s">
        <v>939</v>
      </c>
      <c r="P159" s="1">
        <v>42953</v>
      </c>
      <c r="R159">
        <v>534.6</v>
      </c>
      <c r="S159">
        <v>4</v>
      </c>
      <c r="U159">
        <v>409</v>
      </c>
      <c r="W159">
        <v>11</v>
      </c>
      <c r="Y159" t="s">
        <v>140</v>
      </c>
      <c r="Z159" t="s">
        <v>71</v>
      </c>
      <c r="AB159" t="s">
        <v>72</v>
      </c>
      <c r="AD159" t="s">
        <v>77</v>
      </c>
      <c r="AP159" t="s">
        <v>229</v>
      </c>
      <c r="AW159" t="s">
        <v>73</v>
      </c>
      <c r="AX159" t="s">
        <v>78</v>
      </c>
      <c r="AY159">
        <v>0</v>
      </c>
      <c r="AZ159" t="s">
        <v>49</v>
      </c>
      <c r="BA159" t="s">
        <v>78</v>
      </c>
      <c r="BB159">
        <v>0</v>
      </c>
      <c r="BD159">
        <v>0.17</v>
      </c>
      <c r="BE159">
        <v>204.5</v>
      </c>
      <c r="BF159">
        <v>204.5</v>
      </c>
      <c r="BG159">
        <v>5.78</v>
      </c>
      <c r="BL159" t="s">
        <v>155</v>
      </c>
      <c r="BM159" t="s">
        <v>157</v>
      </c>
      <c r="BO159" t="s">
        <v>120</v>
      </c>
      <c r="BP159" t="s">
        <v>233</v>
      </c>
      <c r="BQ159" s="3">
        <v>1</v>
      </c>
      <c r="BR159" s="3" t="str">
        <f t="shared" si="14"/>
        <v>Puerto de Corozal</v>
      </c>
      <c r="BS159" s="3">
        <f t="shared" si="15"/>
        <v>6</v>
      </c>
      <c r="BT159" s="83">
        <f t="shared" si="16"/>
        <v>0</v>
      </c>
      <c r="BU159" s="82">
        <f t="shared" si="17"/>
        <v>2.8900000000000006</v>
      </c>
      <c r="BV159" s="3" t="str">
        <f t="shared" si="18"/>
        <v>0</v>
      </c>
      <c r="BW159" s="3" t="str">
        <f t="shared" si="19"/>
        <v>1</v>
      </c>
      <c r="BX159" s="3" t="str">
        <f t="shared" si="20"/>
        <v>0</v>
      </c>
    </row>
    <row r="160" spans="1:76" x14ac:dyDescent="0.3">
      <c r="A160" t="s">
        <v>943</v>
      </c>
      <c r="C160" t="s">
        <v>944</v>
      </c>
      <c r="D160" t="s">
        <v>945</v>
      </c>
      <c r="F160" t="s">
        <v>116</v>
      </c>
      <c r="G160" t="s">
        <v>155</v>
      </c>
      <c r="H160" t="s">
        <v>68</v>
      </c>
      <c r="K160" t="s">
        <v>156</v>
      </c>
      <c r="N160" t="s">
        <v>118</v>
      </c>
      <c r="O160" t="s">
        <v>939</v>
      </c>
      <c r="P160" s="1">
        <v>42953</v>
      </c>
      <c r="R160">
        <v>341.6</v>
      </c>
      <c r="S160">
        <v>4</v>
      </c>
      <c r="U160">
        <v>283</v>
      </c>
      <c r="W160">
        <v>10</v>
      </c>
      <c r="Y160" t="s">
        <v>140</v>
      </c>
      <c r="Z160" t="s">
        <v>71</v>
      </c>
      <c r="AB160" t="s">
        <v>72</v>
      </c>
      <c r="AP160" t="s">
        <v>224</v>
      </c>
      <c r="AW160" t="s">
        <v>73</v>
      </c>
      <c r="AX160" t="s">
        <v>78</v>
      </c>
      <c r="AY160">
        <v>1</v>
      </c>
      <c r="AZ160" t="s">
        <v>49</v>
      </c>
      <c r="BA160" t="s">
        <v>78</v>
      </c>
      <c r="BB160">
        <v>1</v>
      </c>
      <c r="BD160">
        <v>0.12</v>
      </c>
      <c r="BE160">
        <v>141.5</v>
      </c>
      <c r="BF160">
        <v>141.5</v>
      </c>
      <c r="BG160">
        <v>6.56</v>
      </c>
      <c r="BL160" t="s">
        <v>155</v>
      </c>
      <c r="BM160" t="s">
        <v>157</v>
      </c>
      <c r="BO160" t="s">
        <v>120</v>
      </c>
      <c r="BP160" t="s">
        <v>233</v>
      </c>
      <c r="BQ160" s="3">
        <v>1</v>
      </c>
      <c r="BR160" s="3" t="str">
        <f t="shared" si="14"/>
        <v>Tránsito de buques por el Canal</v>
      </c>
      <c r="BS160" s="3">
        <f t="shared" si="15"/>
        <v>6</v>
      </c>
      <c r="BT160" s="83">
        <f t="shared" si="16"/>
        <v>0</v>
      </c>
      <c r="BU160" s="82">
        <f t="shared" si="17"/>
        <v>3.2799999999999994</v>
      </c>
      <c r="BV160" s="3" t="str">
        <f t="shared" si="18"/>
        <v>1</v>
      </c>
      <c r="BW160" s="3" t="str">
        <f t="shared" si="19"/>
        <v>0</v>
      </c>
      <c r="BX160" s="3" t="str">
        <f t="shared" si="20"/>
        <v>0</v>
      </c>
    </row>
    <row r="161" spans="1:80" s="107" customFormat="1" x14ac:dyDescent="0.3">
      <c r="A161" t="s">
        <v>946</v>
      </c>
      <c r="B161"/>
      <c r="C161" t="s">
        <v>947</v>
      </c>
      <c r="D161" t="s">
        <v>143</v>
      </c>
      <c r="E161"/>
      <c r="F161" t="s">
        <v>116</v>
      </c>
      <c r="G161" t="s">
        <v>126</v>
      </c>
      <c r="H161" t="s">
        <v>68</v>
      </c>
      <c r="I161"/>
      <c r="J161"/>
      <c r="K161" t="s">
        <v>127</v>
      </c>
      <c r="L161"/>
      <c r="M161"/>
      <c r="N161" t="s">
        <v>118</v>
      </c>
      <c r="O161" t="s">
        <v>939</v>
      </c>
      <c r="P161" s="1">
        <v>42953</v>
      </c>
      <c r="Q161"/>
      <c r="R161">
        <v>1716</v>
      </c>
      <c r="S161">
        <v>5</v>
      </c>
      <c r="T161"/>
      <c r="U161">
        <v>2195</v>
      </c>
      <c r="V161"/>
      <c r="W161">
        <v>1</v>
      </c>
      <c r="X161"/>
      <c r="Y161" t="s">
        <v>70</v>
      </c>
      <c r="Z161" t="s">
        <v>71</v>
      </c>
      <c r="AA161"/>
      <c r="AB161" t="s">
        <v>72</v>
      </c>
      <c r="AC161"/>
      <c r="AD161"/>
      <c r="AE161"/>
      <c r="AF161"/>
      <c r="AG161"/>
      <c r="AH161" t="s">
        <v>216</v>
      </c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 t="s">
        <v>73</v>
      </c>
      <c r="AX161" t="s">
        <v>78</v>
      </c>
      <c r="AY161">
        <v>0</v>
      </c>
      <c r="AZ161" t="s">
        <v>49</v>
      </c>
      <c r="BA161" t="s">
        <v>78</v>
      </c>
      <c r="BB161">
        <v>0</v>
      </c>
      <c r="BC161"/>
      <c r="BD161">
        <v>0.5</v>
      </c>
      <c r="BE161">
        <v>1097.5</v>
      </c>
      <c r="BF161">
        <v>1097.5</v>
      </c>
      <c r="BG161">
        <v>6.25</v>
      </c>
      <c r="BH161"/>
      <c r="BI161"/>
      <c r="BJ161"/>
      <c r="BK161"/>
      <c r="BL161" t="s">
        <v>126</v>
      </c>
      <c r="BM161" t="s">
        <v>128</v>
      </c>
      <c r="BN161"/>
      <c r="BO161" t="s">
        <v>120</v>
      </c>
      <c r="BP161" t="s">
        <v>77</v>
      </c>
      <c r="BQ161" s="108">
        <v>1</v>
      </c>
      <c r="BR161" s="108" t="str">
        <f t="shared" si="14"/>
        <v>Ampliación Canal</v>
      </c>
      <c r="BS161" s="108">
        <f t="shared" si="15"/>
        <v>6</v>
      </c>
      <c r="BT161" s="109">
        <f t="shared" si="16"/>
        <v>0</v>
      </c>
      <c r="BU161" s="110">
        <f t="shared" si="17"/>
        <v>3.125</v>
      </c>
      <c r="BV161" s="108" t="str">
        <f t="shared" si="18"/>
        <v>0</v>
      </c>
      <c r="BW161" s="108" t="str">
        <f t="shared" si="19"/>
        <v>1</v>
      </c>
      <c r="BX161" s="108" t="str">
        <f t="shared" si="20"/>
        <v>0</v>
      </c>
    </row>
    <row r="162" spans="1:80" x14ac:dyDescent="0.3">
      <c r="A162" t="s">
        <v>948</v>
      </c>
      <c r="C162" t="s">
        <v>949</v>
      </c>
      <c r="D162" t="s">
        <v>950</v>
      </c>
      <c r="F162" t="s">
        <v>116</v>
      </c>
      <c r="G162" t="s">
        <v>126</v>
      </c>
      <c r="H162" t="s">
        <v>68</v>
      </c>
      <c r="K162" t="s">
        <v>127</v>
      </c>
      <c r="L162" t="s">
        <v>951</v>
      </c>
      <c r="N162" t="s">
        <v>118</v>
      </c>
      <c r="O162" t="s">
        <v>939</v>
      </c>
      <c r="P162" s="1">
        <v>42953</v>
      </c>
      <c r="R162">
        <v>455.3</v>
      </c>
      <c r="S162">
        <v>5</v>
      </c>
      <c r="U162">
        <v>596</v>
      </c>
      <c r="W162">
        <v>10</v>
      </c>
      <c r="Y162" t="s">
        <v>70</v>
      </c>
      <c r="Z162" t="s">
        <v>71</v>
      </c>
      <c r="AB162" t="s">
        <v>72</v>
      </c>
      <c r="AF162" t="s">
        <v>221</v>
      </c>
      <c r="AW162" t="s">
        <v>73</v>
      </c>
      <c r="AX162" t="s">
        <v>82</v>
      </c>
      <c r="AY162">
        <v>0</v>
      </c>
      <c r="AZ162" t="s">
        <v>49</v>
      </c>
      <c r="BA162" t="s">
        <v>82</v>
      </c>
      <c r="BB162">
        <v>0</v>
      </c>
      <c r="BD162">
        <v>0.03</v>
      </c>
      <c r="BE162">
        <v>68.52</v>
      </c>
      <c r="BF162">
        <v>68.52</v>
      </c>
      <c r="BG162">
        <v>5.94</v>
      </c>
      <c r="BL162" t="s">
        <v>126</v>
      </c>
      <c r="BM162" t="s">
        <v>128</v>
      </c>
      <c r="BO162" t="s">
        <v>120</v>
      </c>
      <c r="BP162" t="s">
        <v>77</v>
      </c>
      <c r="BQ162" s="3">
        <v>1</v>
      </c>
      <c r="BR162" s="3" t="str">
        <f t="shared" si="14"/>
        <v>Administración</v>
      </c>
      <c r="BS162" s="3">
        <f t="shared" si="15"/>
        <v>6</v>
      </c>
      <c r="BT162" s="83">
        <f t="shared" si="16"/>
        <v>0</v>
      </c>
      <c r="BU162" s="82">
        <f t="shared" si="17"/>
        <v>2.9700000000000006</v>
      </c>
      <c r="BV162" s="3" t="str">
        <f t="shared" si="18"/>
        <v>0</v>
      </c>
      <c r="BW162" s="3" t="str">
        <f t="shared" si="19"/>
        <v>1</v>
      </c>
      <c r="BX162" s="3" t="str">
        <f t="shared" si="20"/>
        <v>0</v>
      </c>
    </row>
    <row r="163" spans="1:80" s="107" customFormat="1" x14ac:dyDescent="0.3">
      <c r="A163" t="s">
        <v>952</v>
      </c>
      <c r="B163"/>
      <c r="C163" t="s">
        <v>953</v>
      </c>
      <c r="D163" t="s">
        <v>954</v>
      </c>
      <c r="E163"/>
      <c r="F163" t="s">
        <v>116</v>
      </c>
      <c r="G163" t="s">
        <v>155</v>
      </c>
      <c r="H163" t="s">
        <v>68</v>
      </c>
      <c r="I163"/>
      <c r="J163"/>
      <c r="K163" t="s">
        <v>156</v>
      </c>
      <c r="L163"/>
      <c r="M163"/>
      <c r="N163" t="s">
        <v>118</v>
      </c>
      <c r="O163" t="s">
        <v>939</v>
      </c>
      <c r="P163" s="1">
        <v>42953</v>
      </c>
      <c r="Q163"/>
      <c r="R163">
        <v>686.3</v>
      </c>
      <c r="S163">
        <v>4</v>
      </c>
      <c r="T163"/>
      <c r="U163">
        <v>131</v>
      </c>
      <c r="V163"/>
      <c r="W163">
        <v>2</v>
      </c>
      <c r="X163"/>
      <c r="Y163" t="s">
        <v>140</v>
      </c>
      <c r="Z163" t="s">
        <v>71</v>
      </c>
      <c r="AA163"/>
      <c r="AB163" t="s">
        <v>72</v>
      </c>
      <c r="AC163"/>
      <c r="AD163"/>
      <c r="AE163" t="s">
        <v>194</v>
      </c>
      <c r="AF163" t="s">
        <v>267</v>
      </c>
      <c r="AG163"/>
      <c r="AH163"/>
      <c r="AI163"/>
      <c r="AJ163"/>
      <c r="AK163"/>
      <c r="AL163"/>
      <c r="AM163" t="s">
        <v>77</v>
      </c>
      <c r="AN163"/>
      <c r="AO163"/>
      <c r="AP163"/>
      <c r="AQ163"/>
      <c r="AR163"/>
      <c r="AS163"/>
      <c r="AT163"/>
      <c r="AU163"/>
      <c r="AV163"/>
      <c r="AW163" t="s">
        <v>73</v>
      </c>
      <c r="AX163" t="s">
        <v>74</v>
      </c>
      <c r="AY163">
        <v>1</v>
      </c>
      <c r="AZ163" t="s">
        <v>49</v>
      </c>
      <c r="BA163" t="s">
        <v>74</v>
      </c>
      <c r="BB163">
        <v>1</v>
      </c>
      <c r="BC163"/>
      <c r="BD163">
        <v>0.11</v>
      </c>
      <c r="BE163">
        <v>131</v>
      </c>
      <c r="BF163">
        <v>131</v>
      </c>
      <c r="BG163">
        <v>7.81</v>
      </c>
      <c r="BH163"/>
      <c r="BI163"/>
      <c r="BJ163"/>
      <c r="BK163"/>
      <c r="BL163" t="s">
        <v>155</v>
      </c>
      <c r="BM163" t="s">
        <v>157</v>
      </c>
      <c r="BN163"/>
      <c r="BO163" t="s">
        <v>120</v>
      </c>
      <c r="BP163" t="s">
        <v>233</v>
      </c>
      <c r="BQ163" s="108">
        <v>1</v>
      </c>
      <c r="BR163" s="108" t="str">
        <f t="shared" si="14"/>
        <v>Enfrentamiento ACP y GUPC</v>
      </c>
      <c r="BS163" s="108">
        <f t="shared" si="15"/>
        <v>6</v>
      </c>
      <c r="BT163" s="109">
        <f t="shared" si="16"/>
        <v>0</v>
      </c>
      <c r="BU163" s="110">
        <f t="shared" si="17"/>
        <v>3.9049999999999994</v>
      </c>
      <c r="BV163" s="108" t="str">
        <f t="shared" si="18"/>
        <v>1</v>
      </c>
      <c r="BW163" s="108" t="str">
        <f t="shared" si="19"/>
        <v>0</v>
      </c>
      <c r="BX163" s="108" t="str">
        <f t="shared" si="20"/>
        <v>0</v>
      </c>
    </row>
    <row r="164" spans="1:80" s="107" customFormat="1" x14ac:dyDescent="0.3">
      <c r="A164" t="s">
        <v>955</v>
      </c>
      <c r="B164"/>
      <c r="C164" t="s">
        <v>956</v>
      </c>
      <c r="D164" t="s">
        <v>957</v>
      </c>
      <c r="E164"/>
      <c r="F164" t="s">
        <v>83</v>
      </c>
      <c r="G164" t="s">
        <v>244</v>
      </c>
      <c r="H164" t="s">
        <v>68</v>
      </c>
      <c r="I164" t="s">
        <v>68</v>
      </c>
      <c r="J164"/>
      <c r="K164"/>
      <c r="L164"/>
      <c r="M164"/>
      <c r="N164" t="s">
        <v>83</v>
      </c>
      <c r="O164" t="s">
        <v>958</v>
      </c>
      <c r="P164" s="1">
        <v>42954</v>
      </c>
      <c r="Q164" s="2">
        <v>0.2212152777777778</v>
      </c>
      <c r="R164"/>
      <c r="S164"/>
      <c r="T164"/>
      <c r="U164">
        <v>219.49</v>
      </c>
      <c r="V164">
        <v>152</v>
      </c>
      <c r="W164"/>
      <c r="X164"/>
      <c r="Y164"/>
      <c r="Z164" t="s">
        <v>71</v>
      </c>
      <c r="AA164" t="s">
        <v>68</v>
      </c>
      <c r="AB164"/>
      <c r="AC164"/>
      <c r="AD164"/>
      <c r="AE164"/>
      <c r="AF164"/>
      <c r="AG164" t="s">
        <v>314</v>
      </c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 t="s">
        <v>73</v>
      </c>
      <c r="AX164" t="s">
        <v>82</v>
      </c>
      <c r="AY164">
        <v>0</v>
      </c>
      <c r="AZ164" t="s">
        <v>49</v>
      </c>
      <c r="BA164" t="s">
        <v>82</v>
      </c>
      <c r="BB164">
        <v>0</v>
      </c>
      <c r="BC164">
        <v>5</v>
      </c>
      <c r="BD164"/>
      <c r="BE164">
        <v>10</v>
      </c>
      <c r="BF164">
        <v>7.22</v>
      </c>
      <c r="BG164">
        <v>5</v>
      </c>
      <c r="BH164"/>
      <c r="BI164"/>
      <c r="BJ164"/>
      <c r="BK164"/>
      <c r="BL164" t="s">
        <v>245</v>
      </c>
      <c r="BM164"/>
      <c r="BN164"/>
      <c r="BO164"/>
      <c r="BP164" t="s">
        <v>233</v>
      </c>
      <c r="BQ164" s="108">
        <v>1</v>
      </c>
      <c r="BR164" s="108" t="str">
        <f t="shared" si="14"/>
        <v xml:space="preserve">Titulación de tierras </v>
      </c>
      <c r="BS164" s="108">
        <f t="shared" si="15"/>
        <v>7</v>
      </c>
      <c r="BT164" s="109">
        <f t="shared" si="16"/>
        <v>1.8627450980392157E-3</v>
      </c>
      <c r="BU164" s="110">
        <f t="shared" si="17"/>
        <v>2.5</v>
      </c>
      <c r="BV164" s="108" t="str">
        <f t="shared" si="18"/>
        <v>0</v>
      </c>
      <c r="BW164" s="108" t="str">
        <f t="shared" si="19"/>
        <v>1</v>
      </c>
      <c r="BX164" s="108" t="str">
        <f t="shared" si="20"/>
        <v>0</v>
      </c>
    </row>
    <row r="165" spans="1:80" x14ac:dyDescent="0.3">
      <c r="A165" t="s">
        <v>959</v>
      </c>
      <c r="C165" t="s">
        <v>960</v>
      </c>
      <c r="D165" t="s">
        <v>961</v>
      </c>
      <c r="F165" t="s">
        <v>116</v>
      </c>
      <c r="G165" t="s">
        <v>121</v>
      </c>
      <c r="H165" t="s">
        <v>68</v>
      </c>
      <c r="K165" t="s">
        <v>122</v>
      </c>
      <c r="N165" t="s">
        <v>118</v>
      </c>
      <c r="O165" t="s">
        <v>939</v>
      </c>
      <c r="P165" s="1">
        <v>42953</v>
      </c>
      <c r="R165">
        <v>69.5</v>
      </c>
      <c r="S165">
        <v>4</v>
      </c>
      <c r="U165">
        <v>96</v>
      </c>
      <c r="W165">
        <v>6</v>
      </c>
      <c r="Y165" t="s">
        <v>70</v>
      </c>
      <c r="Z165" t="s">
        <v>71</v>
      </c>
      <c r="AB165" t="s">
        <v>72</v>
      </c>
      <c r="AS165" t="s">
        <v>239</v>
      </c>
      <c r="AW165" t="s">
        <v>73</v>
      </c>
      <c r="AX165" t="s">
        <v>82</v>
      </c>
      <c r="AY165">
        <v>0</v>
      </c>
      <c r="AZ165" t="s">
        <v>49</v>
      </c>
      <c r="BA165" t="s">
        <v>82</v>
      </c>
      <c r="BB165">
        <v>0</v>
      </c>
      <c r="BD165">
        <v>0.03</v>
      </c>
      <c r="BE165">
        <v>30.21</v>
      </c>
      <c r="BF165">
        <v>30.21</v>
      </c>
      <c r="BG165">
        <v>6.25</v>
      </c>
      <c r="BL165" t="s">
        <v>121</v>
      </c>
      <c r="BM165" t="s">
        <v>123</v>
      </c>
      <c r="BO165" t="s">
        <v>120</v>
      </c>
      <c r="BP165" t="s">
        <v>77</v>
      </c>
      <c r="BQ165" s="3">
        <v>1</v>
      </c>
      <c r="BR165" s="3" t="str">
        <f t="shared" si="14"/>
        <v>Gobierno</v>
      </c>
      <c r="BS165" s="3">
        <f t="shared" si="15"/>
        <v>6</v>
      </c>
      <c r="BT165" s="83">
        <f t="shared" si="16"/>
        <v>0</v>
      </c>
      <c r="BU165" s="82">
        <f t="shared" si="17"/>
        <v>3.125</v>
      </c>
      <c r="BV165" s="3" t="str">
        <f t="shared" si="18"/>
        <v>0</v>
      </c>
      <c r="BW165" s="3" t="str">
        <f t="shared" si="19"/>
        <v>1</v>
      </c>
      <c r="BX165" s="3" t="str">
        <f t="shared" si="20"/>
        <v>0</v>
      </c>
    </row>
    <row r="166" spans="1:80" x14ac:dyDescent="0.3">
      <c r="A166" t="s">
        <v>962</v>
      </c>
      <c r="C166" t="s">
        <v>963</v>
      </c>
      <c r="D166" t="s">
        <v>964</v>
      </c>
      <c r="F166" t="s">
        <v>116</v>
      </c>
      <c r="G166" t="s">
        <v>126</v>
      </c>
      <c r="H166" t="s">
        <v>68</v>
      </c>
      <c r="K166" t="s">
        <v>127</v>
      </c>
      <c r="L166" t="s">
        <v>246</v>
      </c>
      <c r="N166" t="s">
        <v>118</v>
      </c>
      <c r="O166" t="s">
        <v>939</v>
      </c>
      <c r="P166" s="1">
        <v>42953</v>
      </c>
      <c r="R166">
        <v>739.7</v>
      </c>
      <c r="S166">
        <v>5</v>
      </c>
      <c r="U166">
        <v>969</v>
      </c>
      <c r="W166">
        <v>10</v>
      </c>
      <c r="Y166" t="s">
        <v>70</v>
      </c>
      <c r="Z166" t="s">
        <v>71</v>
      </c>
      <c r="AB166" t="s">
        <v>72</v>
      </c>
      <c r="AH166" t="s">
        <v>216</v>
      </c>
      <c r="AW166" t="s">
        <v>73</v>
      </c>
      <c r="AX166" t="s">
        <v>78</v>
      </c>
      <c r="AY166">
        <v>0</v>
      </c>
      <c r="AZ166" t="s">
        <v>49</v>
      </c>
      <c r="BA166" t="s">
        <v>78</v>
      </c>
      <c r="BB166">
        <v>0</v>
      </c>
      <c r="BD166">
        <v>0.22</v>
      </c>
      <c r="BE166">
        <v>484.5</v>
      </c>
      <c r="BF166">
        <v>484.5</v>
      </c>
      <c r="BG166">
        <v>6.25</v>
      </c>
      <c r="BL166" t="s">
        <v>126</v>
      </c>
      <c r="BM166" t="s">
        <v>128</v>
      </c>
      <c r="BO166" t="s">
        <v>120</v>
      </c>
      <c r="BP166" t="s">
        <v>77</v>
      </c>
      <c r="BQ166" s="3">
        <v>1</v>
      </c>
      <c r="BR166" s="3" t="str">
        <f t="shared" si="14"/>
        <v>Ampliación Canal</v>
      </c>
      <c r="BS166" s="3">
        <f t="shared" si="15"/>
        <v>6</v>
      </c>
      <c r="BT166" s="83">
        <f t="shared" si="16"/>
        <v>0</v>
      </c>
      <c r="BU166" s="82">
        <f t="shared" si="17"/>
        <v>3.125</v>
      </c>
      <c r="BV166" s="3" t="str">
        <f t="shared" si="18"/>
        <v>0</v>
      </c>
      <c r="BW166" s="3" t="str">
        <f t="shared" si="19"/>
        <v>1</v>
      </c>
      <c r="BX166" s="3" t="str">
        <f t="shared" si="20"/>
        <v>0</v>
      </c>
    </row>
    <row r="167" spans="1:80" x14ac:dyDescent="0.3">
      <c r="A167" t="s">
        <v>965</v>
      </c>
      <c r="C167" t="s">
        <v>966</v>
      </c>
      <c r="D167" t="s">
        <v>967</v>
      </c>
      <c r="F167" t="s">
        <v>116</v>
      </c>
      <c r="G167" t="s">
        <v>124</v>
      </c>
      <c r="H167" t="s">
        <v>68</v>
      </c>
      <c r="L167" t="s">
        <v>271</v>
      </c>
      <c r="N167" t="s">
        <v>118</v>
      </c>
      <c r="O167" t="s">
        <v>939</v>
      </c>
      <c r="P167" s="1">
        <v>42953</v>
      </c>
      <c r="R167">
        <v>658.7</v>
      </c>
      <c r="S167">
        <v>5</v>
      </c>
      <c r="U167">
        <v>793</v>
      </c>
      <c r="W167">
        <v>2</v>
      </c>
      <c r="Y167" t="s">
        <v>70</v>
      </c>
      <c r="Z167" t="s">
        <v>71</v>
      </c>
      <c r="AB167" t="s">
        <v>72</v>
      </c>
      <c r="AG167" t="s">
        <v>257</v>
      </c>
      <c r="AW167" t="s">
        <v>73</v>
      </c>
      <c r="AX167" t="s">
        <v>82</v>
      </c>
      <c r="AY167">
        <v>0</v>
      </c>
      <c r="AZ167" t="s">
        <v>49</v>
      </c>
      <c r="BA167" t="s">
        <v>82</v>
      </c>
      <c r="BB167">
        <v>0</v>
      </c>
      <c r="BD167">
        <v>0.03</v>
      </c>
      <c r="BE167">
        <v>54.21</v>
      </c>
      <c r="BF167">
        <v>54.21</v>
      </c>
      <c r="BG167">
        <v>5.63</v>
      </c>
      <c r="BL167" t="s">
        <v>124</v>
      </c>
      <c r="BM167" t="s">
        <v>125</v>
      </c>
      <c r="BO167" t="s">
        <v>120</v>
      </c>
      <c r="BP167" t="s">
        <v>77</v>
      </c>
      <c r="BQ167" s="3">
        <v>1</v>
      </c>
      <c r="BR167" s="3" t="str">
        <f t="shared" si="14"/>
        <v>Educación</v>
      </c>
      <c r="BS167" s="3">
        <f t="shared" si="15"/>
        <v>6</v>
      </c>
      <c r="BT167" s="83">
        <f t="shared" si="16"/>
        <v>0</v>
      </c>
      <c r="BU167" s="82">
        <f t="shared" si="17"/>
        <v>2.8149999999999995</v>
      </c>
      <c r="BV167" s="3" t="str">
        <f t="shared" si="18"/>
        <v>0</v>
      </c>
      <c r="BW167" s="3" t="str">
        <f t="shared" si="19"/>
        <v>1</v>
      </c>
      <c r="BX167" s="3" t="str">
        <f t="shared" si="20"/>
        <v>0</v>
      </c>
    </row>
    <row r="168" spans="1:80" s="107" customFormat="1" x14ac:dyDescent="0.3">
      <c r="A168" t="s">
        <v>968</v>
      </c>
      <c r="B168"/>
      <c r="C168" t="s">
        <v>969</v>
      </c>
      <c r="D168" t="s">
        <v>970</v>
      </c>
      <c r="E168"/>
      <c r="F168" t="s">
        <v>116</v>
      </c>
      <c r="G168" t="s">
        <v>121</v>
      </c>
      <c r="H168" t="s">
        <v>68</v>
      </c>
      <c r="I168"/>
      <c r="J168"/>
      <c r="K168" t="s">
        <v>122</v>
      </c>
      <c r="L168"/>
      <c r="M168"/>
      <c r="N168" t="s">
        <v>118</v>
      </c>
      <c r="O168" t="s">
        <v>939</v>
      </c>
      <c r="P168" s="1">
        <v>42953</v>
      </c>
      <c r="Q168"/>
      <c r="R168">
        <v>352.8</v>
      </c>
      <c r="S168">
        <v>4</v>
      </c>
      <c r="T168"/>
      <c r="U168">
        <v>485</v>
      </c>
      <c r="V168"/>
      <c r="W168">
        <v>6</v>
      </c>
      <c r="X168"/>
      <c r="Y168" t="s">
        <v>70</v>
      </c>
      <c r="Z168" t="s">
        <v>71</v>
      </c>
      <c r="AA168"/>
      <c r="AB168" t="s">
        <v>72</v>
      </c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 t="s">
        <v>174</v>
      </c>
      <c r="AV168"/>
      <c r="AW168" t="s">
        <v>73</v>
      </c>
      <c r="AX168" t="s">
        <v>82</v>
      </c>
      <c r="AY168">
        <v>0</v>
      </c>
      <c r="AZ168" t="s">
        <v>49</v>
      </c>
      <c r="BA168" t="s">
        <v>82</v>
      </c>
      <c r="BB168">
        <v>0</v>
      </c>
      <c r="BC168"/>
      <c r="BD168">
        <v>0.03</v>
      </c>
      <c r="BE168">
        <v>30.05</v>
      </c>
      <c r="BF168">
        <v>30.05</v>
      </c>
      <c r="BG168">
        <v>6.25</v>
      </c>
      <c r="BH168"/>
      <c r="BI168"/>
      <c r="BJ168"/>
      <c r="BK168"/>
      <c r="BL168" t="s">
        <v>121</v>
      </c>
      <c r="BM168" t="s">
        <v>123</v>
      </c>
      <c r="BN168"/>
      <c r="BO168" t="s">
        <v>120</v>
      </c>
      <c r="BP168" t="s">
        <v>233</v>
      </c>
      <c r="BQ168" s="108">
        <v>1</v>
      </c>
      <c r="BR168" s="108" t="str">
        <f t="shared" si="14"/>
        <v>Relaciones internacionales</v>
      </c>
      <c r="BS168" s="108">
        <f t="shared" si="15"/>
        <v>6</v>
      </c>
      <c r="BT168" s="109">
        <f t="shared" si="16"/>
        <v>0</v>
      </c>
      <c r="BU168" s="110">
        <f t="shared" si="17"/>
        <v>3.125</v>
      </c>
      <c r="BV168" s="108" t="str">
        <f t="shared" si="18"/>
        <v>0</v>
      </c>
      <c r="BW168" s="108" t="str">
        <f t="shared" si="19"/>
        <v>1</v>
      </c>
      <c r="BX168" s="108" t="str">
        <f t="shared" si="20"/>
        <v>0</v>
      </c>
    </row>
    <row r="169" spans="1:80" s="107" customFormat="1" x14ac:dyDescent="0.3">
      <c r="A169" t="s">
        <v>971</v>
      </c>
      <c r="B169"/>
      <c r="C169" t="s">
        <v>972</v>
      </c>
      <c r="D169" t="s">
        <v>973</v>
      </c>
      <c r="E169"/>
      <c r="F169" t="s">
        <v>116</v>
      </c>
      <c r="G169" t="s">
        <v>124</v>
      </c>
      <c r="H169" t="s">
        <v>68</v>
      </c>
      <c r="I169"/>
      <c r="J169"/>
      <c r="K169"/>
      <c r="L169" t="s">
        <v>260</v>
      </c>
      <c r="M169"/>
      <c r="N169" t="s">
        <v>118</v>
      </c>
      <c r="O169" t="s">
        <v>939</v>
      </c>
      <c r="P169" s="1">
        <v>42953</v>
      </c>
      <c r="Q169"/>
      <c r="R169">
        <v>723.9</v>
      </c>
      <c r="S169">
        <v>5</v>
      </c>
      <c r="T169"/>
      <c r="U169">
        <v>867</v>
      </c>
      <c r="V169"/>
      <c r="W169">
        <v>9</v>
      </c>
      <c r="X169"/>
      <c r="Y169" t="s">
        <v>70</v>
      </c>
      <c r="Z169" t="s">
        <v>71</v>
      </c>
      <c r="AA169"/>
      <c r="AB169" t="s">
        <v>72</v>
      </c>
      <c r="AC169"/>
      <c r="AD169" t="s">
        <v>77</v>
      </c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 t="s">
        <v>497</v>
      </c>
      <c r="AW169" t="s">
        <v>73</v>
      </c>
      <c r="AX169" t="s">
        <v>74</v>
      </c>
      <c r="AY169">
        <v>1</v>
      </c>
      <c r="AZ169" t="s">
        <v>49</v>
      </c>
      <c r="BA169" t="s">
        <v>74</v>
      </c>
      <c r="BB169">
        <v>1</v>
      </c>
      <c r="BC169"/>
      <c r="BD169">
        <v>0.5</v>
      </c>
      <c r="BE169">
        <v>867</v>
      </c>
      <c r="BF169">
        <v>867</v>
      </c>
      <c r="BG169">
        <v>8.1300000000000008</v>
      </c>
      <c r="BH169"/>
      <c r="BI169"/>
      <c r="BJ169"/>
      <c r="BK169"/>
      <c r="BL169" t="s">
        <v>124</v>
      </c>
      <c r="BM169" t="s">
        <v>125</v>
      </c>
      <c r="BN169"/>
      <c r="BO169" t="s">
        <v>120</v>
      </c>
      <c r="BP169" t="s">
        <v>233</v>
      </c>
      <c r="BQ169" s="108">
        <v>1</v>
      </c>
      <c r="BR169" s="108" t="str">
        <f t="shared" si="14"/>
        <v>Aniversario del Canal de Panamá</v>
      </c>
      <c r="BS169" s="108">
        <f t="shared" si="15"/>
        <v>6</v>
      </c>
      <c r="BT169" s="109">
        <f t="shared" si="16"/>
        <v>0</v>
      </c>
      <c r="BU169" s="110">
        <f t="shared" si="17"/>
        <v>4.0650000000000004</v>
      </c>
      <c r="BV169" s="108" t="str">
        <f t="shared" si="18"/>
        <v>1</v>
      </c>
      <c r="BW169" s="108" t="str">
        <f t="shared" si="19"/>
        <v>0</v>
      </c>
      <c r="BX169" s="108" t="str">
        <f t="shared" si="20"/>
        <v>0</v>
      </c>
    </row>
    <row r="170" spans="1:80" x14ac:dyDescent="0.3">
      <c r="A170" t="s">
        <v>974</v>
      </c>
      <c r="B170" t="s">
        <v>975</v>
      </c>
      <c r="C170" t="s">
        <v>975</v>
      </c>
      <c r="D170" t="s">
        <v>976</v>
      </c>
      <c r="F170" t="s">
        <v>66</v>
      </c>
      <c r="G170" t="s">
        <v>254</v>
      </c>
      <c r="H170" t="s">
        <v>68</v>
      </c>
      <c r="L170" t="s">
        <v>977</v>
      </c>
      <c r="N170" t="s">
        <v>69</v>
      </c>
      <c r="O170" t="s">
        <v>978</v>
      </c>
      <c r="P170" s="1">
        <v>42954</v>
      </c>
      <c r="Q170" s="2">
        <v>0.77777777777777779</v>
      </c>
      <c r="S170">
        <v>5238</v>
      </c>
      <c r="U170">
        <v>100</v>
      </c>
      <c r="X170">
        <v>5</v>
      </c>
      <c r="Z170" t="s">
        <v>71</v>
      </c>
      <c r="AB170" t="s">
        <v>72</v>
      </c>
      <c r="AD170" t="s">
        <v>77</v>
      </c>
      <c r="AE170" t="s">
        <v>194</v>
      </c>
      <c r="AV170" t="s">
        <v>497</v>
      </c>
      <c r="AW170" t="s">
        <v>73</v>
      </c>
      <c r="AX170" t="s">
        <v>74</v>
      </c>
      <c r="AY170">
        <v>1</v>
      </c>
      <c r="AZ170" t="s">
        <v>49</v>
      </c>
      <c r="BA170" t="s">
        <v>74</v>
      </c>
      <c r="BB170">
        <v>1</v>
      </c>
      <c r="BE170">
        <v>31.43</v>
      </c>
      <c r="BF170">
        <v>31.43</v>
      </c>
      <c r="BG170">
        <v>7.81</v>
      </c>
      <c r="BL170" t="s">
        <v>254</v>
      </c>
      <c r="BM170" t="s">
        <v>256</v>
      </c>
      <c r="BP170" t="s">
        <v>233</v>
      </c>
      <c r="BQ170" s="3">
        <v>1</v>
      </c>
      <c r="BR170" s="3" t="str">
        <f t="shared" si="14"/>
        <v>Aniversario del Canal de Panamá</v>
      </c>
      <c r="BS170" s="3">
        <f t="shared" si="15"/>
        <v>7</v>
      </c>
      <c r="BT170" s="83">
        <f t="shared" si="16"/>
        <v>0</v>
      </c>
      <c r="BU170" s="82">
        <f t="shared" si="17"/>
        <v>3.9049999999999994</v>
      </c>
      <c r="BV170" s="3" t="str">
        <f t="shared" si="18"/>
        <v>1</v>
      </c>
      <c r="BW170" s="3" t="str">
        <f t="shared" si="19"/>
        <v>0</v>
      </c>
      <c r="BX170" s="3" t="str">
        <f t="shared" si="20"/>
        <v>0</v>
      </c>
    </row>
    <row r="171" spans="1:80" ht="15" customHeight="1" x14ac:dyDescent="0.3">
      <c r="A171" t="s">
        <v>979</v>
      </c>
      <c r="B171" t="s">
        <v>980</v>
      </c>
      <c r="C171" t="s">
        <v>980</v>
      </c>
      <c r="D171" t="s">
        <v>981</v>
      </c>
      <c r="F171" t="s">
        <v>66</v>
      </c>
      <c r="G171" t="s">
        <v>153</v>
      </c>
      <c r="H171" t="s">
        <v>68</v>
      </c>
      <c r="N171" t="s">
        <v>69</v>
      </c>
      <c r="O171" t="s">
        <v>982</v>
      </c>
      <c r="P171" s="1">
        <v>42954</v>
      </c>
      <c r="Q171" s="2">
        <v>0.87847222222222221</v>
      </c>
      <c r="S171">
        <v>84</v>
      </c>
      <c r="U171">
        <v>100</v>
      </c>
      <c r="X171">
        <v>3</v>
      </c>
      <c r="Z171" t="s">
        <v>71</v>
      </c>
      <c r="AB171" t="s">
        <v>72</v>
      </c>
      <c r="AE171" t="s">
        <v>194</v>
      </c>
      <c r="AF171" t="s">
        <v>221</v>
      </c>
      <c r="AW171" t="s">
        <v>73</v>
      </c>
      <c r="AX171" t="s">
        <v>74</v>
      </c>
      <c r="AY171">
        <v>1</v>
      </c>
      <c r="AZ171" t="s">
        <v>49</v>
      </c>
      <c r="BA171" t="s">
        <v>74</v>
      </c>
      <c r="BB171">
        <v>1</v>
      </c>
      <c r="BE171">
        <v>0.17</v>
      </c>
      <c r="BF171">
        <v>0.17</v>
      </c>
      <c r="BG171">
        <v>7.81</v>
      </c>
      <c r="BL171" t="s">
        <v>153</v>
      </c>
      <c r="BM171" t="s">
        <v>154</v>
      </c>
      <c r="BP171" t="s">
        <v>233</v>
      </c>
      <c r="BQ171" s="3">
        <v>1</v>
      </c>
      <c r="BR171" s="3" t="str">
        <f t="shared" si="14"/>
        <v>Administración</v>
      </c>
      <c r="BS171" s="3">
        <f t="shared" si="15"/>
        <v>7</v>
      </c>
      <c r="BT171" s="83">
        <f t="shared" si="16"/>
        <v>0</v>
      </c>
      <c r="BU171" s="82">
        <f t="shared" si="17"/>
        <v>3.9049999999999994</v>
      </c>
      <c r="BV171" s="3" t="str">
        <f t="shared" si="18"/>
        <v>1</v>
      </c>
      <c r="BW171" s="3" t="str">
        <f t="shared" si="19"/>
        <v>0</v>
      </c>
      <c r="BX171" s="3" t="str">
        <f t="shared" si="20"/>
        <v>0</v>
      </c>
    </row>
    <row r="172" spans="1:80" s="107" customFormat="1" x14ac:dyDescent="0.3">
      <c r="A172" t="s">
        <v>983</v>
      </c>
      <c r="B172"/>
      <c r="C172" t="s">
        <v>984</v>
      </c>
      <c r="D172" t="s">
        <v>985</v>
      </c>
      <c r="E172"/>
      <c r="F172" t="s">
        <v>134</v>
      </c>
      <c r="G172" t="s">
        <v>248</v>
      </c>
      <c r="H172" t="s">
        <v>68</v>
      </c>
      <c r="I172" t="s">
        <v>68</v>
      </c>
      <c r="J172"/>
      <c r="K172"/>
      <c r="L172"/>
      <c r="M172"/>
      <c r="N172" t="s">
        <v>134</v>
      </c>
      <c r="O172" t="s">
        <v>986</v>
      </c>
      <c r="P172" s="1">
        <v>42954</v>
      </c>
      <c r="Q172" s="2">
        <v>0.39166666666666666</v>
      </c>
      <c r="R172"/>
      <c r="S172"/>
      <c r="T172"/>
      <c r="U172">
        <v>7434.38</v>
      </c>
      <c r="V172">
        <v>793</v>
      </c>
      <c r="W172"/>
      <c r="X172"/>
      <c r="Y172"/>
      <c r="Z172" t="s">
        <v>71</v>
      </c>
      <c r="AA172" t="s">
        <v>68</v>
      </c>
      <c r="AB172"/>
      <c r="AC172"/>
      <c r="AD172"/>
      <c r="AE172"/>
      <c r="AF172"/>
      <c r="AG172"/>
      <c r="AH172" t="s">
        <v>636</v>
      </c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 t="s">
        <v>73</v>
      </c>
      <c r="AX172" t="s">
        <v>78</v>
      </c>
      <c r="AY172">
        <v>0</v>
      </c>
      <c r="AZ172" t="s">
        <v>49</v>
      </c>
      <c r="BA172" t="s">
        <v>78</v>
      </c>
      <c r="BB172">
        <v>0</v>
      </c>
      <c r="BC172">
        <v>396.5</v>
      </c>
      <c r="BD172"/>
      <c r="BE172">
        <v>3717.19</v>
      </c>
      <c r="BF172">
        <v>3717.19</v>
      </c>
      <c r="BG172">
        <v>5</v>
      </c>
      <c r="BH172"/>
      <c r="BI172"/>
      <c r="BJ172"/>
      <c r="BK172"/>
      <c r="BL172" t="s">
        <v>160</v>
      </c>
      <c r="BM172"/>
      <c r="BN172"/>
      <c r="BO172"/>
      <c r="BP172" t="s">
        <v>233</v>
      </c>
      <c r="BQ172" s="108">
        <v>1</v>
      </c>
      <c r="BR172" s="108" t="str">
        <f t="shared" si="14"/>
        <v>Generación de empleos</v>
      </c>
      <c r="BS172" s="108">
        <f t="shared" si="15"/>
        <v>7</v>
      </c>
      <c r="BT172" s="109">
        <f t="shared" si="16"/>
        <v>9.7181372549019606E-3</v>
      </c>
      <c r="BU172" s="110">
        <f t="shared" si="17"/>
        <v>2.5</v>
      </c>
      <c r="BV172" s="108" t="str">
        <f t="shared" si="18"/>
        <v>0</v>
      </c>
      <c r="BW172" s="108" t="str">
        <f t="shared" si="19"/>
        <v>1</v>
      </c>
      <c r="BX172" s="108" t="str">
        <f t="shared" si="20"/>
        <v>0</v>
      </c>
    </row>
    <row r="173" spans="1:80" x14ac:dyDescent="0.3">
      <c r="A173" t="s">
        <v>987</v>
      </c>
      <c r="B173" t="s">
        <v>988</v>
      </c>
      <c r="C173" t="s">
        <v>988</v>
      </c>
      <c r="D173" t="s">
        <v>989</v>
      </c>
      <c r="F173" t="s">
        <v>66</v>
      </c>
      <c r="G173" t="s">
        <v>153</v>
      </c>
      <c r="H173" t="s">
        <v>68</v>
      </c>
      <c r="N173" t="s">
        <v>69</v>
      </c>
      <c r="O173" t="s">
        <v>990</v>
      </c>
      <c r="P173" s="1">
        <v>42954</v>
      </c>
      <c r="Q173" s="2">
        <v>0.92708333333333337</v>
      </c>
      <c r="S173">
        <v>84</v>
      </c>
      <c r="U173">
        <v>100</v>
      </c>
      <c r="X173">
        <v>3</v>
      </c>
      <c r="Z173" t="s">
        <v>71</v>
      </c>
      <c r="AB173" t="s">
        <v>72</v>
      </c>
      <c r="AE173" t="s">
        <v>194</v>
      </c>
      <c r="AK173" t="s">
        <v>215</v>
      </c>
      <c r="AW173" t="s">
        <v>73</v>
      </c>
      <c r="AX173" t="s">
        <v>74</v>
      </c>
      <c r="AY173">
        <v>1</v>
      </c>
      <c r="AZ173" t="s">
        <v>49</v>
      </c>
      <c r="BA173" t="s">
        <v>74</v>
      </c>
      <c r="BB173">
        <v>1</v>
      </c>
      <c r="BE173">
        <v>0.17</v>
      </c>
      <c r="BF173">
        <v>0.17</v>
      </c>
      <c r="BG173">
        <v>7.81</v>
      </c>
      <c r="BL173" t="s">
        <v>153</v>
      </c>
      <c r="BM173" t="s">
        <v>154</v>
      </c>
      <c r="BP173" t="s">
        <v>233</v>
      </c>
      <c r="BQ173" s="3">
        <v>1</v>
      </c>
      <c r="BR173" s="3" t="str">
        <f t="shared" si="14"/>
        <v>Economía del Canal</v>
      </c>
      <c r="BS173" s="3">
        <f t="shared" si="15"/>
        <v>7</v>
      </c>
      <c r="BT173" s="83">
        <f t="shared" si="16"/>
        <v>0</v>
      </c>
      <c r="BU173" s="82">
        <f t="shared" si="17"/>
        <v>3.9049999999999994</v>
      </c>
      <c r="BV173" s="3" t="str">
        <f t="shared" si="18"/>
        <v>1</v>
      </c>
      <c r="BW173" s="3" t="str">
        <f t="shared" si="19"/>
        <v>0</v>
      </c>
      <c r="BX173" s="3" t="str">
        <f t="shared" si="20"/>
        <v>0</v>
      </c>
    </row>
    <row r="174" spans="1:80" ht="15" customHeight="1" x14ac:dyDescent="0.3">
      <c r="A174" t="s">
        <v>991</v>
      </c>
      <c r="B174" t="s">
        <v>992</v>
      </c>
      <c r="C174" s="89" t="s">
        <v>992</v>
      </c>
      <c r="D174" t="s">
        <v>993</v>
      </c>
      <c r="F174" t="s">
        <v>66</v>
      </c>
      <c r="G174" t="s">
        <v>151</v>
      </c>
      <c r="H174" t="s">
        <v>68</v>
      </c>
      <c r="L174" t="s">
        <v>829</v>
      </c>
      <c r="N174" t="s">
        <v>69</v>
      </c>
      <c r="O174" t="s">
        <v>994</v>
      </c>
      <c r="P174" s="1">
        <v>42954</v>
      </c>
      <c r="Q174" s="2">
        <v>0.76250000000000007</v>
      </c>
      <c r="U174">
        <v>100</v>
      </c>
      <c r="Z174" t="s">
        <v>71</v>
      </c>
      <c r="AB174" t="s">
        <v>72</v>
      </c>
      <c r="AD174" t="s">
        <v>77</v>
      </c>
      <c r="AE174" t="s">
        <v>194</v>
      </c>
      <c r="AV174" t="s">
        <v>497</v>
      </c>
      <c r="AW174" t="s">
        <v>73</v>
      </c>
      <c r="AX174" t="s">
        <v>74</v>
      </c>
      <c r="AY174">
        <v>1</v>
      </c>
      <c r="AZ174" t="s">
        <v>49</v>
      </c>
      <c r="BA174" t="s">
        <v>74</v>
      </c>
      <c r="BB174">
        <v>1</v>
      </c>
      <c r="BG174">
        <v>10</v>
      </c>
      <c r="BL174" t="s">
        <v>151</v>
      </c>
      <c r="BM174" t="s">
        <v>152</v>
      </c>
      <c r="BP174" t="s">
        <v>233</v>
      </c>
      <c r="BQ174" s="3">
        <v>1</v>
      </c>
      <c r="BR174" s="3" t="str">
        <f t="shared" si="14"/>
        <v>Aniversario del Canal de Panamá</v>
      </c>
      <c r="BS174" s="3">
        <f t="shared" si="15"/>
        <v>7</v>
      </c>
      <c r="BT174" s="83">
        <f t="shared" si="16"/>
        <v>0</v>
      </c>
      <c r="BU174" s="82">
        <f t="shared" si="17"/>
        <v>5</v>
      </c>
      <c r="BV174" s="3" t="str">
        <f t="shared" si="18"/>
        <v>1</v>
      </c>
      <c r="BW174" s="3" t="str">
        <f t="shared" si="19"/>
        <v>0</v>
      </c>
      <c r="BX174" s="3" t="str">
        <f t="shared" si="20"/>
        <v>0</v>
      </c>
    </row>
    <row r="175" spans="1:80" x14ac:dyDescent="0.3">
      <c r="A175" t="s">
        <v>995</v>
      </c>
      <c r="C175" t="s">
        <v>996</v>
      </c>
      <c r="D175" t="s">
        <v>997</v>
      </c>
      <c r="F175" t="s">
        <v>83</v>
      </c>
      <c r="G175" t="s">
        <v>998</v>
      </c>
      <c r="H175" t="s">
        <v>68</v>
      </c>
      <c r="I175" t="s">
        <v>68</v>
      </c>
      <c r="N175" t="s">
        <v>83</v>
      </c>
      <c r="O175" t="s">
        <v>999</v>
      </c>
      <c r="P175" s="1">
        <v>42954</v>
      </c>
      <c r="Q175" s="2">
        <v>0.65399305555555554</v>
      </c>
      <c r="U175">
        <v>241</v>
      </c>
      <c r="V175">
        <v>724</v>
      </c>
      <c r="Z175" t="s">
        <v>71</v>
      </c>
      <c r="AA175" t="s">
        <v>68</v>
      </c>
      <c r="AD175" t="s">
        <v>77</v>
      </c>
      <c r="AS175" t="s">
        <v>238</v>
      </c>
      <c r="AW175" t="s">
        <v>73</v>
      </c>
      <c r="AX175" t="s">
        <v>78</v>
      </c>
      <c r="AY175">
        <v>0</v>
      </c>
      <c r="AZ175" t="s">
        <v>49</v>
      </c>
      <c r="BA175" t="s">
        <v>78</v>
      </c>
      <c r="BB175">
        <v>0</v>
      </c>
      <c r="BC175">
        <v>362</v>
      </c>
      <c r="BE175">
        <v>241</v>
      </c>
      <c r="BG175">
        <v>5</v>
      </c>
      <c r="BL175" t="s">
        <v>85</v>
      </c>
      <c r="BP175" t="s">
        <v>233</v>
      </c>
      <c r="BQ175" s="3">
        <v>1</v>
      </c>
      <c r="BR175" s="3" t="str">
        <f t="shared" si="14"/>
        <v>Asamblea Nacional</v>
      </c>
      <c r="BS175" s="3">
        <f t="shared" si="15"/>
        <v>7</v>
      </c>
      <c r="BT175" s="83">
        <f t="shared" si="16"/>
        <v>8.8725490196078435E-3</v>
      </c>
      <c r="BU175" s="82">
        <f t="shared" si="17"/>
        <v>2.5</v>
      </c>
      <c r="BV175" s="3" t="str">
        <f t="shared" si="18"/>
        <v>0</v>
      </c>
      <c r="BW175" s="3" t="str">
        <f t="shared" si="19"/>
        <v>1</v>
      </c>
      <c r="BX175" s="3" t="str">
        <f t="shared" si="20"/>
        <v>0</v>
      </c>
      <c r="CA175">
        <v>13.33</v>
      </c>
      <c r="CB175" s="118">
        <f>+(CA175*BC175)/20</f>
        <v>241.273</v>
      </c>
    </row>
    <row r="176" spans="1:80" x14ac:dyDescent="0.3">
      <c r="A176" t="s">
        <v>1000</v>
      </c>
      <c r="C176" t="s">
        <v>1001</v>
      </c>
      <c r="D176" t="s">
        <v>1002</v>
      </c>
      <c r="F176" t="s">
        <v>116</v>
      </c>
      <c r="G176" t="s">
        <v>121</v>
      </c>
      <c r="H176" t="s">
        <v>68</v>
      </c>
      <c r="K176" t="s">
        <v>122</v>
      </c>
      <c r="N176" t="s">
        <v>118</v>
      </c>
      <c r="O176" t="s">
        <v>1003</v>
      </c>
      <c r="P176" s="1">
        <v>42954</v>
      </c>
      <c r="R176">
        <v>124.1</v>
      </c>
      <c r="S176">
        <v>4</v>
      </c>
      <c r="U176">
        <v>171</v>
      </c>
      <c r="W176">
        <v>6</v>
      </c>
      <c r="Y176" t="s">
        <v>70</v>
      </c>
      <c r="Z176" t="s">
        <v>71</v>
      </c>
      <c r="AB176" t="s">
        <v>72</v>
      </c>
      <c r="AU176" t="s">
        <v>273</v>
      </c>
      <c r="AW176" t="s">
        <v>73</v>
      </c>
      <c r="AX176" t="s">
        <v>82</v>
      </c>
      <c r="AY176">
        <v>0</v>
      </c>
      <c r="AZ176" t="s">
        <v>49</v>
      </c>
      <c r="BA176" t="s">
        <v>82</v>
      </c>
      <c r="BB176">
        <v>0</v>
      </c>
      <c r="BD176">
        <v>0.03</v>
      </c>
      <c r="BE176">
        <v>30</v>
      </c>
      <c r="BF176">
        <v>30</v>
      </c>
      <c r="BG176">
        <v>6.25</v>
      </c>
      <c r="BL176" t="s">
        <v>121</v>
      </c>
      <c r="BM176" t="s">
        <v>123</v>
      </c>
      <c r="BO176" t="s">
        <v>120</v>
      </c>
      <c r="BP176" t="s">
        <v>233</v>
      </c>
      <c r="BQ176" s="3">
        <v>1</v>
      </c>
      <c r="BR176" s="3" t="str">
        <f t="shared" si="14"/>
        <v>Acuerdos internacionales</v>
      </c>
      <c r="BS176" s="3">
        <f t="shared" si="15"/>
        <v>7</v>
      </c>
      <c r="BT176" s="83">
        <f t="shared" si="16"/>
        <v>0</v>
      </c>
      <c r="BU176" s="82">
        <f t="shared" si="17"/>
        <v>3.125</v>
      </c>
      <c r="BV176" s="3" t="str">
        <f t="shared" si="18"/>
        <v>0</v>
      </c>
      <c r="BW176" s="3" t="str">
        <f t="shared" si="19"/>
        <v>1</v>
      </c>
      <c r="BX176" s="3" t="str">
        <f t="shared" si="20"/>
        <v>0</v>
      </c>
    </row>
    <row r="177" spans="1:76" x14ac:dyDescent="0.3">
      <c r="A177" t="s">
        <v>1004</v>
      </c>
      <c r="C177" t="s">
        <v>1005</v>
      </c>
      <c r="D177" t="s">
        <v>1006</v>
      </c>
      <c r="F177" t="s">
        <v>116</v>
      </c>
      <c r="G177" t="s">
        <v>126</v>
      </c>
      <c r="H177" t="s">
        <v>68</v>
      </c>
      <c r="K177" t="s">
        <v>127</v>
      </c>
      <c r="L177" t="s">
        <v>1007</v>
      </c>
      <c r="N177" t="s">
        <v>118</v>
      </c>
      <c r="O177" t="s">
        <v>1003</v>
      </c>
      <c r="P177" s="1">
        <v>42954</v>
      </c>
      <c r="R177">
        <v>833.6</v>
      </c>
      <c r="S177">
        <v>5</v>
      </c>
      <c r="U177">
        <v>1094</v>
      </c>
      <c r="W177">
        <v>15</v>
      </c>
      <c r="Y177" t="s">
        <v>70</v>
      </c>
      <c r="Z177" t="s">
        <v>71</v>
      </c>
      <c r="AB177" t="s">
        <v>72</v>
      </c>
      <c r="AU177" t="s">
        <v>174</v>
      </c>
      <c r="AW177" t="s">
        <v>73</v>
      </c>
      <c r="AX177" t="s">
        <v>82</v>
      </c>
      <c r="AY177">
        <v>0</v>
      </c>
      <c r="AZ177" t="s">
        <v>49</v>
      </c>
      <c r="BA177" t="s">
        <v>82</v>
      </c>
      <c r="BB177">
        <v>0</v>
      </c>
      <c r="BD177">
        <v>0.03</v>
      </c>
      <c r="BE177">
        <v>68.59</v>
      </c>
      <c r="BF177">
        <v>68.59</v>
      </c>
      <c r="BG177">
        <v>5.94</v>
      </c>
      <c r="BL177" t="s">
        <v>126</v>
      </c>
      <c r="BM177" t="s">
        <v>128</v>
      </c>
      <c r="BO177" t="s">
        <v>120</v>
      </c>
      <c r="BP177" t="s">
        <v>77</v>
      </c>
      <c r="BQ177" s="3">
        <v>1</v>
      </c>
      <c r="BR177" s="3" t="str">
        <f t="shared" si="14"/>
        <v>Relaciones internacionales</v>
      </c>
      <c r="BS177" s="3">
        <f t="shared" si="15"/>
        <v>7</v>
      </c>
      <c r="BT177" s="83">
        <f t="shared" si="16"/>
        <v>0</v>
      </c>
      <c r="BU177" s="82">
        <f t="shared" si="17"/>
        <v>2.9700000000000006</v>
      </c>
      <c r="BV177" s="3" t="str">
        <f t="shared" si="18"/>
        <v>0</v>
      </c>
      <c r="BW177" s="3" t="str">
        <f t="shared" si="19"/>
        <v>1</v>
      </c>
      <c r="BX177" s="3" t="str">
        <f t="shared" si="20"/>
        <v>0</v>
      </c>
    </row>
    <row r="178" spans="1:76" x14ac:dyDescent="0.3">
      <c r="A178" t="s">
        <v>1008</v>
      </c>
      <c r="C178" t="s">
        <v>1009</v>
      </c>
      <c r="D178" t="s">
        <v>1010</v>
      </c>
      <c r="F178" t="s">
        <v>116</v>
      </c>
      <c r="G178" t="s">
        <v>227</v>
      </c>
      <c r="H178" t="s">
        <v>68</v>
      </c>
      <c r="K178" t="s">
        <v>322</v>
      </c>
      <c r="N178" t="s">
        <v>118</v>
      </c>
      <c r="O178" t="s">
        <v>939</v>
      </c>
      <c r="P178" s="1">
        <v>42953</v>
      </c>
      <c r="R178">
        <v>254</v>
      </c>
      <c r="S178">
        <v>4</v>
      </c>
      <c r="U178">
        <v>26</v>
      </c>
      <c r="W178">
        <v>11</v>
      </c>
      <c r="Y178" t="s">
        <v>140</v>
      </c>
      <c r="Z178" t="s">
        <v>71</v>
      </c>
      <c r="AB178" t="s">
        <v>72</v>
      </c>
      <c r="AD178" t="s">
        <v>77</v>
      </c>
      <c r="AE178" t="s">
        <v>194</v>
      </c>
      <c r="AF178" t="s">
        <v>220</v>
      </c>
      <c r="AW178" t="s">
        <v>73</v>
      </c>
      <c r="AX178" t="s">
        <v>74</v>
      </c>
      <c r="AY178">
        <v>1</v>
      </c>
      <c r="AZ178" t="s">
        <v>49</v>
      </c>
      <c r="BA178" t="s">
        <v>74</v>
      </c>
      <c r="BB178">
        <v>1</v>
      </c>
      <c r="BD178">
        <v>0.52</v>
      </c>
      <c r="BE178">
        <v>26</v>
      </c>
      <c r="BF178">
        <v>26</v>
      </c>
      <c r="BG178">
        <v>7.81</v>
      </c>
      <c r="BL178" t="s">
        <v>227</v>
      </c>
      <c r="BM178" t="s">
        <v>323</v>
      </c>
      <c r="BO178" t="s">
        <v>120</v>
      </c>
      <c r="BP178" t="s">
        <v>233</v>
      </c>
      <c r="BQ178" s="3">
        <v>1</v>
      </c>
      <c r="BR178" s="3" t="str">
        <f t="shared" si="14"/>
        <v>Acciones sociales</v>
      </c>
      <c r="BS178" s="3">
        <f t="shared" si="15"/>
        <v>6</v>
      </c>
      <c r="BT178" s="83">
        <f t="shared" si="16"/>
        <v>0</v>
      </c>
      <c r="BU178" s="82">
        <f t="shared" si="17"/>
        <v>3.9049999999999994</v>
      </c>
      <c r="BV178" s="3" t="str">
        <f t="shared" si="18"/>
        <v>1</v>
      </c>
      <c r="BW178" s="3" t="str">
        <f t="shared" si="19"/>
        <v>0</v>
      </c>
      <c r="BX178" s="3" t="str">
        <f t="shared" si="20"/>
        <v>0</v>
      </c>
    </row>
    <row r="179" spans="1:76" x14ac:dyDescent="0.3">
      <c r="A179" t="s">
        <v>1011</v>
      </c>
      <c r="C179" t="s">
        <v>1012</v>
      </c>
      <c r="D179" t="s">
        <v>1013</v>
      </c>
      <c r="F179" t="s">
        <v>116</v>
      </c>
      <c r="G179" t="s">
        <v>250</v>
      </c>
      <c r="H179" t="s">
        <v>68</v>
      </c>
      <c r="K179" t="s">
        <v>127</v>
      </c>
      <c r="L179" t="s">
        <v>1014</v>
      </c>
      <c r="N179" t="s">
        <v>118</v>
      </c>
      <c r="O179" t="s">
        <v>1003</v>
      </c>
      <c r="P179" s="1">
        <v>42954</v>
      </c>
      <c r="R179">
        <v>1345.5</v>
      </c>
      <c r="S179">
        <v>5</v>
      </c>
      <c r="U179">
        <v>4390</v>
      </c>
      <c r="W179">
        <v>14</v>
      </c>
      <c r="Y179" t="s">
        <v>140</v>
      </c>
      <c r="Z179" t="s">
        <v>71</v>
      </c>
      <c r="AB179" t="s">
        <v>72</v>
      </c>
      <c r="AF179" t="s">
        <v>214</v>
      </c>
      <c r="AW179" t="s">
        <v>73</v>
      </c>
      <c r="AX179" t="s">
        <v>74</v>
      </c>
      <c r="AY179">
        <v>0</v>
      </c>
      <c r="AZ179" t="s">
        <v>49</v>
      </c>
      <c r="BA179" t="s">
        <v>74</v>
      </c>
      <c r="BB179">
        <v>0</v>
      </c>
      <c r="BD179">
        <v>2</v>
      </c>
      <c r="BE179">
        <v>4390</v>
      </c>
      <c r="BF179">
        <v>4390</v>
      </c>
      <c r="BG179">
        <v>6.88</v>
      </c>
      <c r="BL179" t="s">
        <v>250</v>
      </c>
      <c r="BM179" t="s">
        <v>251</v>
      </c>
      <c r="BN179">
        <v>1</v>
      </c>
      <c r="BO179" t="s">
        <v>120</v>
      </c>
      <c r="BP179" t="s">
        <v>77</v>
      </c>
      <c r="BQ179" s="3">
        <v>1</v>
      </c>
      <c r="BR179" s="3" t="str">
        <f t="shared" si="14"/>
        <v xml:space="preserve">Obras y arreglos </v>
      </c>
      <c r="BS179" s="3">
        <f t="shared" si="15"/>
        <v>7</v>
      </c>
      <c r="BT179" s="83">
        <f t="shared" si="16"/>
        <v>0</v>
      </c>
      <c r="BU179" s="82">
        <f t="shared" si="17"/>
        <v>3.4399999999999995</v>
      </c>
      <c r="BV179" s="3" t="str">
        <f t="shared" si="18"/>
        <v>0</v>
      </c>
      <c r="BW179" s="3" t="str">
        <f t="shared" si="19"/>
        <v>1</v>
      </c>
      <c r="BX179" s="3" t="str">
        <f t="shared" si="20"/>
        <v>0</v>
      </c>
    </row>
    <row r="180" spans="1:76" x14ac:dyDescent="0.3">
      <c r="A180" t="s">
        <v>1015</v>
      </c>
      <c r="B180" t="s">
        <v>1016</v>
      </c>
      <c r="C180" t="s">
        <v>1016</v>
      </c>
      <c r="D180" t="s">
        <v>1006</v>
      </c>
      <c r="F180" t="s">
        <v>66</v>
      </c>
      <c r="G180" t="s">
        <v>76</v>
      </c>
      <c r="H180" t="s">
        <v>68</v>
      </c>
      <c r="N180" t="s">
        <v>69</v>
      </c>
      <c r="O180" t="s">
        <v>1017</v>
      </c>
      <c r="P180" s="1">
        <v>42955</v>
      </c>
      <c r="Q180" s="2">
        <v>9.0277777777777787E-3</v>
      </c>
      <c r="S180">
        <v>72409</v>
      </c>
      <c r="U180">
        <v>606.05999999999995</v>
      </c>
      <c r="X180">
        <v>6</v>
      </c>
      <c r="Z180" t="s">
        <v>71</v>
      </c>
      <c r="AB180" t="s">
        <v>72</v>
      </c>
      <c r="AU180" t="s">
        <v>174</v>
      </c>
      <c r="AW180" t="s">
        <v>73</v>
      </c>
      <c r="AX180" t="s">
        <v>82</v>
      </c>
      <c r="AY180">
        <v>0</v>
      </c>
      <c r="AZ180" t="s">
        <v>49</v>
      </c>
      <c r="BA180" t="s">
        <v>82</v>
      </c>
      <c r="BB180">
        <v>0</v>
      </c>
      <c r="BE180">
        <v>60.61</v>
      </c>
      <c r="BF180">
        <v>60.61</v>
      </c>
      <c r="BG180">
        <v>5.63</v>
      </c>
      <c r="BL180" t="s">
        <v>76</v>
      </c>
      <c r="BM180" t="s">
        <v>79</v>
      </c>
      <c r="BP180" t="s">
        <v>233</v>
      </c>
      <c r="BQ180" s="3">
        <v>1</v>
      </c>
      <c r="BR180" s="3" t="str">
        <f t="shared" si="14"/>
        <v>Relaciones internacionales</v>
      </c>
      <c r="BS180" s="3">
        <f t="shared" si="15"/>
        <v>8</v>
      </c>
      <c r="BT180" s="83">
        <f t="shared" si="16"/>
        <v>0</v>
      </c>
      <c r="BU180" s="82">
        <f t="shared" si="17"/>
        <v>2.8149999999999995</v>
      </c>
      <c r="BV180" s="3" t="str">
        <f t="shared" si="18"/>
        <v>0</v>
      </c>
      <c r="BW180" s="3" t="str">
        <f t="shared" si="19"/>
        <v>1</v>
      </c>
      <c r="BX180" s="3" t="str">
        <f t="shared" si="20"/>
        <v>0</v>
      </c>
    </row>
    <row r="181" spans="1:76" x14ac:dyDescent="0.3">
      <c r="A181" t="s">
        <v>1018</v>
      </c>
      <c r="C181" t="s">
        <v>1019</v>
      </c>
      <c r="D181" t="s">
        <v>1020</v>
      </c>
      <c r="F181" t="s">
        <v>116</v>
      </c>
      <c r="G181" t="s">
        <v>227</v>
      </c>
      <c r="H181" t="s">
        <v>68</v>
      </c>
      <c r="K181" t="s">
        <v>322</v>
      </c>
      <c r="N181" t="s">
        <v>118</v>
      </c>
      <c r="O181" t="s">
        <v>939</v>
      </c>
      <c r="P181" s="1">
        <v>42953</v>
      </c>
      <c r="R181">
        <v>333.5</v>
      </c>
      <c r="S181">
        <v>4</v>
      </c>
      <c r="U181">
        <v>34</v>
      </c>
      <c r="W181">
        <v>5</v>
      </c>
      <c r="Y181" t="s">
        <v>140</v>
      </c>
      <c r="Z181" t="s">
        <v>71</v>
      </c>
      <c r="AB181" t="s">
        <v>72</v>
      </c>
      <c r="AE181" t="s">
        <v>194</v>
      </c>
      <c r="AR181" t="s">
        <v>235</v>
      </c>
      <c r="AW181" t="s">
        <v>73</v>
      </c>
      <c r="AX181" t="s">
        <v>82</v>
      </c>
      <c r="AY181">
        <v>0</v>
      </c>
      <c r="AZ181" t="s">
        <v>49</v>
      </c>
      <c r="BA181" t="s">
        <v>82</v>
      </c>
      <c r="BB181">
        <v>0</v>
      </c>
      <c r="BD181">
        <v>0.03</v>
      </c>
      <c r="BE181">
        <v>1.56</v>
      </c>
      <c r="BF181">
        <v>1.56</v>
      </c>
      <c r="BG181">
        <v>5.47</v>
      </c>
      <c r="BL181" t="s">
        <v>227</v>
      </c>
      <c r="BM181" t="s">
        <v>323</v>
      </c>
      <c r="BO181" t="s">
        <v>120</v>
      </c>
      <c r="BP181" t="s">
        <v>77</v>
      </c>
      <c r="BQ181" s="3">
        <v>1</v>
      </c>
      <c r="BR181" s="3" t="str">
        <f t="shared" si="14"/>
        <v>Cuarto puente sobre el Canal</v>
      </c>
      <c r="BS181" s="3">
        <f t="shared" si="15"/>
        <v>6</v>
      </c>
      <c r="BT181" s="83">
        <f t="shared" si="16"/>
        <v>0</v>
      </c>
      <c r="BU181" s="82">
        <f t="shared" si="17"/>
        <v>2.7349999999999994</v>
      </c>
      <c r="BV181" s="3" t="str">
        <f t="shared" si="18"/>
        <v>0</v>
      </c>
      <c r="BW181" s="3" t="str">
        <f t="shared" si="19"/>
        <v>1</v>
      </c>
      <c r="BX181" s="3" t="str">
        <f t="shared" si="20"/>
        <v>0</v>
      </c>
    </row>
    <row r="182" spans="1:76" x14ac:dyDescent="0.3">
      <c r="A182" t="s">
        <v>1021</v>
      </c>
      <c r="C182" t="s">
        <v>1022</v>
      </c>
      <c r="D182" t="s">
        <v>1023</v>
      </c>
      <c r="F182" t="s">
        <v>116</v>
      </c>
      <c r="G182" t="s">
        <v>227</v>
      </c>
      <c r="H182" t="s">
        <v>68</v>
      </c>
      <c r="K182" t="s">
        <v>322</v>
      </c>
      <c r="N182" t="s">
        <v>118</v>
      </c>
      <c r="O182" t="s">
        <v>939</v>
      </c>
      <c r="P182" s="1">
        <v>42953</v>
      </c>
      <c r="R182">
        <v>368</v>
      </c>
      <c r="S182">
        <v>4</v>
      </c>
      <c r="U182">
        <v>38</v>
      </c>
      <c r="W182">
        <v>10</v>
      </c>
      <c r="Y182" t="s">
        <v>140</v>
      </c>
      <c r="Z182" t="s">
        <v>71</v>
      </c>
      <c r="AB182" t="s">
        <v>72</v>
      </c>
      <c r="AD182" t="s">
        <v>77</v>
      </c>
      <c r="AP182" t="s">
        <v>224</v>
      </c>
      <c r="AW182" t="s">
        <v>73</v>
      </c>
      <c r="AX182" t="s">
        <v>74</v>
      </c>
      <c r="AY182">
        <v>1</v>
      </c>
      <c r="AZ182" t="s">
        <v>49</v>
      </c>
      <c r="BA182" t="s">
        <v>74</v>
      </c>
      <c r="BB182">
        <v>1</v>
      </c>
      <c r="BD182">
        <v>0.75</v>
      </c>
      <c r="BE182">
        <v>38</v>
      </c>
      <c r="BF182">
        <v>38</v>
      </c>
      <c r="BG182">
        <v>7.81</v>
      </c>
      <c r="BL182" t="s">
        <v>227</v>
      </c>
      <c r="BM182" t="s">
        <v>323</v>
      </c>
      <c r="BO182" t="s">
        <v>120</v>
      </c>
      <c r="BP182" t="s">
        <v>77</v>
      </c>
      <c r="BQ182" s="3">
        <v>1</v>
      </c>
      <c r="BR182" s="3" t="str">
        <f t="shared" si="14"/>
        <v>Tránsito de buques por el Canal</v>
      </c>
      <c r="BS182" s="3">
        <f t="shared" si="15"/>
        <v>6</v>
      </c>
      <c r="BT182" s="83">
        <f t="shared" si="16"/>
        <v>0</v>
      </c>
      <c r="BU182" s="82">
        <f t="shared" si="17"/>
        <v>3.9049999999999994</v>
      </c>
      <c r="BV182" s="3" t="str">
        <f t="shared" si="18"/>
        <v>1</v>
      </c>
      <c r="BW182" s="3" t="str">
        <f t="shared" si="19"/>
        <v>0</v>
      </c>
      <c r="BX182" s="3" t="str">
        <f t="shared" si="20"/>
        <v>0</v>
      </c>
    </row>
    <row r="183" spans="1:76" s="107" customFormat="1" x14ac:dyDescent="0.3">
      <c r="A183" t="s">
        <v>1024</v>
      </c>
      <c r="B183"/>
      <c r="C183" t="s">
        <v>1025</v>
      </c>
      <c r="D183" t="s">
        <v>1026</v>
      </c>
      <c r="E183"/>
      <c r="F183" t="s">
        <v>116</v>
      </c>
      <c r="G183" t="s">
        <v>227</v>
      </c>
      <c r="H183" t="s">
        <v>68</v>
      </c>
      <c r="I183"/>
      <c r="J183"/>
      <c r="K183" t="s">
        <v>322</v>
      </c>
      <c r="L183"/>
      <c r="M183"/>
      <c r="N183" t="s">
        <v>118</v>
      </c>
      <c r="O183" t="s">
        <v>939</v>
      </c>
      <c r="P183" s="1">
        <v>42953</v>
      </c>
      <c r="Q183"/>
      <c r="R183">
        <v>386.2</v>
      </c>
      <c r="S183">
        <v>4</v>
      </c>
      <c r="T183"/>
      <c r="U183">
        <v>39</v>
      </c>
      <c r="V183"/>
      <c r="W183">
        <v>4</v>
      </c>
      <c r="X183"/>
      <c r="Y183" t="s">
        <v>140</v>
      </c>
      <c r="Z183" t="s">
        <v>71</v>
      </c>
      <c r="AA183"/>
      <c r="AB183" t="s">
        <v>72</v>
      </c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 t="s">
        <v>224</v>
      </c>
      <c r="AQ183"/>
      <c r="AR183"/>
      <c r="AS183"/>
      <c r="AT183"/>
      <c r="AU183"/>
      <c r="AV183"/>
      <c r="AW183" t="s">
        <v>73</v>
      </c>
      <c r="AX183" t="s">
        <v>74</v>
      </c>
      <c r="AY183">
        <v>1</v>
      </c>
      <c r="AZ183" t="s">
        <v>49</v>
      </c>
      <c r="BA183" t="s">
        <v>74</v>
      </c>
      <c r="BB183">
        <v>1</v>
      </c>
      <c r="BC183"/>
      <c r="BD183">
        <v>0.79</v>
      </c>
      <c r="BE183">
        <v>39</v>
      </c>
      <c r="BF183">
        <v>39</v>
      </c>
      <c r="BG183">
        <v>7.81</v>
      </c>
      <c r="BH183"/>
      <c r="BI183"/>
      <c r="BJ183"/>
      <c r="BK183"/>
      <c r="BL183" t="s">
        <v>227</v>
      </c>
      <c r="BM183" t="s">
        <v>323</v>
      </c>
      <c r="BN183"/>
      <c r="BO183" t="s">
        <v>120</v>
      </c>
      <c r="BP183" t="s">
        <v>233</v>
      </c>
      <c r="BQ183" s="108">
        <v>1</v>
      </c>
      <c r="BR183" s="108" t="str">
        <f t="shared" si="14"/>
        <v>Tránsito de buques por el Canal</v>
      </c>
      <c r="BS183" s="108">
        <f t="shared" si="15"/>
        <v>6</v>
      </c>
      <c r="BT183" s="109">
        <f t="shared" si="16"/>
        <v>0</v>
      </c>
      <c r="BU183" s="110">
        <f t="shared" si="17"/>
        <v>3.9049999999999994</v>
      </c>
      <c r="BV183" s="108" t="str">
        <f t="shared" si="18"/>
        <v>1</v>
      </c>
      <c r="BW183" s="108" t="str">
        <f t="shared" si="19"/>
        <v>0</v>
      </c>
      <c r="BX183" s="108" t="str">
        <f t="shared" si="20"/>
        <v>0</v>
      </c>
    </row>
    <row r="184" spans="1:76" s="107" customFormat="1" x14ac:dyDescent="0.3">
      <c r="A184" t="s">
        <v>1027</v>
      </c>
      <c r="B184"/>
      <c r="C184" t="s">
        <v>1028</v>
      </c>
      <c r="D184" t="s">
        <v>1029</v>
      </c>
      <c r="E184"/>
      <c r="F184" t="s">
        <v>116</v>
      </c>
      <c r="G184" t="s">
        <v>117</v>
      </c>
      <c r="H184" t="s">
        <v>68</v>
      </c>
      <c r="I184"/>
      <c r="J184"/>
      <c r="K184"/>
      <c r="L184" t="s">
        <v>1030</v>
      </c>
      <c r="M184"/>
      <c r="N184" t="s">
        <v>118</v>
      </c>
      <c r="O184" t="s">
        <v>1003</v>
      </c>
      <c r="P184" s="1">
        <v>42954</v>
      </c>
      <c r="Q184"/>
      <c r="R184">
        <v>399.9</v>
      </c>
      <c r="S184">
        <v>4</v>
      </c>
      <c r="T184"/>
      <c r="U184">
        <v>535</v>
      </c>
      <c r="V184"/>
      <c r="W184">
        <v>9</v>
      </c>
      <c r="X184"/>
      <c r="Y184" t="s">
        <v>70</v>
      </c>
      <c r="Z184" t="s">
        <v>71</v>
      </c>
      <c r="AA184"/>
      <c r="AB184" t="s">
        <v>72</v>
      </c>
      <c r="AC184"/>
      <c r="AD184"/>
      <c r="AE184"/>
      <c r="AF184"/>
      <c r="AG184"/>
      <c r="AH184"/>
      <c r="AI184"/>
      <c r="AJ184"/>
      <c r="AK184" t="s">
        <v>215</v>
      </c>
      <c r="AL184"/>
      <c r="AM184"/>
      <c r="AN184"/>
      <c r="AO184"/>
      <c r="AP184"/>
      <c r="AQ184"/>
      <c r="AR184"/>
      <c r="AS184"/>
      <c r="AT184"/>
      <c r="AU184"/>
      <c r="AV184"/>
      <c r="AW184" t="s">
        <v>73</v>
      </c>
      <c r="AX184" t="s">
        <v>78</v>
      </c>
      <c r="AY184">
        <v>0</v>
      </c>
      <c r="AZ184" t="s">
        <v>49</v>
      </c>
      <c r="BA184" t="s">
        <v>78</v>
      </c>
      <c r="BB184">
        <v>0</v>
      </c>
      <c r="BC184"/>
      <c r="BD184">
        <v>0.27</v>
      </c>
      <c r="BE184">
        <v>267.5</v>
      </c>
      <c r="BF184">
        <v>267.5</v>
      </c>
      <c r="BG184">
        <v>6.25</v>
      </c>
      <c r="BH184"/>
      <c r="BI184"/>
      <c r="BJ184"/>
      <c r="BK184"/>
      <c r="BL184" t="s">
        <v>117</v>
      </c>
      <c r="BM184" t="s">
        <v>119</v>
      </c>
      <c r="BN184"/>
      <c r="BO184" t="s">
        <v>120</v>
      </c>
      <c r="BP184" t="s">
        <v>77</v>
      </c>
      <c r="BQ184" s="108">
        <v>1</v>
      </c>
      <c r="BR184" s="108" t="str">
        <f t="shared" si="14"/>
        <v>Economía del Canal</v>
      </c>
      <c r="BS184" s="108">
        <f t="shared" si="15"/>
        <v>7</v>
      </c>
      <c r="BT184" s="109">
        <f t="shared" si="16"/>
        <v>0</v>
      </c>
      <c r="BU184" s="110">
        <f t="shared" si="17"/>
        <v>3.125</v>
      </c>
      <c r="BV184" s="108" t="str">
        <f t="shared" si="18"/>
        <v>0</v>
      </c>
      <c r="BW184" s="108" t="str">
        <f t="shared" si="19"/>
        <v>1</v>
      </c>
      <c r="BX184" s="108" t="str">
        <f t="shared" si="20"/>
        <v>0</v>
      </c>
    </row>
    <row r="185" spans="1:76" s="107" customFormat="1" x14ac:dyDescent="0.3">
      <c r="A185" t="s">
        <v>1031</v>
      </c>
      <c r="B185"/>
      <c r="C185" t="s">
        <v>1032</v>
      </c>
      <c r="D185" t="s">
        <v>1033</v>
      </c>
      <c r="E185"/>
      <c r="F185" t="s">
        <v>116</v>
      </c>
      <c r="G185" t="s">
        <v>126</v>
      </c>
      <c r="H185" t="s">
        <v>68</v>
      </c>
      <c r="I185"/>
      <c r="J185"/>
      <c r="K185" t="s">
        <v>127</v>
      </c>
      <c r="L185" t="s">
        <v>1034</v>
      </c>
      <c r="M185"/>
      <c r="N185" t="s">
        <v>118</v>
      </c>
      <c r="O185" t="s">
        <v>1003</v>
      </c>
      <c r="P185" s="1">
        <v>42954</v>
      </c>
      <c r="Q185"/>
      <c r="R185">
        <v>753.2</v>
      </c>
      <c r="S185">
        <v>5</v>
      </c>
      <c r="T185"/>
      <c r="U185">
        <v>988</v>
      </c>
      <c r="V185"/>
      <c r="W185">
        <v>17</v>
      </c>
      <c r="X185"/>
      <c r="Y185" t="s">
        <v>70</v>
      </c>
      <c r="Z185" t="s">
        <v>71</v>
      </c>
      <c r="AA185"/>
      <c r="AB185" t="s">
        <v>72</v>
      </c>
      <c r="AC185"/>
      <c r="AD185"/>
      <c r="AE185"/>
      <c r="AF185"/>
      <c r="AG185"/>
      <c r="AH185" t="s">
        <v>216</v>
      </c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 t="s">
        <v>73</v>
      </c>
      <c r="AX185" t="s">
        <v>78</v>
      </c>
      <c r="AY185">
        <v>0</v>
      </c>
      <c r="AZ185" t="s">
        <v>49</v>
      </c>
      <c r="BA185" t="s">
        <v>78</v>
      </c>
      <c r="BB185">
        <v>0</v>
      </c>
      <c r="BC185"/>
      <c r="BD185">
        <v>0.23</v>
      </c>
      <c r="BE185">
        <v>494</v>
      </c>
      <c r="BF185">
        <v>494</v>
      </c>
      <c r="BG185">
        <v>6.25</v>
      </c>
      <c r="BH185"/>
      <c r="BI185"/>
      <c r="BJ185"/>
      <c r="BK185"/>
      <c r="BL185" t="s">
        <v>126</v>
      </c>
      <c r="BM185" t="s">
        <v>128</v>
      </c>
      <c r="BN185"/>
      <c r="BO185" t="s">
        <v>120</v>
      </c>
      <c r="BP185" t="s">
        <v>77</v>
      </c>
      <c r="BQ185" s="108">
        <v>1</v>
      </c>
      <c r="BR185" s="108" t="str">
        <f t="shared" si="14"/>
        <v>Ampliación Canal</v>
      </c>
      <c r="BS185" s="108">
        <f t="shared" si="15"/>
        <v>7</v>
      </c>
      <c r="BT185" s="109">
        <f t="shared" si="16"/>
        <v>0</v>
      </c>
      <c r="BU185" s="110">
        <f t="shared" si="17"/>
        <v>3.125</v>
      </c>
      <c r="BV185" s="108" t="str">
        <f t="shared" si="18"/>
        <v>0</v>
      </c>
      <c r="BW185" s="108" t="str">
        <f t="shared" si="19"/>
        <v>1</v>
      </c>
      <c r="BX185" s="108" t="str">
        <f t="shared" si="20"/>
        <v>0</v>
      </c>
    </row>
    <row r="186" spans="1:76" x14ac:dyDescent="0.3">
      <c r="A186" t="s">
        <v>1035</v>
      </c>
      <c r="C186" t="s">
        <v>1036</v>
      </c>
      <c r="D186" t="s">
        <v>1037</v>
      </c>
      <c r="F186" t="s">
        <v>116</v>
      </c>
      <c r="G186" t="s">
        <v>227</v>
      </c>
      <c r="H186" t="s">
        <v>68</v>
      </c>
      <c r="K186" t="s">
        <v>322</v>
      </c>
      <c r="N186" t="s">
        <v>118</v>
      </c>
      <c r="O186" t="s">
        <v>939</v>
      </c>
      <c r="P186" s="1">
        <v>42953</v>
      </c>
      <c r="R186">
        <v>314.10000000000002</v>
      </c>
      <c r="S186">
        <v>4</v>
      </c>
      <c r="U186">
        <v>32</v>
      </c>
      <c r="W186">
        <v>9</v>
      </c>
      <c r="Y186" t="s">
        <v>140</v>
      </c>
      <c r="Z186" t="s">
        <v>71</v>
      </c>
      <c r="AB186" t="s">
        <v>72</v>
      </c>
      <c r="AP186" t="s">
        <v>224</v>
      </c>
      <c r="AW186" t="s">
        <v>73</v>
      </c>
      <c r="AX186" t="s">
        <v>78</v>
      </c>
      <c r="AY186">
        <v>0</v>
      </c>
      <c r="AZ186" t="s">
        <v>49</v>
      </c>
      <c r="BA186" t="s">
        <v>78</v>
      </c>
      <c r="BB186">
        <v>0</v>
      </c>
      <c r="BD186">
        <v>0.32</v>
      </c>
      <c r="BE186">
        <v>16</v>
      </c>
      <c r="BF186">
        <v>16</v>
      </c>
      <c r="BG186">
        <v>5.78</v>
      </c>
      <c r="BL186" t="s">
        <v>227</v>
      </c>
      <c r="BM186" t="s">
        <v>323</v>
      </c>
      <c r="BO186" t="s">
        <v>120</v>
      </c>
      <c r="BP186" t="s">
        <v>77</v>
      </c>
      <c r="BQ186" s="3">
        <v>1</v>
      </c>
      <c r="BR186" s="3" t="str">
        <f t="shared" si="14"/>
        <v>Tránsito de buques por el Canal</v>
      </c>
      <c r="BS186" s="3">
        <f t="shared" si="15"/>
        <v>6</v>
      </c>
      <c r="BT186" s="83">
        <f t="shared" si="16"/>
        <v>0</v>
      </c>
      <c r="BU186" s="82">
        <f t="shared" si="17"/>
        <v>2.8900000000000006</v>
      </c>
      <c r="BV186" s="3" t="str">
        <f t="shared" si="18"/>
        <v>0</v>
      </c>
      <c r="BW186" s="3" t="str">
        <f t="shared" si="19"/>
        <v>1</v>
      </c>
      <c r="BX186" s="3" t="str">
        <f t="shared" si="20"/>
        <v>0</v>
      </c>
    </row>
    <row r="187" spans="1:76" x14ac:dyDescent="0.3">
      <c r="A187" t="s">
        <v>1038</v>
      </c>
      <c r="C187" t="s">
        <v>1039</v>
      </c>
      <c r="D187" t="s">
        <v>1040</v>
      </c>
      <c r="F187" t="s">
        <v>116</v>
      </c>
      <c r="G187" t="s">
        <v>126</v>
      </c>
      <c r="H187" t="s">
        <v>68</v>
      </c>
      <c r="K187" t="s">
        <v>127</v>
      </c>
      <c r="L187" t="s">
        <v>242</v>
      </c>
      <c r="N187" t="s">
        <v>118</v>
      </c>
      <c r="O187" t="s">
        <v>1003</v>
      </c>
      <c r="P187" s="1">
        <v>42954</v>
      </c>
      <c r="R187">
        <v>250.7</v>
      </c>
      <c r="S187">
        <v>5</v>
      </c>
      <c r="U187">
        <v>329</v>
      </c>
      <c r="W187">
        <v>17</v>
      </c>
      <c r="Y187" t="s">
        <v>70</v>
      </c>
      <c r="Z187" t="s">
        <v>71</v>
      </c>
      <c r="AB187" t="s">
        <v>72</v>
      </c>
      <c r="AR187" t="s">
        <v>235</v>
      </c>
      <c r="AW187" t="s">
        <v>73</v>
      </c>
      <c r="AX187" t="s">
        <v>82</v>
      </c>
      <c r="AY187">
        <v>0</v>
      </c>
      <c r="AZ187" t="s">
        <v>49</v>
      </c>
      <c r="BA187" t="s">
        <v>82</v>
      </c>
      <c r="BB187">
        <v>0</v>
      </c>
      <c r="BD187">
        <v>0.03</v>
      </c>
      <c r="BE187">
        <v>68.59</v>
      </c>
      <c r="BF187">
        <v>68.59</v>
      </c>
      <c r="BG187">
        <v>5.94</v>
      </c>
      <c r="BL187" t="s">
        <v>126</v>
      </c>
      <c r="BM187" t="s">
        <v>128</v>
      </c>
      <c r="BO187" t="s">
        <v>120</v>
      </c>
      <c r="BP187" t="s">
        <v>77</v>
      </c>
      <c r="BQ187" s="3">
        <v>1</v>
      </c>
      <c r="BR187" s="3" t="str">
        <f t="shared" si="14"/>
        <v>Cuarto puente sobre el Canal</v>
      </c>
      <c r="BS187" s="3">
        <f t="shared" si="15"/>
        <v>7</v>
      </c>
      <c r="BT187" s="83">
        <f t="shared" si="16"/>
        <v>0</v>
      </c>
      <c r="BU187" s="82">
        <f t="shared" si="17"/>
        <v>2.9700000000000006</v>
      </c>
      <c r="BV187" s="3" t="str">
        <f t="shared" si="18"/>
        <v>0</v>
      </c>
      <c r="BW187" s="3" t="str">
        <f t="shared" si="19"/>
        <v>1</v>
      </c>
      <c r="BX187" s="3" t="str">
        <f t="shared" si="20"/>
        <v>0</v>
      </c>
    </row>
    <row r="188" spans="1:76" x14ac:dyDescent="0.3">
      <c r="A188" t="s">
        <v>1041</v>
      </c>
      <c r="C188" t="s">
        <v>1042</v>
      </c>
      <c r="D188" t="s">
        <v>1043</v>
      </c>
      <c r="F188" t="s">
        <v>116</v>
      </c>
      <c r="G188" t="s">
        <v>101</v>
      </c>
      <c r="H188" t="s">
        <v>68</v>
      </c>
      <c r="K188" t="s">
        <v>122</v>
      </c>
      <c r="N188" t="s">
        <v>118</v>
      </c>
      <c r="O188" t="s">
        <v>1003</v>
      </c>
      <c r="P188" s="1">
        <v>42954</v>
      </c>
      <c r="R188">
        <v>276.2</v>
      </c>
      <c r="S188">
        <v>4</v>
      </c>
      <c r="U188">
        <v>560</v>
      </c>
      <c r="W188">
        <v>16</v>
      </c>
      <c r="Y188" t="s">
        <v>70</v>
      </c>
      <c r="Z188" t="s">
        <v>71</v>
      </c>
      <c r="AB188" t="s">
        <v>72</v>
      </c>
      <c r="AV188" t="s">
        <v>269</v>
      </c>
      <c r="AW188" t="s">
        <v>73</v>
      </c>
      <c r="AX188" t="s">
        <v>82</v>
      </c>
      <c r="AY188">
        <v>0</v>
      </c>
      <c r="AZ188" t="s">
        <v>49</v>
      </c>
      <c r="BA188" t="s">
        <v>82</v>
      </c>
      <c r="BB188">
        <v>0</v>
      </c>
      <c r="BD188">
        <v>0.03</v>
      </c>
      <c r="BE188">
        <v>61.43</v>
      </c>
      <c r="BF188">
        <v>61.43</v>
      </c>
      <c r="BG188">
        <v>5.94</v>
      </c>
      <c r="BL188" t="s">
        <v>101</v>
      </c>
      <c r="BM188" t="s">
        <v>132</v>
      </c>
      <c r="BO188" t="s">
        <v>120</v>
      </c>
      <c r="BP188" t="s">
        <v>77</v>
      </c>
      <c r="BQ188" s="3">
        <v>1</v>
      </c>
      <c r="BR188" s="3" t="str">
        <f t="shared" si="14"/>
        <v>Cronograma de actividades</v>
      </c>
      <c r="BS188" s="3">
        <f t="shared" si="15"/>
        <v>7</v>
      </c>
      <c r="BT188" s="83">
        <f t="shared" si="16"/>
        <v>0</v>
      </c>
      <c r="BU188" s="82">
        <f t="shared" si="17"/>
        <v>2.9700000000000006</v>
      </c>
      <c r="BV188" s="3" t="str">
        <f t="shared" si="18"/>
        <v>0</v>
      </c>
      <c r="BW188" s="3" t="str">
        <f t="shared" si="19"/>
        <v>1</v>
      </c>
      <c r="BX188" s="3" t="str">
        <f t="shared" si="20"/>
        <v>0</v>
      </c>
    </row>
    <row r="189" spans="1:76" x14ac:dyDescent="0.3">
      <c r="A189" t="s">
        <v>1044</v>
      </c>
      <c r="C189" t="s">
        <v>1045</v>
      </c>
      <c r="D189" t="s">
        <v>1046</v>
      </c>
      <c r="F189" t="s">
        <v>116</v>
      </c>
      <c r="G189" t="s">
        <v>126</v>
      </c>
      <c r="H189" t="s">
        <v>68</v>
      </c>
      <c r="K189" t="s">
        <v>127</v>
      </c>
      <c r="L189" t="s">
        <v>176</v>
      </c>
      <c r="N189" t="s">
        <v>118</v>
      </c>
      <c r="O189" t="s">
        <v>1003</v>
      </c>
      <c r="P189" s="1">
        <v>42954</v>
      </c>
      <c r="R189">
        <v>427.4</v>
      </c>
      <c r="S189">
        <v>5</v>
      </c>
      <c r="U189">
        <v>557</v>
      </c>
      <c r="W189">
        <v>18</v>
      </c>
      <c r="Y189" t="s">
        <v>70</v>
      </c>
      <c r="Z189" t="s">
        <v>71</v>
      </c>
      <c r="AB189" t="s">
        <v>72</v>
      </c>
      <c r="AP189" t="s">
        <v>224</v>
      </c>
      <c r="AW189" t="s">
        <v>73</v>
      </c>
      <c r="AX189" t="s">
        <v>78</v>
      </c>
      <c r="AY189">
        <v>1</v>
      </c>
      <c r="AZ189" t="s">
        <v>49</v>
      </c>
      <c r="BA189" t="s">
        <v>78</v>
      </c>
      <c r="BB189">
        <v>1</v>
      </c>
      <c r="BD189">
        <v>0.13</v>
      </c>
      <c r="BE189">
        <v>278.5</v>
      </c>
      <c r="BF189">
        <v>278.5</v>
      </c>
      <c r="BG189">
        <v>7.5</v>
      </c>
      <c r="BL189" t="s">
        <v>126</v>
      </c>
      <c r="BM189" t="s">
        <v>128</v>
      </c>
      <c r="BO189" t="s">
        <v>120</v>
      </c>
      <c r="BP189" t="s">
        <v>77</v>
      </c>
      <c r="BQ189" s="3">
        <v>1</v>
      </c>
      <c r="BR189" s="3" t="str">
        <f t="shared" si="14"/>
        <v>Tránsito de buques por el Canal</v>
      </c>
      <c r="BS189" s="3">
        <f t="shared" si="15"/>
        <v>7</v>
      </c>
      <c r="BT189" s="83">
        <f t="shared" si="16"/>
        <v>0</v>
      </c>
      <c r="BU189" s="82">
        <f t="shared" si="17"/>
        <v>3.75</v>
      </c>
      <c r="BV189" s="3" t="str">
        <f t="shared" si="18"/>
        <v>1</v>
      </c>
      <c r="BW189" s="3" t="str">
        <f t="shared" si="19"/>
        <v>0</v>
      </c>
      <c r="BX189" s="3" t="str">
        <f t="shared" si="20"/>
        <v>0</v>
      </c>
    </row>
    <row r="190" spans="1:76" x14ac:dyDescent="0.3">
      <c r="A190" t="s">
        <v>1047</v>
      </c>
      <c r="C190" t="s">
        <v>1048</v>
      </c>
      <c r="D190" t="s">
        <v>1049</v>
      </c>
      <c r="F190" t="s">
        <v>116</v>
      </c>
      <c r="G190" t="s">
        <v>227</v>
      </c>
      <c r="H190" t="s">
        <v>68</v>
      </c>
      <c r="K190" t="s">
        <v>322</v>
      </c>
      <c r="L190" t="s">
        <v>1050</v>
      </c>
      <c r="N190" t="s">
        <v>118</v>
      </c>
      <c r="O190" t="s">
        <v>939</v>
      </c>
      <c r="P190" s="1">
        <v>42953</v>
      </c>
      <c r="R190">
        <v>651.6</v>
      </c>
      <c r="S190">
        <v>4</v>
      </c>
      <c r="U190">
        <v>50</v>
      </c>
      <c r="W190">
        <v>2</v>
      </c>
      <c r="Y190" t="s">
        <v>140</v>
      </c>
      <c r="Z190" t="s">
        <v>71</v>
      </c>
      <c r="AB190" t="s">
        <v>72</v>
      </c>
      <c r="AU190" t="s">
        <v>174</v>
      </c>
      <c r="AW190" t="s">
        <v>73</v>
      </c>
      <c r="AX190" t="s">
        <v>82</v>
      </c>
      <c r="AY190">
        <v>0</v>
      </c>
      <c r="AZ190" t="s">
        <v>49</v>
      </c>
      <c r="BA190" t="s">
        <v>82</v>
      </c>
      <c r="BB190">
        <v>0</v>
      </c>
      <c r="BD190">
        <v>0.03</v>
      </c>
      <c r="BE190">
        <v>1.56</v>
      </c>
      <c r="BF190">
        <v>1.56</v>
      </c>
      <c r="BG190">
        <v>5.47</v>
      </c>
      <c r="BL190" t="s">
        <v>227</v>
      </c>
      <c r="BM190" t="s">
        <v>323</v>
      </c>
      <c r="BO190" t="s">
        <v>120</v>
      </c>
      <c r="BP190" t="s">
        <v>233</v>
      </c>
      <c r="BQ190" s="3">
        <v>1</v>
      </c>
      <c r="BR190" s="3" t="str">
        <f t="shared" si="14"/>
        <v>Relaciones internacionales</v>
      </c>
      <c r="BS190" s="3">
        <f t="shared" si="15"/>
        <v>6</v>
      </c>
      <c r="BT190" s="83">
        <f t="shared" si="16"/>
        <v>0</v>
      </c>
      <c r="BU190" s="82">
        <f t="shared" si="17"/>
        <v>2.7349999999999994</v>
      </c>
      <c r="BV190" s="3" t="str">
        <f t="shared" si="18"/>
        <v>0</v>
      </c>
      <c r="BW190" s="3" t="str">
        <f t="shared" si="19"/>
        <v>1</v>
      </c>
      <c r="BX190" s="3" t="str">
        <f t="shared" si="20"/>
        <v>0</v>
      </c>
    </row>
    <row r="191" spans="1:76" x14ac:dyDescent="0.3">
      <c r="A191" t="s">
        <v>1051</v>
      </c>
      <c r="C191" t="s">
        <v>1052</v>
      </c>
      <c r="D191" t="s">
        <v>1053</v>
      </c>
      <c r="F191" t="s">
        <v>116</v>
      </c>
      <c r="G191" t="s">
        <v>227</v>
      </c>
      <c r="H191" t="s">
        <v>68</v>
      </c>
      <c r="K191" t="s">
        <v>322</v>
      </c>
      <c r="N191" t="s">
        <v>118</v>
      </c>
      <c r="O191" t="s">
        <v>939</v>
      </c>
      <c r="P191" s="1">
        <v>42953</v>
      </c>
      <c r="R191">
        <v>647.5</v>
      </c>
      <c r="S191">
        <v>4</v>
      </c>
      <c r="U191">
        <v>50</v>
      </c>
      <c r="W191">
        <v>8</v>
      </c>
      <c r="Y191" t="s">
        <v>140</v>
      </c>
      <c r="Z191" t="s">
        <v>71</v>
      </c>
      <c r="AB191" t="s">
        <v>72</v>
      </c>
      <c r="AD191" t="s">
        <v>77</v>
      </c>
      <c r="AH191" t="s">
        <v>216</v>
      </c>
      <c r="AW191" t="s">
        <v>73</v>
      </c>
      <c r="AX191" t="s">
        <v>74</v>
      </c>
      <c r="AY191">
        <v>0</v>
      </c>
      <c r="AZ191" t="s">
        <v>49</v>
      </c>
      <c r="BA191" t="s">
        <v>74</v>
      </c>
      <c r="BB191">
        <v>0</v>
      </c>
      <c r="BD191">
        <v>1</v>
      </c>
      <c r="BE191">
        <v>50</v>
      </c>
      <c r="BF191">
        <v>50</v>
      </c>
      <c r="BG191">
        <v>6.41</v>
      </c>
      <c r="BL191" t="s">
        <v>227</v>
      </c>
      <c r="BM191" t="s">
        <v>323</v>
      </c>
      <c r="BO191" t="s">
        <v>120</v>
      </c>
      <c r="BP191" t="s">
        <v>233</v>
      </c>
      <c r="BQ191" s="3">
        <v>1</v>
      </c>
      <c r="BR191" s="3" t="str">
        <f t="shared" si="14"/>
        <v>Ampliación Canal</v>
      </c>
      <c r="BS191" s="3">
        <f t="shared" si="15"/>
        <v>6</v>
      </c>
      <c r="BT191" s="83">
        <f t="shared" si="16"/>
        <v>0</v>
      </c>
      <c r="BU191" s="82">
        <f t="shared" si="17"/>
        <v>3.2050000000000001</v>
      </c>
      <c r="BV191" s="3" t="str">
        <f t="shared" si="18"/>
        <v>0</v>
      </c>
      <c r="BW191" s="3" t="str">
        <f t="shared" si="19"/>
        <v>1</v>
      </c>
      <c r="BX191" s="3" t="str">
        <f t="shared" si="20"/>
        <v>0</v>
      </c>
    </row>
    <row r="192" spans="1:76" x14ac:dyDescent="0.3">
      <c r="A192" t="s">
        <v>1054</v>
      </c>
      <c r="C192" t="s">
        <v>1055</v>
      </c>
      <c r="D192" t="s">
        <v>1056</v>
      </c>
      <c r="F192" t="s">
        <v>116</v>
      </c>
      <c r="G192" t="s">
        <v>124</v>
      </c>
      <c r="H192" t="s">
        <v>68</v>
      </c>
      <c r="L192" t="s">
        <v>1057</v>
      </c>
      <c r="N192" t="s">
        <v>118</v>
      </c>
      <c r="O192" t="s">
        <v>1003</v>
      </c>
      <c r="P192" s="1">
        <v>42954</v>
      </c>
      <c r="R192">
        <v>648</v>
      </c>
      <c r="S192">
        <v>5</v>
      </c>
      <c r="U192">
        <v>733</v>
      </c>
      <c r="W192">
        <v>10</v>
      </c>
      <c r="Y192" t="s">
        <v>70</v>
      </c>
      <c r="Z192" t="s">
        <v>71</v>
      </c>
      <c r="AB192" t="s">
        <v>72</v>
      </c>
      <c r="AI192" t="s">
        <v>344</v>
      </c>
      <c r="AW192" t="s">
        <v>73</v>
      </c>
      <c r="AX192" t="s">
        <v>78</v>
      </c>
      <c r="AY192">
        <v>0</v>
      </c>
      <c r="AZ192" t="s">
        <v>49</v>
      </c>
      <c r="BA192" t="s">
        <v>78</v>
      </c>
      <c r="BB192">
        <v>0</v>
      </c>
      <c r="BD192">
        <v>0.21</v>
      </c>
      <c r="BE192">
        <v>366.5</v>
      </c>
      <c r="BF192">
        <v>366.5</v>
      </c>
      <c r="BG192">
        <v>5.94</v>
      </c>
      <c r="BL192" t="s">
        <v>124</v>
      </c>
      <c r="BM192" t="s">
        <v>125</v>
      </c>
      <c r="BO192" t="s">
        <v>120</v>
      </c>
      <c r="BP192" t="s">
        <v>233</v>
      </c>
      <c r="BQ192" s="3">
        <v>1</v>
      </c>
      <c r="BR192" s="3" t="str">
        <f t="shared" si="14"/>
        <v>Canal terrestre</v>
      </c>
      <c r="BS192" s="3">
        <f t="shared" si="15"/>
        <v>7</v>
      </c>
      <c r="BT192" s="83">
        <f t="shared" si="16"/>
        <v>0</v>
      </c>
      <c r="BU192" s="82">
        <f t="shared" si="17"/>
        <v>2.9700000000000006</v>
      </c>
      <c r="BV192" s="3" t="str">
        <f t="shared" si="18"/>
        <v>0</v>
      </c>
      <c r="BW192" s="3" t="str">
        <f t="shared" si="19"/>
        <v>1</v>
      </c>
      <c r="BX192" s="3" t="str">
        <f t="shared" si="20"/>
        <v>0</v>
      </c>
    </row>
    <row r="193" spans="1:80" x14ac:dyDescent="0.3">
      <c r="A193" t="s">
        <v>1058</v>
      </c>
      <c r="B193" t="s">
        <v>1059</v>
      </c>
      <c r="C193" t="s">
        <v>1059</v>
      </c>
      <c r="D193" t="s">
        <v>1060</v>
      </c>
      <c r="F193" t="s">
        <v>66</v>
      </c>
      <c r="G193" t="s">
        <v>105</v>
      </c>
      <c r="H193" t="s">
        <v>68</v>
      </c>
      <c r="N193" t="s">
        <v>69</v>
      </c>
      <c r="O193" t="s">
        <v>1061</v>
      </c>
      <c r="P193" s="1">
        <v>42955</v>
      </c>
      <c r="Q193" s="2">
        <v>0.46180555555555558</v>
      </c>
      <c r="S193">
        <v>1823</v>
      </c>
      <c r="U193">
        <v>100</v>
      </c>
      <c r="X193">
        <v>4</v>
      </c>
      <c r="Z193" t="s">
        <v>71</v>
      </c>
      <c r="AB193" t="s">
        <v>72</v>
      </c>
      <c r="AE193" t="s">
        <v>194</v>
      </c>
      <c r="AM193" t="s">
        <v>77</v>
      </c>
      <c r="AV193" t="s">
        <v>269</v>
      </c>
      <c r="AW193" t="s">
        <v>73</v>
      </c>
      <c r="AX193" t="s">
        <v>74</v>
      </c>
      <c r="AY193">
        <v>1</v>
      </c>
      <c r="AZ193" t="s">
        <v>49</v>
      </c>
      <c r="BA193" t="s">
        <v>74</v>
      </c>
      <c r="BB193">
        <v>1</v>
      </c>
      <c r="BE193">
        <v>5.0999999999999996</v>
      </c>
      <c r="BF193">
        <v>5.0999999999999996</v>
      </c>
      <c r="BG193">
        <v>7.81</v>
      </c>
      <c r="BL193" t="s">
        <v>105</v>
      </c>
      <c r="BM193" t="s">
        <v>106</v>
      </c>
      <c r="BP193" t="s">
        <v>233</v>
      </c>
      <c r="BQ193" s="3">
        <v>1</v>
      </c>
      <c r="BR193" s="3" t="str">
        <f t="shared" si="14"/>
        <v>Cronograma de actividades</v>
      </c>
      <c r="BS193" s="3">
        <f t="shared" si="15"/>
        <v>8</v>
      </c>
      <c r="BT193" s="83">
        <f t="shared" si="16"/>
        <v>0</v>
      </c>
      <c r="BU193" s="82">
        <f t="shared" si="17"/>
        <v>3.9049999999999994</v>
      </c>
      <c r="BV193" s="3" t="str">
        <f t="shared" si="18"/>
        <v>1</v>
      </c>
      <c r="BW193" s="3" t="str">
        <f t="shared" si="19"/>
        <v>0</v>
      </c>
      <c r="BX193" s="3" t="str">
        <f t="shared" si="20"/>
        <v>0</v>
      </c>
    </row>
    <row r="194" spans="1:80" x14ac:dyDescent="0.3">
      <c r="A194" t="s">
        <v>1062</v>
      </c>
      <c r="C194" t="s">
        <v>1063</v>
      </c>
      <c r="D194" t="s">
        <v>143</v>
      </c>
      <c r="F194" t="s">
        <v>116</v>
      </c>
      <c r="G194" t="s">
        <v>163</v>
      </c>
      <c r="H194" t="s">
        <v>68</v>
      </c>
      <c r="K194" t="s">
        <v>164</v>
      </c>
      <c r="N194" t="s">
        <v>118</v>
      </c>
      <c r="O194" t="s">
        <v>939</v>
      </c>
      <c r="P194" s="1">
        <v>42953</v>
      </c>
      <c r="R194">
        <v>845.6</v>
      </c>
      <c r="S194">
        <v>4</v>
      </c>
      <c r="U194">
        <v>50</v>
      </c>
      <c r="W194">
        <v>1</v>
      </c>
      <c r="Y194" t="s">
        <v>140</v>
      </c>
      <c r="Z194" t="s">
        <v>71</v>
      </c>
      <c r="AB194" t="s">
        <v>72</v>
      </c>
      <c r="AU194" t="s">
        <v>174</v>
      </c>
      <c r="AW194" t="s">
        <v>73</v>
      </c>
      <c r="AX194" t="s">
        <v>82</v>
      </c>
      <c r="AY194">
        <v>0</v>
      </c>
      <c r="AZ194" t="s">
        <v>49</v>
      </c>
      <c r="BA194" t="s">
        <v>82</v>
      </c>
      <c r="BB194">
        <v>0</v>
      </c>
      <c r="BD194">
        <v>0.03</v>
      </c>
      <c r="BE194">
        <v>1.56</v>
      </c>
      <c r="BF194">
        <v>1.56</v>
      </c>
      <c r="BG194">
        <v>5.47</v>
      </c>
      <c r="BL194" t="s">
        <v>163</v>
      </c>
      <c r="BM194" t="s">
        <v>165</v>
      </c>
      <c r="BO194" t="s">
        <v>120</v>
      </c>
      <c r="BP194" t="s">
        <v>77</v>
      </c>
      <c r="BQ194" s="3">
        <v>1</v>
      </c>
      <c r="BR194" s="3" t="str">
        <f t="shared" si="14"/>
        <v>Relaciones internacionales</v>
      </c>
      <c r="BS194" s="3">
        <f t="shared" si="15"/>
        <v>6</v>
      </c>
      <c r="BT194" s="83">
        <f t="shared" si="16"/>
        <v>0</v>
      </c>
      <c r="BU194" s="82">
        <f t="shared" si="17"/>
        <v>2.7349999999999994</v>
      </c>
      <c r="BV194" s="3" t="str">
        <f t="shared" si="18"/>
        <v>0</v>
      </c>
      <c r="BW194" s="3" t="str">
        <f t="shared" si="19"/>
        <v>1</v>
      </c>
      <c r="BX194" s="3" t="str">
        <f t="shared" si="20"/>
        <v>0</v>
      </c>
    </row>
    <row r="195" spans="1:80" ht="15" customHeight="1" x14ac:dyDescent="0.3">
      <c r="A195" t="s">
        <v>1064</v>
      </c>
      <c r="C195" t="s">
        <v>1065</v>
      </c>
      <c r="D195" t="s">
        <v>989</v>
      </c>
      <c r="F195" t="s">
        <v>116</v>
      </c>
      <c r="G195" t="s">
        <v>163</v>
      </c>
      <c r="H195" t="s">
        <v>68</v>
      </c>
      <c r="K195" t="s">
        <v>164</v>
      </c>
      <c r="L195" t="s">
        <v>1066</v>
      </c>
      <c r="N195" t="s">
        <v>118</v>
      </c>
      <c r="O195" t="s">
        <v>939</v>
      </c>
      <c r="P195" s="1">
        <v>42953</v>
      </c>
      <c r="R195">
        <v>475.8</v>
      </c>
      <c r="S195">
        <v>4</v>
      </c>
      <c r="U195">
        <v>32</v>
      </c>
      <c r="W195">
        <v>11</v>
      </c>
      <c r="Y195" t="s">
        <v>140</v>
      </c>
      <c r="Z195" t="s">
        <v>71</v>
      </c>
      <c r="AB195" t="s">
        <v>72</v>
      </c>
      <c r="AE195" t="s">
        <v>194</v>
      </c>
      <c r="AK195" t="s">
        <v>215</v>
      </c>
      <c r="AW195" t="s">
        <v>73</v>
      </c>
      <c r="AX195" t="s">
        <v>74</v>
      </c>
      <c r="AY195">
        <v>1</v>
      </c>
      <c r="AZ195" t="s">
        <v>49</v>
      </c>
      <c r="BA195" t="s">
        <v>74</v>
      </c>
      <c r="BB195">
        <v>1</v>
      </c>
      <c r="BD195">
        <v>0.64</v>
      </c>
      <c r="BE195">
        <v>32</v>
      </c>
      <c r="BF195">
        <v>32</v>
      </c>
      <c r="BG195">
        <v>7.81</v>
      </c>
      <c r="BL195" t="s">
        <v>163</v>
      </c>
      <c r="BM195" t="s">
        <v>165</v>
      </c>
      <c r="BO195" t="s">
        <v>120</v>
      </c>
      <c r="BP195" t="s">
        <v>77</v>
      </c>
      <c r="BQ195" s="3">
        <v>1</v>
      </c>
      <c r="BR195" s="3" t="str">
        <f t="shared" ref="BR195:BR257" si="21">+CONCATENATE(AF195,AG195,AH195,AI195,AJ195,AK195,AL195,AN195,AO195,AP195,AQ195,AR195,AS195,AT195,AU195,AV195)</f>
        <v>Economía del Canal</v>
      </c>
      <c r="BS195" s="3">
        <f t="shared" ref="BS195:BS257" si="22">+DAY(P195)</f>
        <v>6</v>
      </c>
      <c r="BT195" s="83">
        <f t="shared" ref="BT195:BT257" si="23">+(V195/3400)/24</f>
        <v>0</v>
      </c>
      <c r="BU195" s="82">
        <f t="shared" ref="BU195:BU257" si="24">+((BG195/10)*5)</f>
        <v>3.9049999999999994</v>
      </c>
      <c r="BV195" s="3" t="str">
        <f t="shared" ref="BV195:BV257" si="25">+IF(BB195=1,"1","0")</f>
        <v>1</v>
      </c>
      <c r="BW195" s="3" t="str">
        <f t="shared" ref="BW195:BW258" si="26">+IF(BB195=0,"1","0")</f>
        <v>0</v>
      </c>
      <c r="BX195" s="3" t="str">
        <f t="shared" ref="BX195:BX257" si="27">+IF(BB195=(-1),"1","0")</f>
        <v>0</v>
      </c>
    </row>
    <row r="196" spans="1:80" x14ac:dyDescent="0.3">
      <c r="A196" t="s">
        <v>1067</v>
      </c>
      <c r="C196" t="s">
        <v>1068</v>
      </c>
      <c r="D196" t="s">
        <v>981</v>
      </c>
      <c r="F196" t="s">
        <v>116</v>
      </c>
      <c r="G196" t="s">
        <v>163</v>
      </c>
      <c r="H196" t="s">
        <v>68</v>
      </c>
      <c r="K196" t="s">
        <v>164</v>
      </c>
      <c r="L196" t="s">
        <v>302</v>
      </c>
      <c r="N196" t="s">
        <v>118</v>
      </c>
      <c r="O196" t="s">
        <v>939</v>
      </c>
      <c r="P196" s="1">
        <v>42953</v>
      </c>
      <c r="R196">
        <v>325.5</v>
      </c>
      <c r="S196">
        <v>4</v>
      </c>
      <c r="U196">
        <v>22</v>
      </c>
      <c r="W196">
        <v>14</v>
      </c>
      <c r="Y196" t="s">
        <v>140</v>
      </c>
      <c r="Z196" t="s">
        <v>71</v>
      </c>
      <c r="AB196" t="s">
        <v>72</v>
      </c>
      <c r="AE196" t="s">
        <v>194</v>
      </c>
      <c r="AF196" t="s">
        <v>221</v>
      </c>
      <c r="AW196" t="s">
        <v>73</v>
      </c>
      <c r="AX196" t="s">
        <v>74</v>
      </c>
      <c r="AY196">
        <v>1</v>
      </c>
      <c r="AZ196" t="s">
        <v>49</v>
      </c>
      <c r="BA196" t="s">
        <v>74</v>
      </c>
      <c r="BB196">
        <v>1</v>
      </c>
      <c r="BD196">
        <v>0.45</v>
      </c>
      <c r="BE196">
        <v>22</v>
      </c>
      <c r="BF196">
        <v>22</v>
      </c>
      <c r="BG196">
        <v>7.81</v>
      </c>
      <c r="BL196" t="s">
        <v>163</v>
      </c>
      <c r="BM196" t="s">
        <v>165</v>
      </c>
      <c r="BO196" t="s">
        <v>120</v>
      </c>
      <c r="BP196" t="s">
        <v>233</v>
      </c>
      <c r="BQ196" s="3">
        <v>1</v>
      </c>
      <c r="BR196" s="3" t="str">
        <f t="shared" si="21"/>
        <v>Administración</v>
      </c>
      <c r="BS196" s="3">
        <f t="shared" si="22"/>
        <v>6</v>
      </c>
      <c r="BT196" s="83">
        <f t="shared" si="23"/>
        <v>0</v>
      </c>
      <c r="BU196" s="82">
        <f t="shared" si="24"/>
        <v>3.9049999999999994</v>
      </c>
      <c r="BV196" s="3" t="str">
        <f t="shared" si="25"/>
        <v>1</v>
      </c>
      <c r="BW196" s="3" t="str">
        <f t="shared" si="26"/>
        <v>0</v>
      </c>
      <c r="BX196" s="3" t="str">
        <f t="shared" si="27"/>
        <v>0</v>
      </c>
    </row>
    <row r="197" spans="1:80" x14ac:dyDescent="0.3">
      <c r="A197" t="s">
        <v>1069</v>
      </c>
      <c r="B197" t="s">
        <v>1070</v>
      </c>
      <c r="C197" t="s">
        <v>1070</v>
      </c>
      <c r="D197" t="s">
        <v>1071</v>
      </c>
      <c r="F197" t="s">
        <v>66</v>
      </c>
      <c r="G197" t="s">
        <v>109</v>
      </c>
      <c r="H197" t="s">
        <v>68</v>
      </c>
      <c r="L197" t="s">
        <v>329</v>
      </c>
      <c r="N197" t="s">
        <v>69</v>
      </c>
      <c r="O197" t="s">
        <v>1072</v>
      </c>
      <c r="P197" s="1">
        <v>42955</v>
      </c>
      <c r="Q197" s="2">
        <v>0.40902777777777777</v>
      </c>
      <c r="S197">
        <v>21</v>
      </c>
      <c r="U197">
        <v>100</v>
      </c>
      <c r="X197">
        <v>3</v>
      </c>
      <c r="Y197" t="s">
        <v>70</v>
      </c>
      <c r="Z197" t="s">
        <v>71</v>
      </c>
      <c r="AB197" t="s">
        <v>72</v>
      </c>
      <c r="AR197" t="s">
        <v>1073</v>
      </c>
      <c r="AW197" t="s">
        <v>73</v>
      </c>
      <c r="AX197" t="s">
        <v>78</v>
      </c>
      <c r="AY197">
        <v>0</v>
      </c>
      <c r="AZ197" t="s">
        <v>49</v>
      </c>
      <c r="BA197" t="s">
        <v>78</v>
      </c>
      <c r="BB197">
        <v>0</v>
      </c>
      <c r="BE197">
        <v>0.02</v>
      </c>
      <c r="BF197">
        <v>0.02</v>
      </c>
      <c r="BG197">
        <v>5.78</v>
      </c>
      <c r="BL197" t="s">
        <v>109</v>
      </c>
      <c r="BM197" t="s">
        <v>110</v>
      </c>
      <c r="BP197" t="s">
        <v>233</v>
      </c>
      <c r="BQ197" s="3">
        <v>1</v>
      </c>
      <c r="BR197" s="3" t="str">
        <f t="shared" si="21"/>
        <v>Tercera Línea de Metro</v>
      </c>
      <c r="BS197" s="3">
        <f t="shared" si="22"/>
        <v>8</v>
      </c>
      <c r="BT197" s="83">
        <f t="shared" si="23"/>
        <v>0</v>
      </c>
      <c r="BU197" s="82">
        <f t="shared" si="24"/>
        <v>2.8900000000000006</v>
      </c>
      <c r="BV197" s="3" t="str">
        <f t="shared" si="25"/>
        <v>0</v>
      </c>
      <c r="BW197" s="3" t="str">
        <f t="shared" si="26"/>
        <v>1</v>
      </c>
      <c r="BX197" s="3" t="str">
        <f t="shared" si="27"/>
        <v>0</v>
      </c>
    </row>
    <row r="198" spans="1:80" x14ac:dyDescent="0.3">
      <c r="A198" t="s">
        <v>1074</v>
      </c>
      <c r="C198" t="s">
        <v>1075</v>
      </c>
      <c r="D198" t="s">
        <v>1076</v>
      </c>
      <c r="F198" t="s">
        <v>83</v>
      </c>
      <c r="G198" t="s">
        <v>277</v>
      </c>
      <c r="H198" t="s">
        <v>68</v>
      </c>
      <c r="I198" t="s">
        <v>68</v>
      </c>
      <c r="N198" t="s">
        <v>83</v>
      </c>
      <c r="O198" t="s">
        <v>1077</v>
      </c>
      <c r="P198" s="1">
        <v>42955</v>
      </c>
      <c r="Q198" s="2">
        <v>0.54906250000000001</v>
      </c>
      <c r="U198">
        <v>98</v>
      </c>
      <c r="V198">
        <v>92</v>
      </c>
      <c r="Z198" t="s">
        <v>71</v>
      </c>
      <c r="AA198" t="s">
        <v>68</v>
      </c>
      <c r="AK198" t="s">
        <v>215</v>
      </c>
      <c r="AW198" t="s">
        <v>73</v>
      </c>
      <c r="AX198" t="s">
        <v>74</v>
      </c>
      <c r="AY198">
        <v>1</v>
      </c>
      <c r="AZ198" t="s">
        <v>49</v>
      </c>
      <c r="BA198" t="s">
        <v>74</v>
      </c>
      <c r="BB198">
        <v>1</v>
      </c>
      <c r="BC198">
        <v>92</v>
      </c>
      <c r="BE198">
        <v>98</v>
      </c>
      <c r="BG198">
        <v>10</v>
      </c>
      <c r="BL198" t="s">
        <v>138</v>
      </c>
      <c r="BP198" t="s">
        <v>233</v>
      </c>
      <c r="BQ198" s="3">
        <v>1</v>
      </c>
      <c r="BR198" s="3" t="str">
        <f t="shared" si="21"/>
        <v>Economía del Canal</v>
      </c>
      <c r="BS198" s="3">
        <f t="shared" si="22"/>
        <v>8</v>
      </c>
      <c r="BT198" s="83">
        <f t="shared" si="23"/>
        <v>1.1274509803921569E-3</v>
      </c>
      <c r="BU198" s="82">
        <f t="shared" si="24"/>
        <v>5</v>
      </c>
      <c r="BV198" s="3" t="str">
        <f t="shared" si="25"/>
        <v>1</v>
      </c>
      <c r="BW198" s="3" t="str">
        <f t="shared" si="26"/>
        <v>0</v>
      </c>
      <c r="BX198" s="3" t="str">
        <f t="shared" si="27"/>
        <v>0</v>
      </c>
      <c r="CA198">
        <v>21.33</v>
      </c>
      <c r="CB198" s="118">
        <f>+(CA198*BC198)/20</f>
        <v>98.117999999999995</v>
      </c>
    </row>
    <row r="199" spans="1:80" x14ac:dyDescent="0.3">
      <c r="A199" t="s">
        <v>1078</v>
      </c>
      <c r="C199" t="s">
        <v>1079</v>
      </c>
      <c r="D199" t="s">
        <v>1080</v>
      </c>
      <c r="F199" t="s">
        <v>83</v>
      </c>
      <c r="G199" t="s">
        <v>137</v>
      </c>
      <c r="H199" t="s">
        <v>68</v>
      </c>
      <c r="I199" t="s">
        <v>68</v>
      </c>
      <c r="N199" t="s">
        <v>83</v>
      </c>
      <c r="O199" t="s">
        <v>1081</v>
      </c>
      <c r="P199" s="1">
        <v>42955</v>
      </c>
      <c r="Q199" s="2">
        <v>0.34790509259259261</v>
      </c>
      <c r="U199">
        <v>912.93</v>
      </c>
      <c r="V199">
        <v>856</v>
      </c>
      <c r="Z199" t="s">
        <v>71</v>
      </c>
      <c r="AA199" t="s">
        <v>68</v>
      </c>
      <c r="AH199" t="s">
        <v>216</v>
      </c>
      <c r="AW199" t="s">
        <v>73</v>
      </c>
      <c r="AX199" t="s">
        <v>78</v>
      </c>
      <c r="AY199">
        <v>1</v>
      </c>
      <c r="AZ199" t="s">
        <v>49</v>
      </c>
      <c r="BA199" t="s">
        <v>78</v>
      </c>
      <c r="BB199">
        <v>1</v>
      </c>
      <c r="BC199">
        <v>428</v>
      </c>
      <c r="BE199">
        <v>456.46</v>
      </c>
      <c r="BF199">
        <v>456.46</v>
      </c>
      <c r="BG199">
        <v>8</v>
      </c>
      <c r="BL199" t="s">
        <v>138</v>
      </c>
      <c r="BP199" t="s">
        <v>233</v>
      </c>
      <c r="BQ199" s="3">
        <v>1</v>
      </c>
      <c r="BR199" s="3" t="str">
        <f t="shared" si="21"/>
        <v>Ampliación Canal</v>
      </c>
      <c r="BS199" s="3">
        <f t="shared" si="22"/>
        <v>8</v>
      </c>
      <c r="BT199" s="83">
        <f t="shared" si="23"/>
        <v>1.0490196078431373E-2</v>
      </c>
      <c r="BU199" s="82">
        <f t="shared" si="24"/>
        <v>4</v>
      </c>
      <c r="BV199" s="3" t="str">
        <f t="shared" si="25"/>
        <v>1</v>
      </c>
      <c r="BW199" s="3" t="str">
        <f t="shared" si="26"/>
        <v>0</v>
      </c>
      <c r="BX199" s="3" t="str">
        <f t="shared" si="27"/>
        <v>0</v>
      </c>
    </row>
    <row r="200" spans="1:80" x14ac:dyDescent="0.3">
      <c r="A200" t="s">
        <v>1082</v>
      </c>
      <c r="B200" t="s">
        <v>1083</v>
      </c>
      <c r="C200" t="s">
        <v>1083</v>
      </c>
      <c r="D200" t="s">
        <v>1084</v>
      </c>
      <c r="F200" t="s">
        <v>66</v>
      </c>
      <c r="G200" t="s">
        <v>99</v>
      </c>
      <c r="H200" t="s">
        <v>68</v>
      </c>
      <c r="N200" t="s">
        <v>69</v>
      </c>
      <c r="O200" t="s">
        <v>1085</v>
      </c>
      <c r="P200" s="1">
        <v>42955</v>
      </c>
      <c r="Q200" s="2">
        <v>0.64374999999999993</v>
      </c>
      <c r="S200">
        <v>1236</v>
      </c>
      <c r="U200">
        <v>100</v>
      </c>
      <c r="X200">
        <v>4</v>
      </c>
      <c r="Z200" t="s">
        <v>71</v>
      </c>
      <c r="AB200" t="s">
        <v>72</v>
      </c>
      <c r="AF200" t="s">
        <v>221</v>
      </c>
      <c r="AM200" t="s">
        <v>77</v>
      </c>
      <c r="AW200" t="s">
        <v>73</v>
      </c>
      <c r="AX200" t="s">
        <v>74</v>
      </c>
      <c r="AY200">
        <v>1</v>
      </c>
      <c r="AZ200" t="s">
        <v>49</v>
      </c>
      <c r="BA200" t="s">
        <v>74</v>
      </c>
      <c r="BB200">
        <v>1</v>
      </c>
      <c r="BE200">
        <v>4.45</v>
      </c>
      <c r="BF200">
        <v>4.45</v>
      </c>
      <c r="BG200">
        <v>7.81</v>
      </c>
      <c r="BL200" t="s">
        <v>99</v>
      </c>
      <c r="BM200" t="s">
        <v>100</v>
      </c>
      <c r="BP200" t="s">
        <v>233</v>
      </c>
      <c r="BQ200" s="3">
        <v>1</v>
      </c>
      <c r="BR200" s="3" t="str">
        <f t="shared" si="21"/>
        <v>Administración</v>
      </c>
      <c r="BS200" s="3">
        <f t="shared" si="22"/>
        <v>8</v>
      </c>
      <c r="BT200" s="83">
        <f t="shared" si="23"/>
        <v>0</v>
      </c>
      <c r="BU200" s="82">
        <f t="shared" si="24"/>
        <v>3.9049999999999994</v>
      </c>
      <c r="BV200" s="3" t="str">
        <f t="shared" si="25"/>
        <v>1</v>
      </c>
      <c r="BW200" s="3" t="str">
        <f t="shared" si="26"/>
        <v>0</v>
      </c>
      <c r="BX200" s="3" t="str">
        <f t="shared" si="27"/>
        <v>0</v>
      </c>
    </row>
    <row r="201" spans="1:80" x14ac:dyDescent="0.3">
      <c r="A201" t="s">
        <v>1086</v>
      </c>
      <c r="B201" t="s">
        <v>1087</v>
      </c>
      <c r="C201" t="s">
        <v>1087</v>
      </c>
      <c r="D201" t="s">
        <v>1088</v>
      </c>
      <c r="F201" t="s">
        <v>66</v>
      </c>
      <c r="G201" t="s">
        <v>76</v>
      </c>
      <c r="H201" t="s">
        <v>68</v>
      </c>
      <c r="L201" t="s">
        <v>176</v>
      </c>
      <c r="N201" t="s">
        <v>69</v>
      </c>
      <c r="O201" t="s">
        <v>1089</v>
      </c>
      <c r="P201" s="1">
        <v>42955</v>
      </c>
      <c r="Q201" s="2">
        <v>0.51180555555555551</v>
      </c>
      <c r="S201">
        <v>72409</v>
      </c>
      <c r="U201">
        <v>606.05999999999995</v>
      </c>
      <c r="X201">
        <v>6</v>
      </c>
      <c r="Z201" t="s">
        <v>71</v>
      </c>
      <c r="AB201" t="s">
        <v>72</v>
      </c>
      <c r="AE201" t="s">
        <v>194</v>
      </c>
      <c r="AF201" t="s">
        <v>221</v>
      </c>
      <c r="AM201" t="s">
        <v>77</v>
      </c>
      <c r="AW201" t="s">
        <v>73</v>
      </c>
      <c r="AX201" t="s">
        <v>74</v>
      </c>
      <c r="AY201">
        <v>1</v>
      </c>
      <c r="AZ201" t="s">
        <v>49</v>
      </c>
      <c r="BA201" t="s">
        <v>74</v>
      </c>
      <c r="BB201">
        <v>1</v>
      </c>
      <c r="BE201">
        <v>606.05999999999995</v>
      </c>
      <c r="BF201">
        <v>606.05999999999995</v>
      </c>
      <c r="BG201">
        <v>8.1300000000000008</v>
      </c>
      <c r="BL201" t="s">
        <v>76</v>
      </c>
      <c r="BM201" t="s">
        <v>79</v>
      </c>
      <c r="BP201" t="s">
        <v>233</v>
      </c>
      <c r="BQ201" s="3">
        <v>1</v>
      </c>
      <c r="BR201" s="3" t="str">
        <f t="shared" si="21"/>
        <v>Administración</v>
      </c>
      <c r="BS201" s="3">
        <f t="shared" si="22"/>
        <v>8</v>
      </c>
      <c r="BT201" s="83">
        <f t="shared" si="23"/>
        <v>0</v>
      </c>
      <c r="BU201" s="82">
        <f t="shared" si="24"/>
        <v>4.0650000000000004</v>
      </c>
      <c r="BV201" s="3" t="str">
        <f t="shared" si="25"/>
        <v>1</v>
      </c>
      <c r="BW201" s="3" t="str">
        <f t="shared" si="26"/>
        <v>0</v>
      </c>
      <c r="BX201" s="3" t="str">
        <f t="shared" si="27"/>
        <v>0</v>
      </c>
    </row>
    <row r="202" spans="1:80" x14ac:dyDescent="0.3">
      <c r="A202" t="s">
        <v>1090</v>
      </c>
      <c r="B202" t="s">
        <v>1091</v>
      </c>
      <c r="C202" t="s">
        <v>1091</v>
      </c>
      <c r="D202" t="s">
        <v>1092</v>
      </c>
      <c r="F202" t="s">
        <v>66</v>
      </c>
      <c r="G202" t="s">
        <v>113</v>
      </c>
      <c r="H202" t="s">
        <v>68</v>
      </c>
      <c r="N202" t="s">
        <v>69</v>
      </c>
      <c r="O202" t="s">
        <v>1093</v>
      </c>
      <c r="P202" s="1">
        <v>42955</v>
      </c>
      <c r="Q202" s="2">
        <v>0.54305555555555551</v>
      </c>
      <c r="S202">
        <v>22450</v>
      </c>
      <c r="T202">
        <v>311</v>
      </c>
      <c r="U202">
        <v>154.9</v>
      </c>
      <c r="X202">
        <v>5</v>
      </c>
      <c r="Y202" t="s">
        <v>70</v>
      </c>
      <c r="Z202" t="s">
        <v>71</v>
      </c>
      <c r="AB202" t="s">
        <v>72</v>
      </c>
      <c r="AE202" t="s">
        <v>194</v>
      </c>
      <c r="AF202" t="s">
        <v>221</v>
      </c>
      <c r="AM202" t="s">
        <v>77</v>
      </c>
      <c r="AW202" t="s">
        <v>73</v>
      </c>
      <c r="AX202" t="s">
        <v>74</v>
      </c>
      <c r="AY202">
        <v>1</v>
      </c>
      <c r="AZ202" t="s">
        <v>49</v>
      </c>
      <c r="BA202" t="s">
        <v>74</v>
      </c>
      <c r="BB202">
        <v>1</v>
      </c>
      <c r="BE202">
        <v>154.9</v>
      </c>
      <c r="BF202">
        <v>154.9</v>
      </c>
      <c r="BG202">
        <v>7.81</v>
      </c>
      <c r="BH202">
        <v>7.81</v>
      </c>
      <c r="BL202" t="s">
        <v>113</v>
      </c>
      <c r="BM202" t="s">
        <v>114</v>
      </c>
      <c r="BP202" t="s">
        <v>233</v>
      </c>
      <c r="BQ202" s="3">
        <v>1</v>
      </c>
      <c r="BR202" s="3" t="str">
        <f t="shared" si="21"/>
        <v>Administración</v>
      </c>
      <c r="BS202" s="3">
        <f t="shared" si="22"/>
        <v>8</v>
      </c>
      <c r="BT202" s="83">
        <f t="shared" si="23"/>
        <v>0</v>
      </c>
      <c r="BU202" s="82">
        <f t="shared" si="24"/>
        <v>3.9049999999999994</v>
      </c>
      <c r="BV202" s="3" t="str">
        <f t="shared" si="25"/>
        <v>1</v>
      </c>
      <c r="BW202" s="3" t="str">
        <f t="shared" si="26"/>
        <v>0</v>
      </c>
      <c r="BX202" s="3" t="str">
        <f t="shared" si="27"/>
        <v>0</v>
      </c>
    </row>
    <row r="203" spans="1:80" x14ac:dyDescent="0.3">
      <c r="A203" t="s">
        <v>1094</v>
      </c>
      <c r="C203" t="s">
        <v>1095</v>
      </c>
      <c r="D203" t="s">
        <v>1096</v>
      </c>
      <c r="F203" t="s">
        <v>134</v>
      </c>
      <c r="G203" t="s">
        <v>142</v>
      </c>
      <c r="H203" t="s">
        <v>68</v>
      </c>
      <c r="I203" t="s">
        <v>68</v>
      </c>
      <c r="L203" t="s">
        <v>1097</v>
      </c>
      <c r="N203" t="s">
        <v>134</v>
      </c>
      <c r="O203" t="s">
        <v>1098</v>
      </c>
      <c r="P203" s="1">
        <v>42955</v>
      </c>
      <c r="Q203" s="2">
        <v>0.82583333333333331</v>
      </c>
      <c r="U203">
        <v>4015.95</v>
      </c>
      <c r="V203">
        <v>41</v>
      </c>
      <c r="Z203" t="s">
        <v>71</v>
      </c>
      <c r="AA203" t="s">
        <v>68</v>
      </c>
      <c r="AF203" t="s">
        <v>221</v>
      </c>
      <c r="AW203" t="s">
        <v>73</v>
      </c>
      <c r="AX203" t="s">
        <v>74</v>
      </c>
      <c r="AY203">
        <v>1</v>
      </c>
      <c r="AZ203" t="s">
        <v>49</v>
      </c>
      <c r="BA203" t="s">
        <v>74</v>
      </c>
      <c r="BB203">
        <v>1</v>
      </c>
      <c r="BC203">
        <v>41</v>
      </c>
      <c r="BE203">
        <v>4015.95</v>
      </c>
      <c r="BF203">
        <v>4015.95</v>
      </c>
      <c r="BG203">
        <v>10</v>
      </c>
      <c r="BL203" t="s">
        <v>136</v>
      </c>
      <c r="BP203" t="s">
        <v>233</v>
      </c>
      <c r="BQ203" s="3">
        <v>1</v>
      </c>
      <c r="BR203" s="3" t="str">
        <f t="shared" si="21"/>
        <v>Administración</v>
      </c>
      <c r="BS203" s="3">
        <f t="shared" si="22"/>
        <v>8</v>
      </c>
      <c r="BT203" s="83">
        <f t="shared" si="23"/>
        <v>5.0245098039215688E-4</v>
      </c>
      <c r="BU203" s="82">
        <f t="shared" si="24"/>
        <v>5</v>
      </c>
      <c r="BV203" s="3" t="str">
        <f t="shared" si="25"/>
        <v>1</v>
      </c>
      <c r="BW203" s="3" t="str">
        <f t="shared" si="26"/>
        <v>0</v>
      </c>
      <c r="BX203" s="3" t="str">
        <f t="shared" si="27"/>
        <v>0</v>
      </c>
    </row>
    <row r="204" spans="1:80" x14ac:dyDescent="0.3">
      <c r="A204" t="s">
        <v>1099</v>
      </c>
      <c r="B204" t="s">
        <v>1100</v>
      </c>
      <c r="C204" t="s">
        <v>1100</v>
      </c>
      <c r="D204" t="s">
        <v>1101</v>
      </c>
      <c r="F204" t="s">
        <v>66</v>
      </c>
      <c r="G204" t="s">
        <v>139</v>
      </c>
      <c r="H204" t="s">
        <v>68</v>
      </c>
      <c r="N204" t="s">
        <v>69</v>
      </c>
      <c r="O204" t="s">
        <v>1102</v>
      </c>
      <c r="P204" s="1">
        <v>42955</v>
      </c>
      <c r="Q204" s="2">
        <v>0.58194444444444449</v>
      </c>
      <c r="S204">
        <v>419</v>
      </c>
      <c r="U204">
        <v>100</v>
      </c>
      <c r="X204">
        <v>4</v>
      </c>
      <c r="Y204" t="s">
        <v>140</v>
      </c>
      <c r="Z204" t="s">
        <v>71</v>
      </c>
      <c r="AB204" t="s">
        <v>72</v>
      </c>
      <c r="AE204" t="s">
        <v>194</v>
      </c>
      <c r="AF204" t="s">
        <v>221</v>
      </c>
      <c r="AW204" t="s">
        <v>73</v>
      </c>
      <c r="AX204" t="s">
        <v>74</v>
      </c>
      <c r="AY204">
        <v>1</v>
      </c>
      <c r="AZ204" t="s">
        <v>49</v>
      </c>
      <c r="BA204" t="s">
        <v>74</v>
      </c>
      <c r="BB204">
        <v>1</v>
      </c>
      <c r="BE204">
        <v>0.84</v>
      </c>
      <c r="BF204">
        <v>0.84</v>
      </c>
      <c r="BG204">
        <v>7.81</v>
      </c>
      <c r="BL204" t="s">
        <v>139</v>
      </c>
      <c r="BM204" t="s">
        <v>141</v>
      </c>
      <c r="BP204" t="s">
        <v>233</v>
      </c>
      <c r="BQ204" s="3">
        <v>1</v>
      </c>
      <c r="BR204" s="3" t="str">
        <f t="shared" si="21"/>
        <v>Administración</v>
      </c>
      <c r="BS204" s="3">
        <f t="shared" si="22"/>
        <v>8</v>
      </c>
      <c r="BT204" s="83">
        <f t="shared" si="23"/>
        <v>0</v>
      </c>
      <c r="BU204" s="82">
        <f t="shared" si="24"/>
        <v>3.9049999999999994</v>
      </c>
      <c r="BV204" s="3" t="str">
        <f t="shared" si="25"/>
        <v>1</v>
      </c>
      <c r="BW204" s="3" t="str">
        <f t="shared" si="26"/>
        <v>0</v>
      </c>
      <c r="BX204" s="3" t="str">
        <f t="shared" si="27"/>
        <v>0</v>
      </c>
    </row>
    <row r="205" spans="1:80" x14ac:dyDescent="0.3">
      <c r="A205" t="s">
        <v>1103</v>
      </c>
      <c r="B205" t="s">
        <v>1104</v>
      </c>
      <c r="C205" s="89" t="s">
        <v>1104</v>
      </c>
      <c r="D205" t="s">
        <v>1105</v>
      </c>
      <c r="F205" t="s">
        <v>66</v>
      </c>
      <c r="G205" t="s">
        <v>95</v>
      </c>
      <c r="H205" t="s">
        <v>68</v>
      </c>
      <c r="L205" t="s">
        <v>1106</v>
      </c>
      <c r="N205" t="s">
        <v>69</v>
      </c>
      <c r="O205" t="s">
        <v>1107</v>
      </c>
      <c r="P205" s="1">
        <v>42955</v>
      </c>
      <c r="Q205" s="2">
        <v>0.50138888888888888</v>
      </c>
      <c r="S205">
        <v>44394</v>
      </c>
      <c r="U205">
        <v>266.36</v>
      </c>
      <c r="X205">
        <v>5</v>
      </c>
      <c r="Y205" t="s">
        <v>70</v>
      </c>
      <c r="Z205" t="s">
        <v>71</v>
      </c>
      <c r="AB205" t="s">
        <v>72</v>
      </c>
      <c r="AE205" t="s">
        <v>194</v>
      </c>
      <c r="AF205" t="s">
        <v>221</v>
      </c>
      <c r="AM205" t="s">
        <v>77</v>
      </c>
      <c r="AW205" t="s">
        <v>73</v>
      </c>
      <c r="AX205" t="s">
        <v>74</v>
      </c>
      <c r="AY205">
        <v>1</v>
      </c>
      <c r="AZ205" t="s">
        <v>49</v>
      </c>
      <c r="BA205" t="s">
        <v>74</v>
      </c>
      <c r="BB205">
        <v>1</v>
      </c>
      <c r="BE205">
        <v>266.36</v>
      </c>
      <c r="BF205">
        <v>266.36</v>
      </c>
      <c r="BG205">
        <v>7.81</v>
      </c>
      <c r="BL205" t="s">
        <v>95</v>
      </c>
      <c r="BM205" t="s">
        <v>96</v>
      </c>
      <c r="BP205" t="s">
        <v>233</v>
      </c>
      <c r="BQ205" s="3">
        <v>1</v>
      </c>
      <c r="BR205" s="3" t="str">
        <f t="shared" si="21"/>
        <v>Administración</v>
      </c>
      <c r="BS205" s="3">
        <f t="shared" si="22"/>
        <v>8</v>
      </c>
      <c r="BT205" s="83">
        <f t="shared" si="23"/>
        <v>0</v>
      </c>
      <c r="BU205" s="82">
        <f t="shared" si="24"/>
        <v>3.9049999999999994</v>
      </c>
      <c r="BV205" s="3" t="str">
        <f t="shared" si="25"/>
        <v>1</v>
      </c>
      <c r="BW205" s="3" t="str">
        <f t="shared" si="26"/>
        <v>0</v>
      </c>
      <c r="BX205" s="3" t="str">
        <f t="shared" si="27"/>
        <v>0</v>
      </c>
    </row>
    <row r="206" spans="1:80" x14ac:dyDescent="0.3">
      <c r="A206" t="s">
        <v>1108</v>
      </c>
      <c r="B206" t="s">
        <v>1109</v>
      </c>
      <c r="C206" t="s">
        <v>1109</v>
      </c>
      <c r="D206" t="s">
        <v>1101</v>
      </c>
      <c r="F206" t="s">
        <v>66</v>
      </c>
      <c r="G206" t="s">
        <v>101</v>
      </c>
      <c r="H206" t="s">
        <v>68</v>
      </c>
      <c r="L206" t="s">
        <v>237</v>
      </c>
      <c r="N206" t="s">
        <v>69</v>
      </c>
      <c r="O206" t="s">
        <v>1110</v>
      </c>
      <c r="P206" s="1">
        <v>42955</v>
      </c>
      <c r="Q206" s="2">
        <v>0.5131944444444444</v>
      </c>
      <c r="S206">
        <v>24288</v>
      </c>
      <c r="U206">
        <v>131.15</v>
      </c>
      <c r="X206">
        <v>5</v>
      </c>
      <c r="Z206" t="s">
        <v>71</v>
      </c>
      <c r="AB206" t="s">
        <v>72</v>
      </c>
      <c r="AE206" t="s">
        <v>194</v>
      </c>
      <c r="AF206" t="s">
        <v>221</v>
      </c>
      <c r="AM206" t="s">
        <v>77</v>
      </c>
      <c r="AW206" t="s">
        <v>73</v>
      </c>
      <c r="AX206" t="s">
        <v>74</v>
      </c>
      <c r="AY206">
        <v>1</v>
      </c>
      <c r="AZ206" t="s">
        <v>49</v>
      </c>
      <c r="BA206" t="s">
        <v>74</v>
      </c>
      <c r="BB206">
        <v>1</v>
      </c>
      <c r="BE206">
        <v>131.15</v>
      </c>
      <c r="BF206">
        <v>131.15</v>
      </c>
      <c r="BG206">
        <v>7.81</v>
      </c>
      <c r="BL206" t="s">
        <v>101</v>
      </c>
      <c r="BM206" t="s">
        <v>102</v>
      </c>
      <c r="BP206" t="s">
        <v>233</v>
      </c>
      <c r="BQ206" s="3">
        <v>1</v>
      </c>
      <c r="BR206" s="3" t="str">
        <f t="shared" si="21"/>
        <v>Administración</v>
      </c>
      <c r="BS206" s="3">
        <f t="shared" si="22"/>
        <v>8</v>
      </c>
      <c r="BT206" s="83">
        <f t="shared" si="23"/>
        <v>0</v>
      </c>
      <c r="BU206" s="82">
        <f t="shared" si="24"/>
        <v>3.9049999999999994</v>
      </c>
      <c r="BV206" s="3" t="str">
        <f t="shared" si="25"/>
        <v>1</v>
      </c>
      <c r="BW206" s="3" t="str">
        <f t="shared" si="26"/>
        <v>0</v>
      </c>
      <c r="BX206" s="3" t="str">
        <f t="shared" si="27"/>
        <v>0</v>
      </c>
    </row>
    <row r="207" spans="1:80" ht="15" customHeight="1" x14ac:dyDescent="0.3">
      <c r="A207" t="s">
        <v>1111</v>
      </c>
      <c r="B207" t="s">
        <v>1112</v>
      </c>
      <c r="C207" t="s">
        <v>1112</v>
      </c>
      <c r="D207" t="s">
        <v>1113</v>
      </c>
      <c r="F207" t="s">
        <v>66</v>
      </c>
      <c r="G207" t="s">
        <v>67</v>
      </c>
      <c r="H207" t="s">
        <v>68</v>
      </c>
      <c r="L207" t="s">
        <v>260</v>
      </c>
      <c r="N207" t="s">
        <v>69</v>
      </c>
      <c r="O207" t="s">
        <v>1114</v>
      </c>
      <c r="P207" s="1">
        <v>42955</v>
      </c>
      <c r="Q207" s="2">
        <v>0.68819444444444444</v>
      </c>
      <c r="S207">
        <v>49727</v>
      </c>
      <c r="U207">
        <v>462.46</v>
      </c>
      <c r="X207">
        <v>5</v>
      </c>
      <c r="Y207" t="s">
        <v>70</v>
      </c>
      <c r="Z207" t="s">
        <v>71</v>
      </c>
      <c r="AB207" t="s">
        <v>72</v>
      </c>
      <c r="AF207" t="s">
        <v>221</v>
      </c>
      <c r="AM207" t="s">
        <v>77</v>
      </c>
      <c r="AW207" t="s">
        <v>73</v>
      </c>
      <c r="AX207" t="s">
        <v>74</v>
      </c>
      <c r="AY207">
        <v>1</v>
      </c>
      <c r="AZ207" t="s">
        <v>49</v>
      </c>
      <c r="BA207" t="s">
        <v>74</v>
      </c>
      <c r="BB207">
        <v>1</v>
      </c>
      <c r="BE207">
        <v>462.46</v>
      </c>
      <c r="BF207">
        <v>462.46</v>
      </c>
      <c r="BG207">
        <v>7.81</v>
      </c>
      <c r="BL207" t="s">
        <v>67</v>
      </c>
      <c r="BM207" t="s">
        <v>75</v>
      </c>
      <c r="BP207" t="s">
        <v>233</v>
      </c>
      <c r="BQ207" s="3">
        <v>1</v>
      </c>
      <c r="BR207" s="3" t="str">
        <f t="shared" si="21"/>
        <v>Administración</v>
      </c>
      <c r="BS207" s="3">
        <f t="shared" si="22"/>
        <v>8</v>
      </c>
      <c r="BT207" s="83">
        <f t="shared" si="23"/>
        <v>0</v>
      </c>
      <c r="BU207" s="82">
        <f t="shared" si="24"/>
        <v>3.9049999999999994</v>
      </c>
      <c r="BV207" s="3" t="str">
        <f t="shared" si="25"/>
        <v>1</v>
      </c>
      <c r="BW207" s="3" t="str">
        <f t="shared" si="26"/>
        <v>0</v>
      </c>
      <c r="BX207" s="3" t="str">
        <f t="shared" si="27"/>
        <v>0</v>
      </c>
    </row>
    <row r="208" spans="1:80" x14ac:dyDescent="0.3">
      <c r="A208" t="s">
        <v>1115</v>
      </c>
      <c r="C208" t="s">
        <v>1116</v>
      </c>
      <c r="D208" t="s">
        <v>1117</v>
      </c>
      <c r="F208" t="s">
        <v>134</v>
      </c>
      <c r="G208" t="s">
        <v>261</v>
      </c>
      <c r="H208" t="s">
        <v>68</v>
      </c>
      <c r="I208" t="s">
        <v>68</v>
      </c>
      <c r="N208" t="s">
        <v>134</v>
      </c>
      <c r="O208" t="s">
        <v>1118</v>
      </c>
      <c r="P208" s="1">
        <v>42955</v>
      </c>
      <c r="Q208" s="2">
        <v>0.87208333333333332</v>
      </c>
      <c r="U208">
        <v>7650</v>
      </c>
      <c r="V208">
        <v>85</v>
      </c>
      <c r="Z208" t="s">
        <v>71</v>
      </c>
      <c r="AA208" t="s">
        <v>68</v>
      </c>
      <c r="AF208" t="s">
        <v>221</v>
      </c>
      <c r="AW208" t="s">
        <v>73</v>
      </c>
      <c r="AX208" t="s">
        <v>74</v>
      </c>
      <c r="AY208">
        <v>1</v>
      </c>
      <c r="AZ208" t="s">
        <v>49</v>
      </c>
      <c r="BA208" t="s">
        <v>74</v>
      </c>
      <c r="BB208">
        <v>1</v>
      </c>
      <c r="BC208">
        <v>85</v>
      </c>
      <c r="BE208">
        <v>7650</v>
      </c>
      <c r="BF208">
        <v>7650</v>
      </c>
      <c r="BG208">
        <v>10</v>
      </c>
      <c r="BL208" t="s">
        <v>259</v>
      </c>
      <c r="BP208" t="s">
        <v>233</v>
      </c>
      <c r="BQ208" s="3">
        <v>1</v>
      </c>
      <c r="BR208" s="3" t="str">
        <f t="shared" si="21"/>
        <v>Administración</v>
      </c>
      <c r="BS208" s="3">
        <f t="shared" si="22"/>
        <v>8</v>
      </c>
      <c r="BT208" s="83">
        <f t="shared" si="23"/>
        <v>1.0416666666666667E-3</v>
      </c>
      <c r="BU208" s="82">
        <f t="shared" si="24"/>
        <v>5</v>
      </c>
      <c r="BV208" s="3" t="str">
        <f t="shared" si="25"/>
        <v>1</v>
      </c>
      <c r="BW208" s="3" t="str">
        <f t="shared" si="26"/>
        <v>0</v>
      </c>
      <c r="BX208" s="3" t="str">
        <f t="shared" si="27"/>
        <v>0</v>
      </c>
    </row>
    <row r="209" spans="1:76" x14ac:dyDescent="0.3">
      <c r="A209" t="s">
        <v>1119</v>
      </c>
      <c r="C209" t="s">
        <v>1120</v>
      </c>
      <c r="D209" t="s">
        <v>1080</v>
      </c>
      <c r="F209" t="s">
        <v>83</v>
      </c>
      <c r="G209" t="s">
        <v>137</v>
      </c>
      <c r="H209" t="s">
        <v>68</v>
      </c>
      <c r="I209" t="s">
        <v>68</v>
      </c>
      <c r="N209" t="s">
        <v>83</v>
      </c>
      <c r="O209" t="s">
        <v>1121</v>
      </c>
      <c r="P209" s="1">
        <v>42955</v>
      </c>
      <c r="Q209" s="2">
        <v>0.35769675925925926</v>
      </c>
      <c r="U209">
        <v>866.01</v>
      </c>
      <c r="V209">
        <v>812</v>
      </c>
      <c r="Z209" t="s">
        <v>71</v>
      </c>
      <c r="AA209" t="s">
        <v>68</v>
      </c>
      <c r="AH209" t="s">
        <v>216</v>
      </c>
      <c r="AW209" t="s">
        <v>73</v>
      </c>
      <c r="AX209" t="s">
        <v>78</v>
      </c>
      <c r="AY209">
        <v>1</v>
      </c>
      <c r="AZ209" t="s">
        <v>49</v>
      </c>
      <c r="BA209" t="s">
        <v>78</v>
      </c>
      <c r="BB209">
        <v>1</v>
      </c>
      <c r="BC209">
        <v>406</v>
      </c>
      <c r="BE209">
        <v>433</v>
      </c>
      <c r="BF209">
        <v>433</v>
      </c>
      <c r="BG209">
        <v>8</v>
      </c>
      <c r="BL209" t="s">
        <v>138</v>
      </c>
      <c r="BP209" t="s">
        <v>233</v>
      </c>
      <c r="BQ209" s="3">
        <v>1</v>
      </c>
      <c r="BR209" s="3" t="str">
        <f t="shared" si="21"/>
        <v>Ampliación Canal</v>
      </c>
      <c r="BS209" s="3">
        <f t="shared" si="22"/>
        <v>8</v>
      </c>
      <c r="BT209" s="83">
        <f t="shared" si="23"/>
        <v>9.9509803921568624E-3</v>
      </c>
      <c r="BU209" s="82">
        <f t="shared" si="24"/>
        <v>4</v>
      </c>
      <c r="BV209" s="3" t="str">
        <f t="shared" si="25"/>
        <v>1</v>
      </c>
      <c r="BW209" s="3" t="str">
        <f t="shared" si="26"/>
        <v>0</v>
      </c>
      <c r="BX209" s="3" t="str">
        <f t="shared" si="27"/>
        <v>0</v>
      </c>
    </row>
    <row r="210" spans="1:76" ht="15" customHeight="1" x14ac:dyDescent="0.3">
      <c r="A210" t="s">
        <v>1122</v>
      </c>
      <c r="C210" t="s">
        <v>1123</v>
      </c>
      <c r="D210" t="s">
        <v>1080</v>
      </c>
      <c r="F210" t="s">
        <v>83</v>
      </c>
      <c r="G210" t="s">
        <v>137</v>
      </c>
      <c r="H210" t="s">
        <v>68</v>
      </c>
      <c r="I210" t="s">
        <v>68</v>
      </c>
      <c r="N210" t="s">
        <v>83</v>
      </c>
      <c r="O210" t="s">
        <v>1124</v>
      </c>
      <c r="P210" s="1">
        <v>42955</v>
      </c>
      <c r="Q210" s="2">
        <v>0.37612268518518516</v>
      </c>
      <c r="U210">
        <v>343.42</v>
      </c>
      <c r="V210">
        <v>322</v>
      </c>
      <c r="Z210" t="s">
        <v>71</v>
      </c>
      <c r="AA210" t="s">
        <v>68</v>
      </c>
      <c r="AH210" t="s">
        <v>216</v>
      </c>
      <c r="AW210" t="s">
        <v>73</v>
      </c>
      <c r="AX210" t="s">
        <v>78</v>
      </c>
      <c r="AY210">
        <v>1</v>
      </c>
      <c r="AZ210" t="s">
        <v>49</v>
      </c>
      <c r="BA210" t="s">
        <v>78</v>
      </c>
      <c r="BB210">
        <v>1</v>
      </c>
      <c r="BC210">
        <v>161</v>
      </c>
      <c r="BE210">
        <v>171.71</v>
      </c>
      <c r="BF210">
        <v>171.71</v>
      </c>
      <c r="BG210">
        <v>8</v>
      </c>
      <c r="BL210" t="s">
        <v>138</v>
      </c>
      <c r="BP210" t="s">
        <v>233</v>
      </c>
      <c r="BQ210" s="3">
        <v>1</v>
      </c>
      <c r="BR210" s="3" t="str">
        <f t="shared" si="21"/>
        <v>Ampliación Canal</v>
      </c>
      <c r="BS210" s="3">
        <f t="shared" si="22"/>
        <v>8</v>
      </c>
      <c r="BT210" s="83">
        <f t="shared" si="23"/>
        <v>3.9460784313725492E-3</v>
      </c>
      <c r="BU210" s="82">
        <f t="shared" si="24"/>
        <v>4</v>
      </c>
      <c r="BV210" s="3" t="str">
        <f t="shared" si="25"/>
        <v>1</v>
      </c>
      <c r="BW210" s="3" t="str">
        <f t="shared" si="26"/>
        <v>0</v>
      </c>
      <c r="BX210" s="3" t="str">
        <f t="shared" si="27"/>
        <v>0</v>
      </c>
    </row>
    <row r="211" spans="1:76" ht="15" customHeight="1" x14ac:dyDescent="0.3">
      <c r="A211" t="s">
        <v>1125</v>
      </c>
      <c r="B211" t="s">
        <v>1126</v>
      </c>
      <c r="C211" t="s">
        <v>1126</v>
      </c>
      <c r="D211" t="s">
        <v>1127</v>
      </c>
      <c r="F211" t="s">
        <v>66</v>
      </c>
      <c r="G211" t="s">
        <v>86</v>
      </c>
      <c r="H211" t="s">
        <v>68</v>
      </c>
      <c r="N211" t="s">
        <v>69</v>
      </c>
      <c r="O211" t="s">
        <v>1128</v>
      </c>
      <c r="P211" s="1">
        <v>42955</v>
      </c>
      <c r="Q211" s="2">
        <v>0.61458333333333337</v>
      </c>
      <c r="S211">
        <v>3352</v>
      </c>
      <c r="U211">
        <v>100</v>
      </c>
      <c r="X211">
        <v>4</v>
      </c>
      <c r="Y211" t="s">
        <v>70</v>
      </c>
      <c r="Z211" t="s">
        <v>71</v>
      </c>
      <c r="AB211" t="s">
        <v>72</v>
      </c>
      <c r="AE211" t="s">
        <v>194</v>
      </c>
      <c r="AF211" t="s">
        <v>221</v>
      </c>
      <c r="AM211" t="s">
        <v>77</v>
      </c>
      <c r="AW211" t="s">
        <v>73</v>
      </c>
      <c r="AX211" t="s">
        <v>74</v>
      </c>
      <c r="AY211">
        <v>1</v>
      </c>
      <c r="AZ211" t="s">
        <v>49</v>
      </c>
      <c r="BA211" t="s">
        <v>74</v>
      </c>
      <c r="BB211">
        <v>1</v>
      </c>
      <c r="BE211">
        <v>9.3800000000000008</v>
      </c>
      <c r="BF211">
        <v>9.3800000000000008</v>
      </c>
      <c r="BG211">
        <v>7.81</v>
      </c>
      <c r="BL211" t="s">
        <v>86</v>
      </c>
      <c r="BM211" t="s">
        <v>87</v>
      </c>
      <c r="BP211" t="s">
        <v>233</v>
      </c>
      <c r="BQ211" s="3">
        <v>1</v>
      </c>
      <c r="BR211" s="3" t="str">
        <f t="shared" si="21"/>
        <v>Administración</v>
      </c>
      <c r="BS211" s="3">
        <f t="shared" si="22"/>
        <v>8</v>
      </c>
      <c r="BT211" s="83">
        <f t="shared" si="23"/>
        <v>0</v>
      </c>
      <c r="BU211" s="82">
        <f t="shared" si="24"/>
        <v>3.9049999999999994</v>
      </c>
      <c r="BV211" s="3" t="str">
        <f t="shared" si="25"/>
        <v>1</v>
      </c>
      <c r="BW211" s="3" t="str">
        <f t="shared" si="26"/>
        <v>0</v>
      </c>
      <c r="BX211" s="3" t="str">
        <f t="shared" si="27"/>
        <v>0</v>
      </c>
    </row>
    <row r="212" spans="1:76" ht="15" customHeight="1" x14ac:dyDescent="0.3">
      <c r="A212" t="s">
        <v>1129</v>
      </c>
      <c r="B212" t="s">
        <v>1104</v>
      </c>
      <c r="C212" t="s">
        <v>1104</v>
      </c>
      <c r="D212" t="s">
        <v>1130</v>
      </c>
      <c r="F212" t="s">
        <v>66</v>
      </c>
      <c r="G212" t="s">
        <v>95</v>
      </c>
      <c r="H212" t="s">
        <v>68</v>
      </c>
      <c r="L212" t="s">
        <v>1106</v>
      </c>
      <c r="N212" t="s">
        <v>69</v>
      </c>
      <c r="O212" t="s">
        <v>1131</v>
      </c>
      <c r="P212" s="1">
        <v>42955</v>
      </c>
      <c r="Q212" s="2">
        <v>0.50347222222222221</v>
      </c>
      <c r="S212">
        <v>44394</v>
      </c>
      <c r="U212">
        <v>266.36</v>
      </c>
      <c r="X212">
        <v>5</v>
      </c>
      <c r="Y212" t="s">
        <v>70</v>
      </c>
      <c r="Z212" t="s">
        <v>71</v>
      </c>
      <c r="AB212" t="s">
        <v>72</v>
      </c>
      <c r="AE212" t="s">
        <v>194</v>
      </c>
      <c r="AF212" t="s">
        <v>221</v>
      </c>
      <c r="AM212" t="s">
        <v>77</v>
      </c>
      <c r="AW212" t="s">
        <v>73</v>
      </c>
      <c r="AX212" t="s">
        <v>74</v>
      </c>
      <c r="AY212">
        <v>1</v>
      </c>
      <c r="AZ212" t="s">
        <v>49</v>
      </c>
      <c r="BA212" t="s">
        <v>74</v>
      </c>
      <c r="BB212">
        <v>1</v>
      </c>
      <c r="BE212">
        <v>266.36</v>
      </c>
      <c r="BF212">
        <v>266.36</v>
      </c>
      <c r="BG212">
        <v>7.81</v>
      </c>
      <c r="BL212" t="s">
        <v>95</v>
      </c>
      <c r="BM212" t="s">
        <v>96</v>
      </c>
      <c r="BP212" t="s">
        <v>233</v>
      </c>
      <c r="BQ212" s="3">
        <v>1</v>
      </c>
      <c r="BR212" s="3" t="str">
        <f t="shared" si="21"/>
        <v>Administración</v>
      </c>
      <c r="BS212" s="3">
        <f t="shared" si="22"/>
        <v>8</v>
      </c>
      <c r="BT212" s="83">
        <f t="shared" si="23"/>
        <v>0</v>
      </c>
      <c r="BU212" s="82">
        <f t="shared" si="24"/>
        <v>3.9049999999999994</v>
      </c>
      <c r="BV212" s="3" t="str">
        <f t="shared" si="25"/>
        <v>1</v>
      </c>
      <c r="BW212" s="3" t="str">
        <f t="shared" si="26"/>
        <v>0</v>
      </c>
      <c r="BX212" s="3" t="str">
        <f t="shared" si="27"/>
        <v>0</v>
      </c>
    </row>
    <row r="213" spans="1:76" s="107" customFormat="1" x14ac:dyDescent="0.3">
      <c r="A213" t="s">
        <v>1132</v>
      </c>
      <c r="B213" t="s">
        <v>1112</v>
      </c>
      <c r="C213" t="s">
        <v>1112</v>
      </c>
      <c r="D213" t="s">
        <v>1133</v>
      </c>
      <c r="E213"/>
      <c r="F213" t="s">
        <v>66</v>
      </c>
      <c r="G213" t="s">
        <v>67</v>
      </c>
      <c r="H213" t="s">
        <v>68</v>
      </c>
      <c r="I213"/>
      <c r="J213"/>
      <c r="K213"/>
      <c r="L213" t="s">
        <v>260</v>
      </c>
      <c r="M213"/>
      <c r="N213" t="s">
        <v>69</v>
      </c>
      <c r="O213" t="s">
        <v>1134</v>
      </c>
      <c r="P213" s="1">
        <v>42955</v>
      </c>
      <c r="Q213" s="2">
        <v>0.64583333333333337</v>
      </c>
      <c r="R213"/>
      <c r="S213">
        <v>49727</v>
      </c>
      <c r="T213"/>
      <c r="U213">
        <v>462.46</v>
      </c>
      <c r="V213"/>
      <c r="W213"/>
      <c r="X213">
        <v>5</v>
      </c>
      <c r="Y213" t="s">
        <v>70</v>
      </c>
      <c r="Z213" t="s">
        <v>71</v>
      </c>
      <c r="AA213"/>
      <c r="AB213" t="s">
        <v>72</v>
      </c>
      <c r="AC213"/>
      <c r="AD213"/>
      <c r="AE213"/>
      <c r="AF213" t="s">
        <v>221</v>
      </c>
      <c r="AG213"/>
      <c r="AH213"/>
      <c r="AI213"/>
      <c r="AJ213"/>
      <c r="AK213"/>
      <c r="AL213"/>
      <c r="AM213" t="s">
        <v>77</v>
      </c>
      <c r="AN213"/>
      <c r="AO213"/>
      <c r="AP213"/>
      <c r="AQ213"/>
      <c r="AR213"/>
      <c r="AS213"/>
      <c r="AT213"/>
      <c r="AU213"/>
      <c r="AV213"/>
      <c r="AW213" t="s">
        <v>73</v>
      </c>
      <c r="AX213" t="s">
        <v>74</v>
      </c>
      <c r="AY213">
        <v>1</v>
      </c>
      <c r="AZ213" t="s">
        <v>49</v>
      </c>
      <c r="BA213" t="s">
        <v>74</v>
      </c>
      <c r="BB213">
        <v>1</v>
      </c>
      <c r="BC213"/>
      <c r="BD213"/>
      <c r="BE213">
        <v>462.46</v>
      </c>
      <c r="BF213">
        <v>462.46</v>
      </c>
      <c r="BG213">
        <v>7.81</v>
      </c>
      <c r="BH213"/>
      <c r="BI213"/>
      <c r="BJ213"/>
      <c r="BK213"/>
      <c r="BL213" t="s">
        <v>67</v>
      </c>
      <c r="BM213" t="s">
        <v>75</v>
      </c>
      <c r="BN213"/>
      <c r="BO213"/>
      <c r="BP213" t="s">
        <v>233</v>
      </c>
      <c r="BQ213" s="108">
        <v>1</v>
      </c>
      <c r="BR213" s="108" t="str">
        <f t="shared" si="21"/>
        <v>Administración</v>
      </c>
      <c r="BS213" s="108">
        <f t="shared" si="22"/>
        <v>8</v>
      </c>
      <c r="BT213" s="109">
        <f t="shared" si="23"/>
        <v>0</v>
      </c>
      <c r="BU213" s="110">
        <f t="shared" si="24"/>
        <v>3.9049999999999994</v>
      </c>
      <c r="BV213" s="108" t="str">
        <f t="shared" si="25"/>
        <v>1</v>
      </c>
      <c r="BW213" s="108" t="str">
        <f t="shared" si="26"/>
        <v>0</v>
      </c>
      <c r="BX213" s="108" t="str">
        <f t="shared" si="27"/>
        <v>0</v>
      </c>
    </row>
    <row r="214" spans="1:76" ht="15" customHeight="1" x14ac:dyDescent="0.3">
      <c r="A214" t="s">
        <v>1135</v>
      </c>
      <c r="C214" s="89" t="s">
        <v>1136</v>
      </c>
      <c r="D214" t="s">
        <v>1080</v>
      </c>
      <c r="F214" t="s">
        <v>83</v>
      </c>
      <c r="G214" t="s">
        <v>137</v>
      </c>
      <c r="H214" t="s">
        <v>68</v>
      </c>
      <c r="I214" t="s">
        <v>68</v>
      </c>
      <c r="N214" t="s">
        <v>83</v>
      </c>
      <c r="O214" t="s">
        <v>1137</v>
      </c>
      <c r="P214" s="1">
        <v>42955</v>
      </c>
      <c r="Q214" s="2">
        <v>0.36697916666666663</v>
      </c>
      <c r="U214">
        <v>853.21</v>
      </c>
      <c r="V214">
        <v>800</v>
      </c>
      <c r="Z214" t="s">
        <v>71</v>
      </c>
      <c r="AA214" t="s">
        <v>68</v>
      </c>
      <c r="AH214" t="s">
        <v>216</v>
      </c>
      <c r="AW214" t="s">
        <v>73</v>
      </c>
      <c r="AX214" t="s">
        <v>78</v>
      </c>
      <c r="AY214">
        <v>1</v>
      </c>
      <c r="AZ214" t="s">
        <v>49</v>
      </c>
      <c r="BA214" t="s">
        <v>78</v>
      </c>
      <c r="BB214">
        <v>1</v>
      </c>
      <c r="BC214">
        <v>400</v>
      </c>
      <c r="BE214">
        <v>426.61</v>
      </c>
      <c r="BF214">
        <v>426.61</v>
      </c>
      <c r="BG214">
        <v>8</v>
      </c>
      <c r="BL214" t="s">
        <v>138</v>
      </c>
      <c r="BP214" t="s">
        <v>233</v>
      </c>
      <c r="BQ214" s="3">
        <v>1</v>
      </c>
      <c r="BR214" s="3" t="str">
        <f t="shared" si="21"/>
        <v>Ampliación Canal</v>
      </c>
      <c r="BS214" s="3">
        <f t="shared" si="22"/>
        <v>8</v>
      </c>
      <c r="BT214" s="83">
        <f t="shared" si="23"/>
        <v>9.8039215686274508E-3</v>
      </c>
      <c r="BU214" s="82">
        <f t="shared" si="24"/>
        <v>4</v>
      </c>
      <c r="BV214" s="3" t="str">
        <f t="shared" si="25"/>
        <v>1</v>
      </c>
      <c r="BW214" s="3" t="str">
        <f t="shared" si="26"/>
        <v>0</v>
      </c>
      <c r="BX214" s="3" t="str">
        <f t="shared" si="27"/>
        <v>0</v>
      </c>
    </row>
    <row r="215" spans="1:76" x14ac:dyDescent="0.3">
      <c r="A215" t="s">
        <v>1138</v>
      </c>
      <c r="B215" t="s">
        <v>1139</v>
      </c>
      <c r="C215" t="s">
        <v>1139</v>
      </c>
      <c r="D215" t="s">
        <v>1140</v>
      </c>
      <c r="F215" t="s">
        <v>66</v>
      </c>
      <c r="G215" t="s">
        <v>105</v>
      </c>
      <c r="H215" t="s">
        <v>68</v>
      </c>
      <c r="N215" t="s">
        <v>69</v>
      </c>
      <c r="O215" t="s">
        <v>1141</v>
      </c>
      <c r="P215" s="1">
        <v>42955</v>
      </c>
      <c r="Q215" s="2">
        <v>0.76250000000000007</v>
      </c>
      <c r="S215">
        <v>1823</v>
      </c>
      <c r="U215">
        <v>100</v>
      </c>
      <c r="X215">
        <v>4</v>
      </c>
      <c r="Z215" t="s">
        <v>71</v>
      </c>
      <c r="AB215" t="s">
        <v>72</v>
      </c>
      <c r="AF215" t="s">
        <v>221</v>
      </c>
      <c r="AW215" t="s">
        <v>73</v>
      </c>
      <c r="AX215" t="s">
        <v>74</v>
      </c>
      <c r="AY215">
        <v>1</v>
      </c>
      <c r="AZ215" t="s">
        <v>49</v>
      </c>
      <c r="BA215" t="s">
        <v>74</v>
      </c>
      <c r="BB215">
        <v>1</v>
      </c>
      <c r="BE215">
        <v>5.0999999999999996</v>
      </c>
      <c r="BF215">
        <v>5.0999999999999996</v>
      </c>
      <c r="BG215">
        <v>7.81</v>
      </c>
      <c r="BL215" t="s">
        <v>105</v>
      </c>
      <c r="BM215" t="s">
        <v>106</v>
      </c>
      <c r="BP215" t="s">
        <v>233</v>
      </c>
      <c r="BQ215" s="3">
        <v>1</v>
      </c>
      <c r="BR215" s="3" t="str">
        <f t="shared" si="21"/>
        <v>Administración</v>
      </c>
      <c r="BS215" s="3">
        <f t="shared" si="22"/>
        <v>8</v>
      </c>
      <c r="BT215" s="83">
        <f t="shared" si="23"/>
        <v>0</v>
      </c>
      <c r="BU215" s="82">
        <f t="shared" si="24"/>
        <v>3.9049999999999994</v>
      </c>
      <c r="BV215" s="3" t="str">
        <f t="shared" si="25"/>
        <v>1</v>
      </c>
      <c r="BW215" s="3" t="str">
        <f t="shared" si="26"/>
        <v>0</v>
      </c>
      <c r="BX215" s="3" t="str">
        <f t="shared" si="27"/>
        <v>0</v>
      </c>
    </row>
    <row r="216" spans="1:76" x14ac:dyDescent="0.3">
      <c r="A216" t="s">
        <v>1142</v>
      </c>
      <c r="B216" t="s">
        <v>1087</v>
      </c>
      <c r="C216" s="89" t="s">
        <v>1087</v>
      </c>
      <c r="D216" t="s">
        <v>1143</v>
      </c>
      <c r="F216" t="s">
        <v>66</v>
      </c>
      <c r="G216" t="s">
        <v>76</v>
      </c>
      <c r="H216" t="s">
        <v>68</v>
      </c>
      <c r="N216" t="s">
        <v>69</v>
      </c>
      <c r="O216" t="s">
        <v>1144</v>
      </c>
      <c r="P216" s="1">
        <v>42955</v>
      </c>
      <c r="Q216" s="2">
        <v>0.50972222222222219</v>
      </c>
      <c r="S216">
        <v>72409</v>
      </c>
      <c r="U216">
        <v>606.05999999999995</v>
      </c>
      <c r="X216">
        <v>6</v>
      </c>
      <c r="Z216" t="s">
        <v>71</v>
      </c>
      <c r="AB216" t="s">
        <v>72</v>
      </c>
      <c r="AE216" t="s">
        <v>194</v>
      </c>
      <c r="AF216" t="s">
        <v>221</v>
      </c>
      <c r="AW216" t="s">
        <v>73</v>
      </c>
      <c r="AX216" t="s">
        <v>74</v>
      </c>
      <c r="AY216">
        <v>1</v>
      </c>
      <c r="AZ216" t="s">
        <v>49</v>
      </c>
      <c r="BA216" t="s">
        <v>74</v>
      </c>
      <c r="BB216">
        <v>1</v>
      </c>
      <c r="BE216">
        <v>606.05999999999995</v>
      </c>
      <c r="BF216">
        <v>606.05999999999995</v>
      </c>
      <c r="BG216">
        <v>8.1300000000000008</v>
      </c>
      <c r="BL216" t="s">
        <v>76</v>
      </c>
      <c r="BM216" t="s">
        <v>79</v>
      </c>
      <c r="BP216" t="s">
        <v>233</v>
      </c>
      <c r="BQ216" s="3">
        <v>1</v>
      </c>
      <c r="BR216" s="3" t="str">
        <f t="shared" si="21"/>
        <v>Administración</v>
      </c>
      <c r="BS216" s="3">
        <f t="shared" si="22"/>
        <v>8</v>
      </c>
      <c r="BT216" s="83">
        <f t="shared" si="23"/>
        <v>0</v>
      </c>
      <c r="BU216" s="82">
        <f t="shared" si="24"/>
        <v>4.0650000000000004</v>
      </c>
      <c r="BV216" s="3" t="str">
        <f t="shared" si="25"/>
        <v>1</v>
      </c>
      <c r="BW216" s="3" t="str">
        <f t="shared" si="26"/>
        <v>0</v>
      </c>
      <c r="BX216" s="3" t="str">
        <f t="shared" si="27"/>
        <v>0</v>
      </c>
    </row>
    <row r="217" spans="1:76" ht="15" customHeight="1" x14ac:dyDescent="0.3">
      <c r="A217" t="s">
        <v>1145</v>
      </c>
      <c r="C217" t="s">
        <v>1146</v>
      </c>
      <c r="D217" t="s">
        <v>1147</v>
      </c>
      <c r="F217" t="s">
        <v>134</v>
      </c>
      <c r="G217" t="s">
        <v>142</v>
      </c>
      <c r="H217" t="s">
        <v>68</v>
      </c>
      <c r="I217" t="s">
        <v>68</v>
      </c>
      <c r="N217" t="s">
        <v>134</v>
      </c>
      <c r="O217" t="s">
        <v>1148</v>
      </c>
      <c r="P217" s="1">
        <v>42955</v>
      </c>
      <c r="Q217" s="2">
        <v>0.82518518518518524</v>
      </c>
      <c r="U217">
        <v>6464.7</v>
      </c>
      <c r="V217">
        <v>66</v>
      </c>
      <c r="Z217" t="s">
        <v>71</v>
      </c>
      <c r="AA217" t="s">
        <v>68</v>
      </c>
      <c r="AK217" t="s">
        <v>215</v>
      </c>
      <c r="AW217" t="s">
        <v>73</v>
      </c>
      <c r="AX217" t="s">
        <v>74</v>
      </c>
      <c r="AY217">
        <v>0</v>
      </c>
      <c r="AZ217" t="s">
        <v>49</v>
      </c>
      <c r="BA217" t="s">
        <v>74</v>
      </c>
      <c r="BB217">
        <v>0</v>
      </c>
      <c r="BC217">
        <v>66</v>
      </c>
      <c r="BE217">
        <v>6464.7</v>
      </c>
      <c r="BF217">
        <v>6464.7</v>
      </c>
      <c r="BG217">
        <v>5</v>
      </c>
      <c r="BL217" t="s">
        <v>136</v>
      </c>
      <c r="BP217" t="s">
        <v>233</v>
      </c>
      <c r="BQ217" s="3">
        <v>1</v>
      </c>
      <c r="BR217" s="3" t="str">
        <f t="shared" si="21"/>
        <v>Economía del Canal</v>
      </c>
      <c r="BS217" s="3">
        <f t="shared" si="22"/>
        <v>8</v>
      </c>
      <c r="BT217" s="83">
        <f t="shared" si="23"/>
        <v>8.0882352941176472E-4</v>
      </c>
      <c r="BU217" s="82">
        <f t="shared" si="24"/>
        <v>2.5</v>
      </c>
      <c r="BV217" s="3" t="str">
        <f t="shared" si="25"/>
        <v>0</v>
      </c>
      <c r="BW217" s="3" t="str">
        <f t="shared" si="26"/>
        <v>1</v>
      </c>
      <c r="BX217" s="3" t="str">
        <f t="shared" si="27"/>
        <v>0</v>
      </c>
    </row>
    <row r="218" spans="1:76" ht="15" customHeight="1" x14ac:dyDescent="0.3">
      <c r="A218" t="s">
        <v>1149</v>
      </c>
      <c r="B218" t="s">
        <v>1150</v>
      </c>
      <c r="C218" t="s">
        <v>1150</v>
      </c>
      <c r="D218" t="s">
        <v>1151</v>
      </c>
      <c r="F218" t="s">
        <v>66</v>
      </c>
      <c r="G218" t="s">
        <v>109</v>
      </c>
      <c r="H218" t="s">
        <v>68</v>
      </c>
      <c r="N218" t="s">
        <v>69</v>
      </c>
      <c r="O218" t="s">
        <v>1152</v>
      </c>
      <c r="P218" s="1">
        <v>42955</v>
      </c>
      <c r="Q218" s="2">
        <v>0.68194444444444446</v>
      </c>
      <c r="S218">
        <v>21</v>
      </c>
      <c r="U218">
        <v>100</v>
      </c>
      <c r="X218">
        <v>3</v>
      </c>
      <c r="Y218" t="s">
        <v>70</v>
      </c>
      <c r="Z218" t="s">
        <v>71</v>
      </c>
      <c r="AB218" t="s">
        <v>72</v>
      </c>
      <c r="AF218" t="s">
        <v>221</v>
      </c>
      <c r="AM218" t="s">
        <v>77</v>
      </c>
      <c r="AW218" t="s">
        <v>73</v>
      </c>
      <c r="AX218" t="s">
        <v>74</v>
      </c>
      <c r="AY218">
        <v>1</v>
      </c>
      <c r="AZ218" t="s">
        <v>49</v>
      </c>
      <c r="BA218" t="s">
        <v>74</v>
      </c>
      <c r="BB218">
        <v>1</v>
      </c>
      <c r="BE218">
        <v>0.04</v>
      </c>
      <c r="BF218">
        <v>0.04</v>
      </c>
      <c r="BG218">
        <v>7.81</v>
      </c>
      <c r="BL218" t="s">
        <v>109</v>
      </c>
      <c r="BM218" t="s">
        <v>110</v>
      </c>
      <c r="BP218" t="s">
        <v>233</v>
      </c>
      <c r="BQ218" s="3">
        <v>1</v>
      </c>
      <c r="BR218" s="3" t="str">
        <f t="shared" si="21"/>
        <v>Administración</v>
      </c>
      <c r="BS218" s="3">
        <f t="shared" si="22"/>
        <v>8</v>
      </c>
      <c r="BT218" s="83">
        <f t="shared" si="23"/>
        <v>0</v>
      </c>
      <c r="BU218" s="82">
        <f t="shared" si="24"/>
        <v>3.9049999999999994</v>
      </c>
      <c r="BV218" s="3" t="str">
        <f t="shared" si="25"/>
        <v>1</v>
      </c>
      <c r="BW218" s="3" t="str">
        <f t="shared" si="26"/>
        <v>0</v>
      </c>
      <c r="BX218" s="3" t="str">
        <f t="shared" si="27"/>
        <v>0</v>
      </c>
    </row>
    <row r="219" spans="1:76" x14ac:dyDescent="0.3">
      <c r="A219" t="s">
        <v>1153</v>
      </c>
      <c r="C219" t="s">
        <v>1154</v>
      </c>
      <c r="D219" t="s">
        <v>143</v>
      </c>
      <c r="F219" t="s">
        <v>116</v>
      </c>
      <c r="G219" t="s">
        <v>101</v>
      </c>
      <c r="H219" t="s">
        <v>68</v>
      </c>
      <c r="K219" t="s">
        <v>122</v>
      </c>
      <c r="N219" t="s">
        <v>118</v>
      </c>
      <c r="O219" t="s">
        <v>1155</v>
      </c>
      <c r="P219" s="1">
        <v>42955</v>
      </c>
      <c r="R219">
        <v>1079.2</v>
      </c>
      <c r="S219">
        <v>4</v>
      </c>
      <c r="U219">
        <v>1964</v>
      </c>
      <c r="W219">
        <v>1</v>
      </c>
      <c r="Y219" t="s">
        <v>70</v>
      </c>
      <c r="Z219" t="s">
        <v>71</v>
      </c>
      <c r="AB219" t="s">
        <v>72</v>
      </c>
      <c r="AE219" t="s">
        <v>196</v>
      </c>
      <c r="AF219" t="s">
        <v>221</v>
      </c>
      <c r="AM219" t="s">
        <v>77</v>
      </c>
      <c r="AW219" t="s">
        <v>73</v>
      </c>
      <c r="AX219" t="s">
        <v>74</v>
      </c>
      <c r="AY219">
        <v>1</v>
      </c>
      <c r="AZ219" t="s">
        <v>49</v>
      </c>
      <c r="BA219" t="s">
        <v>74</v>
      </c>
      <c r="BB219">
        <v>1</v>
      </c>
      <c r="BD219">
        <v>1</v>
      </c>
      <c r="BE219">
        <v>1964</v>
      </c>
      <c r="BF219">
        <v>1964</v>
      </c>
      <c r="BG219">
        <v>8.75</v>
      </c>
      <c r="BL219" t="s">
        <v>101</v>
      </c>
      <c r="BM219" t="s">
        <v>132</v>
      </c>
      <c r="BO219" t="s">
        <v>120</v>
      </c>
      <c r="BP219" t="s">
        <v>77</v>
      </c>
      <c r="BQ219" s="3">
        <v>1</v>
      </c>
      <c r="BR219" s="3" t="str">
        <f t="shared" si="21"/>
        <v>Administración</v>
      </c>
      <c r="BS219" s="3">
        <f t="shared" si="22"/>
        <v>8</v>
      </c>
      <c r="BT219" s="83">
        <f t="shared" si="23"/>
        <v>0</v>
      </c>
      <c r="BU219" s="82">
        <f t="shared" si="24"/>
        <v>4.375</v>
      </c>
      <c r="BV219" s="3" t="str">
        <f t="shared" si="25"/>
        <v>1</v>
      </c>
      <c r="BW219" s="3" t="str">
        <f t="shared" si="26"/>
        <v>0</v>
      </c>
      <c r="BX219" s="3" t="str">
        <f t="shared" si="27"/>
        <v>0</v>
      </c>
    </row>
    <row r="220" spans="1:76" x14ac:dyDescent="0.3">
      <c r="A220" t="s">
        <v>1156</v>
      </c>
      <c r="C220" t="s">
        <v>1157</v>
      </c>
      <c r="D220" t="s">
        <v>1158</v>
      </c>
      <c r="F220" t="s">
        <v>116</v>
      </c>
      <c r="G220" t="s">
        <v>146</v>
      </c>
      <c r="H220" t="s">
        <v>68</v>
      </c>
      <c r="L220" t="s">
        <v>297</v>
      </c>
      <c r="N220" t="s">
        <v>118</v>
      </c>
      <c r="O220" t="s">
        <v>1155</v>
      </c>
      <c r="P220" s="1">
        <v>42955</v>
      </c>
      <c r="R220">
        <v>108.3</v>
      </c>
      <c r="S220">
        <v>4</v>
      </c>
      <c r="U220">
        <v>115</v>
      </c>
      <c r="W220">
        <v>4</v>
      </c>
      <c r="Y220" t="s">
        <v>70</v>
      </c>
      <c r="Z220" t="s">
        <v>71</v>
      </c>
      <c r="AB220" t="s">
        <v>72</v>
      </c>
      <c r="AF220" t="s">
        <v>221</v>
      </c>
      <c r="AM220" t="s">
        <v>77</v>
      </c>
      <c r="AW220" t="s">
        <v>73</v>
      </c>
      <c r="AX220" t="s">
        <v>74</v>
      </c>
      <c r="AY220">
        <v>1</v>
      </c>
      <c r="AZ220" t="s">
        <v>49</v>
      </c>
      <c r="BA220" t="s">
        <v>74</v>
      </c>
      <c r="BB220">
        <v>1</v>
      </c>
      <c r="BD220">
        <v>0.15</v>
      </c>
      <c r="BE220">
        <v>115</v>
      </c>
      <c r="BF220">
        <v>115</v>
      </c>
      <c r="BG220">
        <v>7.81</v>
      </c>
      <c r="BL220" t="s">
        <v>146</v>
      </c>
      <c r="BM220" t="s">
        <v>147</v>
      </c>
      <c r="BO220" t="s">
        <v>120</v>
      </c>
      <c r="BP220" t="s">
        <v>77</v>
      </c>
      <c r="BQ220" s="3">
        <v>1</v>
      </c>
      <c r="BR220" s="3" t="str">
        <f t="shared" si="21"/>
        <v>Administración</v>
      </c>
      <c r="BS220" s="3">
        <f t="shared" si="22"/>
        <v>8</v>
      </c>
      <c r="BT220" s="83">
        <f t="shared" si="23"/>
        <v>0</v>
      </c>
      <c r="BU220" s="82">
        <f t="shared" si="24"/>
        <v>3.9049999999999994</v>
      </c>
      <c r="BV220" s="3" t="str">
        <f t="shared" si="25"/>
        <v>1</v>
      </c>
      <c r="BW220" s="3" t="str">
        <f t="shared" si="26"/>
        <v>0</v>
      </c>
      <c r="BX220" s="3" t="str">
        <f t="shared" si="27"/>
        <v>0</v>
      </c>
    </row>
    <row r="221" spans="1:76" x14ac:dyDescent="0.3">
      <c r="A221" t="s">
        <v>1159</v>
      </c>
      <c r="C221" t="s">
        <v>1160</v>
      </c>
      <c r="D221" t="s">
        <v>1161</v>
      </c>
      <c r="F221" t="s">
        <v>116</v>
      </c>
      <c r="G221" t="s">
        <v>121</v>
      </c>
      <c r="H221" t="s">
        <v>68</v>
      </c>
      <c r="K221" t="s">
        <v>122</v>
      </c>
      <c r="N221" t="s">
        <v>118</v>
      </c>
      <c r="O221" t="s">
        <v>1155</v>
      </c>
      <c r="P221" s="1">
        <v>42955</v>
      </c>
      <c r="R221">
        <v>51.8</v>
      </c>
      <c r="S221">
        <v>4</v>
      </c>
      <c r="U221">
        <v>71</v>
      </c>
      <c r="W221">
        <v>6</v>
      </c>
      <c r="Y221" t="s">
        <v>70</v>
      </c>
      <c r="Z221" t="s">
        <v>71</v>
      </c>
      <c r="AB221" t="s">
        <v>72</v>
      </c>
      <c r="AK221" t="s">
        <v>167</v>
      </c>
      <c r="AW221" t="s">
        <v>73</v>
      </c>
      <c r="AX221" t="s">
        <v>82</v>
      </c>
      <c r="AY221">
        <v>0</v>
      </c>
      <c r="AZ221" t="s">
        <v>49</v>
      </c>
      <c r="BA221" t="s">
        <v>82</v>
      </c>
      <c r="BB221">
        <v>0</v>
      </c>
      <c r="BD221">
        <v>0.03</v>
      </c>
      <c r="BE221">
        <v>29.86</v>
      </c>
      <c r="BF221">
        <v>29.86</v>
      </c>
      <c r="BG221">
        <v>6.25</v>
      </c>
      <c r="BL221" t="s">
        <v>121</v>
      </c>
      <c r="BM221" t="s">
        <v>123</v>
      </c>
      <c r="BO221" t="s">
        <v>120</v>
      </c>
      <c r="BP221" t="s">
        <v>77</v>
      </c>
      <c r="BQ221" s="3">
        <v>1</v>
      </c>
      <c r="BR221" s="3" t="str">
        <f t="shared" si="21"/>
        <v>Economía de Panamá</v>
      </c>
      <c r="BS221" s="3">
        <f t="shared" si="22"/>
        <v>8</v>
      </c>
      <c r="BT221" s="83">
        <f t="shared" si="23"/>
        <v>0</v>
      </c>
      <c r="BU221" s="82">
        <f t="shared" si="24"/>
        <v>3.125</v>
      </c>
      <c r="BV221" s="3" t="str">
        <f t="shared" si="25"/>
        <v>0</v>
      </c>
      <c r="BW221" s="3" t="str">
        <f t="shared" si="26"/>
        <v>1</v>
      </c>
      <c r="BX221" s="3" t="str">
        <f t="shared" si="27"/>
        <v>0</v>
      </c>
    </row>
    <row r="222" spans="1:76" x14ac:dyDescent="0.3">
      <c r="A222" t="s">
        <v>1162</v>
      </c>
      <c r="C222" t="s">
        <v>1163</v>
      </c>
      <c r="D222" t="s">
        <v>1164</v>
      </c>
      <c r="F222" t="s">
        <v>83</v>
      </c>
      <c r="G222" t="s">
        <v>244</v>
      </c>
      <c r="H222" t="s">
        <v>68</v>
      </c>
      <c r="I222" t="s">
        <v>68</v>
      </c>
      <c r="N222" t="s">
        <v>83</v>
      </c>
      <c r="O222" t="s">
        <v>1165</v>
      </c>
      <c r="P222" s="1">
        <v>42956</v>
      </c>
      <c r="Q222" s="2">
        <v>0.22869212962962962</v>
      </c>
      <c r="U222">
        <v>225.27</v>
      </c>
      <c r="V222">
        <v>156</v>
      </c>
      <c r="Z222" t="s">
        <v>71</v>
      </c>
      <c r="AA222" t="s">
        <v>68</v>
      </c>
      <c r="AK222" t="s">
        <v>215</v>
      </c>
      <c r="AW222" t="s">
        <v>73</v>
      </c>
      <c r="AX222" t="s">
        <v>74</v>
      </c>
      <c r="AY222">
        <v>0</v>
      </c>
      <c r="AZ222" t="s">
        <v>49</v>
      </c>
      <c r="BA222" t="s">
        <v>74</v>
      </c>
      <c r="BB222">
        <v>0</v>
      </c>
      <c r="BC222">
        <v>156</v>
      </c>
      <c r="BE222">
        <v>225.27</v>
      </c>
      <c r="BF222">
        <v>225.27</v>
      </c>
      <c r="BG222">
        <v>5</v>
      </c>
      <c r="BL222" t="s">
        <v>245</v>
      </c>
      <c r="BP222" t="s">
        <v>233</v>
      </c>
      <c r="BQ222" s="3">
        <v>1</v>
      </c>
      <c r="BR222" s="3" t="str">
        <f t="shared" si="21"/>
        <v>Economía del Canal</v>
      </c>
      <c r="BS222" s="3">
        <f t="shared" si="22"/>
        <v>9</v>
      </c>
      <c r="BT222" s="83">
        <f t="shared" si="23"/>
        <v>1.911764705882353E-3</v>
      </c>
      <c r="BU222" s="82">
        <f t="shared" si="24"/>
        <v>2.5</v>
      </c>
      <c r="BV222" s="3" t="str">
        <f t="shared" si="25"/>
        <v>0</v>
      </c>
      <c r="BW222" s="3" t="str">
        <f t="shared" si="26"/>
        <v>1</v>
      </c>
      <c r="BX222" s="3" t="str">
        <f t="shared" si="27"/>
        <v>0</v>
      </c>
    </row>
    <row r="223" spans="1:76" x14ac:dyDescent="0.3">
      <c r="A223" t="s">
        <v>1166</v>
      </c>
      <c r="B223" t="s">
        <v>1167</v>
      </c>
      <c r="C223" t="s">
        <v>1167</v>
      </c>
      <c r="D223" t="s">
        <v>1168</v>
      </c>
      <c r="F223" t="s">
        <v>66</v>
      </c>
      <c r="G223" t="s">
        <v>80</v>
      </c>
      <c r="H223" t="s">
        <v>68</v>
      </c>
      <c r="L223" t="s">
        <v>176</v>
      </c>
      <c r="N223" t="s">
        <v>69</v>
      </c>
      <c r="O223" t="s">
        <v>1169</v>
      </c>
      <c r="P223" s="1">
        <v>42956</v>
      </c>
      <c r="Q223" s="2">
        <v>9.930555555555555E-2</v>
      </c>
      <c r="S223">
        <v>32432</v>
      </c>
      <c r="U223">
        <v>214.05</v>
      </c>
      <c r="X223">
        <v>6</v>
      </c>
      <c r="Z223" t="s">
        <v>71</v>
      </c>
      <c r="AB223" t="s">
        <v>72</v>
      </c>
      <c r="AE223" t="s">
        <v>194</v>
      </c>
      <c r="AF223" t="s">
        <v>221</v>
      </c>
      <c r="AM223" t="s">
        <v>77</v>
      </c>
      <c r="AW223" t="s">
        <v>73</v>
      </c>
      <c r="AX223" t="s">
        <v>74</v>
      </c>
      <c r="AY223">
        <v>1</v>
      </c>
      <c r="AZ223" t="s">
        <v>49</v>
      </c>
      <c r="BA223" t="s">
        <v>74</v>
      </c>
      <c r="BB223">
        <v>1</v>
      </c>
      <c r="BE223">
        <v>214.05</v>
      </c>
      <c r="BF223">
        <v>214.05</v>
      </c>
      <c r="BG223">
        <v>7.81</v>
      </c>
      <c r="BL223" t="s">
        <v>80</v>
      </c>
      <c r="BM223" t="s">
        <v>81</v>
      </c>
      <c r="BP223" t="s">
        <v>233</v>
      </c>
      <c r="BQ223" s="3">
        <v>1</v>
      </c>
      <c r="BR223" s="3" t="str">
        <f t="shared" si="21"/>
        <v>Administración</v>
      </c>
      <c r="BS223" s="3">
        <f t="shared" si="22"/>
        <v>9</v>
      </c>
      <c r="BT223" s="83">
        <f t="shared" si="23"/>
        <v>0</v>
      </c>
      <c r="BU223" s="82">
        <f t="shared" si="24"/>
        <v>3.9049999999999994</v>
      </c>
      <c r="BV223" s="3" t="str">
        <f t="shared" si="25"/>
        <v>1</v>
      </c>
      <c r="BW223" s="3" t="str">
        <f t="shared" si="26"/>
        <v>0</v>
      </c>
      <c r="BX223" s="3" t="str">
        <f t="shared" si="27"/>
        <v>0</v>
      </c>
    </row>
    <row r="224" spans="1:76" ht="15" customHeight="1" x14ac:dyDescent="0.3">
      <c r="A224" t="s">
        <v>1170</v>
      </c>
      <c r="C224" t="s">
        <v>1171</v>
      </c>
      <c r="D224" t="s">
        <v>143</v>
      </c>
      <c r="F224" t="s">
        <v>116</v>
      </c>
      <c r="G224" t="s">
        <v>124</v>
      </c>
      <c r="H224" t="s">
        <v>68</v>
      </c>
      <c r="N224" t="s">
        <v>118</v>
      </c>
      <c r="O224" t="s">
        <v>1155</v>
      </c>
      <c r="P224" s="1">
        <v>42955</v>
      </c>
      <c r="R224">
        <v>1624.7</v>
      </c>
      <c r="S224">
        <v>5</v>
      </c>
      <c r="U224">
        <v>1735</v>
      </c>
      <c r="W224">
        <v>1</v>
      </c>
      <c r="Y224" t="s">
        <v>70</v>
      </c>
      <c r="Z224" t="s">
        <v>71</v>
      </c>
      <c r="AB224" t="s">
        <v>72</v>
      </c>
      <c r="AE224" t="s">
        <v>196</v>
      </c>
      <c r="AF224" t="s">
        <v>221</v>
      </c>
      <c r="AW224" t="s">
        <v>73</v>
      </c>
      <c r="AX224" t="s">
        <v>74</v>
      </c>
      <c r="AY224">
        <v>1</v>
      </c>
      <c r="AZ224" t="s">
        <v>49</v>
      </c>
      <c r="BA224" t="s">
        <v>74</v>
      </c>
      <c r="BB224">
        <v>1</v>
      </c>
      <c r="BD224">
        <v>1</v>
      </c>
      <c r="BE224">
        <v>1735</v>
      </c>
      <c r="BF224">
        <v>1735</v>
      </c>
      <c r="BG224">
        <v>8.1300000000000008</v>
      </c>
      <c r="BL224" t="s">
        <v>124</v>
      </c>
      <c r="BM224" t="s">
        <v>125</v>
      </c>
      <c r="BO224" t="s">
        <v>120</v>
      </c>
      <c r="BP224" t="s">
        <v>77</v>
      </c>
      <c r="BQ224" s="3">
        <v>1</v>
      </c>
      <c r="BR224" s="3" t="str">
        <f t="shared" si="21"/>
        <v>Administración</v>
      </c>
      <c r="BS224" s="3">
        <f t="shared" si="22"/>
        <v>8</v>
      </c>
      <c r="BT224" s="83">
        <f t="shared" si="23"/>
        <v>0</v>
      </c>
      <c r="BU224" s="82">
        <f t="shared" si="24"/>
        <v>4.0650000000000004</v>
      </c>
      <c r="BV224" s="3" t="str">
        <f t="shared" si="25"/>
        <v>1</v>
      </c>
      <c r="BW224" s="3" t="str">
        <f t="shared" si="26"/>
        <v>0</v>
      </c>
      <c r="BX224" s="3" t="str">
        <f t="shared" si="27"/>
        <v>0</v>
      </c>
    </row>
    <row r="225" spans="1:76" ht="15" customHeight="1" x14ac:dyDescent="0.3">
      <c r="A225" t="s">
        <v>1172</v>
      </c>
      <c r="C225" t="s">
        <v>1173</v>
      </c>
      <c r="D225" t="s">
        <v>1174</v>
      </c>
      <c r="F225" t="s">
        <v>116</v>
      </c>
      <c r="G225" t="s">
        <v>146</v>
      </c>
      <c r="H225" t="s">
        <v>68</v>
      </c>
      <c r="N225" t="s">
        <v>118</v>
      </c>
      <c r="O225" t="s">
        <v>1155</v>
      </c>
      <c r="P225" s="1">
        <v>42955</v>
      </c>
      <c r="R225">
        <v>44.8</v>
      </c>
      <c r="S225">
        <v>4</v>
      </c>
      <c r="U225">
        <v>47</v>
      </c>
      <c r="W225">
        <v>4</v>
      </c>
      <c r="Y225" t="s">
        <v>70</v>
      </c>
      <c r="Z225" t="s">
        <v>71</v>
      </c>
      <c r="AB225" t="s">
        <v>72</v>
      </c>
      <c r="AK225" t="s">
        <v>215</v>
      </c>
      <c r="AW225" t="s">
        <v>73</v>
      </c>
      <c r="AX225" t="s">
        <v>74</v>
      </c>
      <c r="AY225">
        <v>0</v>
      </c>
      <c r="AZ225" t="s">
        <v>49</v>
      </c>
      <c r="BA225" t="s">
        <v>74</v>
      </c>
      <c r="BB225">
        <v>0</v>
      </c>
      <c r="BD225">
        <v>0.06</v>
      </c>
      <c r="BE225">
        <v>47</v>
      </c>
      <c r="BF225">
        <v>47</v>
      </c>
      <c r="BG225">
        <v>6.41</v>
      </c>
      <c r="BL225" t="s">
        <v>146</v>
      </c>
      <c r="BM225" t="s">
        <v>147</v>
      </c>
      <c r="BO225" t="s">
        <v>120</v>
      </c>
      <c r="BP225" t="s">
        <v>77</v>
      </c>
      <c r="BQ225" s="3">
        <v>1</v>
      </c>
      <c r="BR225" s="3" t="str">
        <f t="shared" si="21"/>
        <v>Economía del Canal</v>
      </c>
      <c r="BS225" s="3">
        <f t="shared" si="22"/>
        <v>8</v>
      </c>
      <c r="BT225" s="83">
        <f t="shared" si="23"/>
        <v>0</v>
      </c>
      <c r="BU225" s="82">
        <f t="shared" si="24"/>
        <v>3.2050000000000001</v>
      </c>
      <c r="BV225" s="3" t="str">
        <f t="shared" si="25"/>
        <v>0</v>
      </c>
      <c r="BW225" s="3" t="str">
        <f t="shared" si="26"/>
        <v>1</v>
      </c>
      <c r="BX225" s="3" t="str">
        <f t="shared" si="27"/>
        <v>0</v>
      </c>
    </row>
    <row r="226" spans="1:76" x14ac:dyDescent="0.3">
      <c r="A226" t="s">
        <v>1175</v>
      </c>
      <c r="C226" t="s">
        <v>1176</v>
      </c>
      <c r="D226" t="s">
        <v>1177</v>
      </c>
      <c r="F226" t="s">
        <v>116</v>
      </c>
      <c r="G226" t="s">
        <v>124</v>
      </c>
      <c r="H226" t="s">
        <v>68</v>
      </c>
      <c r="L226" t="s">
        <v>260</v>
      </c>
      <c r="N226" t="s">
        <v>118</v>
      </c>
      <c r="O226" t="s">
        <v>1155</v>
      </c>
      <c r="P226" s="1">
        <v>42955</v>
      </c>
      <c r="R226">
        <v>309</v>
      </c>
      <c r="S226">
        <v>5</v>
      </c>
      <c r="U226">
        <v>351</v>
      </c>
      <c r="W226">
        <v>9</v>
      </c>
      <c r="Y226" t="s">
        <v>70</v>
      </c>
      <c r="Z226" t="s">
        <v>71</v>
      </c>
      <c r="AB226" t="s">
        <v>72</v>
      </c>
      <c r="AF226" t="s">
        <v>221</v>
      </c>
      <c r="AM226" t="s">
        <v>77</v>
      </c>
      <c r="AW226" t="s">
        <v>73</v>
      </c>
      <c r="AX226" t="s">
        <v>74</v>
      </c>
      <c r="AY226">
        <v>1</v>
      </c>
      <c r="AZ226" t="s">
        <v>49</v>
      </c>
      <c r="BA226" t="s">
        <v>74</v>
      </c>
      <c r="BB226">
        <v>1</v>
      </c>
      <c r="BD226">
        <v>0.2</v>
      </c>
      <c r="BE226">
        <v>351</v>
      </c>
      <c r="BF226">
        <v>351</v>
      </c>
      <c r="BG226">
        <v>8.1300000000000008</v>
      </c>
      <c r="BL226" t="s">
        <v>124</v>
      </c>
      <c r="BM226" t="s">
        <v>125</v>
      </c>
      <c r="BO226" t="s">
        <v>120</v>
      </c>
      <c r="BP226" t="s">
        <v>77</v>
      </c>
      <c r="BQ226" s="3">
        <v>1</v>
      </c>
      <c r="BR226" s="3" t="str">
        <f t="shared" si="21"/>
        <v>Administración</v>
      </c>
      <c r="BS226" s="3">
        <f t="shared" si="22"/>
        <v>8</v>
      </c>
      <c r="BT226" s="83">
        <f t="shared" si="23"/>
        <v>0</v>
      </c>
      <c r="BU226" s="82">
        <f t="shared" si="24"/>
        <v>4.0650000000000004</v>
      </c>
      <c r="BV226" s="3" t="str">
        <f t="shared" si="25"/>
        <v>1</v>
      </c>
      <c r="BW226" s="3" t="str">
        <f t="shared" si="26"/>
        <v>0</v>
      </c>
      <c r="BX226" s="3" t="str">
        <f t="shared" si="27"/>
        <v>0</v>
      </c>
    </row>
    <row r="227" spans="1:76" s="107" customFormat="1" x14ac:dyDescent="0.3">
      <c r="A227" t="s">
        <v>1178</v>
      </c>
      <c r="B227"/>
      <c r="C227" t="s">
        <v>1179</v>
      </c>
      <c r="D227" t="s">
        <v>1180</v>
      </c>
      <c r="E227"/>
      <c r="F227" t="s">
        <v>116</v>
      </c>
      <c r="G227" t="s">
        <v>124</v>
      </c>
      <c r="H227" t="s">
        <v>68</v>
      </c>
      <c r="I227"/>
      <c r="J227"/>
      <c r="K227"/>
      <c r="L227"/>
      <c r="M227"/>
      <c r="N227" t="s">
        <v>118</v>
      </c>
      <c r="O227" t="s">
        <v>1155</v>
      </c>
      <c r="P227" s="1">
        <v>42955</v>
      </c>
      <c r="Q227"/>
      <c r="R227">
        <v>133.1</v>
      </c>
      <c r="S227">
        <v>5</v>
      </c>
      <c r="T227"/>
      <c r="U227">
        <v>149</v>
      </c>
      <c r="V227"/>
      <c r="W227">
        <v>11</v>
      </c>
      <c r="X227"/>
      <c r="Y227" t="s">
        <v>70</v>
      </c>
      <c r="Z227" t="s">
        <v>71</v>
      </c>
      <c r="AA227"/>
      <c r="AB227" t="s">
        <v>72</v>
      </c>
      <c r="AC227"/>
      <c r="AD227"/>
      <c r="AE227"/>
      <c r="AF227"/>
      <c r="AG227"/>
      <c r="AH227"/>
      <c r="AI227"/>
      <c r="AJ227"/>
      <c r="AK227"/>
      <c r="AL227"/>
      <c r="AM227"/>
      <c r="AN227" t="s">
        <v>230</v>
      </c>
      <c r="AO227"/>
      <c r="AP227"/>
      <c r="AQ227"/>
      <c r="AR227"/>
      <c r="AS227"/>
      <c r="AT227"/>
      <c r="AU227"/>
      <c r="AV227"/>
      <c r="AW227" t="s">
        <v>73</v>
      </c>
      <c r="AX227" t="s">
        <v>78</v>
      </c>
      <c r="AY227">
        <v>0</v>
      </c>
      <c r="AZ227" t="s">
        <v>49</v>
      </c>
      <c r="BA227" t="s">
        <v>78</v>
      </c>
      <c r="BB227">
        <v>0</v>
      </c>
      <c r="BC227"/>
      <c r="BD227">
        <v>0.04</v>
      </c>
      <c r="BE227">
        <v>74.5</v>
      </c>
      <c r="BF227">
        <v>74.5</v>
      </c>
      <c r="BG227">
        <v>5.94</v>
      </c>
      <c r="BH227"/>
      <c r="BI227"/>
      <c r="BJ227"/>
      <c r="BK227"/>
      <c r="BL227" t="s">
        <v>124</v>
      </c>
      <c r="BM227" t="s">
        <v>125</v>
      </c>
      <c r="BN227"/>
      <c r="BO227" t="s">
        <v>120</v>
      </c>
      <c r="BP227" t="s">
        <v>233</v>
      </c>
      <c r="BQ227" s="108">
        <v>1</v>
      </c>
      <c r="BR227" s="108" t="str">
        <f t="shared" si="21"/>
        <v>Perfiles, Biografías, Entretenimiento</v>
      </c>
      <c r="BS227" s="108">
        <f t="shared" si="22"/>
        <v>8</v>
      </c>
      <c r="BT227" s="109">
        <f t="shared" si="23"/>
        <v>0</v>
      </c>
      <c r="BU227" s="110">
        <f t="shared" si="24"/>
        <v>2.9700000000000006</v>
      </c>
      <c r="BV227" s="108" t="str">
        <f t="shared" si="25"/>
        <v>0</v>
      </c>
      <c r="BW227" s="108" t="str">
        <f t="shared" si="26"/>
        <v>1</v>
      </c>
      <c r="BX227" s="108" t="str">
        <f t="shared" si="27"/>
        <v>0</v>
      </c>
    </row>
    <row r="228" spans="1:76" x14ac:dyDescent="0.3">
      <c r="A228" t="s">
        <v>1181</v>
      </c>
      <c r="C228" t="s">
        <v>1182</v>
      </c>
      <c r="D228" t="s">
        <v>1183</v>
      </c>
      <c r="F228" t="s">
        <v>116</v>
      </c>
      <c r="G228" t="s">
        <v>126</v>
      </c>
      <c r="H228" t="s">
        <v>68</v>
      </c>
      <c r="K228" t="s">
        <v>127</v>
      </c>
      <c r="L228" t="s">
        <v>340</v>
      </c>
      <c r="N228" t="s">
        <v>118</v>
      </c>
      <c r="O228" t="s">
        <v>1155</v>
      </c>
      <c r="P228" s="1">
        <v>42955</v>
      </c>
      <c r="R228">
        <v>680.5</v>
      </c>
      <c r="S228">
        <v>5</v>
      </c>
      <c r="U228">
        <v>887</v>
      </c>
      <c r="W228">
        <v>4</v>
      </c>
      <c r="Y228" t="s">
        <v>70</v>
      </c>
      <c r="Z228" t="s">
        <v>71</v>
      </c>
      <c r="AB228" t="s">
        <v>72</v>
      </c>
      <c r="AV228" t="s">
        <v>262</v>
      </c>
      <c r="AW228" t="s">
        <v>73</v>
      </c>
      <c r="AX228" t="s">
        <v>74</v>
      </c>
      <c r="AY228">
        <v>0</v>
      </c>
      <c r="AZ228" t="s">
        <v>49</v>
      </c>
      <c r="BA228" t="s">
        <v>74</v>
      </c>
      <c r="BB228">
        <v>0</v>
      </c>
      <c r="BD228">
        <v>0.4</v>
      </c>
      <c r="BE228">
        <v>887</v>
      </c>
      <c r="BF228">
        <v>887</v>
      </c>
      <c r="BG228">
        <v>6.88</v>
      </c>
      <c r="BL228" t="s">
        <v>126</v>
      </c>
      <c r="BM228" t="s">
        <v>128</v>
      </c>
      <c r="BO228" t="s">
        <v>120</v>
      </c>
      <c r="BP228" t="s">
        <v>77</v>
      </c>
      <c r="BQ228" s="3">
        <v>1</v>
      </c>
      <c r="BR228" s="3" t="str">
        <f t="shared" si="21"/>
        <v>Cumbres, seminarios, foros</v>
      </c>
      <c r="BS228" s="3">
        <f t="shared" si="22"/>
        <v>8</v>
      </c>
      <c r="BT228" s="83">
        <f t="shared" si="23"/>
        <v>0</v>
      </c>
      <c r="BU228" s="82">
        <f t="shared" si="24"/>
        <v>3.4399999999999995</v>
      </c>
      <c r="BV228" s="3" t="str">
        <f t="shared" si="25"/>
        <v>0</v>
      </c>
      <c r="BW228" s="3" t="str">
        <f t="shared" si="26"/>
        <v>1</v>
      </c>
      <c r="BX228" s="3" t="str">
        <f t="shared" si="27"/>
        <v>0</v>
      </c>
    </row>
    <row r="229" spans="1:76" x14ac:dyDescent="0.3">
      <c r="A229" t="s">
        <v>1184</v>
      </c>
      <c r="C229" t="s">
        <v>1185</v>
      </c>
      <c r="D229" t="s">
        <v>1186</v>
      </c>
      <c r="F229" t="s">
        <v>116</v>
      </c>
      <c r="G229" t="s">
        <v>126</v>
      </c>
      <c r="H229" t="s">
        <v>68</v>
      </c>
      <c r="K229" t="s">
        <v>127</v>
      </c>
      <c r="L229" t="s">
        <v>176</v>
      </c>
      <c r="N229" t="s">
        <v>118</v>
      </c>
      <c r="O229" t="s">
        <v>1155</v>
      </c>
      <c r="P229" s="1">
        <v>42955</v>
      </c>
      <c r="R229">
        <v>293</v>
      </c>
      <c r="S229">
        <v>5</v>
      </c>
      <c r="U229">
        <v>384</v>
      </c>
      <c r="W229">
        <v>17</v>
      </c>
      <c r="Y229" t="s">
        <v>70</v>
      </c>
      <c r="Z229" t="s">
        <v>71</v>
      </c>
      <c r="AB229" t="s">
        <v>72</v>
      </c>
      <c r="AF229" t="s">
        <v>221</v>
      </c>
      <c r="AM229" t="s">
        <v>77</v>
      </c>
      <c r="AW229" t="s">
        <v>73</v>
      </c>
      <c r="AX229" t="s">
        <v>74</v>
      </c>
      <c r="AY229">
        <v>1</v>
      </c>
      <c r="AZ229" t="s">
        <v>49</v>
      </c>
      <c r="BA229" t="s">
        <v>74</v>
      </c>
      <c r="BB229">
        <v>1</v>
      </c>
      <c r="BD229">
        <v>0.18</v>
      </c>
      <c r="BE229">
        <v>384</v>
      </c>
      <c r="BF229">
        <v>384</v>
      </c>
      <c r="BG229">
        <v>8.75</v>
      </c>
      <c r="BL229" t="s">
        <v>126</v>
      </c>
      <c r="BM229" t="s">
        <v>128</v>
      </c>
      <c r="BO229" t="s">
        <v>120</v>
      </c>
      <c r="BP229" t="s">
        <v>77</v>
      </c>
      <c r="BQ229" s="3">
        <v>1</v>
      </c>
      <c r="BR229" s="3" t="str">
        <f t="shared" si="21"/>
        <v>Administración</v>
      </c>
      <c r="BS229" s="3">
        <f t="shared" si="22"/>
        <v>8</v>
      </c>
      <c r="BT229" s="83">
        <f t="shared" si="23"/>
        <v>0</v>
      </c>
      <c r="BU229" s="82">
        <f t="shared" si="24"/>
        <v>4.375</v>
      </c>
      <c r="BV229" s="3" t="str">
        <f t="shared" si="25"/>
        <v>1</v>
      </c>
      <c r="BW229" s="3" t="str">
        <f t="shared" si="26"/>
        <v>0</v>
      </c>
      <c r="BX229" s="3" t="str">
        <f t="shared" si="27"/>
        <v>0</v>
      </c>
    </row>
    <row r="230" spans="1:76" x14ac:dyDescent="0.3">
      <c r="A230" t="s">
        <v>1187</v>
      </c>
      <c r="C230" t="s">
        <v>1188</v>
      </c>
      <c r="D230" t="s">
        <v>1189</v>
      </c>
      <c r="F230" t="s">
        <v>83</v>
      </c>
      <c r="G230" t="s">
        <v>244</v>
      </c>
      <c r="H230" t="s">
        <v>68</v>
      </c>
      <c r="I230" t="s">
        <v>68</v>
      </c>
      <c r="N230" t="s">
        <v>83</v>
      </c>
      <c r="O230" t="s">
        <v>1190</v>
      </c>
      <c r="P230" s="1">
        <v>42956</v>
      </c>
      <c r="Q230" s="2">
        <v>0.24456018518518519</v>
      </c>
      <c r="U230">
        <v>232.49</v>
      </c>
      <c r="V230">
        <v>161</v>
      </c>
      <c r="Z230" t="s">
        <v>71</v>
      </c>
      <c r="AA230" t="s">
        <v>68</v>
      </c>
      <c r="AT230" t="s">
        <v>219</v>
      </c>
      <c r="AW230" t="s">
        <v>73</v>
      </c>
      <c r="AX230" t="s">
        <v>74</v>
      </c>
      <c r="AY230">
        <v>-1</v>
      </c>
      <c r="AZ230" t="s">
        <v>49</v>
      </c>
      <c r="BA230" t="s">
        <v>74</v>
      </c>
      <c r="BB230">
        <v>-1</v>
      </c>
      <c r="BC230">
        <v>161</v>
      </c>
      <c r="BE230">
        <v>232.49</v>
      </c>
      <c r="BF230">
        <v>-232.49</v>
      </c>
      <c r="BG230">
        <v>2</v>
      </c>
      <c r="BL230" t="s">
        <v>245</v>
      </c>
      <c r="BP230" t="s">
        <v>233</v>
      </c>
      <c r="BQ230" s="3">
        <v>1</v>
      </c>
      <c r="BR230" s="3" t="str">
        <f t="shared" si="21"/>
        <v>Sindicatos del Canal</v>
      </c>
      <c r="BS230" s="3">
        <f t="shared" si="22"/>
        <v>9</v>
      </c>
      <c r="BT230" s="83">
        <f t="shared" si="23"/>
        <v>1.9730392156862746E-3</v>
      </c>
      <c r="BU230" s="82">
        <f t="shared" si="24"/>
        <v>1</v>
      </c>
      <c r="BV230" s="3" t="str">
        <f t="shared" si="25"/>
        <v>0</v>
      </c>
      <c r="BW230" s="3" t="str">
        <f t="shared" si="26"/>
        <v>0</v>
      </c>
      <c r="BX230" s="3" t="str">
        <f t="shared" si="27"/>
        <v>1</v>
      </c>
    </row>
    <row r="231" spans="1:76" x14ac:dyDescent="0.3">
      <c r="A231" t="s">
        <v>1191</v>
      </c>
      <c r="C231" t="s">
        <v>1192</v>
      </c>
      <c r="D231" t="s">
        <v>1193</v>
      </c>
      <c r="F231" t="s">
        <v>116</v>
      </c>
      <c r="G231" t="s">
        <v>146</v>
      </c>
      <c r="H231" t="s">
        <v>68</v>
      </c>
      <c r="L231" t="s">
        <v>297</v>
      </c>
      <c r="N231" t="s">
        <v>118</v>
      </c>
      <c r="O231" t="s">
        <v>1155</v>
      </c>
      <c r="P231" s="1">
        <v>42955</v>
      </c>
      <c r="R231">
        <v>645</v>
      </c>
      <c r="S231">
        <v>4</v>
      </c>
      <c r="U231">
        <v>680</v>
      </c>
      <c r="W231">
        <v>8</v>
      </c>
      <c r="Y231" t="s">
        <v>70</v>
      </c>
      <c r="Z231" t="s">
        <v>71</v>
      </c>
      <c r="AB231" t="s">
        <v>72</v>
      </c>
      <c r="AH231" t="s">
        <v>216</v>
      </c>
      <c r="AW231" t="s">
        <v>73</v>
      </c>
      <c r="AX231" t="s">
        <v>78</v>
      </c>
      <c r="AY231">
        <v>0</v>
      </c>
      <c r="AZ231" t="s">
        <v>49</v>
      </c>
      <c r="BA231" t="s">
        <v>78</v>
      </c>
      <c r="BB231">
        <v>0</v>
      </c>
      <c r="BD231">
        <v>0.44</v>
      </c>
      <c r="BE231">
        <v>340</v>
      </c>
      <c r="BF231">
        <v>340</v>
      </c>
      <c r="BG231">
        <v>5.78</v>
      </c>
      <c r="BL231" t="s">
        <v>146</v>
      </c>
      <c r="BM231" t="s">
        <v>147</v>
      </c>
      <c r="BO231" t="s">
        <v>120</v>
      </c>
      <c r="BP231" t="s">
        <v>77</v>
      </c>
      <c r="BQ231" s="3">
        <v>1</v>
      </c>
      <c r="BR231" s="3" t="str">
        <f t="shared" si="21"/>
        <v>Ampliación Canal</v>
      </c>
      <c r="BS231" s="3">
        <f t="shared" si="22"/>
        <v>8</v>
      </c>
      <c r="BT231" s="83">
        <f t="shared" si="23"/>
        <v>0</v>
      </c>
      <c r="BU231" s="82">
        <f t="shared" si="24"/>
        <v>2.8900000000000006</v>
      </c>
      <c r="BV231" s="3" t="str">
        <f t="shared" si="25"/>
        <v>0</v>
      </c>
      <c r="BW231" s="3" t="str">
        <f t="shared" si="26"/>
        <v>1</v>
      </c>
      <c r="BX231" s="3" t="str">
        <f t="shared" si="27"/>
        <v>0</v>
      </c>
    </row>
    <row r="232" spans="1:76" ht="15" customHeight="1" x14ac:dyDescent="0.3">
      <c r="A232" t="s">
        <v>1194</v>
      </c>
      <c r="B232" t="s">
        <v>1195</v>
      </c>
      <c r="C232" t="s">
        <v>1195</v>
      </c>
      <c r="D232" t="s">
        <v>1196</v>
      </c>
      <c r="F232" t="s">
        <v>66</v>
      </c>
      <c r="G232" t="s">
        <v>88</v>
      </c>
      <c r="H232" t="s">
        <v>68</v>
      </c>
      <c r="N232" t="s">
        <v>69</v>
      </c>
      <c r="O232" t="s">
        <v>1197</v>
      </c>
      <c r="P232" s="1">
        <v>42956</v>
      </c>
      <c r="Q232" s="2">
        <v>0.17986111111111111</v>
      </c>
      <c r="S232">
        <v>1844</v>
      </c>
      <c r="U232">
        <v>100</v>
      </c>
      <c r="X232">
        <v>4</v>
      </c>
      <c r="Z232" t="s">
        <v>71</v>
      </c>
      <c r="AB232" t="s">
        <v>72</v>
      </c>
      <c r="AH232" t="s">
        <v>420</v>
      </c>
      <c r="AW232" t="s">
        <v>73</v>
      </c>
      <c r="AX232" t="s">
        <v>82</v>
      </c>
      <c r="AY232">
        <v>0</v>
      </c>
      <c r="AZ232" t="s">
        <v>49</v>
      </c>
      <c r="BA232" t="s">
        <v>82</v>
      </c>
      <c r="BB232">
        <v>0</v>
      </c>
      <c r="BE232">
        <v>0.41</v>
      </c>
      <c r="BF232">
        <v>0.41</v>
      </c>
      <c r="BG232">
        <v>5.47</v>
      </c>
      <c r="BL232" t="s">
        <v>88</v>
      </c>
      <c r="BM232" t="s">
        <v>89</v>
      </c>
      <c r="BP232" t="s">
        <v>233</v>
      </c>
      <c r="BQ232" s="3">
        <v>1</v>
      </c>
      <c r="BR232" s="3" t="str">
        <f t="shared" si="21"/>
        <v>Compuertas</v>
      </c>
      <c r="BS232" s="3">
        <f t="shared" si="22"/>
        <v>9</v>
      </c>
      <c r="BT232" s="83">
        <f t="shared" si="23"/>
        <v>0</v>
      </c>
      <c r="BU232" s="82">
        <f t="shared" si="24"/>
        <v>2.7349999999999994</v>
      </c>
      <c r="BV232" s="3" t="str">
        <f t="shared" si="25"/>
        <v>0</v>
      </c>
      <c r="BW232" s="3" t="str">
        <f t="shared" si="26"/>
        <v>1</v>
      </c>
      <c r="BX232" s="3" t="str">
        <f t="shared" si="27"/>
        <v>0</v>
      </c>
    </row>
    <row r="233" spans="1:76" s="107" customFormat="1" x14ac:dyDescent="0.3">
      <c r="A233" t="s">
        <v>1198</v>
      </c>
      <c r="B233" t="s">
        <v>1199</v>
      </c>
      <c r="C233" t="s">
        <v>1199</v>
      </c>
      <c r="D233" t="s">
        <v>1200</v>
      </c>
      <c r="E233"/>
      <c r="F233" t="s">
        <v>66</v>
      </c>
      <c r="G233" t="s">
        <v>88</v>
      </c>
      <c r="H233" t="s">
        <v>68</v>
      </c>
      <c r="I233"/>
      <c r="J233"/>
      <c r="K233"/>
      <c r="L233"/>
      <c r="M233"/>
      <c r="N233" t="s">
        <v>69</v>
      </c>
      <c r="O233" t="s">
        <v>1201</v>
      </c>
      <c r="P233" s="1">
        <v>42956</v>
      </c>
      <c r="Q233" s="2">
        <v>0.19930555555555554</v>
      </c>
      <c r="R233"/>
      <c r="S233">
        <v>1844</v>
      </c>
      <c r="T233"/>
      <c r="U233">
        <v>100</v>
      </c>
      <c r="V233"/>
      <c r="W233"/>
      <c r="X233">
        <v>4</v>
      </c>
      <c r="Y233"/>
      <c r="Z233" t="s">
        <v>71</v>
      </c>
      <c r="AA233"/>
      <c r="AB233" t="s">
        <v>72</v>
      </c>
      <c r="AC233"/>
      <c r="AD233"/>
      <c r="AE233" t="s">
        <v>194</v>
      </c>
      <c r="AF233" t="s">
        <v>221</v>
      </c>
      <c r="AG233"/>
      <c r="AH233"/>
      <c r="AI233"/>
      <c r="AJ233"/>
      <c r="AK233"/>
      <c r="AL233"/>
      <c r="AM233" t="s">
        <v>77</v>
      </c>
      <c r="AN233"/>
      <c r="AO233"/>
      <c r="AP233"/>
      <c r="AQ233"/>
      <c r="AR233"/>
      <c r="AS233"/>
      <c r="AT233"/>
      <c r="AU233"/>
      <c r="AV233"/>
      <c r="AW233" t="s">
        <v>73</v>
      </c>
      <c r="AX233" t="s">
        <v>74</v>
      </c>
      <c r="AY233">
        <v>1</v>
      </c>
      <c r="AZ233" t="s">
        <v>49</v>
      </c>
      <c r="BA233" t="s">
        <v>74</v>
      </c>
      <c r="BB233">
        <v>1</v>
      </c>
      <c r="BC233"/>
      <c r="BD233"/>
      <c r="BE233">
        <v>4.0599999999999996</v>
      </c>
      <c r="BF233">
        <v>4.0599999999999996</v>
      </c>
      <c r="BG233">
        <v>7.81</v>
      </c>
      <c r="BH233"/>
      <c r="BI233"/>
      <c r="BJ233"/>
      <c r="BK233"/>
      <c r="BL233" t="s">
        <v>88</v>
      </c>
      <c r="BM233" t="s">
        <v>89</v>
      </c>
      <c r="BN233"/>
      <c r="BO233"/>
      <c r="BP233" t="s">
        <v>233</v>
      </c>
      <c r="BQ233" s="108">
        <v>1</v>
      </c>
      <c r="BR233" s="108" t="str">
        <f t="shared" si="21"/>
        <v>Administración</v>
      </c>
      <c r="BS233" s="108">
        <f t="shared" si="22"/>
        <v>9</v>
      </c>
      <c r="BT233" s="109">
        <f t="shared" si="23"/>
        <v>0</v>
      </c>
      <c r="BU233" s="110">
        <f t="shared" si="24"/>
        <v>3.9049999999999994</v>
      </c>
      <c r="BV233" s="108" t="str">
        <f t="shared" si="25"/>
        <v>1</v>
      </c>
      <c r="BW233" s="108" t="str">
        <f t="shared" si="26"/>
        <v>0</v>
      </c>
      <c r="BX233" s="108" t="str">
        <f t="shared" si="27"/>
        <v>0</v>
      </c>
    </row>
    <row r="234" spans="1:76" ht="15" customHeight="1" x14ac:dyDescent="0.3">
      <c r="A234" t="s">
        <v>1202</v>
      </c>
      <c r="C234" t="s">
        <v>1203</v>
      </c>
      <c r="D234" t="s">
        <v>1204</v>
      </c>
      <c r="F234" t="s">
        <v>116</v>
      </c>
      <c r="G234" t="s">
        <v>101</v>
      </c>
      <c r="H234" t="s">
        <v>68</v>
      </c>
      <c r="K234" t="s">
        <v>122</v>
      </c>
      <c r="L234" t="s">
        <v>309</v>
      </c>
      <c r="N234" t="s">
        <v>118</v>
      </c>
      <c r="O234" t="s">
        <v>1155</v>
      </c>
      <c r="P234" s="1">
        <v>42955</v>
      </c>
      <c r="R234">
        <v>256.39999999999998</v>
      </c>
      <c r="S234">
        <v>4</v>
      </c>
      <c r="U234">
        <v>524</v>
      </c>
      <c r="W234">
        <v>10</v>
      </c>
      <c r="Y234" t="s">
        <v>70</v>
      </c>
      <c r="Z234" t="s">
        <v>71</v>
      </c>
      <c r="AB234" t="s">
        <v>72</v>
      </c>
      <c r="AE234" t="s">
        <v>194</v>
      </c>
      <c r="AF234" t="s">
        <v>221</v>
      </c>
      <c r="AM234" t="s">
        <v>77</v>
      </c>
      <c r="AW234" t="s">
        <v>73</v>
      </c>
      <c r="AX234" t="s">
        <v>74</v>
      </c>
      <c r="AY234">
        <v>1</v>
      </c>
      <c r="AZ234" t="s">
        <v>49</v>
      </c>
      <c r="BA234" t="s">
        <v>74</v>
      </c>
      <c r="BB234">
        <v>1</v>
      </c>
      <c r="BD234">
        <v>0.27</v>
      </c>
      <c r="BE234">
        <v>524</v>
      </c>
      <c r="BF234">
        <v>524</v>
      </c>
      <c r="BG234">
        <v>8.75</v>
      </c>
      <c r="BL234" t="s">
        <v>101</v>
      </c>
      <c r="BM234" t="s">
        <v>132</v>
      </c>
      <c r="BO234" t="s">
        <v>120</v>
      </c>
      <c r="BP234" t="s">
        <v>233</v>
      </c>
      <c r="BQ234" s="3">
        <v>1</v>
      </c>
      <c r="BR234" s="3" t="str">
        <f t="shared" si="21"/>
        <v>Administración</v>
      </c>
      <c r="BS234" s="3">
        <f t="shared" si="22"/>
        <v>8</v>
      </c>
      <c r="BT234" s="83">
        <f t="shared" si="23"/>
        <v>0</v>
      </c>
      <c r="BU234" s="82">
        <f t="shared" si="24"/>
        <v>4.375</v>
      </c>
      <c r="BV234" s="3" t="str">
        <f t="shared" si="25"/>
        <v>1</v>
      </c>
      <c r="BW234" s="3" t="str">
        <f t="shared" si="26"/>
        <v>0</v>
      </c>
      <c r="BX234" s="3" t="str">
        <f t="shared" si="27"/>
        <v>0</v>
      </c>
    </row>
    <row r="235" spans="1:76" x14ac:dyDescent="0.3">
      <c r="A235" t="s">
        <v>1205</v>
      </c>
      <c r="C235" t="s">
        <v>1206</v>
      </c>
      <c r="D235" t="s">
        <v>1207</v>
      </c>
      <c r="F235" t="s">
        <v>116</v>
      </c>
      <c r="G235" t="s">
        <v>101</v>
      </c>
      <c r="H235" t="s">
        <v>68</v>
      </c>
      <c r="K235" t="s">
        <v>122</v>
      </c>
      <c r="L235" t="s">
        <v>310</v>
      </c>
      <c r="N235" t="s">
        <v>118</v>
      </c>
      <c r="O235" t="s">
        <v>1155</v>
      </c>
      <c r="P235" s="1">
        <v>42955</v>
      </c>
      <c r="R235">
        <v>568</v>
      </c>
      <c r="S235">
        <v>4</v>
      </c>
      <c r="U235">
        <v>1155</v>
      </c>
      <c r="W235">
        <v>16</v>
      </c>
      <c r="Y235" t="s">
        <v>70</v>
      </c>
      <c r="Z235" t="s">
        <v>71</v>
      </c>
      <c r="AB235" t="s">
        <v>72</v>
      </c>
      <c r="AH235" t="s">
        <v>216</v>
      </c>
      <c r="AW235" t="s">
        <v>73</v>
      </c>
      <c r="AX235" t="s">
        <v>78</v>
      </c>
      <c r="AY235">
        <v>0</v>
      </c>
      <c r="AZ235" t="s">
        <v>49</v>
      </c>
      <c r="BA235" t="s">
        <v>78</v>
      </c>
      <c r="BB235">
        <v>0</v>
      </c>
      <c r="BD235">
        <v>0.28999999999999998</v>
      </c>
      <c r="BE235">
        <v>577.5</v>
      </c>
      <c r="BF235">
        <v>577.5</v>
      </c>
      <c r="BG235">
        <v>6.25</v>
      </c>
      <c r="BL235" t="s">
        <v>101</v>
      </c>
      <c r="BM235" t="s">
        <v>132</v>
      </c>
      <c r="BO235" t="s">
        <v>120</v>
      </c>
      <c r="BP235" t="s">
        <v>233</v>
      </c>
      <c r="BQ235" s="3">
        <v>1</v>
      </c>
      <c r="BR235" s="3" t="str">
        <f t="shared" si="21"/>
        <v>Ampliación Canal</v>
      </c>
      <c r="BS235" s="3">
        <f t="shared" si="22"/>
        <v>8</v>
      </c>
      <c r="BT235" s="83">
        <f t="shared" si="23"/>
        <v>0</v>
      </c>
      <c r="BU235" s="82">
        <f t="shared" si="24"/>
        <v>3.125</v>
      </c>
      <c r="BV235" s="3" t="str">
        <f t="shared" si="25"/>
        <v>0</v>
      </c>
      <c r="BW235" s="3" t="str">
        <f t="shared" si="26"/>
        <v>1</v>
      </c>
      <c r="BX235" s="3" t="str">
        <f t="shared" si="27"/>
        <v>0</v>
      </c>
    </row>
    <row r="236" spans="1:76" x14ac:dyDescent="0.3">
      <c r="A236" t="s">
        <v>1208</v>
      </c>
      <c r="C236" t="s">
        <v>1209</v>
      </c>
      <c r="D236" t="s">
        <v>1210</v>
      </c>
      <c r="F236" t="s">
        <v>134</v>
      </c>
      <c r="G236" t="s">
        <v>258</v>
      </c>
      <c r="H236" t="s">
        <v>68</v>
      </c>
      <c r="I236" t="s">
        <v>68</v>
      </c>
      <c r="N236" t="s">
        <v>134</v>
      </c>
      <c r="O236" t="s">
        <v>1211</v>
      </c>
      <c r="P236" s="1">
        <v>42956</v>
      </c>
      <c r="Q236" s="2">
        <v>0.41583333333333333</v>
      </c>
      <c r="U236">
        <v>19406.25</v>
      </c>
      <c r="V236">
        <v>575</v>
      </c>
      <c r="Z236" t="s">
        <v>71</v>
      </c>
      <c r="AA236" t="s">
        <v>68</v>
      </c>
      <c r="AS236" t="s">
        <v>238</v>
      </c>
      <c r="AW236" t="s">
        <v>73</v>
      </c>
      <c r="AX236" t="s">
        <v>82</v>
      </c>
      <c r="AY236">
        <v>0</v>
      </c>
      <c r="AZ236" t="s">
        <v>49</v>
      </c>
      <c r="BA236" t="s">
        <v>82</v>
      </c>
      <c r="BB236">
        <v>0</v>
      </c>
      <c r="BC236">
        <v>5</v>
      </c>
      <c r="BE236">
        <v>168.75</v>
      </c>
      <c r="BF236">
        <v>168.75</v>
      </c>
      <c r="BG236">
        <v>5</v>
      </c>
      <c r="BL236" t="s">
        <v>259</v>
      </c>
      <c r="BP236" t="s">
        <v>233</v>
      </c>
      <c r="BQ236" s="3">
        <v>1</v>
      </c>
      <c r="BR236" s="3" t="str">
        <f t="shared" si="21"/>
        <v>Asamblea Nacional</v>
      </c>
      <c r="BS236" s="3">
        <f t="shared" si="22"/>
        <v>9</v>
      </c>
      <c r="BT236" s="83">
        <f t="shared" si="23"/>
        <v>7.0465686274509805E-3</v>
      </c>
      <c r="BU236" s="82">
        <f t="shared" si="24"/>
        <v>2.5</v>
      </c>
      <c r="BV236" s="3" t="str">
        <f t="shared" si="25"/>
        <v>0</v>
      </c>
      <c r="BW236" s="3" t="str">
        <f t="shared" si="26"/>
        <v>1</v>
      </c>
      <c r="BX236" s="3" t="str">
        <f t="shared" si="27"/>
        <v>0</v>
      </c>
    </row>
    <row r="237" spans="1:76" ht="15" customHeight="1" x14ac:dyDescent="0.3">
      <c r="A237" t="s">
        <v>1212</v>
      </c>
      <c r="C237" t="s">
        <v>1213</v>
      </c>
      <c r="D237" t="s">
        <v>1214</v>
      </c>
      <c r="F237" t="s">
        <v>116</v>
      </c>
      <c r="G237" t="s">
        <v>129</v>
      </c>
      <c r="H237" t="s">
        <v>68</v>
      </c>
      <c r="K237" t="s">
        <v>130</v>
      </c>
      <c r="N237" t="s">
        <v>118</v>
      </c>
      <c r="O237" t="s">
        <v>1155</v>
      </c>
      <c r="P237" s="1">
        <v>42955</v>
      </c>
      <c r="R237">
        <v>57.9</v>
      </c>
      <c r="S237">
        <v>4</v>
      </c>
      <c r="U237">
        <v>88</v>
      </c>
      <c r="W237">
        <v>11</v>
      </c>
      <c r="Y237" t="s">
        <v>70</v>
      </c>
      <c r="Z237" t="s">
        <v>71</v>
      </c>
      <c r="AB237" t="s">
        <v>72</v>
      </c>
      <c r="AF237" t="s">
        <v>221</v>
      </c>
      <c r="AM237" t="s">
        <v>77</v>
      </c>
      <c r="AW237" t="s">
        <v>73</v>
      </c>
      <c r="AX237" t="s">
        <v>74</v>
      </c>
      <c r="AY237">
        <v>1</v>
      </c>
      <c r="AZ237" t="s">
        <v>49</v>
      </c>
      <c r="BA237" t="s">
        <v>74</v>
      </c>
      <c r="BB237">
        <v>1</v>
      </c>
      <c r="BD237">
        <v>0.06</v>
      </c>
      <c r="BE237">
        <v>88</v>
      </c>
      <c r="BF237">
        <v>88</v>
      </c>
      <c r="BG237">
        <v>9.3800000000000008</v>
      </c>
      <c r="BL237" t="s">
        <v>129</v>
      </c>
      <c r="BM237" t="s">
        <v>131</v>
      </c>
      <c r="BO237" t="s">
        <v>120</v>
      </c>
      <c r="BP237" t="s">
        <v>233</v>
      </c>
      <c r="BQ237" s="3">
        <v>1</v>
      </c>
      <c r="BR237" s="3" t="str">
        <f t="shared" si="21"/>
        <v>Administración</v>
      </c>
      <c r="BS237" s="3">
        <f t="shared" si="22"/>
        <v>8</v>
      </c>
      <c r="BT237" s="83">
        <f t="shared" si="23"/>
        <v>0</v>
      </c>
      <c r="BU237" s="82">
        <f t="shared" si="24"/>
        <v>4.6900000000000004</v>
      </c>
      <c r="BV237" s="3" t="str">
        <f t="shared" si="25"/>
        <v>1</v>
      </c>
      <c r="BW237" s="3" t="str">
        <f t="shared" si="26"/>
        <v>0</v>
      </c>
      <c r="BX237" s="3" t="str">
        <f t="shared" si="27"/>
        <v>0</v>
      </c>
    </row>
    <row r="238" spans="1:76" x14ac:dyDescent="0.3">
      <c r="A238" t="s">
        <v>1215</v>
      </c>
      <c r="C238" t="s">
        <v>1216</v>
      </c>
      <c r="D238" t="s">
        <v>1164</v>
      </c>
      <c r="F238" t="s">
        <v>83</v>
      </c>
      <c r="G238" t="s">
        <v>84</v>
      </c>
      <c r="H238" t="s">
        <v>68</v>
      </c>
      <c r="I238" t="s">
        <v>68</v>
      </c>
      <c r="N238" t="s">
        <v>83</v>
      </c>
      <c r="O238" t="s">
        <v>1217</v>
      </c>
      <c r="P238" s="1">
        <v>42956</v>
      </c>
      <c r="Q238" s="2">
        <v>0.2792824074074074</v>
      </c>
      <c r="U238">
        <v>106.64</v>
      </c>
      <c r="V238">
        <v>160</v>
      </c>
      <c r="Z238" t="s">
        <v>71</v>
      </c>
      <c r="AA238" t="s">
        <v>68</v>
      </c>
      <c r="AK238" t="s">
        <v>215</v>
      </c>
      <c r="AW238" t="s">
        <v>73</v>
      </c>
      <c r="AX238" t="s">
        <v>74</v>
      </c>
      <c r="AY238">
        <v>0</v>
      </c>
      <c r="AZ238" t="s">
        <v>49</v>
      </c>
      <c r="BA238" t="s">
        <v>74</v>
      </c>
      <c r="BB238">
        <v>0</v>
      </c>
      <c r="BC238">
        <v>160</v>
      </c>
      <c r="BE238">
        <v>106.64</v>
      </c>
      <c r="BF238">
        <v>106.64</v>
      </c>
      <c r="BG238">
        <v>5</v>
      </c>
      <c r="BL238" t="s">
        <v>85</v>
      </c>
      <c r="BP238" t="s">
        <v>233</v>
      </c>
      <c r="BQ238" s="3">
        <v>1</v>
      </c>
      <c r="BR238" s="3" t="str">
        <f t="shared" si="21"/>
        <v>Economía del Canal</v>
      </c>
      <c r="BS238" s="3">
        <f t="shared" si="22"/>
        <v>9</v>
      </c>
      <c r="BT238" s="83">
        <f t="shared" si="23"/>
        <v>1.9607843137254902E-3</v>
      </c>
      <c r="BU238" s="82">
        <f t="shared" si="24"/>
        <v>2.5</v>
      </c>
      <c r="BV238" s="3" t="str">
        <f t="shared" si="25"/>
        <v>0</v>
      </c>
      <c r="BW238" s="3" t="str">
        <f t="shared" si="26"/>
        <v>1</v>
      </c>
      <c r="BX238" s="3" t="str">
        <f t="shared" si="27"/>
        <v>0</v>
      </c>
    </row>
    <row r="239" spans="1:76" x14ac:dyDescent="0.3">
      <c r="A239" t="s">
        <v>1218</v>
      </c>
      <c r="C239" t="s">
        <v>1219</v>
      </c>
      <c r="D239" t="s">
        <v>1220</v>
      </c>
      <c r="F239" t="s">
        <v>116</v>
      </c>
      <c r="G239" t="s">
        <v>129</v>
      </c>
      <c r="H239" t="s">
        <v>68</v>
      </c>
      <c r="K239" t="s">
        <v>130</v>
      </c>
      <c r="N239" t="s">
        <v>118</v>
      </c>
      <c r="O239" t="s">
        <v>1155</v>
      </c>
      <c r="P239" s="1">
        <v>42955</v>
      </c>
      <c r="R239">
        <v>65.5</v>
      </c>
      <c r="S239">
        <v>4</v>
      </c>
      <c r="U239">
        <v>100</v>
      </c>
      <c r="W239">
        <v>11</v>
      </c>
      <c r="Y239" t="s">
        <v>70</v>
      </c>
      <c r="Z239" t="s">
        <v>71</v>
      </c>
      <c r="AB239" t="s">
        <v>72</v>
      </c>
      <c r="AK239" t="s">
        <v>215</v>
      </c>
      <c r="AW239" t="s">
        <v>73</v>
      </c>
      <c r="AX239" t="s">
        <v>74</v>
      </c>
      <c r="AY239">
        <v>1</v>
      </c>
      <c r="AZ239" t="s">
        <v>49</v>
      </c>
      <c r="BA239" t="s">
        <v>74</v>
      </c>
      <c r="BB239">
        <v>1</v>
      </c>
      <c r="BD239">
        <v>7.0000000000000007E-2</v>
      </c>
      <c r="BE239">
        <v>100</v>
      </c>
      <c r="BF239">
        <v>100</v>
      </c>
      <c r="BG239">
        <v>9.3800000000000008</v>
      </c>
      <c r="BL239" t="s">
        <v>129</v>
      </c>
      <c r="BM239" t="s">
        <v>131</v>
      </c>
      <c r="BO239" t="s">
        <v>120</v>
      </c>
      <c r="BP239" t="s">
        <v>233</v>
      </c>
      <c r="BQ239" s="3">
        <v>1</v>
      </c>
      <c r="BR239" s="3" t="str">
        <f t="shared" si="21"/>
        <v>Economía del Canal</v>
      </c>
      <c r="BS239" s="3">
        <f t="shared" si="22"/>
        <v>8</v>
      </c>
      <c r="BT239" s="83">
        <f t="shared" si="23"/>
        <v>0</v>
      </c>
      <c r="BU239" s="82">
        <f t="shared" si="24"/>
        <v>4.6900000000000004</v>
      </c>
      <c r="BV239" s="3" t="str">
        <f t="shared" si="25"/>
        <v>1</v>
      </c>
      <c r="BW239" s="3" t="str">
        <f t="shared" si="26"/>
        <v>0</v>
      </c>
      <c r="BX239" s="3" t="str">
        <f t="shared" si="27"/>
        <v>0</v>
      </c>
    </row>
    <row r="240" spans="1:76" x14ac:dyDescent="0.3">
      <c r="A240" t="s">
        <v>1221</v>
      </c>
      <c r="C240" t="s">
        <v>1222</v>
      </c>
      <c r="D240" t="s">
        <v>1223</v>
      </c>
      <c r="F240" t="s">
        <v>83</v>
      </c>
      <c r="G240" t="s">
        <v>137</v>
      </c>
      <c r="H240" t="s">
        <v>68</v>
      </c>
      <c r="I240" t="s">
        <v>68</v>
      </c>
      <c r="N240" t="s">
        <v>83</v>
      </c>
      <c r="O240" t="s">
        <v>1224</v>
      </c>
      <c r="P240" s="1">
        <v>42956</v>
      </c>
      <c r="Q240" s="2">
        <v>0.35725694444444445</v>
      </c>
      <c r="U240">
        <v>544.99</v>
      </c>
      <c r="V240">
        <v>511</v>
      </c>
      <c r="Z240" t="s">
        <v>71</v>
      </c>
      <c r="AA240" t="s">
        <v>68</v>
      </c>
      <c r="AH240" t="s">
        <v>216</v>
      </c>
      <c r="AW240" t="s">
        <v>73</v>
      </c>
      <c r="AX240" t="s">
        <v>78</v>
      </c>
      <c r="AY240">
        <v>1</v>
      </c>
      <c r="AZ240" t="s">
        <v>49</v>
      </c>
      <c r="BA240" t="s">
        <v>78</v>
      </c>
      <c r="BB240">
        <v>1</v>
      </c>
      <c r="BC240">
        <v>255.5</v>
      </c>
      <c r="BE240">
        <v>272.5</v>
      </c>
      <c r="BF240">
        <v>272.5</v>
      </c>
      <c r="BG240">
        <v>8</v>
      </c>
      <c r="BL240" t="s">
        <v>138</v>
      </c>
      <c r="BP240" t="s">
        <v>233</v>
      </c>
      <c r="BQ240" s="3">
        <v>1</v>
      </c>
      <c r="BR240" s="3" t="str">
        <f t="shared" si="21"/>
        <v>Ampliación Canal</v>
      </c>
      <c r="BS240" s="3">
        <f t="shared" si="22"/>
        <v>9</v>
      </c>
      <c r="BT240" s="83">
        <f t="shared" si="23"/>
        <v>6.2622549019607848E-3</v>
      </c>
      <c r="BU240" s="82">
        <f t="shared" si="24"/>
        <v>4</v>
      </c>
      <c r="BV240" s="3" t="str">
        <f t="shared" si="25"/>
        <v>1</v>
      </c>
      <c r="BW240" s="3" t="str">
        <f t="shared" si="26"/>
        <v>0</v>
      </c>
      <c r="BX240" s="3" t="str">
        <f t="shared" si="27"/>
        <v>0</v>
      </c>
    </row>
    <row r="241" spans="1:76" x14ac:dyDescent="0.3">
      <c r="A241" t="s">
        <v>1225</v>
      </c>
      <c r="C241" t="s">
        <v>1226</v>
      </c>
      <c r="D241" t="s">
        <v>1227</v>
      </c>
      <c r="F241" t="s">
        <v>83</v>
      </c>
      <c r="G241" t="s">
        <v>137</v>
      </c>
      <c r="H241" t="s">
        <v>68</v>
      </c>
      <c r="I241" t="s">
        <v>68</v>
      </c>
      <c r="N241" t="s">
        <v>83</v>
      </c>
      <c r="O241" t="s">
        <v>1228</v>
      </c>
      <c r="P241" s="1">
        <v>42956</v>
      </c>
      <c r="Q241" s="2">
        <v>0.42776620370370372</v>
      </c>
      <c r="U241">
        <v>477.8</v>
      </c>
      <c r="V241">
        <v>448</v>
      </c>
      <c r="Z241" t="s">
        <v>71</v>
      </c>
      <c r="AA241" t="s">
        <v>68</v>
      </c>
      <c r="AH241" t="s">
        <v>216</v>
      </c>
      <c r="AW241" t="s">
        <v>73</v>
      </c>
      <c r="AX241" t="s">
        <v>82</v>
      </c>
      <c r="AY241">
        <v>0</v>
      </c>
      <c r="AZ241" t="s">
        <v>49</v>
      </c>
      <c r="BA241" t="s">
        <v>82</v>
      </c>
      <c r="BB241">
        <v>0</v>
      </c>
      <c r="BC241">
        <v>5</v>
      </c>
      <c r="BE241">
        <v>10</v>
      </c>
      <c r="BF241">
        <v>5.33</v>
      </c>
      <c r="BG241">
        <v>5</v>
      </c>
      <c r="BL241" t="s">
        <v>138</v>
      </c>
      <c r="BP241" t="s">
        <v>233</v>
      </c>
      <c r="BQ241" s="3">
        <v>1</v>
      </c>
      <c r="BR241" s="3" t="str">
        <f t="shared" si="21"/>
        <v>Ampliación Canal</v>
      </c>
      <c r="BS241" s="3">
        <f t="shared" si="22"/>
        <v>9</v>
      </c>
      <c r="BT241" s="83">
        <f t="shared" si="23"/>
        <v>5.4901960784313726E-3</v>
      </c>
      <c r="BU241" s="82">
        <f t="shared" si="24"/>
        <v>2.5</v>
      </c>
      <c r="BV241" s="3" t="str">
        <f t="shared" si="25"/>
        <v>0</v>
      </c>
      <c r="BW241" s="3" t="str">
        <f t="shared" si="26"/>
        <v>1</v>
      </c>
      <c r="BX241" s="3" t="str">
        <f t="shared" si="27"/>
        <v>0</v>
      </c>
    </row>
    <row r="242" spans="1:76" x14ac:dyDescent="0.3">
      <c r="A242" t="s">
        <v>1229</v>
      </c>
      <c r="C242" t="s">
        <v>1230</v>
      </c>
      <c r="D242" t="s">
        <v>1231</v>
      </c>
      <c r="F242" t="s">
        <v>83</v>
      </c>
      <c r="G242" t="s">
        <v>137</v>
      </c>
      <c r="H242" t="s">
        <v>68</v>
      </c>
      <c r="I242" t="s">
        <v>68</v>
      </c>
      <c r="N242" t="s">
        <v>83</v>
      </c>
      <c r="O242" t="s">
        <v>1232</v>
      </c>
      <c r="P242" s="1">
        <v>42956</v>
      </c>
      <c r="Q242" s="2">
        <v>0.3112037037037037</v>
      </c>
      <c r="U242">
        <v>214.37</v>
      </c>
      <c r="V242">
        <v>201</v>
      </c>
      <c r="Z242" t="s">
        <v>71</v>
      </c>
      <c r="AA242" t="s">
        <v>68</v>
      </c>
      <c r="AK242" t="s">
        <v>215</v>
      </c>
      <c r="AW242" t="s">
        <v>73</v>
      </c>
      <c r="AX242" t="s">
        <v>74</v>
      </c>
      <c r="AY242">
        <v>0</v>
      </c>
      <c r="AZ242" t="s">
        <v>49</v>
      </c>
      <c r="BA242" t="s">
        <v>74</v>
      </c>
      <c r="BB242">
        <v>0</v>
      </c>
      <c r="BC242">
        <v>201</v>
      </c>
      <c r="BE242">
        <v>214.37</v>
      </c>
      <c r="BF242">
        <v>214.37</v>
      </c>
      <c r="BG242">
        <v>5</v>
      </c>
      <c r="BL242" t="s">
        <v>138</v>
      </c>
      <c r="BP242" t="s">
        <v>233</v>
      </c>
      <c r="BQ242" s="3">
        <v>1</v>
      </c>
      <c r="BR242" s="3" t="str">
        <f t="shared" si="21"/>
        <v>Economía del Canal</v>
      </c>
      <c r="BS242" s="3">
        <f t="shared" si="22"/>
        <v>9</v>
      </c>
      <c r="BT242" s="83">
        <f t="shared" si="23"/>
        <v>2.4632352941176472E-3</v>
      </c>
      <c r="BU242" s="82">
        <f t="shared" si="24"/>
        <v>2.5</v>
      </c>
      <c r="BV242" s="3" t="str">
        <f t="shared" si="25"/>
        <v>0</v>
      </c>
      <c r="BW242" s="3" t="str">
        <f t="shared" si="26"/>
        <v>1</v>
      </c>
      <c r="BX242" s="3" t="str">
        <f t="shared" si="27"/>
        <v>0</v>
      </c>
    </row>
    <row r="243" spans="1:76" x14ac:dyDescent="0.3">
      <c r="A243" t="s">
        <v>1233</v>
      </c>
      <c r="C243" t="s">
        <v>1234</v>
      </c>
      <c r="D243" t="s">
        <v>1223</v>
      </c>
      <c r="F243" t="s">
        <v>83</v>
      </c>
      <c r="G243" t="s">
        <v>137</v>
      </c>
      <c r="H243" t="s">
        <v>68</v>
      </c>
      <c r="I243" t="s">
        <v>68</v>
      </c>
      <c r="N243" t="s">
        <v>83</v>
      </c>
      <c r="O243" t="s">
        <v>1235</v>
      </c>
      <c r="P243" s="1">
        <v>42956</v>
      </c>
      <c r="Q243" s="2">
        <v>0.36552083333333335</v>
      </c>
      <c r="U243">
        <v>415.94</v>
      </c>
      <c r="V243">
        <v>390</v>
      </c>
      <c r="Z243" t="s">
        <v>71</v>
      </c>
      <c r="AA243" t="s">
        <v>68</v>
      </c>
      <c r="AH243" t="s">
        <v>216</v>
      </c>
      <c r="AW243" t="s">
        <v>73</v>
      </c>
      <c r="AX243" t="s">
        <v>78</v>
      </c>
      <c r="AY243">
        <v>1</v>
      </c>
      <c r="AZ243" t="s">
        <v>49</v>
      </c>
      <c r="BA243" t="s">
        <v>78</v>
      </c>
      <c r="BB243">
        <v>1</v>
      </c>
      <c r="BC243">
        <v>195</v>
      </c>
      <c r="BE243">
        <v>207.97</v>
      </c>
      <c r="BF243">
        <v>207.97</v>
      </c>
      <c r="BG243">
        <v>8</v>
      </c>
      <c r="BL243" t="s">
        <v>138</v>
      </c>
      <c r="BP243" t="s">
        <v>233</v>
      </c>
      <c r="BQ243" s="3">
        <v>1</v>
      </c>
      <c r="BR243" s="3" t="s">
        <v>220</v>
      </c>
      <c r="BS243" s="3">
        <f t="shared" si="22"/>
        <v>9</v>
      </c>
      <c r="BT243" s="83">
        <f t="shared" si="23"/>
        <v>4.7794117647058819E-3</v>
      </c>
      <c r="BU243" s="82">
        <f t="shared" si="24"/>
        <v>4</v>
      </c>
      <c r="BV243" s="3" t="str">
        <f t="shared" si="25"/>
        <v>1</v>
      </c>
      <c r="BW243" s="3" t="str">
        <f t="shared" si="26"/>
        <v>0</v>
      </c>
      <c r="BX243" s="3" t="str">
        <f t="shared" si="27"/>
        <v>0</v>
      </c>
    </row>
    <row r="244" spans="1:76" x14ac:dyDescent="0.3">
      <c r="A244" t="s">
        <v>1236</v>
      </c>
      <c r="C244" t="s">
        <v>1237</v>
      </c>
      <c r="D244" t="s">
        <v>1227</v>
      </c>
      <c r="F244" t="s">
        <v>83</v>
      </c>
      <c r="G244" t="s">
        <v>137</v>
      </c>
      <c r="H244" t="s">
        <v>68</v>
      </c>
      <c r="I244" t="s">
        <v>68</v>
      </c>
      <c r="N244" t="s">
        <v>83</v>
      </c>
      <c r="O244" t="s">
        <v>1238</v>
      </c>
      <c r="P244" s="1">
        <v>42956</v>
      </c>
      <c r="Q244" s="2">
        <v>0.41638888888888892</v>
      </c>
      <c r="U244">
        <v>814.81</v>
      </c>
      <c r="V244">
        <v>764</v>
      </c>
      <c r="Z244" t="s">
        <v>71</v>
      </c>
      <c r="AA244" t="s">
        <v>68</v>
      </c>
      <c r="AU244" t="s">
        <v>174</v>
      </c>
      <c r="AW244" t="s">
        <v>73</v>
      </c>
      <c r="AX244" t="s">
        <v>78</v>
      </c>
      <c r="AY244">
        <v>0</v>
      </c>
      <c r="AZ244" t="s">
        <v>49</v>
      </c>
      <c r="BA244" t="s">
        <v>78</v>
      </c>
      <c r="BB244">
        <v>0</v>
      </c>
      <c r="BC244">
        <v>382</v>
      </c>
      <c r="BE244">
        <v>407.4</v>
      </c>
      <c r="BF244">
        <v>407.4</v>
      </c>
      <c r="BG244">
        <v>5</v>
      </c>
      <c r="BL244" t="s">
        <v>138</v>
      </c>
      <c r="BP244" t="s">
        <v>233</v>
      </c>
      <c r="BQ244" s="3">
        <v>1</v>
      </c>
      <c r="BR244" s="3" t="str">
        <f t="shared" si="21"/>
        <v>Relaciones internacionales</v>
      </c>
      <c r="BS244" s="3">
        <f t="shared" si="22"/>
        <v>9</v>
      </c>
      <c r="BT244" s="83">
        <f t="shared" si="23"/>
        <v>9.3627450980392161E-3</v>
      </c>
      <c r="BU244" s="82">
        <f t="shared" si="24"/>
        <v>2.5</v>
      </c>
      <c r="BV244" s="3" t="str">
        <f t="shared" si="25"/>
        <v>0</v>
      </c>
      <c r="BW244" s="3" t="str">
        <f t="shared" si="26"/>
        <v>1</v>
      </c>
      <c r="BX244" s="3" t="str">
        <f t="shared" si="27"/>
        <v>0</v>
      </c>
    </row>
    <row r="245" spans="1:76" x14ac:dyDescent="0.3">
      <c r="A245" t="s">
        <v>1239</v>
      </c>
      <c r="C245" t="s">
        <v>1240</v>
      </c>
      <c r="D245" t="s">
        <v>1241</v>
      </c>
      <c r="F245" t="s">
        <v>116</v>
      </c>
      <c r="G245" t="s">
        <v>126</v>
      </c>
      <c r="H245" t="s">
        <v>68</v>
      </c>
      <c r="K245" t="s">
        <v>127</v>
      </c>
      <c r="L245" t="s">
        <v>242</v>
      </c>
      <c r="N245" t="s">
        <v>118</v>
      </c>
      <c r="O245" t="s">
        <v>1242</v>
      </c>
      <c r="P245" s="1">
        <v>42956</v>
      </c>
      <c r="R245">
        <v>264.89999999999998</v>
      </c>
      <c r="S245">
        <v>5</v>
      </c>
      <c r="U245">
        <v>348</v>
      </c>
      <c r="W245">
        <v>17</v>
      </c>
      <c r="Y245" t="s">
        <v>70</v>
      </c>
      <c r="Z245" t="s">
        <v>71</v>
      </c>
      <c r="AB245" t="s">
        <v>72</v>
      </c>
      <c r="AK245" t="s">
        <v>167</v>
      </c>
      <c r="AW245" t="s">
        <v>73</v>
      </c>
      <c r="AX245" t="s">
        <v>78</v>
      </c>
      <c r="AY245">
        <v>1</v>
      </c>
      <c r="AZ245" t="s">
        <v>49</v>
      </c>
      <c r="BA245" t="s">
        <v>78</v>
      </c>
      <c r="BB245">
        <v>1</v>
      </c>
      <c r="BD245">
        <v>0.08</v>
      </c>
      <c r="BE245">
        <v>174</v>
      </c>
      <c r="BF245">
        <v>174</v>
      </c>
      <c r="BG245">
        <v>7.5</v>
      </c>
      <c r="BL245" t="s">
        <v>126</v>
      </c>
      <c r="BM245" t="s">
        <v>128</v>
      </c>
      <c r="BO245" t="s">
        <v>120</v>
      </c>
      <c r="BP245" t="s">
        <v>77</v>
      </c>
      <c r="BQ245" s="3">
        <v>1</v>
      </c>
      <c r="BR245" s="3" t="s">
        <v>220</v>
      </c>
      <c r="BS245" s="3">
        <f t="shared" si="22"/>
        <v>9</v>
      </c>
      <c r="BT245" s="83">
        <f t="shared" si="23"/>
        <v>0</v>
      </c>
      <c r="BU245" s="82">
        <f t="shared" si="24"/>
        <v>3.75</v>
      </c>
      <c r="BV245" s="3" t="str">
        <f t="shared" si="25"/>
        <v>1</v>
      </c>
      <c r="BW245" s="3" t="str">
        <f t="shared" si="26"/>
        <v>0</v>
      </c>
      <c r="BX245" s="3" t="str">
        <f t="shared" si="27"/>
        <v>0</v>
      </c>
    </row>
    <row r="246" spans="1:76" x14ac:dyDescent="0.3">
      <c r="A246" t="s">
        <v>1243</v>
      </c>
      <c r="C246" t="s">
        <v>1244</v>
      </c>
      <c r="D246" t="s">
        <v>1245</v>
      </c>
      <c r="F246" t="s">
        <v>116</v>
      </c>
      <c r="G246" t="s">
        <v>126</v>
      </c>
      <c r="H246" t="s">
        <v>68</v>
      </c>
      <c r="K246" t="s">
        <v>127</v>
      </c>
      <c r="L246" t="s">
        <v>1050</v>
      </c>
      <c r="N246" t="s">
        <v>118</v>
      </c>
      <c r="O246" t="s">
        <v>1242</v>
      </c>
      <c r="P246" s="1">
        <v>42956</v>
      </c>
      <c r="R246">
        <v>734.6</v>
      </c>
      <c r="S246">
        <v>5</v>
      </c>
      <c r="U246">
        <v>964</v>
      </c>
      <c r="W246">
        <v>15</v>
      </c>
      <c r="Y246" t="s">
        <v>70</v>
      </c>
      <c r="Z246" t="s">
        <v>71</v>
      </c>
      <c r="AB246" t="s">
        <v>72</v>
      </c>
      <c r="AD246" t="s">
        <v>77</v>
      </c>
      <c r="AV246" t="s">
        <v>497</v>
      </c>
      <c r="AW246" t="s">
        <v>73</v>
      </c>
      <c r="AX246" t="s">
        <v>74</v>
      </c>
      <c r="AY246">
        <v>1</v>
      </c>
      <c r="AZ246" t="s">
        <v>49</v>
      </c>
      <c r="BA246" t="s">
        <v>74</v>
      </c>
      <c r="BB246">
        <v>1</v>
      </c>
      <c r="BD246">
        <v>0.44</v>
      </c>
      <c r="BE246">
        <v>964</v>
      </c>
      <c r="BF246">
        <v>964</v>
      </c>
      <c r="BG246">
        <v>8.75</v>
      </c>
      <c r="BL246" t="s">
        <v>126</v>
      </c>
      <c r="BM246" t="s">
        <v>128</v>
      </c>
      <c r="BO246" t="s">
        <v>120</v>
      </c>
      <c r="BP246" t="s">
        <v>77</v>
      </c>
      <c r="BQ246" s="3">
        <v>1</v>
      </c>
      <c r="BR246" s="3" t="str">
        <f t="shared" si="21"/>
        <v>Aniversario del Canal de Panamá</v>
      </c>
      <c r="BS246" s="3">
        <f t="shared" si="22"/>
        <v>9</v>
      </c>
      <c r="BT246" s="83">
        <f t="shared" si="23"/>
        <v>0</v>
      </c>
      <c r="BU246" s="82">
        <f t="shared" si="24"/>
        <v>4.375</v>
      </c>
      <c r="BV246" s="3" t="str">
        <f t="shared" si="25"/>
        <v>1</v>
      </c>
      <c r="BW246" s="3" t="str">
        <f t="shared" si="26"/>
        <v>0</v>
      </c>
      <c r="BX246" s="3" t="str">
        <f t="shared" si="27"/>
        <v>0</v>
      </c>
    </row>
    <row r="247" spans="1:76" x14ac:dyDescent="0.3">
      <c r="A247" t="s">
        <v>1246</v>
      </c>
      <c r="C247" t="s">
        <v>1247</v>
      </c>
      <c r="D247" t="s">
        <v>1248</v>
      </c>
      <c r="F247" t="s">
        <v>116</v>
      </c>
      <c r="G247" t="s">
        <v>124</v>
      </c>
      <c r="H247" t="s">
        <v>68</v>
      </c>
      <c r="L247" t="s">
        <v>1249</v>
      </c>
      <c r="N247" t="s">
        <v>118</v>
      </c>
      <c r="O247" t="s">
        <v>1242</v>
      </c>
      <c r="P247" s="1">
        <v>42956</v>
      </c>
      <c r="R247">
        <v>525.70000000000005</v>
      </c>
      <c r="S247">
        <v>5</v>
      </c>
      <c r="U247">
        <v>599</v>
      </c>
      <c r="W247">
        <v>11</v>
      </c>
      <c r="Y247" t="s">
        <v>70</v>
      </c>
      <c r="Z247" t="s">
        <v>71</v>
      </c>
      <c r="AB247" t="s">
        <v>72</v>
      </c>
      <c r="AG247" t="s">
        <v>314</v>
      </c>
      <c r="AW247" t="s">
        <v>73</v>
      </c>
      <c r="AX247" t="s">
        <v>78</v>
      </c>
      <c r="AY247">
        <v>0</v>
      </c>
      <c r="AZ247" t="s">
        <v>49</v>
      </c>
      <c r="BA247" t="s">
        <v>78</v>
      </c>
      <c r="BB247">
        <v>0</v>
      </c>
      <c r="BD247">
        <v>0.17</v>
      </c>
      <c r="BE247">
        <v>299.5</v>
      </c>
      <c r="BF247">
        <v>299.5</v>
      </c>
      <c r="BG247">
        <v>5.94</v>
      </c>
      <c r="BL247" t="s">
        <v>124</v>
      </c>
      <c r="BM247" t="s">
        <v>125</v>
      </c>
      <c r="BO247" t="s">
        <v>120</v>
      </c>
      <c r="BP247" t="s">
        <v>233</v>
      </c>
      <c r="BQ247" s="3">
        <v>1</v>
      </c>
      <c r="BR247" s="3" t="str">
        <f t="shared" si="21"/>
        <v xml:space="preserve">Titulación de tierras </v>
      </c>
      <c r="BS247" s="3">
        <f t="shared" si="22"/>
        <v>9</v>
      </c>
      <c r="BT247" s="83">
        <f t="shared" si="23"/>
        <v>0</v>
      </c>
      <c r="BU247" s="82">
        <f t="shared" si="24"/>
        <v>2.9700000000000006</v>
      </c>
      <c r="BV247" s="3" t="str">
        <f t="shared" si="25"/>
        <v>0</v>
      </c>
      <c r="BW247" s="3" t="str">
        <f t="shared" si="26"/>
        <v>1</v>
      </c>
      <c r="BX247" s="3" t="str">
        <f t="shared" si="27"/>
        <v>0</v>
      </c>
    </row>
    <row r="248" spans="1:76" x14ac:dyDescent="0.3">
      <c r="A248" t="s">
        <v>1250</v>
      </c>
      <c r="C248" t="s">
        <v>1251</v>
      </c>
      <c r="D248" t="s">
        <v>143</v>
      </c>
      <c r="F248" t="s">
        <v>116</v>
      </c>
      <c r="G248" t="s">
        <v>124</v>
      </c>
      <c r="H248" t="s">
        <v>68</v>
      </c>
      <c r="N248" t="s">
        <v>118</v>
      </c>
      <c r="O248" t="s">
        <v>1242</v>
      </c>
      <c r="P248" s="1">
        <v>42956</v>
      </c>
      <c r="R248">
        <v>1624.7</v>
      </c>
      <c r="S248">
        <v>5</v>
      </c>
      <c r="U248">
        <v>1735</v>
      </c>
      <c r="W248">
        <v>1</v>
      </c>
      <c r="Y248" t="s">
        <v>70</v>
      </c>
      <c r="Z248" t="s">
        <v>71</v>
      </c>
      <c r="AB248" t="s">
        <v>72</v>
      </c>
      <c r="AV248" t="s">
        <v>497</v>
      </c>
      <c r="AW248" t="s">
        <v>73</v>
      </c>
      <c r="AX248" t="s">
        <v>74</v>
      </c>
      <c r="AY248">
        <v>1</v>
      </c>
      <c r="AZ248" t="s">
        <v>49</v>
      </c>
      <c r="BA248" t="s">
        <v>74</v>
      </c>
      <c r="BB248">
        <v>1</v>
      </c>
      <c r="BD248">
        <v>1</v>
      </c>
      <c r="BE248">
        <v>1735</v>
      </c>
      <c r="BF248">
        <v>1735</v>
      </c>
      <c r="BG248">
        <v>8.1300000000000008</v>
      </c>
      <c r="BL248" t="s">
        <v>124</v>
      </c>
      <c r="BM248" t="s">
        <v>125</v>
      </c>
      <c r="BO248" t="s">
        <v>120</v>
      </c>
      <c r="BP248" t="s">
        <v>77</v>
      </c>
      <c r="BQ248" s="3">
        <v>1</v>
      </c>
      <c r="BR248" s="3" t="str">
        <f t="shared" si="21"/>
        <v>Aniversario del Canal de Panamá</v>
      </c>
      <c r="BS248" s="3">
        <f t="shared" si="22"/>
        <v>9</v>
      </c>
      <c r="BT248" s="83">
        <f t="shared" si="23"/>
        <v>0</v>
      </c>
      <c r="BU248" s="82">
        <f t="shared" si="24"/>
        <v>4.0650000000000004</v>
      </c>
      <c r="BV248" s="3" t="str">
        <f t="shared" si="25"/>
        <v>1</v>
      </c>
      <c r="BW248" s="3" t="str">
        <f t="shared" si="26"/>
        <v>0</v>
      </c>
      <c r="BX248" s="3" t="str">
        <f t="shared" si="27"/>
        <v>0</v>
      </c>
    </row>
    <row r="249" spans="1:76" s="107" customFormat="1" x14ac:dyDescent="0.3">
      <c r="A249" t="s">
        <v>1252</v>
      </c>
      <c r="B249"/>
      <c r="C249" t="s">
        <v>1253</v>
      </c>
      <c r="D249" t="s">
        <v>1254</v>
      </c>
      <c r="E249"/>
      <c r="F249" t="s">
        <v>116</v>
      </c>
      <c r="G249" t="s">
        <v>146</v>
      </c>
      <c r="H249" t="s">
        <v>68</v>
      </c>
      <c r="I249"/>
      <c r="J249"/>
      <c r="K249"/>
      <c r="L249" t="s">
        <v>325</v>
      </c>
      <c r="M249"/>
      <c r="N249" t="s">
        <v>118</v>
      </c>
      <c r="O249" t="s">
        <v>1242</v>
      </c>
      <c r="P249" s="1">
        <v>42956</v>
      </c>
      <c r="Q249"/>
      <c r="R249">
        <v>551.1</v>
      </c>
      <c r="S249">
        <v>4</v>
      </c>
      <c r="T249"/>
      <c r="U249">
        <v>581</v>
      </c>
      <c r="V249"/>
      <c r="W249">
        <v>4</v>
      </c>
      <c r="X249"/>
      <c r="Y249" t="s">
        <v>70</v>
      </c>
      <c r="Z249" t="s">
        <v>71</v>
      </c>
      <c r="AA249"/>
      <c r="AB249" t="s">
        <v>72</v>
      </c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 t="s">
        <v>262</v>
      </c>
      <c r="AW249" t="s">
        <v>73</v>
      </c>
      <c r="AX249" t="s">
        <v>82</v>
      </c>
      <c r="AY249">
        <v>0</v>
      </c>
      <c r="AZ249" t="s">
        <v>49</v>
      </c>
      <c r="BA249" t="s">
        <v>82</v>
      </c>
      <c r="BB249">
        <v>0</v>
      </c>
      <c r="BC249"/>
      <c r="BD249">
        <v>0.03</v>
      </c>
      <c r="BE249">
        <v>24.07</v>
      </c>
      <c r="BF249">
        <v>24.07</v>
      </c>
      <c r="BG249">
        <v>5.47</v>
      </c>
      <c r="BH249"/>
      <c r="BI249"/>
      <c r="BJ249"/>
      <c r="BK249"/>
      <c r="BL249" t="s">
        <v>146</v>
      </c>
      <c r="BM249" t="s">
        <v>147</v>
      </c>
      <c r="BN249"/>
      <c r="BO249" t="s">
        <v>120</v>
      </c>
      <c r="BP249" t="s">
        <v>233</v>
      </c>
      <c r="BQ249" s="108">
        <v>1</v>
      </c>
      <c r="BR249" s="108" t="str">
        <f t="shared" si="21"/>
        <v>Cumbres, seminarios, foros</v>
      </c>
      <c r="BS249" s="108">
        <f t="shared" si="22"/>
        <v>9</v>
      </c>
      <c r="BT249" s="109">
        <f t="shared" si="23"/>
        <v>0</v>
      </c>
      <c r="BU249" s="110">
        <f t="shared" si="24"/>
        <v>2.7349999999999994</v>
      </c>
      <c r="BV249" s="108" t="str">
        <f t="shared" si="25"/>
        <v>0</v>
      </c>
      <c r="BW249" s="108" t="str">
        <f t="shared" si="26"/>
        <v>1</v>
      </c>
      <c r="BX249" s="108" t="str">
        <f t="shared" si="27"/>
        <v>0</v>
      </c>
    </row>
    <row r="250" spans="1:76" x14ac:dyDescent="0.3">
      <c r="A250" t="s">
        <v>1255</v>
      </c>
      <c r="B250" t="s">
        <v>1256</v>
      </c>
      <c r="C250" t="s">
        <v>1256</v>
      </c>
      <c r="D250" t="s">
        <v>1257</v>
      </c>
      <c r="F250" t="s">
        <v>66</v>
      </c>
      <c r="G250" t="s">
        <v>67</v>
      </c>
      <c r="H250" t="s">
        <v>68</v>
      </c>
      <c r="N250" t="s">
        <v>69</v>
      </c>
      <c r="O250" t="s">
        <v>1258</v>
      </c>
      <c r="P250" s="1">
        <v>42957</v>
      </c>
      <c r="Q250" s="2">
        <v>7.7083333333333337E-2</v>
      </c>
      <c r="S250">
        <v>49727</v>
      </c>
      <c r="U250">
        <v>462.46</v>
      </c>
      <c r="X250">
        <v>5</v>
      </c>
      <c r="Y250" t="s">
        <v>70</v>
      </c>
      <c r="Z250" t="s">
        <v>71</v>
      </c>
      <c r="AB250" t="s">
        <v>72</v>
      </c>
      <c r="AG250" t="s">
        <v>314</v>
      </c>
      <c r="AW250" t="s">
        <v>73</v>
      </c>
      <c r="AX250" t="s">
        <v>78</v>
      </c>
      <c r="AY250">
        <v>0</v>
      </c>
      <c r="AZ250" t="s">
        <v>49</v>
      </c>
      <c r="BA250" t="s">
        <v>78</v>
      </c>
      <c r="BB250">
        <v>0</v>
      </c>
      <c r="BE250">
        <v>231.23</v>
      </c>
      <c r="BF250">
        <v>231.23</v>
      </c>
      <c r="BG250">
        <v>5.78</v>
      </c>
      <c r="BL250" t="s">
        <v>67</v>
      </c>
      <c r="BM250" t="s">
        <v>75</v>
      </c>
      <c r="BP250" t="s">
        <v>233</v>
      </c>
      <c r="BQ250" s="3">
        <v>1</v>
      </c>
      <c r="BR250" s="3" t="str">
        <f t="shared" si="21"/>
        <v xml:space="preserve">Titulación de tierras </v>
      </c>
      <c r="BS250" s="3">
        <f t="shared" si="22"/>
        <v>10</v>
      </c>
      <c r="BT250" s="83">
        <f t="shared" si="23"/>
        <v>0</v>
      </c>
      <c r="BU250" s="82">
        <f t="shared" si="24"/>
        <v>2.8900000000000006</v>
      </c>
      <c r="BV250" s="3" t="str">
        <f t="shared" si="25"/>
        <v>0</v>
      </c>
      <c r="BW250" s="3" t="str">
        <f t="shared" si="26"/>
        <v>1</v>
      </c>
      <c r="BX250" s="3" t="str">
        <f t="shared" si="27"/>
        <v>0</v>
      </c>
    </row>
    <row r="251" spans="1:76" x14ac:dyDescent="0.3">
      <c r="A251" t="s">
        <v>1259</v>
      </c>
      <c r="B251" t="s">
        <v>1260</v>
      </c>
      <c r="C251" t="s">
        <v>1260</v>
      </c>
      <c r="D251" t="s">
        <v>1261</v>
      </c>
      <c r="F251" t="s">
        <v>66</v>
      </c>
      <c r="G251" t="s">
        <v>67</v>
      </c>
      <c r="H251" t="s">
        <v>68</v>
      </c>
      <c r="L251" t="s">
        <v>1262</v>
      </c>
      <c r="N251" t="s">
        <v>69</v>
      </c>
      <c r="O251" t="s">
        <v>1263</v>
      </c>
      <c r="P251" s="1">
        <v>42957</v>
      </c>
      <c r="Q251" s="2">
        <v>2.5694444444444447E-2</v>
      </c>
      <c r="S251">
        <v>49727</v>
      </c>
      <c r="U251">
        <v>462.46</v>
      </c>
      <c r="X251">
        <v>5</v>
      </c>
      <c r="Y251" t="s">
        <v>70</v>
      </c>
      <c r="Z251" t="s">
        <v>71</v>
      </c>
      <c r="AB251" t="s">
        <v>72</v>
      </c>
      <c r="AP251" t="s">
        <v>224</v>
      </c>
      <c r="AW251" t="s">
        <v>73</v>
      </c>
      <c r="AX251" t="s">
        <v>74</v>
      </c>
      <c r="AY251">
        <v>1</v>
      </c>
      <c r="AZ251" t="s">
        <v>49</v>
      </c>
      <c r="BA251" t="s">
        <v>74</v>
      </c>
      <c r="BB251">
        <v>1</v>
      </c>
      <c r="BE251">
        <v>462.46</v>
      </c>
      <c r="BF251">
        <v>462.46</v>
      </c>
      <c r="BG251">
        <v>7.81</v>
      </c>
      <c r="BL251" t="s">
        <v>67</v>
      </c>
      <c r="BM251" t="s">
        <v>75</v>
      </c>
      <c r="BP251" t="s">
        <v>233</v>
      </c>
      <c r="BQ251" s="3">
        <v>1</v>
      </c>
      <c r="BR251" s="3" t="str">
        <f t="shared" si="21"/>
        <v>Tránsito de buques por el Canal</v>
      </c>
      <c r="BS251" s="3">
        <f t="shared" si="22"/>
        <v>10</v>
      </c>
      <c r="BT251" s="83">
        <f t="shared" si="23"/>
        <v>0</v>
      </c>
      <c r="BU251" s="82">
        <f t="shared" si="24"/>
        <v>3.9049999999999994</v>
      </c>
      <c r="BV251" s="3" t="str">
        <f t="shared" si="25"/>
        <v>1</v>
      </c>
      <c r="BW251" s="3" t="str">
        <f t="shared" si="26"/>
        <v>0</v>
      </c>
      <c r="BX251" s="3" t="str">
        <f t="shared" si="27"/>
        <v>0</v>
      </c>
    </row>
    <row r="252" spans="1:76" x14ac:dyDescent="0.3">
      <c r="A252" t="s">
        <v>1264</v>
      </c>
      <c r="B252" t="s">
        <v>1256</v>
      </c>
      <c r="C252" t="s">
        <v>1256</v>
      </c>
      <c r="D252" t="s">
        <v>1248</v>
      </c>
      <c r="F252" t="s">
        <v>66</v>
      </c>
      <c r="G252" t="s">
        <v>67</v>
      </c>
      <c r="H252" t="s">
        <v>68</v>
      </c>
      <c r="L252" t="s">
        <v>228</v>
      </c>
      <c r="N252" t="s">
        <v>69</v>
      </c>
      <c r="O252" t="s">
        <v>1263</v>
      </c>
      <c r="P252" s="1">
        <v>42957</v>
      </c>
      <c r="Q252" s="2">
        <v>2.5694444444444447E-2</v>
      </c>
      <c r="S252">
        <v>49727</v>
      </c>
      <c r="U252">
        <v>462.46</v>
      </c>
      <c r="X252">
        <v>5</v>
      </c>
      <c r="Y252" t="s">
        <v>70</v>
      </c>
      <c r="Z252" t="s">
        <v>71</v>
      </c>
      <c r="AB252" t="s">
        <v>72</v>
      </c>
      <c r="AG252" t="s">
        <v>314</v>
      </c>
      <c r="AW252" t="s">
        <v>73</v>
      </c>
      <c r="AX252" t="s">
        <v>78</v>
      </c>
      <c r="AY252">
        <v>0</v>
      </c>
      <c r="AZ252" t="s">
        <v>49</v>
      </c>
      <c r="BA252" t="s">
        <v>78</v>
      </c>
      <c r="BB252">
        <v>0</v>
      </c>
      <c r="BE252">
        <v>231.23</v>
      </c>
      <c r="BF252">
        <v>231.23</v>
      </c>
      <c r="BG252">
        <v>5.78</v>
      </c>
      <c r="BL252" t="s">
        <v>67</v>
      </c>
      <c r="BM252" t="s">
        <v>75</v>
      </c>
      <c r="BP252" t="s">
        <v>233</v>
      </c>
      <c r="BQ252" s="3">
        <v>1</v>
      </c>
      <c r="BR252" s="3" t="str">
        <f t="shared" si="21"/>
        <v xml:space="preserve">Titulación de tierras </v>
      </c>
      <c r="BS252" s="3">
        <f t="shared" si="22"/>
        <v>10</v>
      </c>
      <c r="BT252" s="83">
        <f t="shared" si="23"/>
        <v>0</v>
      </c>
      <c r="BU252" s="82">
        <f t="shared" si="24"/>
        <v>2.8900000000000006</v>
      </c>
      <c r="BV252" s="3" t="str">
        <f t="shared" si="25"/>
        <v>0</v>
      </c>
      <c r="BW252" s="3" t="str">
        <f t="shared" si="26"/>
        <v>1</v>
      </c>
      <c r="BX252" s="3" t="str">
        <f t="shared" si="27"/>
        <v>0</v>
      </c>
    </row>
    <row r="253" spans="1:76" x14ac:dyDescent="0.3">
      <c r="A253" t="s">
        <v>1265</v>
      </c>
      <c r="C253" t="s">
        <v>1266</v>
      </c>
      <c r="D253" t="s">
        <v>1261</v>
      </c>
      <c r="F253" t="s">
        <v>116</v>
      </c>
      <c r="G253" t="s">
        <v>287</v>
      </c>
      <c r="H253" t="s">
        <v>68</v>
      </c>
      <c r="L253" t="s">
        <v>1267</v>
      </c>
      <c r="N253" t="s">
        <v>118</v>
      </c>
      <c r="O253" t="s">
        <v>1242</v>
      </c>
      <c r="P253" s="1">
        <v>42956</v>
      </c>
      <c r="R253">
        <v>1434.4</v>
      </c>
      <c r="S253">
        <v>4</v>
      </c>
      <c r="U253">
        <v>1635</v>
      </c>
      <c r="W253">
        <v>9</v>
      </c>
      <c r="Y253" t="s">
        <v>326</v>
      </c>
      <c r="Z253" t="s">
        <v>71</v>
      </c>
      <c r="AB253" t="s">
        <v>72</v>
      </c>
      <c r="AP253" t="s">
        <v>224</v>
      </c>
      <c r="AW253" t="s">
        <v>73</v>
      </c>
      <c r="AX253" t="s">
        <v>74</v>
      </c>
      <c r="AY253">
        <v>1</v>
      </c>
      <c r="AZ253" t="s">
        <v>49</v>
      </c>
      <c r="BA253" t="s">
        <v>74</v>
      </c>
      <c r="BB253">
        <v>1</v>
      </c>
      <c r="BD253">
        <v>0.94</v>
      </c>
      <c r="BE253">
        <v>1635</v>
      </c>
      <c r="BF253">
        <v>1635</v>
      </c>
      <c r="BG253">
        <v>8.1300000000000008</v>
      </c>
      <c r="BL253" t="s">
        <v>287</v>
      </c>
      <c r="BM253" t="s">
        <v>327</v>
      </c>
      <c r="BN253">
        <v>1</v>
      </c>
      <c r="BO253" t="s">
        <v>120</v>
      </c>
      <c r="BP253" t="s">
        <v>233</v>
      </c>
      <c r="BQ253" s="3">
        <v>1</v>
      </c>
      <c r="BR253" s="3" t="s">
        <v>220</v>
      </c>
      <c r="BS253" s="3">
        <f t="shared" si="22"/>
        <v>9</v>
      </c>
      <c r="BT253" s="83">
        <f t="shared" si="23"/>
        <v>0</v>
      </c>
      <c r="BU253" s="82">
        <f t="shared" si="24"/>
        <v>4.0650000000000004</v>
      </c>
      <c r="BV253" s="3" t="str">
        <f t="shared" si="25"/>
        <v>1</v>
      </c>
      <c r="BW253" s="3" t="str">
        <f t="shared" si="26"/>
        <v>0</v>
      </c>
      <c r="BX253" s="3" t="str">
        <f t="shared" si="27"/>
        <v>0</v>
      </c>
    </row>
    <row r="254" spans="1:76" x14ac:dyDescent="0.3">
      <c r="A254" t="s">
        <v>1268</v>
      </c>
      <c r="C254" t="s">
        <v>1269</v>
      </c>
      <c r="D254" t="s">
        <v>1270</v>
      </c>
      <c r="F254" t="s">
        <v>83</v>
      </c>
      <c r="G254" t="s">
        <v>161</v>
      </c>
      <c r="H254" t="s">
        <v>68</v>
      </c>
      <c r="I254" t="s">
        <v>68</v>
      </c>
      <c r="N254" t="s">
        <v>83</v>
      </c>
      <c r="O254" t="s">
        <v>1271</v>
      </c>
      <c r="P254" s="1">
        <v>42957</v>
      </c>
      <c r="Q254" s="2">
        <v>0.24663194444444445</v>
      </c>
      <c r="U254">
        <v>386.1</v>
      </c>
      <c r="V254">
        <v>234</v>
      </c>
      <c r="Z254" t="s">
        <v>71</v>
      </c>
      <c r="AA254" t="s">
        <v>68</v>
      </c>
      <c r="AD254" t="s">
        <v>77</v>
      </c>
      <c r="AT254" t="s">
        <v>1272</v>
      </c>
      <c r="AW254" t="s">
        <v>73</v>
      </c>
      <c r="AX254" t="s">
        <v>74</v>
      </c>
      <c r="AY254">
        <v>-1</v>
      </c>
      <c r="AZ254" t="s">
        <v>49</v>
      </c>
      <c r="BA254" t="s">
        <v>74</v>
      </c>
      <c r="BB254">
        <v>-1</v>
      </c>
      <c r="BC254">
        <v>234</v>
      </c>
      <c r="BE254">
        <v>386.1</v>
      </c>
      <c r="BF254">
        <v>-386.1</v>
      </c>
      <c r="BG254">
        <v>2</v>
      </c>
      <c r="BL254" t="s">
        <v>150</v>
      </c>
      <c r="BP254" t="s">
        <v>233</v>
      </c>
      <c r="BQ254" s="3">
        <v>1</v>
      </c>
      <c r="BR254" s="3" t="s">
        <v>220</v>
      </c>
      <c r="BS254" s="3">
        <f t="shared" si="22"/>
        <v>10</v>
      </c>
      <c r="BT254" s="83">
        <f t="shared" si="23"/>
        <v>2.867647058823529E-3</v>
      </c>
      <c r="BU254" s="82">
        <f t="shared" si="24"/>
        <v>1</v>
      </c>
      <c r="BV254" s="3" t="str">
        <f t="shared" si="25"/>
        <v>0</v>
      </c>
      <c r="BW254" s="3" t="str">
        <f t="shared" si="26"/>
        <v>0</v>
      </c>
      <c r="BX254" s="3" t="str">
        <f t="shared" si="27"/>
        <v>1</v>
      </c>
    </row>
    <row r="255" spans="1:76" x14ac:dyDescent="0.3">
      <c r="A255" t="s">
        <v>1273</v>
      </c>
      <c r="C255" t="s">
        <v>1274</v>
      </c>
      <c r="D255" t="s">
        <v>1275</v>
      </c>
      <c r="F255" t="s">
        <v>83</v>
      </c>
      <c r="G255" t="s">
        <v>84</v>
      </c>
      <c r="H255" t="s">
        <v>68</v>
      </c>
      <c r="I255" t="s">
        <v>68</v>
      </c>
      <c r="N255" t="s">
        <v>83</v>
      </c>
      <c r="O255" t="s">
        <v>1276</v>
      </c>
      <c r="P255" s="1">
        <v>42957</v>
      </c>
      <c r="Q255" s="2">
        <v>0.25464120370370369</v>
      </c>
      <c r="U255">
        <v>53.32</v>
      </c>
      <c r="V255">
        <v>80</v>
      </c>
      <c r="Z255" t="s">
        <v>71</v>
      </c>
      <c r="AA255" t="s">
        <v>68</v>
      </c>
      <c r="AU255" t="s">
        <v>174</v>
      </c>
      <c r="AW255" t="s">
        <v>73</v>
      </c>
      <c r="AX255" t="s">
        <v>82</v>
      </c>
      <c r="AY255">
        <v>0</v>
      </c>
      <c r="AZ255" t="s">
        <v>49</v>
      </c>
      <c r="BA255" t="s">
        <v>82</v>
      </c>
      <c r="BB255">
        <v>0</v>
      </c>
      <c r="BC255">
        <v>5</v>
      </c>
      <c r="BE255">
        <v>10</v>
      </c>
      <c r="BF255">
        <v>3.33</v>
      </c>
      <c r="BG255">
        <v>5</v>
      </c>
      <c r="BL255" t="s">
        <v>85</v>
      </c>
      <c r="BP255" t="s">
        <v>233</v>
      </c>
      <c r="BQ255" s="3">
        <v>1</v>
      </c>
      <c r="BR255" s="3" t="str">
        <f t="shared" si="21"/>
        <v>Relaciones internacionales</v>
      </c>
      <c r="BS255" s="3">
        <f t="shared" si="22"/>
        <v>10</v>
      </c>
      <c r="BT255" s="83">
        <f t="shared" si="23"/>
        <v>9.8039215686274508E-4</v>
      </c>
      <c r="BU255" s="82">
        <f t="shared" si="24"/>
        <v>2.5</v>
      </c>
      <c r="BV255" s="3" t="str">
        <f t="shared" si="25"/>
        <v>0</v>
      </c>
      <c r="BW255" s="3" t="str">
        <f t="shared" si="26"/>
        <v>1</v>
      </c>
      <c r="BX255" s="3" t="str">
        <f t="shared" si="27"/>
        <v>0</v>
      </c>
    </row>
    <row r="256" spans="1:76" x14ac:dyDescent="0.3">
      <c r="A256" t="s">
        <v>1277</v>
      </c>
      <c r="C256" t="s">
        <v>1278</v>
      </c>
      <c r="D256" t="s">
        <v>1279</v>
      </c>
      <c r="F256" t="s">
        <v>83</v>
      </c>
      <c r="G256" t="s">
        <v>137</v>
      </c>
      <c r="H256" t="s">
        <v>68</v>
      </c>
      <c r="I256" t="s">
        <v>68</v>
      </c>
      <c r="N256" t="s">
        <v>83</v>
      </c>
      <c r="O256" t="s">
        <v>1280</v>
      </c>
      <c r="P256" s="1">
        <v>42957</v>
      </c>
      <c r="Q256" s="2">
        <v>0.33803240740740742</v>
      </c>
      <c r="U256">
        <v>203.71</v>
      </c>
      <c r="V256">
        <v>191</v>
      </c>
      <c r="Z256" t="s">
        <v>71</v>
      </c>
      <c r="AA256" t="s">
        <v>68</v>
      </c>
      <c r="AU256" t="s">
        <v>174</v>
      </c>
      <c r="AW256" t="s">
        <v>73</v>
      </c>
      <c r="AX256" t="s">
        <v>82</v>
      </c>
      <c r="AY256">
        <v>0</v>
      </c>
      <c r="AZ256" t="s">
        <v>49</v>
      </c>
      <c r="BA256" t="s">
        <v>82</v>
      </c>
      <c r="BB256">
        <v>0</v>
      </c>
      <c r="BC256">
        <v>5</v>
      </c>
      <c r="BE256">
        <v>10</v>
      </c>
      <c r="BF256">
        <v>5.33</v>
      </c>
      <c r="BG256">
        <v>5</v>
      </c>
      <c r="BL256" t="s">
        <v>138</v>
      </c>
      <c r="BP256" t="s">
        <v>233</v>
      </c>
      <c r="BQ256" s="3">
        <v>1</v>
      </c>
      <c r="BR256" s="3" t="str">
        <f t="shared" si="21"/>
        <v>Relaciones internacionales</v>
      </c>
      <c r="BS256" s="3">
        <f t="shared" si="22"/>
        <v>10</v>
      </c>
      <c r="BT256" s="83">
        <f t="shared" si="23"/>
        <v>2.340686274509804E-3</v>
      </c>
      <c r="BU256" s="82">
        <f t="shared" si="24"/>
        <v>2.5</v>
      </c>
      <c r="BV256" s="3" t="str">
        <f t="shared" si="25"/>
        <v>0</v>
      </c>
      <c r="BW256" s="3" t="str">
        <f t="shared" si="26"/>
        <v>1</v>
      </c>
      <c r="BX256" s="3" t="str">
        <f t="shared" si="27"/>
        <v>0</v>
      </c>
    </row>
    <row r="257" spans="1:76" x14ac:dyDescent="0.3">
      <c r="A257" t="s">
        <v>1281</v>
      </c>
      <c r="C257" t="s">
        <v>1282</v>
      </c>
      <c r="D257" t="s">
        <v>1283</v>
      </c>
      <c r="F257" t="s">
        <v>83</v>
      </c>
      <c r="G257" t="s">
        <v>137</v>
      </c>
      <c r="H257" t="s">
        <v>68</v>
      </c>
      <c r="I257" t="s">
        <v>68</v>
      </c>
      <c r="N257" t="s">
        <v>83</v>
      </c>
      <c r="O257" t="s">
        <v>1284</v>
      </c>
      <c r="P257" s="1">
        <v>42957</v>
      </c>
      <c r="Q257" s="2">
        <v>0.35693287037037041</v>
      </c>
      <c r="U257">
        <v>473.53</v>
      </c>
      <c r="V257">
        <v>444</v>
      </c>
      <c r="Z257" t="s">
        <v>71</v>
      </c>
      <c r="AA257" t="s">
        <v>68</v>
      </c>
      <c r="AU257" t="s">
        <v>174</v>
      </c>
      <c r="AW257" t="s">
        <v>73</v>
      </c>
      <c r="AX257" t="s">
        <v>82</v>
      </c>
      <c r="AY257">
        <v>0</v>
      </c>
      <c r="AZ257" t="s">
        <v>49</v>
      </c>
      <c r="BA257" t="s">
        <v>82</v>
      </c>
      <c r="BB257">
        <v>0</v>
      </c>
      <c r="BC257">
        <v>5</v>
      </c>
      <c r="BE257">
        <v>10</v>
      </c>
      <c r="BF257">
        <v>5.33</v>
      </c>
      <c r="BG257">
        <v>5</v>
      </c>
      <c r="BL257" t="s">
        <v>138</v>
      </c>
      <c r="BP257" t="s">
        <v>233</v>
      </c>
      <c r="BQ257" s="3">
        <v>1</v>
      </c>
      <c r="BR257" s="3" t="str">
        <f t="shared" si="21"/>
        <v>Relaciones internacionales</v>
      </c>
      <c r="BS257" s="3">
        <f t="shared" si="22"/>
        <v>10</v>
      </c>
      <c r="BT257" s="83">
        <f t="shared" si="23"/>
        <v>5.4411764705882349E-3</v>
      </c>
      <c r="BU257" s="82">
        <f t="shared" si="24"/>
        <v>2.5</v>
      </c>
      <c r="BV257" s="3" t="str">
        <f t="shared" si="25"/>
        <v>0</v>
      </c>
      <c r="BW257" s="3" t="str">
        <f t="shared" si="26"/>
        <v>1</v>
      </c>
      <c r="BX257" s="3" t="str">
        <f t="shared" si="27"/>
        <v>0</v>
      </c>
    </row>
    <row r="258" spans="1:76" x14ac:dyDescent="0.3">
      <c r="A258" t="s">
        <v>1285</v>
      </c>
      <c r="B258" t="s">
        <v>1260</v>
      </c>
      <c r="C258" t="s">
        <v>1260</v>
      </c>
      <c r="D258" t="s">
        <v>1286</v>
      </c>
      <c r="F258" t="s">
        <v>66</v>
      </c>
      <c r="G258" t="s">
        <v>67</v>
      </c>
      <c r="H258" t="s">
        <v>68</v>
      </c>
      <c r="N258" t="s">
        <v>69</v>
      </c>
      <c r="O258" t="s">
        <v>1287</v>
      </c>
      <c r="P258" s="1">
        <v>42957</v>
      </c>
      <c r="Q258" s="2">
        <v>0.38680555555555557</v>
      </c>
      <c r="S258">
        <v>49727</v>
      </c>
      <c r="U258">
        <v>462.46</v>
      </c>
      <c r="X258">
        <v>5</v>
      </c>
      <c r="Y258" t="s">
        <v>70</v>
      </c>
      <c r="Z258" t="s">
        <v>71</v>
      </c>
      <c r="AB258" t="s">
        <v>72</v>
      </c>
      <c r="AP258" t="s">
        <v>224</v>
      </c>
      <c r="AW258" t="s">
        <v>73</v>
      </c>
      <c r="AX258" t="s">
        <v>74</v>
      </c>
      <c r="AY258">
        <v>1</v>
      </c>
      <c r="AZ258" t="s">
        <v>49</v>
      </c>
      <c r="BA258" t="s">
        <v>74</v>
      </c>
      <c r="BB258">
        <v>1</v>
      </c>
      <c r="BE258">
        <v>462.46</v>
      </c>
      <c r="BF258">
        <v>462.46</v>
      </c>
      <c r="BG258">
        <v>7.81</v>
      </c>
      <c r="BL258" t="s">
        <v>67</v>
      </c>
      <c r="BM258" t="s">
        <v>75</v>
      </c>
      <c r="BP258" t="s">
        <v>233</v>
      </c>
      <c r="BQ258" s="3">
        <v>1</v>
      </c>
      <c r="BR258" s="3" t="str">
        <f t="shared" ref="BR258:BR264" si="28">+CONCATENATE(AF258,AG258,AH258,AI258,AJ258,AK258,AL258,AN258,AO258,AP258,AQ258,AR258,AS258,AT258,AU258,AV258)</f>
        <v>Tránsito de buques por el Canal</v>
      </c>
      <c r="BS258" s="3">
        <f t="shared" ref="BS258:BS265" si="29">+DAY(P258)</f>
        <v>10</v>
      </c>
      <c r="BT258" s="83">
        <f t="shared" ref="BT258:BT265" si="30">+(V258/3400)/24</f>
        <v>0</v>
      </c>
      <c r="BU258" s="82">
        <f t="shared" ref="BU258:BU265" si="31">+((BG258/10)*5)</f>
        <v>3.9049999999999994</v>
      </c>
      <c r="BV258" s="3" t="str">
        <f t="shared" ref="BV258:BV265" si="32">+IF(BB258=1,"1","0")</f>
        <v>1</v>
      </c>
      <c r="BW258" s="3" t="str">
        <f t="shared" si="26"/>
        <v>0</v>
      </c>
      <c r="BX258" s="3" t="str">
        <f t="shared" ref="BX258:BX265" si="33">+IF(BB258=(-1),"1","0")</f>
        <v>0</v>
      </c>
    </row>
    <row r="259" spans="1:76" x14ac:dyDescent="0.3">
      <c r="A259" t="s">
        <v>1288</v>
      </c>
      <c r="B259" t="s">
        <v>1289</v>
      </c>
      <c r="C259" t="s">
        <v>1289</v>
      </c>
      <c r="D259" t="s">
        <v>1290</v>
      </c>
      <c r="F259" t="s">
        <v>66</v>
      </c>
      <c r="G259" t="s">
        <v>139</v>
      </c>
      <c r="H259" t="s">
        <v>68</v>
      </c>
      <c r="N259" t="s">
        <v>69</v>
      </c>
      <c r="O259" t="s">
        <v>1291</v>
      </c>
      <c r="P259" s="1">
        <v>42957</v>
      </c>
      <c r="Q259" s="2">
        <v>0.63958333333333328</v>
      </c>
      <c r="S259">
        <v>419</v>
      </c>
      <c r="U259">
        <v>100</v>
      </c>
      <c r="X259">
        <v>4</v>
      </c>
      <c r="Y259" t="s">
        <v>140</v>
      </c>
      <c r="Z259" t="s">
        <v>71</v>
      </c>
      <c r="AB259" t="s">
        <v>72</v>
      </c>
      <c r="AD259" t="s">
        <v>77</v>
      </c>
      <c r="AE259" t="s">
        <v>194</v>
      </c>
      <c r="AM259" t="s">
        <v>77</v>
      </c>
      <c r="AV259" t="s">
        <v>269</v>
      </c>
      <c r="AW259" t="s">
        <v>73</v>
      </c>
      <c r="AX259" t="s">
        <v>74</v>
      </c>
      <c r="AY259">
        <v>1</v>
      </c>
      <c r="AZ259" t="s">
        <v>49</v>
      </c>
      <c r="BA259" t="s">
        <v>74</v>
      </c>
      <c r="BB259">
        <v>1</v>
      </c>
      <c r="BE259">
        <v>0.84</v>
      </c>
      <c r="BF259">
        <v>0.84</v>
      </c>
      <c r="BG259">
        <v>7.81</v>
      </c>
      <c r="BL259" t="s">
        <v>139</v>
      </c>
      <c r="BM259" t="s">
        <v>141</v>
      </c>
      <c r="BP259" t="s">
        <v>233</v>
      </c>
      <c r="BQ259" s="3">
        <v>1</v>
      </c>
      <c r="BR259" s="3" t="str">
        <f t="shared" si="28"/>
        <v>Cronograma de actividades</v>
      </c>
      <c r="BS259" s="3">
        <f t="shared" si="29"/>
        <v>10</v>
      </c>
      <c r="BT259" s="83">
        <f t="shared" si="30"/>
        <v>0</v>
      </c>
      <c r="BU259" s="82">
        <f t="shared" si="31"/>
        <v>3.9049999999999994</v>
      </c>
      <c r="BV259" s="3" t="str">
        <f t="shared" si="32"/>
        <v>1</v>
      </c>
      <c r="BW259" s="3" t="str">
        <f t="shared" ref="BW259:BW322" si="34">+IF(BB259=0,"1","0")</f>
        <v>0</v>
      </c>
      <c r="BX259" s="3" t="str">
        <f t="shared" si="33"/>
        <v>0</v>
      </c>
    </row>
    <row r="260" spans="1:76" x14ac:dyDescent="0.3">
      <c r="A260" t="s">
        <v>1292</v>
      </c>
      <c r="B260" t="s">
        <v>1293</v>
      </c>
      <c r="C260" t="s">
        <v>1293</v>
      </c>
      <c r="D260" t="s">
        <v>1294</v>
      </c>
      <c r="F260" t="s">
        <v>66</v>
      </c>
      <c r="G260" t="s">
        <v>151</v>
      </c>
      <c r="H260" t="s">
        <v>68</v>
      </c>
      <c r="L260" t="s">
        <v>829</v>
      </c>
      <c r="N260" t="s">
        <v>69</v>
      </c>
      <c r="O260" t="s">
        <v>1295</v>
      </c>
      <c r="P260" s="1">
        <v>42957</v>
      </c>
      <c r="Q260" s="2">
        <v>0.73263888888888884</v>
      </c>
      <c r="U260">
        <v>100</v>
      </c>
      <c r="Z260" t="s">
        <v>71</v>
      </c>
      <c r="AB260" t="s">
        <v>72</v>
      </c>
      <c r="AD260" t="s">
        <v>77</v>
      </c>
      <c r="AM260" t="s">
        <v>77</v>
      </c>
      <c r="AV260" t="s">
        <v>269</v>
      </c>
      <c r="AW260" t="s">
        <v>73</v>
      </c>
      <c r="AX260" t="s">
        <v>74</v>
      </c>
      <c r="AY260">
        <v>1</v>
      </c>
      <c r="AZ260" t="s">
        <v>49</v>
      </c>
      <c r="BA260" t="s">
        <v>74</v>
      </c>
      <c r="BB260">
        <v>1</v>
      </c>
      <c r="BG260">
        <v>10</v>
      </c>
      <c r="BL260" t="s">
        <v>151</v>
      </c>
      <c r="BM260" t="s">
        <v>152</v>
      </c>
      <c r="BP260" t="s">
        <v>233</v>
      </c>
      <c r="BQ260" s="3">
        <v>1</v>
      </c>
      <c r="BR260" s="3" t="str">
        <f t="shared" si="28"/>
        <v>Cronograma de actividades</v>
      </c>
      <c r="BS260" s="3">
        <f t="shared" si="29"/>
        <v>10</v>
      </c>
      <c r="BT260" s="83">
        <f t="shared" si="30"/>
        <v>0</v>
      </c>
      <c r="BU260" s="82">
        <f t="shared" si="31"/>
        <v>5</v>
      </c>
      <c r="BV260" s="3" t="str">
        <f t="shared" si="32"/>
        <v>1</v>
      </c>
      <c r="BW260" s="3" t="str">
        <f t="shared" si="34"/>
        <v>0</v>
      </c>
      <c r="BX260" s="3" t="str">
        <f t="shared" si="33"/>
        <v>0</v>
      </c>
    </row>
    <row r="261" spans="1:76" x14ac:dyDescent="0.3">
      <c r="A261" t="s">
        <v>1296</v>
      </c>
      <c r="B261" t="s">
        <v>1297</v>
      </c>
      <c r="C261" t="s">
        <v>1297</v>
      </c>
      <c r="D261" t="s">
        <v>1298</v>
      </c>
      <c r="F261" t="s">
        <v>66</v>
      </c>
      <c r="G261" t="s">
        <v>1299</v>
      </c>
      <c r="H261" t="s">
        <v>68</v>
      </c>
      <c r="N261" t="s">
        <v>69</v>
      </c>
      <c r="O261" t="s">
        <v>1300</v>
      </c>
      <c r="P261" s="1">
        <v>42957</v>
      </c>
      <c r="Q261" s="2">
        <v>0.48333333333333334</v>
      </c>
      <c r="S261">
        <v>419</v>
      </c>
      <c r="U261">
        <v>100</v>
      </c>
      <c r="X261">
        <v>4</v>
      </c>
      <c r="Z261" t="s">
        <v>71</v>
      </c>
      <c r="AB261" t="s">
        <v>72</v>
      </c>
      <c r="AE261" t="s">
        <v>194</v>
      </c>
      <c r="AH261" t="s">
        <v>420</v>
      </c>
      <c r="AW261" t="s">
        <v>73</v>
      </c>
      <c r="AX261" t="s">
        <v>74</v>
      </c>
      <c r="AY261">
        <v>0</v>
      </c>
      <c r="AZ261" t="s">
        <v>49</v>
      </c>
      <c r="BA261" t="s">
        <v>74</v>
      </c>
      <c r="BB261">
        <v>0</v>
      </c>
      <c r="BE261">
        <v>0.84</v>
      </c>
      <c r="BF261">
        <v>0.84</v>
      </c>
      <c r="BG261">
        <v>6.41</v>
      </c>
      <c r="BL261" t="s">
        <v>1299</v>
      </c>
      <c r="BM261" t="s">
        <v>1301</v>
      </c>
      <c r="BP261" t="s">
        <v>233</v>
      </c>
      <c r="BQ261" s="3">
        <v>1</v>
      </c>
      <c r="BR261" s="3" t="str">
        <f t="shared" si="28"/>
        <v>Compuertas</v>
      </c>
      <c r="BS261" s="3">
        <f t="shared" si="29"/>
        <v>10</v>
      </c>
      <c r="BT261" s="83">
        <f t="shared" si="30"/>
        <v>0</v>
      </c>
      <c r="BU261" s="82">
        <f t="shared" si="31"/>
        <v>3.2050000000000001</v>
      </c>
      <c r="BV261" s="3" t="str">
        <f t="shared" si="32"/>
        <v>0</v>
      </c>
      <c r="BW261" s="3" t="str">
        <f t="shared" si="34"/>
        <v>1</v>
      </c>
      <c r="BX261" s="3" t="str">
        <f t="shared" si="33"/>
        <v>0</v>
      </c>
    </row>
    <row r="262" spans="1:76" x14ac:dyDescent="0.3">
      <c r="A262" t="s">
        <v>1302</v>
      </c>
      <c r="B262" t="s">
        <v>1303</v>
      </c>
      <c r="C262" t="s">
        <v>1303</v>
      </c>
      <c r="D262" t="s">
        <v>1304</v>
      </c>
      <c r="F262" t="s">
        <v>66</v>
      </c>
      <c r="G262" t="s">
        <v>101</v>
      </c>
      <c r="H262" t="s">
        <v>68</v>
      </c>
      <c r="L262" t="s">
        <v>237</v>
      </c>
      <c r="N262" t="s">
        <v>69</v>
      </c>
      <c r="O262" t="s">
        <v>1305</v>
      </c>
      <c r="P262" s="1">
        <v>42957</v>
      </c>
      <c r="Q262" s="2">
        <v>0.69166666666666676</v>
      </c>
      <c r="S262">
        <v>24288</v>
      </c>
      <c r="U262">
        <v>131.15</v>
      </c>
      <c r="X262">
        <v>5</v>
      </c>
      <c r="Z262" t="s">
        <v>71</v>
      </c>
      <c r="AB262" t="s">
        <v>72</v>
      </c>
      <c r="AD262" t="s">
        <v>77</v>
      </c>
      <c r="AE262" t="s">
        <v>194</v>
      </c>
      <c r="AM262" t="s">
        <v>77</v>
      </c>
      <c r="AV262" t="s">
        <v>269</v>
      </c>
      <c r="AW262" t="s">
        <v>73</v>
      </c>
      <c r="AX262" t="s">
        <v>74</v>
      </c>
      <c r="AY262">
        <v>1</v>
      </c>
      <c r="AZ262" t="s">
        <v>49</v>
      </c>
      <c r="BA262" t="s">
        <v>74</v>
      </c>
      <c r="BB262">
        <v>1</v>
      </c>
      <c r="BE262">
        <v>131.15</v>
      </c>
      <c r="BF262">
        <v>131.15</v>
      </c>
      <c r="BG262">
        <v>7.81</v>
      </c>
      <c r="BL262" t="s">
        <v>101</v>
      </c>
      <c r="BM262" t="s">
        <v>102</v>
      </c>
      <c r="BP262" t="s">
        <v>233</v>
      </c>
      <c r="BQ262" s="3">
        <v>1</v>
      </c>
      <c r="BR262" s="3" t="s">
        <v>220</v>
      </c>
      <c r="BS262" s="3">
        <f t="shared" si="29"/>
        <v>10</v>
      </c>
      <c r="BT262" s="83">
        <f t="shared" si="30"/>
        <v>0</v>
      </c>
      <c r="BU262" s="82">
        <f t="shared" si="31"/>
        <v>3.9049999999999994</v>
      </c>
      <c r="BV262" s="3" t="str">
        <f t="shared" si="32"/>
        <v>1</v>
      </c>
      <c r="BW262" s="3" t="str">
        <f t="shared" si="34"/>
        <v>0</v>
      </c>
      <c r="BX262" s="3" t="str">
        <f t="shared" si="33"/>
        <v>0</v>
      </c>
    </row>
    <row r="263" spans="1:76" x14ac:dyDescent="0.3">
      <c r="A263" t="s">
        <v>1306</v>
      </c>
      <c r="B263" t="s">
        <v>1307</v>
      </c>
      <c r="C263" t="s">
        <v>1307</v>
      </c>
      <c r="D263" t="s">
        <v>852</v>
      </c>
      <c r="F263" t="s">
        <v>66</v>
      </c>
      <c r="G263" t="s">
        <v>158</v>
      </c>
      <c r="H263" t="s">
        <v>68</v>
      </c>
      <c r="N263" t="s">
        <v>69</v>
      </c>
      <c r="O263" t="s">
        <v>1308</v>
      </c>
      <c r="P263" s="1">
        <v>42957</v>
      </c>
      <c r="Q263" s="2">
        <v>0.53611111111111109</v>
      </c>
      <c r="S263">
        <v>419</v>
      </c>
      <c r="U263">
        <v>100</v>
      </c>
      <c r="X263">
        <v>4</v>
      </c>
      <c r="Z263" t="s">
        <v>71</v>
      </c>
      <c r="AB263" t="s">
        <v>72</v>
      </c>
      <c r="AE263" t="s">
        <v>194</v>
      </c>
      <c r="AV263" t="s">
        <v>269</v>
      </c>
      <c r="AW263" t="s">
        <v>73</v>
      </c>
      <c r="AX263" t="s">
        <v>74</v>
      </c>
      <c r="AY263">
        <v>1</v>
      </c>
      <c r="AZ263" t="s">
        <v>49</v>
      </c>
      <c r="BA263" t="s">
        <v>74</v>
      </c>
      <c r="BB263">
        <v>1</v>
      </c>
      <c r="BE263">
        <v>0.84</v>
      </c>
      <c r="BF263">
        <v>0.84</v>
      </c>
      <c r="BG263">
        <v>7.81</v>
      </c>
      <c r="BL263" t="s">
        <v>158</v>
      </c>
      <c r="BM263" t="s">
        <v>159</v>
      </c>
      <c r="BP263" t="s">
        <v>233</v>
      </c>
      <c r="BQ263" s="3">
        <v>1</v>
      </c>
      <c r="BR263" s="3" t="str">
        <f t="shared" si="28"/>
        <v>Cronograma de actividades</v>
      </c>
      <c r="BS263" s="3">
        <f t="shared" si="29"/>
        <v>10</v>
      </c>
      <c r="BT263" s="83">
        <f t="shared" si="30"/>
        <v>0</v>
      </c>
      <c r="BU263" s="82">
        <f t="shared" si="31"/>
        <v>3.9049999999999994</v>
      </c>
      <c r="BV263" s="3" t="str">
        <f t="shared" si="32"/>
        <v>1</v>
      </c>
      <c r="BW263" s="3" t="str">
        <f t="shared" si="34"/>
        <v>0</v>
      </c>
      <c r="BX263" s="3" t="str">
        <f t="shared" si="33"/>
        <v>0</v>
      </c>
    </row>
    <row r="264" spans="1:76" x14ac:dyDescent="0.3">
      <c r="A264" t="s">
        <v>1309</v>
      </c>
      <c r="B264" t="s">
        <v>1310</v>
      </c>
      <c r="C264" t="s">
        <v>1310</v>
      </c>
      <c r="D264" t="s">
        <v>1311</v>
      </c>
      <c r="F264" t="s">
        <v>66</v>
      </c>
      <c r="G264" t="s">
        <v>158</v>
      </c>
      <c r="H264" t="s">
        <v>68</v>
      </c>
      <c r="N264" t="s">
        <v>69</v>
      </c>
      <c r="O264" t="s">
        <v>1312</v>
      </c>
      <c r="P264" s="1">
        <v>42957</v>
      </c>
      <c r="Q264" s="2">
        <v>0.61875000000000002</v>
      </c>
      <c r="S264">
        <v>419</v>
      </c>
      <c r="U264">
        <v>100</v>
      </c>
      <c r="X264">
        <v>4</v>
      </c>
      <c r="Z264" t="s">
        <v>71</v>
      </c>
      <c r="AB264" t="s">
        <v>72</v>
      </c>
      <c r="AE264" t="s">
        <v>194</v>
      </c>
      <c r="AF264" t="s">
        <v>221</v>
      </c>
      <c r="AW264" t="s">
        <v>73</v>
      </c>
      <c r="AX264" t="s">
        <v>74</v>
      </c>
      <c r="AY264">
        <v>1</v>
      </c>
      <c r="AZ264" t="s">
        <v>49</v>
      </c>
      <c r="BA264" t="s">
        <v>74</v>
      </c>
      <c r="BB264">
        <v>1</v>
      </c>
      <c r="BE264">
        <v>0.84</v>
      </c>
      <c r="BF264">
        <v>0.84</v>
      </c>
      <c r="BG264">
        <v>7.81</v>
      </c>
      <c r="BL264" t="s">
        <v>158</v>
      </c>
      <c r="BM264" t="s">
        <v>159</v>
      </c>
      <c r="BP264" t="s">
        <v>233</v>
      </c>
      <c r="BQ264" s="3">
        <v>1</v>
      </c>
      <c r="BR264" s="3" t="str">
        <f t="shared" si="28"/>
        <v>Administración</v>
      </c>
      <c r="BS264" s="3">
        <f t="shared" si="29"/>
        <v>10</v>
      </c>
      <c r="BT264" s="83">
        <f t="shared" si="30"/>
        <v>0</v>
      </c>
      <c r="BU264" s="82">
        <f t="shared" si="31"/>
        <v>3.9049999999999994</v>
      </c>
      <c r="BV264" s="3" t="str">
        <f t="shared" si="32"/>
        <v>1</v>
      </c>
      <c r="BW264" s="3" t="str">
        <f t="shared" si="34"/>
        <v>0</v>
      </c>
      <c r="BX264" s="3" t="str">
        <f t="shared" si="33"/>
        <v>0</v>
      </c>
    </row>
    <row r="265" spans="1:76" x14ac:dyDescent="0.3">
      <c r="A265" t="s">
        <v>1313</v>
      </c>
      <c r="C265" t="s">
        <v>1314</v>
      </c>
      <c r="D265" t="s">
        <v>1315</v>
      </c>
      <c r="F265" t="s">
        <v>134</v>
      </c>
      <c r="G265" t="s">
        <v>142</v>
      </c>
      <c r="H265" t="s">
        <v>68</v>
      </c>
      <c r="I265" t="s">
        <v>68</v>
      </c>
      <c r="N265" t="s">
        <v>134</v>
      </c>
      <c r="O265" t="s">
        <v>1316</v>
      </c>
      <c r="P265" s="1">
        <v>42957</v>
      </c>
      <c r="Q265" s="2">
        <v>0.82728009259259261</v>
      </c>
      <c r="U265">
        <v>4897.5</v>
      </c>
      <c r="V265">
        <v>50</v>
      </c>
      <c r="Z265" t="s">
        <v>71</v>
      </c>
      <c r="AA265" t="s">
        <v>68</v>
      </c>
      <c r="AU265" t="s">
        <v>174</v>
      </c>
      <c r="AW265" t="s">
        <v>73</v>
      </c>
      <c r="AX265" t="s">
        <v>78</v>
      </c>
      <c r="AY265">
        <v>1</v>
      </c>
      <c r="AZ265" t="s">
        <v>49</v>
      </c>
      <c r="BA265" t="s">
        <v>78</v>
      </c>
      <c r="BB265">
        <v>1</v>
      </c>
      <c r="BC265">
        <v>25</v>
      </c>
      <c r="BE265">
        <v>2448.75</v>
      </c>
      <c r="BF265">
        <v>2448.75</v>
      </c>
      <c r="BG265">
        <v>8</v>
      </c>
      <c r="BL265" t="s">
        <v>136</v>
      </c>
      <c r="BP265" t="s">
        <v>233</v>
      </c>
      <c r="BQ265" s="3">
        <v>1</v>
      </c>
      <c r="BR265" s="3" t="s">
        <v>220</v>
      </c>
      <c r="BS265" s="3">
        <f t="shared" si="29"/>
        <v>10</v>
      </c>
      <c r="BT265" s="83">
        <f t="shared" si="30"/>
        <v>6.1274509803921568E-4</v>
      </c>
      <c r="BU265" s="82">
        <f t="shared" si="31"/>
        <v>4</v>
      </c>
      <c r="BV265" s="3" t="str">
        <f t="shared" si="32"/>
        <v>1</v>
      </c>
      <c r="BW265" s="3" t="str">
        <f t="shared" si="34"/>
        <v>0</v>
      </c>
      <c r="BX265" s="3" t="str">
        <f t="shared" si="33"/>
        <v>0</v>
      </c>
    </row>
    <row r="266" spans="1:76" s="107" customFormat="1" x14ac:dyDescent="0.3">
      <c r="A266" t="s">
        <v>1317</v>
      </c>
      <c r="B266" t="s">
        <v>1318</v>
      </c>
      <c r="C266" t="s">
        <v>1318</v>
      </c>
      <c r="D266" t="s">
        <v>1130</v>
      </c>
      <c r="E266"/>
      <c r="F266" t="s">
        <v>66</v>
      </c>
      <c r="G266" t="s">
        <v>105</v>
      </c>
      <c r="H266" t="s">
        <v>68</v>
      </c>
      <c r="I266"/>
      <c r="J266"/>
      <c r="K266"/>
      <c r="L266"/>
      <c r="M266"/>
      <c r="N266" t="s">
        <v>69</v>
      </c>
      <c r="O266" t="s">
        <v>1319</v>
      </c>
      <c r="P266" s="1">
        <v>42957</v>
      </c>
      <c r="Q266" s="2">
        <v>0.48541666666666666</v>
      </c>
      <c r="R266"/>
      <c r="S266">
        <v>1823</v>
      </c>
      <c r="T266"/>
      <c r="U266">
        <v>100</v>
      </c>
      <c r="V266"/>
      <c r="W266"/>
      <c r="X266">
        <v>4</v>
      </c>
      <c r="Y266"/>
      <c r="Z266" t="s">
        <v>71</v>
      </c>
      <c r="AA266"/>
      <c r="AB266" t="s">
        <v>72</v>
      </c>
      <c r="AC266"/>
      <c r="AD266"/>
      <c r="AE266" t="s">
        <v>194</v>
      </c>
      <c r="AF266" t="s">
        <v>221</v>
      </c>
      <c r="AG266"/>
      <c r="AH266"/>
      <c r="AI266"/>
      <c r="AJ266"/>
      <c r="AK266"/>
      <c r="AL266"/>
      <c r="AM266" t="s">
        <v>77</v>
      </c>
      <c r="AN266"/>
      <c r="AO266"/>
      <c r="AP266"/>
      <c r="AQ266"/>
      <c r="AR266"/>
      <c r="AS266"/>
      <c r="AT266"/>
      <c r="AU266"/>
      <c r="AV266"/>
      <c r="AW266" t="s">
        <v>73</v>
      </c>
      <c r="AX266" t="s">
        <v>74</v>
      </c>
      <c r="AY266">
        <v>1</v>
      </c>
      <c r="AZ266" t="s">
        <v>49</v>
      </c>
      <c r="BA266" t="s">
        <v>74</v>
      </c>
      <c r="BB266">
        <v>1</v>
      </c>
      <c r="BC266"/>
      <c r="BD266"/>
      <c r="BE266">
        <v>5.0999999999999996</v>
      </c>
      <c r="BF266">
        <v>5.0999999999999996</v>
      </c>
      <c r="BG266">
        <v>7.81</v>
      </c>
      <c r="BH266"/>
      <c r="BI266"/>
      <c r="BJ266"/>
      <c r="BK266"/>
      <c r="BL266" t="s">
        <v>105</v>
      </c>
      <c r="BM266" t="s">
        <v>106</v>
      </c>
      <c r="BN266"/>
      <c r="BO266"/>
      <c r="BP266" t="s">
        <v>233</v>
      </c>
      <c r="BQ266" s="108">
        <v>1</v>
      </c>
      <c r="BR266" s="108" t="str">
        <f t="shared" ref="BR266:BR329" si="35">+CONCATENATE(AF266,AG266,AH266,AI266,AJ266,AK266,AL266,AN266,AO266,AP266,AQ266,AR266,AS266,AT266,AU266,AV266)</f>
        <v>Administración</v>
      </c>
      <c r="BS266" s="108">
        <f t="shared" ref="BS266:BS329" si="36">+DAY(P266)</f>
        <v>10</v>
      </c>
      <c r="BT266" s="109">
        <f t="shared" ref="BT266:BT329" si="37">+(V266/3400)/24</f>
        <v>0</v>
      </c>
      <c r="BU266" s="110">
        <f t="shared" ref="BU266:BU329" si="38">+((BG266/10)*5)</f>
        <v>3.9049999999999994</v>
      </c>
      <c r="BV266" s="108" t="str">
        <f t="shared" ref="BV266:BV329" si="39">+IF(BB266=1,"1","0")</f>
        <v>1</v>
      </c>
      <c r="BW266" s="108" t="str">
        <f t="shared" si="34"/>
        <v>0</v>
      </c>
      <c r="BX266" s="108" t="str">
        <f t="shared" ref="BX266:BX329" si="40">+IF(BB266=(-1),"1","0")</f>
        <v>0</v>
      </c>
    </row>
    <row r="267" spans="1:76" x14ac:dyDescent="0.3">
      <c r="A267" t="s">
        <v>1320</v>
      </c>
      <c r="C267" t="s">
        <v>1321</v>
      </c>
      <c r="D267" t="s">
        <v>1322</v>
      </c>
      <c r="F267" t="s">
        <v>116</v>
      </c>
      <c r="G267" t="s">
        <v>124</v>
      </c>
      <c r="H267" t="s">
        <v>68</v>
      </c>
      <c r="L267" t="s">
        <v>1262</v>
      </c>
      <c r="N267" t="s">
        <v>118</v>
      </c>
      <c r="O267" t="s">
        <v>1323</v>
      </c>
      <c r="P267" s="1">
        <v>42957</v>
      </c>
      <c r="R267">
        <v>1480.2</v>
      </c>
      <c r="S267">
        <v>5</v>
      </c>
      <c r="U267">
        <v>1684</v>
      </c>
      <c r="W267">
        <v>4</v>
      </c>
      <c r="Y267" t="s">
        <v>70</v>
      </c>
      <c r="Z267" t="s">
        <v>71</v>
      </c>
      <c r="AB267" t="s">
        <v>72</v>
      </c>
      <c r="AQ267" t="s">
        <v>240</v>
      </c>
      <c r="AW267" t="s">
        <v>73</v>
      </c>
      <c r="AX267" t="s">
        <v>82</v>
      </c>
      <c r="AY267">
        <v>-1</v>
      </c>
      <c r="AZ267" t="s">
        <v>49</v>
      </c>
      <c r="BA267" t="s">
        <v>82</v>
      </c>
      <c r="BB267">
        <v>-1</v>
      </c>
      <c r="BD267">
        <v>0.03</v>
      </c>
      <c r="BE267">
        <v>54.22</v>
      </c>
      <c r="BF267">
        <v>-54.22</v>
      </c>
      <c r="BG267">
        <v>3.75</v>
      </c>
      <c r="BL267" t="s">
        <v>124</v>
      </c>
      <c r="BM267" t="s">
        <v>125</v>
      </c>
      <c r="BO267" t="s">
        <v>120</v>
      </c>
      <c r="BP267" t="s">
        <v>77</v>
      </c>
      <c r="BQ267" s="3">
        <v>1</v>
      </c>
      <c r="BR267" s="3" t="str">
        <f t="shared" si="35"/>
        <v>Ríos y mares</v>
      </c>
      <c r="BS267" s="3">
        <f t="shared" si="36"/>
        <v>10</v>
      </c>
      <c r="BT267" s="83">
        <f t="shared" si="37"/>
        <v>0</v>
      </c>
      <c r="BU267" s="82">
        <f t="shared" si="38"/>
        <v>1.875</v>
      </c>
      <c r="BV267" s="3" t="str">
        <f t="shared" si="39"/>
        <v>0</v>
      </c>
      <c r="BW267" s="3" t="str">
        <f t="shared" si="34"/>
        <v>0</v>
      </c>
      <c r="BX267" s="3" t="str">
        <f t="shared" si="40"/>
        <v>1</v>
      </c>
    </row>
    <row r="268" spans="1:76" x14ac:dyDescent="0.3">
      <c r="A268" t="s">
        <v>1324</v>
      </c>
      <c r="C268" t="s">
        <v>1325</v>
      </c>
      <c r="D268" t="s">
        <v>1326</v>
      </c>
      <c r="F268" t="s">
        <v>116</v>
      </c>
      <c r="G268" t="s">
        <v>129</v>
      </c>
      <c r="H268" t="s">
        <v>68</v>
      </c>
      <c r="K268" t="s">
        <v>130</v>
      </c>
      <c r="L268" t="s">
        <v>328</v>
      </c>
      <c r="N268" t="s">
        <v>118</v>
      </c>
      <c r="O268" t="s">
        <v>1323</v>
      </c>
      <c r="P268" s="1">
        <v>42957</v>
      </c>
      <c r="R268">
        <v>173</v>
      </c>
      <c r="S268">
        <v>4</v>
      </c>
      <c r="U268">
        <v>264</v>
      </c>
      <c r="W268">
        <v>2</v>
      </c>
      <c r="Y268" t="s">
        <v>70</v>
      </c>
      <c r="Z268" t="s">
        <v>71</v>
      </c>
      <c r="AB268" t="s">
        <v>72</v>
      </c>
      <c r="AU268" t="s">
        <v>174</v>
      </c>
      <c r="AW268" t="s">
        <v>73</v>
      </c>
      <c r="AX268" t="s">
        <v>78</v>
      </c>
      <c r="AY268">
        <v>1</v>
      </c>
      <c r="AZ268" t="s">
        <v>49</v>
      </c>
      <c r="BA268" t="s">
        <v>78</v>
      </c>
      <c r="BB268">
        <v>1</v>
      </c>
      <c r="BD268">
        <v>0.1</v>
      </c>
      <c r="BE268">
        <v>132</v>
      </c>
      <c r="BF268">
        <v>132</v>
      </c>
      <c r="BG268">
        <v>8.1300000000000008</v>
      </c>
      <c r="BL268" t="s">
        <v>129</v>
      </c>
      <c r="BM268" t="s">
        <v>131</v>
      </c>
      <c r="BO268" t="s">
        <v>120</v>
      </c>
      <c r="BP268" t="s">
        <v>77</v>
      </c>
      <c r="BQ268" s="3">
        <v>1</v>
      </c>
      <c r="BR268" s="3" t="str">
        <f t="shared" si="35"/>
        <v>Relaciones internacionales</v>
      </c>
      <c r="BS268" s="3">
        <f t="shared" si="36"/>
        <v>10</v>
      </c>
      <c r="BT268" s="83">
        <f t="shared" si="37"/>
        <v>0</v>
      </c>
      <c r="BU268" s="82">
        <f t="shared" si="38"/>
        <v>4.0650000000000004</v>
      </c>
      <c r="BV268" s="3" t="str">
        <f t="shared" si="39"/>
        <v>1</v>
      </c>
      <c r="BW268" s="3" t="str">
        <f t="shared" si="34"/>
        <v>0</v>
      </c>
      <c r="BX268" s="3" t="str">
        <f t="shared" si="40"/>
        <v>0</v>
      </c>
    </row>
    <row r="269" spans="1:76" x14ac:dyDescent="0.3">
      <c r="A269" t="s">
        <v>1327</v>
      </c>
      <c r="C269" t="s">
        <v>1328</v>
      </c>
      <c r="D269" t="s">
        <v>1329</v>
      </c>
      <c r="F269" t="s">
        <v>116</v>
      </c>
      <c r="G269" t="s">
        <v>124</v>
      </c>
      <c r="H269" t="s">
        <v>68</v>
      </c>
      <c r="L269" t="s">
        <v>332</v>
      </c>
      <c r="N269" t="s">
        <v>118</v>
      </c>
      <c r="O269" t="s">
        <v>1323</v>
      </c>
      <c r="P269" s="1">
        <v>42957</v>
      </c>
      <c r="R269">
        <v>408.3</v>
      </c>
      <c r="S269">
        <v>5</v>
      </c>
      <c r="U269">
        <v>490</v>
      </c>
      <c r="W269">
        <v>13</v>
      </c>
      <c r="Y269" t="s">
        <v>70</v>
      </c>
      <c r="Z269" t="s">
        <v>71</v>
      </c>
      <c r="AB269" t="s">
        <v>72</v>
      </c>
      <c r="AH269" t="s">
        <v>216</v>
      </c>
      <c r="AW269" t="s">
        <v>73</v>
      </c>
      <c r="AX269" t="s">
        <v>78</v>
      </c>
      <c r="AY269">
        <v>1</v>
      </c>
      <c r="AZ269" t="s">
        <v>49</v>
      </c>
      <c r="BA269" t="s">
        <v>78</v>
      </c>
      <c r="BB269">
        <v>1</v>
      </c>
      <c r="BD269">
        <v>0.14000000000000001</v>
      </c>
      <c r="BE269">
        <v>245</v>
      </c>
      <c r="BF269">
        <v>245</v>
      </c>
      <c r="BG269">
        <v>6.88</v>
      </c>
      <c r="BL269" t="s">
        <v>124</v>
      </c>
      <c r="BM269" t="s">
        <v>125</v>
      </c>
      <c r="BO269" t="s">
        <v>120</v>
      </c>
      <c r="BP269" t="s">
        <v>233</v>
      </c>
      <c r="BQ269" s="3">
        <v>1</v>
      </c>
      <c r="BR269" s="3" t="str">
        <f t="shared" si="35"/>
        <v>Ampliación Canal</v>
      </c>
      <c r="BS269" s="3">
        <f t="shared" si="36"/>
        <v>10</v>
      </c>
      <c r="BT269" s="83">
        <f t="shared" si="37"/>
        <v>0</v>
      </c>
      <c r="BU269" s="82">
        <f t="shared" si="38"/>
        <v>3.4399999999999995</v>
      </c>
      <c r="BV269" s="3" t="str">
        <f t="shared" si="39"/>
        <v>1</v>
      </c>
      <c r="BW269" s="3" t="str">
        <f t="shared" si="34"/>
        <v>0</v>
      </c>
      <c r="BX269" s="3" t="str">
        <f t="shared" si="40"/>
        <v>0</v>
      </c>
    </row>
    <row r="270" spans="1:76" x14ac:dyDescent="0.3">
      <c r="A270" t="s">
        <v>1330</v>
      </c>
      <c r="C270" t="s">
        <v>1331</v>
      </c>
      <c r="D270" t="s">
        <v>1332</v>
      </c>
      <c r="F270" t="s">
        <v>134</v>
      </c>
      <c r="G270" t="s">
        <v>171</v>
      </c>
      <c r="H270" t="s">
        <v>68</v>
      </c>
      <c r="I270" t="s">
        <v>68</v>
      </c>
      <c r="N270" t="s">
        <v>134</v>
      </c>
      <c r="O270" t="s">
        <v>1333</v>
      </c>
      <c r="P270" s="1">
        <v>42957</v>
      </c>
      <c r="Q270" s="2">
        <v>0.85509259259259263</v>
      </c>
      <c r="U270">
        <v>1237.5</v>
      </c>
      <c r="V270">
        <v>60</v>
      </c>
      <c r="Z270" t="s">
        <v>71</v>
      </c>
      <c r="AA270" t="s">
        <v>68</v>
      </c>
      <c r="AV270" t="s">
        <v>312</v>
      </c>
      <c r="AW270" t="s">
        <v>73</v>
      </c>
      <c r="AX270" t="s">
        <v>74</v>
      </c>
      <c r="AY270">
        <v>1</v>
      </c>
      <c r="AZ270" t="s">
        <v>49</v>
      </c>
      <c r="BA270" t="s">
        <v>74</v>
      </c>
      <c r="BB270">
        <v>1</v>
      </c>
      <c r="BC270">
        <v>60</v>
      </c>
      <c r="BE270">
        <v>1237.5</v>
      </c>
      <c r="BF270">
        <v>1237.5</v>
      </c>
      <c r="BG270">
        <v>10</v>
      </c>
      <c r="BL270" t="s">
        <v>160</v>
      </c>
      <c r="BP270" t="s">
        <v>233</v>
      </c>
      <c r="BQ270" s="3">
        <v>1</v>
      </c>
      <c r="BR270" s="3" t="str">
        <f t="shared" si="35"/>
        <v>Fiestas y cocteles</v>
      </c>
      <c r="BS270" s="3">
        <f t="shared" si="36"/>
        <v>10</v>
      </c>
      <c r="BT270" s="83">
        <f t="shared" si="37"/>
        <v>7.3529411764705881E-4</v>
      </c>
      <c r="BU270" s="82">
        <f t="shared" si="38"/>
        <v>5</v>
      </c>
      <c r="BV270" s="3" t="str">
        <f t="shared" si="39"/>
        <v>1</v>
      </c>
      <c r="BW270" s="3" t="str">
        <f t="shared" si="34"/>
        <v>0</v>
      </c>
      <c r="BX270" s="3" t="str">
        <f t="shared" si="40"/>
        <v>0</v>
      </c>
    </row>
    <row r="271" spans="1:76" x14ac:dyDescent="0.3">
      <c r="A271" t="s">
        <v>1334</v>
      </c>
      <c r="C271" t="s">
        <v>1335</v>
      </c>
      <c r="D271" t="s">
        <v>1336</v>
      </c>
      <c r="F271" t="s">
        <v>116</v>
      </c>
      <c r="G271" t="s">
        <v>265</v>
      </c>
      <c r="H271" t="s">
        <v>68</v>
      </c>
      <c r="K271" t="s">
        <v>322</v>
      </c>
      <c r="N271" t="s">
        <v>118</v>
      </c>
      <c r="O271" t="s">
        <v>1242</v>
      </c>
      <c r="P271" s="1">
        <v>42956</v>
      </c>
      <c r="R271">
        <v>487.8</v>
      </c>
      <c r="S271">
        <v>4</v>
      </c>
      <c r="U271">
        <v>603</v>
      </c>
      <c r="W271">
        <v>14</v>
      </c>
      <c r="Y271" t="s">
        <v>356</v>
      </c>
      <c r="Z271" t="s">
        <v>71</v>
      </c>
      <c r="AB271" t="s">
        <v>72</v>
      </c>
      <c r="AO271" t="s">
        <v>222</v>
      </c>
      <c r="AW271" t="s">
        <v>73</v>
      </c>
      <c r="AX271" t="s">
        <v>82</v>
      </c>
      <c r="AY271">
        <v>0</v>
      </c>
      <c r="AZ271" t="s">
        <v>49</v>
      </c>
      <c r="BA271" t="s">
        <v>82</v>
      </c>
      <c r="BB271">
        <v>0</v>
      </c>
      <c r="BD271">
        <v>0.03</v>
      </c>
      <c r="BE271">
        <v>18.91</v>
      </c>
      <c r="BF271">
        <v>18.91</v>
      </c>
      <c r="BG271">
        <v>5.47</v>
      </c>
      <c r="BL271" t="s">
        <v>265</v>
      </c>
      <c r="BM271" t="s">
        <v>357</v>
      </c>
      <c r="BO271" t="s">
        <v>120</v>
      </c>
      <c r="BP271" t="s">
        <v>77</v>
      </c>
      <c r="BQ271" s="3">
        <v>1</v>
      </c>
      <c r="BR271" s="3" t="str">
        <f t="shared" si="35"/>
        <v>Sitios turísticos</v>
      </c>
      <c r="BS271" s="3">
        <f t="shared" si="36"/>
        <v>9</v>
      </c>
      <c r="BT271" s="83">
        <f t="shared" si="37"/>
        <v>0</v>
      </c>
      <c r="BU271" s="82">
        <f t="shared" si="38"/>
        <v>2.7349999999999994</v>
      </c>
      <c r="BV271" s="3" t="str">
        <f t="shared" si="39"/>
        <v>0</v>
      </c>
      <c r="BW271" s="3" t="str">
        <f t="shared" si="34"/>
        <v>1</v>
      </c>
      <c r="BX271" s="3" t="str">
        <f t="shared" si="40"/>
        <v>0</v>
      </c>
    </row>
    <row r="272" spans="1:76" x14ac:dyDescent="0.3">
      <c r="A272" t="s">
        <v>1337</v>
      </c>
      <c r="C272" t="s">
        <v>1338</v>
      </c>
      <c r="D272" t="s">
        <v>1339</v>
      </c>
      <c r="F272" t="s">
        <v>116</v>
      </c>
      <c r="G272" t="s">
        <v>265</v>
      </c>
      <c r="H272" t="s">
        <v>68</v>
      </c>
      <c r="K272" t="s">
        <v>322</v>
      </c>
      <c r="N272" t="s">
        <v>118</v>
      </c>
      <c r="O272" t="s">
        <v>1242</v>
      </c>
      <c r="P272" s="1">
        <v>42956</v>
      </c>
      <c r="R272">
        <v>204.4</v>
      </c>
      <c r="S272">
        <v>4</v>
      </c>
      <c r="U272">
        <v>253</v>
      </c>
      <c r="W272">
        <v>4</v>
      </c>
      <c r="Y272" t="s">
        <v>356</v>
      </c>
      <c r="Z272" t="s">
        <v>71</v>
      </c>
      <c r="AB272" t="s">
        <v>72</v>
      </c>
      <c r="AV272" t="s">
        <v>269</v>
      </c>
      <c r="AW272" t="s">
        <v>73</v>
      </c>
      <c r="AX272" t="s">
        <v>74</v>
      </c>
      <c r="AY272">
        <v>1</v>
      </c>
      <c r="AZ272" t="s">
        <v>49</v>
      </c>
      <c r="BA272" t="s">
        <v>74</v>
      </c>
      <c r="BB272">
        <v>1</v>
      </c>
      <c r="BD272">
        <v>0.42</v>
      </c>
      <c r="BE272">
        <v>253</v>
      </c>
      <c r="BF272">
        <v>253</v>
      </c>
      <c r="BG272">
        <v>7.81</v>
      </c>
      <c r="BL272" t="s">
        <v>265</v>
      </c>
      <c r="BM272" t="s">
        <v>357</v>
      </c>
      <c r="BO272" t="s">
        <v>120</v>
      </c>
      <c r="BP272" t="s">
        <v>233</v>
      </c>
      <c r="BQ272" s="3">
        <v>1</v>
      </c>
      <c r="BR272" s="3" t="str">
        <f t="shared" si="35"/>
        <v>Cronograma de actividades</v>
      </c>
      <c r="BS272" s="3">
        <f t="shared" si="36"/>
        <v>9</v>
      </c>
      <c r="BT272" s="83">
        <f t="shared" si="37"/>
        <v>0</v>
      </c>
      <c r="BU272" s="82">
        <f t="shared" si="38"/>
        <v>3.9049999999999994</v>
      </c>
      <c r="BV272" s="3" t="str">
        <f t="shared" si="39"/>
        <v>1</v>
      </c>
      <c r="BW272" s="3" t="str">
        <f t="shared" si="34"/>
        <v>0</v>
      </c>
      <c r="BX272" s="3" t="str">
        <f t="shared" si="40"/>
        <v>0</v>
      </c>
    </row>
    <row r="273" spans="1:76" x14ac:dyDescent="0.3">
      <c r="A273" t="s">
        <v>1340</v>
      </c>
      <c r="C273" t="s">
        <v>1341</v>
      </c>
      <c r="D273" t="s">
        <v>1342</v>
      </c>
      <c r="F273" t="s">
        <v>116</v>
      </c>
      <c r="G273" t="s">
        <v>146</v>
      </c>
      <c r="H273" t="s">
        <v>68</v>
      </c>
      <c r="N273" t="s">
        <v>118</v>
      </c>
      <c r="O273" t="s">
        <v>1323</v>
      </c>
      <c r="P273" s="1">
        <v>42957</v>
      </c>
      <c r="R273">
        <v>44.3</v>
      </c>
      <c r="S273">
        <v>4</v>
      </c>
      <c r="U273">
        <v>47</v>
      </c>
      <c r="W273">
        <v>28</v>
      </c>
      <c r="Y273" t="s">
        <v>70</v>
      </c>
      <c r="Z273" t="s">
        <v>71</v>
      </c>
      <c r="AB273" t="s">
        <v>72</v>
      </c>
      <c r="AV273" t="s">
        <v>269</v>
      </c>
      <c r="AW273" t="s">
        <v>73</v>
      </c>
      <c r="AX273" t="s">
        <v>82</v>
      </c>
      <c r="AY273">
        <v>0</v>
      </c>
      <c r="AZ273" t="s">
        <v>49</v>
      </c>
      <c r="BA273" t="s">
        <v>82</v>
      </c>
      <c r="BB273">
        <v>0</v>
      </c>
      <c r="BD273">
        <v>0.03</v>
      </c>
      <c r="BE273">
        <v>24.12</v>
      </c>
      <c r="BF273">
        <v>24.12</v>
      </c>
      <c r="BG273">
        <v>5.47</v>
      </c>
      <c r="BL273" t="s">
        <v>146</v>
      </c>
      <c r="BM273" t="s">
        <v>147</v>
      </c>
      <c r="BO273" t="s">
        <v>120</v>
      </c>
      <c r="BP273" t="s">
        <v>77</v>
      </c>
      <c r="BQ273" s="3">
        <v>1</v>
      </c>
      <c r="BR273" s="3" t="str">
        <f t="shared" si="35"/>
        <v>Cronograma de actividades</v>
      </c>
      <c r="BS273" s="3">
        <f t="shared" si="36"/>
        <v>10</v>
      </c>
      <c r="BT273" s="83">
        <f t="shared" si="37"/>
        <v>0</v>
      </c>
      <c r="BU273" s="82">
        <f t="shared" si="38"/>
        <v>2.7349999999999994</v>
      </c>
      <c r="BV273" s="3" t="str">
        <f t="shared" si="39"/>
        <v>0</v>
      </c>
      <c r="BW273" s="3" t="str">
        <f t="shared" si="34"/>
        <v>1</v>
      </c>
      <c r="BX273" s="3" t="str">
        <f t="shared" si="40"/>
        <v>0</v>
      </c>
    </row>
    <row r="274" spans="1:76" x14ac:dyDescent="0.3">
      <c r="A274" t="s">
        <v>1343</v>
      </c>
      <c r="B274" t="s">
        <v>1344</v>
      </c>
      <c r="C274" t="s">
        <v>1344</v>
      </c>
      <c r="D274" t="s">
        <v>1345</v>
      </c>
      <c r="F274" t="s">
        <v>66</v>
      </c>
      <c r="G274" t="s">
        <v>280</v>
      </c>
      <c r="H274" t="s">
        <v>68</v>
      </c>
      <c r="N274" t="s">
        <v>69</v>
      </c>
      <c r="O274" t="s">
        <v>1346</v>
      </c>
      <c r="P274" s="1">
        <v>42958</v>
      </c>
      <c r="Q274" s="2">
        <v>0.32847222222222222</v>
      </c>
      <c r="S274">
        <v>1131</v>
      </c>
      <c r="U274">
        <v>100</v>
      </c>
      <c r="X274">
        <v>4</v>
      </c>
      <c r="Z274" t="s">
        <v>71</v>
      </c>
      <c r="AB274" t="s">
        <v>72</v>
      </c>
      <c r="AD274" t="s">
        <v>77</v>
      </c>
      <c r="AM274" t="s">
        <v>77</v>
      </c>
      <c r="AV274" t="s">
        <v>269</v>
      </c>
      <c r="AW274" t="s">
        <v>73</v>
      </c>
      <c r="AX274" t="s">
        <v>74</v>
      </c>
      <c r="AY274">
        <v>1</v>
      </c>
      <c r="AZ274" t="s">
        <v>49</v>
      </c>
      <c r="BA274" t="s">
        <v>74</v>
      </c>
      <c r="BB274">
        <v>1</v>
      </c>
      <c r="BE274">
        <v>4.3</v>
      </c>
      <c r="BF274">
        <v>4.3</v>
      </c>
      <c r="BG274">
        <v>7.81</v>
      </c>
      <c r="BL274" t="s">
        <v>280</v>
      </c>
      <c r="BM274" t="s">
        <v>281</v>
      </c>
      <c r="BP274" t="s">
        <v>233</v>
      </c>
      <c r="BQ274" s="3">
        <v>1</v>
      </c>
      <c r="BR274" s="3" t="str">
        <f t="shared" si="35"/>
        <v>Cronograma de actividades</v>
      </c>
      <c r="BS274" s="3">
        <f t="shared" si="36"/>
        <v>11</v>
      </c>
      <c r="BT274" s="83">
        <f t="shared" si="37"/>
        <v>0</v>
      </c>
      <c r="BU274" s="82">
        <f t="shared" si="38"/>
        <v>3.9049999999999994</v>
      </c>
      <c r="BV274" s="3" t="str">
        <f t="shared" si="39"/>
        <v>1</v>
      </c>
      <c r="BW274" s="3" t="str">
        <f t="shared" si="34"/>
        <v>0</v>
      </c>
      <c r="BX274" s="3" t="str">
        <f t="shared" si="40"/>
        <v>0</v>
      </c>
    </row>
    <row r="275" spans="1:76" x14ac:dyDescent="0.3">
      <c r="A275" t="s">
        <v>1347</v>
      </c>
      <c r="C275" t="s">
        <v>1348</v>
      </c>
      <c r="D275" t="s">
        <v>1349</v>
      </c>
      <c r="F275" t="s">
        <v>116</v>
      </c>
      <c r="G275" t="s">
        <v>121</v>
      </c>
      <c r="H275" t="s">
        <v>68</v>
      </c>
      <c r="K275" t="s">
        <v>122</v>
      </c>
      <c r="N275" t="s">
        <v>118</v>
      </c>
      <c r="O275" t="s">
        <v>1323</v>
      </c>
      <c r="P275" s="1">
        <v>42957</v>
      </c>
      <c r="R275">
        <v>91.4</v>
      </c>
      <c r="S275">
        <v>4</v>
      </c>
      <c r="U275">
        <v>118</v>
      </c>
      <c r="W275">
        <v>6</v>
      </c>
      <c r="Y275" t="s">
        <v>70</v>
      </c>
      <c r="Z275" t="s">
        <v>71</v>
      </c>
      <c r="AB275" t="s">
        <v>72</v>
      </c>
      <c r="AU275" t="s">
        <v>174</v>
      </c>
      <c r="AW275" t="s">
        <v>73</v>
      </c>
      <c r="AX275" t="s">
        <v>78</v>
      </c>
      <c r="AY275">
        <v>1</v>
      </c>
      <c r="AZ275" t="s">
        <v>49</v>
      </c>
      <c r="BA275" t="s">
        <v>78</v>
      </c>
      <c r="BB275">
        <v>1</v>
      </c>
      <c r="BD275">
        <v>0.06</v>
      </c>
      <c r="BE275">
        <v>59</v>
      </c>
      <c r="BF275">
        <v>59</v>
      </c>
      <c r="BG275">
        <v>8.1300000000000008</v>
      </c>
      <c r="BL275" t="s">
        <v>121</v>
      </c>
      <c r="BM275" t="s">
        <v>123</v>
      </c>
      <c r="BO275" t="s">
        <v>120</v>
      </c>
      <c r="BP275" t="s">
        <v>233</v>
      </c>
      <c r="BQ275" s="3">
        <v>1</v>
      </c>
      <c r="BR275" s="3" t="str">
        <f t="shared" si="35"/>
        <v>Relaciones internacionales</v>
      </c>
      <c r="BS275" s="3">
        <f t="shared" si="36"/>
        <v>10</v>
      </c>
      <c r="BT275" s="83">
        <f t="shared" si="37"/>
        <v>0</v>
      </c>
      <c r="BU275" s="82">
        <f t="shared" si="38"/>
        <v>4.0650000000000004</v>
      </c>
      <c r="BV275" s="3" t="str">
        <f t="shared" si="39"/>
        <v>1</v>
      </c>
      <c r="BW275" s="3" t="str">
        <f t="shared" si="34"/>
        <v>0</v>
      </c>
      <c r="BX275" s="3" t="str">
        <f t="shared" si="40"/>
        <v>0</v>
      </c>
    </row>
    <row r="276" spans="1:76" x14ac:dyDescent="0.3">
      <c r="A276" t="s">
        <v>1350</v>
      </c>
      <c r="B276" t="s">
        <v>1351</v>
      </c>
      <c r="C276" t="s">
        <v>1351</v>
      </c>
      <c r="D276" t="s">
        <v>1352</v>
      </c>
      <c r="F276" t="s">
        <v>66</v>
      </c>
      <c r="G276" t="s">
        <v>88</v>
      </c>
      <c r="H276" t="s">
        <v>68</v>
      </c>
      <c r="N276" t="s">
        <v>69</v>
      </c>
      <c r="O276" t="s">
        <v>1353</v>
      </c>
      <c r="P276" s="1">
        <v>42958</v>
      </c>
      <c r="Q276" s="2">
        <v>0.32500000000000001</v>
      </c>
      <c r="S276">
        <v>1844</v>
      </c>
      <c r="U276">
        <v>100</v>
      </c>
      <c r="X276">
        <v>4</v>
      </c>
      <c r="Z276" t="s">
        <v>71</v>
      </c>
      <c r="AB276" t="s">
        <v>72</v>
      </c>
      <c r="AU276" t="s">
        <v>174</v>
      </c>
      <c r="AW276" t="s">
        <v>73</v>
      </c>
      <c r="AX276" t="s">
        <v>78</v>
      </c>
      <c r="AY276">
        <v>1</v>
      </c>
      <c r="AZ276" t="s">
        <v>49</v>
      </c>
      <c r="BA276" t="s">
        <v>78</v>
      </c>
      <c r="BB276">
        <v>1</v>
      </c>
      <c r="BE276">
        <v>2.0299999999999998</v>
      </c>
      <c r="BF276">
        <v>2.0299999999999998</v>
      </c>
      <c r="BG276">
        <v>6.56</v>
      </c>
      <c r="BL276" t="s">
        <v>88</v>
      </c>
      <c r="BM276" t="s">
        <v>89</v>
      </c>
      <c r="BP276" t="s">
        <v>233</v>
      </c>
      <c r="BQ276" s="3">
        <v>1</v>
      </c>
      <c r="BR276" s="3" t="str">
        <f t="shared" si="35"/>
        <v>Relaciones internacionales</v>
      </c>
      <c r="BS276" s="3">
        <f t="shared" si="36"/>
        <v>11</v>
      </c>
      <c r="BT276" s="83">
        <f t="shared" si="37"/>
        <v>0</v>
      </c>
      <c r="BU276" s="82">
        <f t="shared" si="38"/>
        <v>3.2799999999999994</v>
      </c>
      <c r="BV276" s="3" t="str">
        <f t="shared" si="39"/>
        <v>1</v>
      </c>
      <c r="BW276" s="3" t="str">
        <f t="shared" si="34"/>
        <v>0</v>
      </c>
      <c r="BX276" s="3" t="str">
        <f t="shared" si="40"/>
        <v>0</v>
      </c>
    </row>
    <row r="277" spans="1:76" x14ac:dyDescent="0.3">
      <c r="A277" t="s">
        <v>1354</v>
      </c>
      <c r="C277" t="s">
        <v>1355</v>
      </c>
      <c r="D277" t="s">
        <v>143</v>
      </c>
      <c r="F277" t="s">
        <v>116</v>
      </c>
      <c r="G277" t="s">
        <v>265</v>
      </c>
      <c r="H277" t="s">
        <v>68</v>
      </c>
      <c r="K277" t="s">
        <v>322</v>
      </c>
      <c r="N277" t="s">
        <v>118</v>
      </c>
      <c r="O277" t="s">
        <v>1242</v>
      </c>
      <c r="P277" s="1">
        <v>42956</v>
      </c>
      <c r="R277">
        <v>827.9</v>
      </c>
      <c r="S277">
        <v>4</v>
      </c>
      <c r="U277">
        <v>605</v>
      </c>
      <c r="W277">
        <v>1</v>
      </c>
      <c r="Y277" t="s">
        <v>356</v>
      </c>
      <c r="Z277" t="s">
        <v>71</v>
      </c>
      <c r="AB277" t="s">
        <v>72</v>
      </c>
      <c r="AV277" t="s">
        <v>497</v>
      </c>
      <c r="AW277" t="s">
        <v>73</v>
      </c>
      <c r="AX277" t="s">
        <v>74</v>
      </c>
      <c r="AY277">
        <v>1</v>
      </c>
      <c r="AZ277" t="s">
        <v>49</v>
      </c>
      <c r="BA277" t="s">
        <v>74</v>
      </c>
      <c r="BB277">
        <v>1</v>
      </c>
      <c r="BD277">
        <v>1</v>
      </c>
      <c r="BE277">
        <v>605</v>
      </c>
      <c r="BF277">
        <v>605</v>
      </c>
      <c r="BG277">
        <v>7.81</v>
      </c>
      <c r="BL277" t="s">
        <v>265</v>
      </c>
      <c r="BM277" t="s">
        <v>357</v>
      </c>
      <c r="BO277" t="s">
        <v>120</v>
      </c>
      <c r="BP277" t="s">
        <v>77</v>
      </c>
      <c r="BQ277" s="3">
        <v>1</v>
      </c>
      <c r="BR277" s="3" t="str">
        <f t="shared" si="35"/>
        <v>Aniversario del Canal de Panamá</v>
      </c>
      <c r="BS277" s="3">
        <f t="shared" si="36"/>
        <v>9</v>
      </c>
      <c r="BT277" s="83">
        <f t="shared" si="37"/>
        <v>0</v>
      </c>
      <c r="BU277" s="82">
        <f t="shared" si="38"/>
        <v>3.9049999999999994</v>
      </c>
      <c r="BV277" s="3" t="str">
        <f t="shared" si="39"/>
        <v>1</v>
      </c>
      <c r="BW277" s="3" t="str">
        <f t="shared" si="34"/>
        <v>0</v>
      </c>
      <c r="BX277" s="3" t="str">
        <f t="shared" si="40"/>
        <v>0</v>
      </c>
    </row>
    <row r="278" spans="1:76" x14ac:dyDescent="0.3">
      <c r="A278" t="s">
        <v>1356</v>
      </c>
      <c r="C278" t="s">
        <v>1357</v>
      </c>
      <c r="D278" t="s">
        <v>1358</v>
      </c>
      <c r="F278" t="s">
        <v>116</v>
      </c>
      <c r="G278" t="s">
        <v>279</v>
      </c>
      <c r="H278" t="s">
        <v>68</v>
      </c>
      <c r="K278" t="s">
        <v>127</v>
      </c>
      <c r="L278" t="s">
        <v>1359</v>
      </c>
      <c r="N278" t="s">
        <v>118</v>
      </c>
      <c r="O278" t="s">
        <v>1323</v>
      </c>
      <c r="P278" s="1">
        <v>42957</v>
      </c>
      <c r="R278">
        <v>856.6</v>
      </c>
      <c r="S278">
        <v>4</v>
      </c>
      <c r="U278">
        <v>1124</v>
      </c>
      <c r="W278">
        <v>1</v>
      </c>
      <c r="Y278" t="s">
        <v>70</v>
      </c>
      <c r="Z278" t="s">
        <v>71</v>
      </c>
      <c r="AB278" t="s">
        <v>72</v>
      </c>
      <c r="AG278" t="s">
        <v>1360</v>
      </c>
      <c r="AW278" t="s">
        <v>73</v>
      </c>
      <c r="AX278" t="s">
        <v>82</v>
      </c>
      <c r="AY278">
        <v>0</v>
      </c>
      <c r="AZ278" t="s">
        <v>49</v>
      </c>
      <c r="BA278" t="s">
        <v>82</v>
      </c>
      <c r="BB278">
        <v>0</v>
      </c>
      <c r="BD278">
        <v>0.03</v>
      </c>
      <c r="BE278">
        <v>68.59</v>
      </c>
      <c r="BF278">
        <v>68.59</v>
      </c>
      <c r="BG278">
        <v>5.94</v>
      </c>
      <c r="BL278" t="s">
        <v>279</v>
      </c>
      <c r="BM278" t="s">
        <v>334</v>
      </c>
      <c r="BN278">
        <v>1</v>
      </c>
      <c r="BO278" t="s">
        <v>120</v>
      </c>
      <c r="BP278" t="s">
        <v>77</v>
      </c>
      <c r="BQ278" s="3">
        <v>1</v>
      </c>
      <c r="BR278" s="3" t="str">
        <f t="shared" si="35"/>
        <v>Salud</v>
      </c>
      <c r="BS278" s="3">
        <f t="shared" si="36"/>
        <v>10</v>
      </c>
      <c r="BT278" s="83">
        <f t="shared" si="37"/>
        <v>0</v>
      </c>
      <c r="BU278" s="82">
        <f t="shared" si="38"/>
        <v>2.9700000000000006</v>
      </c>
      <c r="BV278" s="3" t="str">
        <f t="shared" si="39"/>
        <v>0</v>
      </c>
      <c r="BW278" s="3" t="str">
        <f t="shared" si="34"/>
        <v>1</v>
      </c>
      <c r="BX278" s="3" t="str">
        <f t="shared" si="40"/>
        <v>0</v>
      </c>
    </row>
    <row r="279" spans="1:76" x14ac:dyDescent="0.3">
      <c r="A279" t="s">
        <v>1361</v>
      </c>
      <c r="C279" t="s">
        <v>1362</v>
      </c>
      <c r="D279" t="s">
        <v>1363</v>
      </c>
      <c r="F279" t="s">
        <v>83</v>
      </c>
      <c r="G279" t="s">
        <v>84</v>
      </c>
      <c r="H279" t="s">
        <v>68</v>
      </c>
      <c r="I279" t="s">
        <v>68</v>
      </c>
      <c r="N279" t="s">
        <v>83</v>
      </c>
      <c r="O279" t="s">
        <v>1364</v>
      </c>
      <c r="P279" s="1">
        <v>42958</v>
      </c>
      <c r="Q279" s="2">
        <v>0.30254629629629631</v>
      </c>
      <c r="U279">
        <v>246.61</v>
      </c>
      <c r="V279">
        <v>370</v>
      </c>
      <c r="Z279" t="s">
        <v>71</v>
      </c>
      <c r="AA279" t="s">
        <v>68</v>
      </c>
      <c r="AV279" t="s">
        <v>269</v>
      </c>
      <c r="AW279" t="s">
        <v>73</v>
      </c>
      <c r="AX279" t="s">
        <v>82</v>
      </c>
      <c r="AY279">
        <v>0</v>
      </c>
      <c r="AZ279" t="s">
        <v>49</v>
      </c>
      <c r="BA279" t="s">
        <v>82</v>
      </c>
      <c r="BB279">
        <v>0</v>
      </c>
      <c r="BC279">
        <v>5</v>
      </c>
      <c r="BE279">
        <v>10</v>
      </c>
      <c r="BF279">
        <v>3.33</v>
      </c>
      <c r="BG279">
        <v>5</v>
      </c>
      <c r="BL279" t="s">
        <v>85</v>
      </c>
      <c r="BP279" t="s">
        <v>233</v>
      </c>
      <c r="BQ279" s="3">
        <v>1</v>
      </c>
      <c r="BR279" s="3" t="str">
        <f t="shared" si="35"/>
        <v>Cronograma de actividades</v>
      </c>
      <c r="BS279" s="3">
        <f t="shared" si="36"/>
        <v>11</v>
      </c>
      <c r="BT279" s="83">
        <f t="shared" si="37"/>
        <v>4.5343137254901964E-3</v>
      </c>
      <c r="BU279" s="82">
        <f t="shared" si="38"/>
        <v>2.5</v>
      </c>
      <c r="BV279" s="3" t="str">
        <f t="shared" si="39"/>
        <v>0</v>
      </c>
      <c r="BW279" s="3" t="str">
        <f t="shared" si="34"/>
        <v>1</v>
      </c>
      <c r="BX279" s="3" t="str">
        <f t="shared" si="40"/>
        <v>0</v>
      </c>
    </row>
    <row r="280" spans="1:76" x14ac:dyDescent="0.3">
      <c r="A280" t="s">
        <v>1365</v>
      </c>
      <c r="B280" t="s">
        <v>1366</v>
      </c>
      <c r="C280" t="s">
        <v>1366</v>
      </c>
      <c r="D280" t="s">
        <v>1367</v>
      </c>
      <c r="F280" t="s">
        <v>66</v>
      </c>
      <c r="G280" t="s">
        <v>113</v>
      </c>
      <c r="H280" t="s">
        <v>68</v>
      </c>
      <c r="N280" t="s">
        <v>69</v>
      </c>
      <c r="O280" t="s">
        <v>1368</v>
      </c>
      <c r="P280" s="1">
        <v>42958</v>
      </c>
      <c r="Q280" s="2">
        <v>0.66875000000000007</v>
      </c>
      <c r="S280">
        <v>22450</v>
      </c>
      <c r="T280">
        <v>311</v>
      </c>
      <c r="U280">
        <v>154.9</v>
      </c>
      <c r="X280">
        <v>5</v>
      </c>
      <c r="Y280" t="s">
        <v>70</v>
      </c>
      <c r="Z280" t="s">
        <v>71</v>
      </c>
      <c r="AB280" t="s">
        <v>72</v>
      </c>
      <c r="AD280" t="s">
        <v>77</v>
      </c>
      <c r="AE280" t="s">
        <v>194</v>
      </c>
      <c r="AM280" t="s">
        <v>77</v>
      </c>
      <c r="AV280" t="s">
        <v>269</v>
      </c>
      <c r="AW280" t="s">
        <v>73</v>
      </c>
      <c r="AX280" t="s">
        <v>74</v>
      </c>
      <c r="AY280">
        <v>1</v>
      </c>
      <c r="AZ280" t="s">
        <v>49</v>
      </c>
      <c r="BA280" t="s">
        <v>74</v>
      </c>
      <c r="BB280">
        <v>1</v>
      </c>
      <c r="BE280">
        <v>154.9</v>
      </c>
      <c r="BF280">
        <v>154.9</v>
      </c>
      <c r="BG280">
        <v>7.81</v>
      </c>
      <c r="BH280">
        <v>7.81</v>
      </c>
      <c r="BL280" t="s">
        <v>113</v>
      </c>
      <c r="BM280" t="s">
        <v>114</v>
      </c>
      <c r="BP280" t="s">
        <v>233</v>
      </c>
      <c r="BQ280" s="3">
        <v>1</v>
      </c>
      <c r="BR280" s="3" t="str">
        <f t="shared" si="35"/>
        <v>Cronograma de actividades</v>
      </c>
      <c r="BS280" s="3">
        <f t="shared" si="36"/>
        <v>11</v>
      </c>
      <c r="BT280" s="83">
        <f t="shared" si="37"/>
        <v>0</v>
      </c>
      <c r="BU280" s="82">
        <f t="shared" si="38"/>
        <v>3.9049999999999994</v>
      </c>
      <c r="BV280" s="3" t="str">
        <f t="shared" si="39"/>
        <v>1</v>
      </c>
      <c r="BW280" s="3" t="str">
        <f t="shared" si="34"/>
        <v>0</v>
      </c>
      <c r="BX280" s="3" t="str">
        <f t="shared" si="40"/>
        <v>0</v>
      </c>
    </row>
    <row r="281" spans="1:76" x14ac:dyDescent="0.3">
      <c r="A281" t="s">
        <v>1369</v>
      </c>
      <c r="B281" t="s">
        <v>1370</v>
      </c>
      <c r="C281" t="s">
        <v>1370</v>
      </c>
      <c r="D281" t="s">
        <v>1371</v>
      </c>
      <c r="F281" t="s">
        <v>66</v>
      </c>
      <c r="G281" t="s">
        <v>97</v>
      </c>
      <c r="H281" t="s">
        <v>68</v>
      </c>
      <c r="N281" t="s">
        <v>69</v>
      </c>
      <c r="O281" t="s">
        <v>1372</v>
      </c>
      <c r="P281" s="1">
        <v>42958</v>
      </c>
      <c r="Q281" s="2">
        <v>0.57847222222222217</v>
      </c>
      <c r="S281">
        <v>419</v>
      </c>
      <c r="U281">
        <v>100</v>
      </c>
      <c r="X281">
        <v>4</v>
      </c>
      <c r="Z281" t="s">
        <v>71</v>
      </c>
      <c r="AB281" t="s">
        <v>72</v>
      </c>
      <c r="AU281" t="s">
        <v>174</v>
      </c>
      <c r="AW281" t="s">
        <v>73</v>
      </c>
      <c r="AX281" t="s">
        <v>78</v>
      </c>
      <c r="AY281">
        <v>0</v>
      </c>
      <c r="AZ281" t="s">
        <v>49</v>
      </c>
      <c r="BA281" t="s">
        <v>78</v>
      </c>
      <c r="BB281">
        <v>0</v>
      </c>
      <c r="BE281">
        <v>0.42</v>
      </c>
      <c r="BF281">
        <v>0.42</v>
      </c>
      <c r="BG281">
        <v>5.78</v>
      </c>
      <c r="BL281" t="s">
        <v>97</v>
      </c>
      <c r="BM281" t="s">
        <v>98</v>
      </c>
      <c r="BP281" t="s">
        <v>233</v>
      </c>
      <c r="BQ281" s="3">
        <v>1</v>
      </c>
      <c r="BR281" s="3" t="str">
        <f t="shared" si="35"/>
        <v>Relaciones internacionales</v>
      </c>
      <c r="BS281" s="3">
        <f t="shared" si="36"/>
        <v>11</v>
      </c>
      <c r="BT281" s="83">
        <f t="shared" si="37"/>
        <v>0</v>
      </c>
      <c r="BU281" s="82">
        <f t="shared" si="38"/>
        <v>2.8900000000000006</v>
      </c>
      <c r="BV281" s="3" t="str">
        <f t="shared" si="39"/>
        <v>0</v>
      </c>
      <c r="BW281" s="3" t="str">
        <f t="shared" si="34"/>
        <v>1</v>
      </c>
      <c r="BX281" s="3" t="str">
        <f t="shared" si="40"/>
        <v>0</v>
      </c>
    </row>
    <row r="282" spans="1:76" x14ac:dyDescent="0.3">
      <c r="A282" t="s">
        <v>1373</v>
      </c>
      <c r="C282" t="s">
        <v>1374</v>
      </c>
      <c r="D282" t="s">
        <v>1375</v>
      </c>
      <c r="F282" t="s">
        <v>134</v>
      </c>
      <c r="G282" t="s">
        <v>283</v>
      </c>
      <c r="H282" t="s">
        <v>68</v>
      </c>
      <c r="I282" t="s">
        <v>68</v>
      </c>
      <c r="N282" t="s">
        <v>134</v>
      </c>
      <c r="O282" t="s">
        <v>1376</v>
      </c>
      <c r="P282" s="1">
        <v>42958</v>
      </c>
      <c r="Q282" s="2">
        <v>0.55652777777777784</v>
      </c>
      <c r="U282">
        <v>482.63</v>
      </c>
      <c r="V282">
        <v>39</v>
      </c>
      <c r="Z282" t="s">
        <v>71</v>
      </c>
      <c r="AA282" t="s">
        <v>68</v>
      </c>
      <c r="AV282" t="s">
        <v>269</v>
      </c>
      <c r="AW282" t="s">
        <v>73</v>
      </c>
      <c r="AX282" t="s">
        <v>74</v>
      </c>
      <c r="AY282">
        <v>1</v>
      </c>
      <c r="AZ282" t="s">
        <v>49</v>
      </c>
      <c r="BA282" t="s">
        <v>74</v>
      </c>
      <c r="BB282">
        <v>1</v>
      </c>
      <c r="BC282">
        <v>39</v>
      </c>
      <c r="BE282">
        <v>482.63</v>
      </c>
      <c r="BF282">
        <v>482.63</v>
      </c>
      <c r="BG282">
        <v>10</v>
      </c>
      <c r="BL282" t="s">
        <v>160</v>
      </c>
      <c r="BP282" t="s">
        <v>233</v>
      </c>
      <c r="BQ282" s="3">
        <v>1</v>
      </c>
      <c r="BR282" s="3" t="str">
        <f t="shared" si="35"/>
        <v>Cronograma de actividades</v>
      </c>
      <c r="BS282" s="3">
        <f t="shared" si="36"/>
        <v>11</v>
      </c>
      <c r="BT282" s="83">
        <f t="shared" si="37"/>
        <v>4.7794117647058826E-4</v>
      </c>
      <c r="BU282" s="82">
        <f t="shared" si="38"/>
        <v>5</v>
      </c>
      <c r="BV282" s="3" t="str">
        <f t="shared" si="39"/>
        <v>1</v>
      </c>
      <c r="BW282" s="3" t="str">
        <f t="shared" si="34"/>
        <v>0</v>
      </c>
      <c r="BX282" s="3" t="str">
        <f t="shared" si="40"/>
        <v>0</v>
      </c>
    </row>
    <row r="283" spans="1:76" x14ac:dyDescent="0.3">
      <c r="A283" t="s">
        <v>1377</v>
      </c>
      <c r="C283" t="s">
        <v>1378</v>
      </c>
      <c r="D283" t="s">
        <v>1379</v>
      </c>
      <c r="F283" t="s">
        <v>116</v>
      </c>
      <c r="G283" t="s">
        <v>129</v>
      </c>
      <c r="H283" t="s">
        <v>68</v>
      </c>
      <c r="K283" t="s">
        <v>130</v>
      </c>
      <c r="N283" t="s">
        <v>118</v>
      </c>
      <c r="O283" t="s">
        <v>1323</v>
      </c>
      <c r="P283" s="1">
        <v>42957</v>
      </c>
      <c r="R283">
        <v>50.8</v>
      </c>
      <c r="S283">
        <v>4</v>
      </c>
      <c r="U283">
        <v>77</v>
      </c>
      <c r="W283">
        <v>21</v>
      </c>
      <c r="Y283" t="s">
        <v>70</v>
      </c>
      <c r="Z283" t="s">
        <v>71</v>
      </c>
      <c r="AB283" t="s">
        <v>72</v>
      </c>
      <c r="AE283" t="s">
        <v>194</v>
      </c>
      <c r="AV283" t="s">
        <v>269</v>
      </c>
      <c r="AW283" t="s">
        <v>73</v>
      </c>
      <c r="AX283" t="s">
        <v>74</v>
      </c>
      <c r="AY283">
        <v>1</v>
      </c>
      <c r="AZ283" t="s">
        <v>49</v>
      </c>
      <c r="BA283" t="s">
        <v>74</v>
      </c>
      <c r="BB283">
        <v>1</v>
      </c>
      <c r="BD283">
        <v>0.06</v>
      </c>
      <c r="BE283">
        <v>77</v>
      </c>
      <c r="BF283">
        <v>77</v>
      </c>
      <c r="BG283">
        <v>9.3800000000000008</v>
      </c>
      <c r="BL283" t="s">
        <v>129</v>
      </c>
      <c r="BM283" t="s">
        <v>131</v>
      </c>
      <c r="BO283" t="s">
        <v>120</v>
      </c>
      <c r="BP283" t="s">
        <v>77</v>
      </c>
      <c r="BQ283" s="3">
        <v>1</v>
      </c>
      <c r="BR283" s="3" t="str">
        <f t="shared" si="35"/>
        <v>Cronograma de actividades</v>
      </c>
      <c r="BS283" s="3">
        <f t="shared" si="36"/>
        <v>10</v>
      </c>
      <c r="BT283" s="83">
        <f t="shared" si="37"/>
        <v>0</v>
      </c>
      <c r="BU283" s="82">
        <f t="shared" si="38"/>
        <v>4.6900000000000004</v>
      </c>
      <c r="BV283" s="3" t="str">
        <f t="shared" si="39"/>
        <v>1</v>
      </c>
      <c r="BW283" s="3" t="str">
        <f t="shared" si="34"/>
        <v>0</v>
      </c>
      <c r="BX283" s="3" t="str">
        <f t="shared" si="40"/>
        <v>0</v>
      </c>
    </row>
    <row r="284" spans="1:76" x14ac:dyDescent="0.3">
      <c r="A284" t="s">
        <v>1380</v>
      </c>
      <c r="B284" t="s">
        <v>1381</v>
      </c>
      <c r="C284" t="s">
        <v>1381</v>
      </c>
      <c r="D284" t="s">
        <v>1382</v>
      </c>
      <c r="F284" t="s">
        <v>66</v>
      </c>
      <c r="G284" t="s">
        <v>101</v>
      </c>
      <c r="H284" t="s">
        <v>68</v>
      </c>
      <c r="L284" t="s">
        <v>1383</v>
      </c>
      <c r="N284" t="s">
        <v>69</v>
      </c>
      <c r="O284" t="s">
        <v>1384</v>
      </c>
      <c r="P284" s="1">
        <v>42959</v>
      </c>
      <c r="Q284" s="2">
        <v>5.2777777777777778E-2</v>
      </c>
      <c r="S284">
        <v>24288</v>
      </c>
      <c r="U284">
        <v>131.15</v>
      </c>
      <c r="X284">
        <v>5</v>
      </c>
      <c r="Z284" t="s">
        <v>71</v>
      </c>
      <c r="AB284" t="s">
        <v>72</v>
      </c>
      <c r="AJ284" t="s">
        <v>342</v>
      </c>
      <c r="AM284" t="s">
        <v>77</v>
      </c>
      <c r="AW284" t="s">
        <v>73</v>
      </c>
      <c r="AX284" t="s">
        <v>82</v>
      </c>
      <c r="AY284">
        <v>1</v>
      </c>
      <c r="AZ284" t="s">
        <v>49</v>
      </c>
      <c r="BA284" t="s">
        <v>82</v>
      </c>
      <c r="BB284">
        <v>1</v>
      </c>
      <c r="BE284">
        <v>13.12</v>
      </c>
      <c r="BF284">
        <v>13.12</v>
      </c>
      <c r="BG284">
        <v>5.94</v>
      </c>
      <c r="BL284" t="s">
        <v>101</v>
      </c>
      <c r="BM284" t="s">
        <v>102</v>
      </c>
      <c r="BP284" t="s">
        <v>233</v>
      </c>
      <c r="BQ284" s="3">
        <v>1</v>
      </c>
      <c r="BR284" s="3" t="str">
        <f t="shared" si="35"/>
        <v>Deportes</v>
      </c>
      <c r="BS284" s="3">
        <f t="shared" si="36"/>
        <v>12</v>
      </c>
      <c r="BT284" s="83">
        <f t="shared" si="37"/>
        <v>0</v>
      </c>
      <c r="BU284" s="82">
        <f t="shared" si="38"/>
        <v>2.9700000000000006</v>
      </c>
      <c r="BV284" s="3" t="str">
        <f t="shared" si="39"/>
        <v>1</v>
      </c>
      <c r="BW284" s="3" t="str">
        <f t="shared" si="34"/>
        <v>0</v>
      </c>
      <c r="BX284" s="3" t="str">
        <f t="shared" si="40"/>
        <v>0</v>
      </c>
    </row>
    <row r="285" spans="1:76" x14ac:dyDescent="0.3">
      <c r="A285" t="s">
        <v>1385</v>
      </c>
      <c r="B285" t="s">
        <v>1386</v>
      </c>
      <c r="C285" t="s">
        <v>1386</v>
      </c>
      <c r="D285" t="s">
        <v>1387</v>
      </c>
      <c r="F285" t="s">
        <v>66</v>
      </c>
      <c r="G285" t="s">
        <v>111</v>
      </c>
      <c r="H285" t="s">
        <v>68</v>
      </c>
      <c r="L285" t="s">
        <v>1388</v>
      </c>
      <c r="N285" t="s">
        <v>69</v>
      </c>
      <c r="O285" t="s">
        <v>1389</v>
      </c>
      <c r="P285" s="1">
        <v>42959</v>
      </c>
      <c r="Q285" s="2">
        <v>0.60138888888888886</v>
      </c>
      <c r="S285">
        <v>49126</v>
      </c>
      <c r="U285">
        <v>486.35</v>
      </c>
      <c r="X285">
        <v>5</v>
      </c>
      <c r="Y285" t="s">
        <v>70</v>
      </c>
      <c r="Z285" t="s">
        <v>71</v>
      </c>
      <c r="AB285" t="s">
        <v>72</v>
      </c>
      <c r="AE285" t="s">
        <v>194</v>
      </c>
      <c r="AM285" t="s">
        <v>77</v>
      </c>
      <c r="AV285" t="s">
        <v>269</v>
      </c>
      <c r="AW285" t="s">
        <v>73</v>
      </c>
      <c r="AX285" t="s">
        <v>74</v>
      </c>
      <c r="AY285">
        <v>1</v>
      </c>
      <c r="AZ285" t="s">
        <v>49</v>
      </c>
      <c r="BA285" t="s">
        <v>74</v>
      </c>
      <c r="BB285">
        <v>1</v>
      </c>
      <c r="BE285">
        <v>486.35</v>
      </c>
      <c r="BF285">
        <v>486.35</v>
      </c>
      <c r="BG285">
        <v>7.81</v>
      </c>
      <c r="BL285" t="s">
        <v>111</v>
      </c>
      <c r="BM285" t="s">
        <v>112</v>
      </c>
      <c r="BP285" t="s">
        <v>233</v>
      </c>
      <c r="BQ285" s="3">
        <v>1</v>
      </c>
      <c r="BR285" s="3" t="str">
        <f t="shared" si="35"/>
        <v>Cronograma de actividades</v>
      </c>
      <c r="BS285" s="3">
        <f t="shared" si="36"/>
        <v>12</v>
      </c>
      <c r="BT285" s="83">
        <f t="shared" si="37"/>
        <v>0</v>
      </c>
      <c r="BU285" s="82">
        <f t="shared" si="38"/>
        <v>3.9049999999999994</v>
      </c>
      <c r="BV285" s="3" t="str">
        <f t="shared" si="39"/>
        <v>1</v>
      </c>
      <c r="BW285" s="3" t="str">
        <f t="shared" si="34"/>
        <v>0</v>
      </c>
      <c r="BX285" s="3" t="str">
        <f t="shared" si="40"/>
        <v>0</v>
      </c>
    </row>
    <row r="286" spans="1:76" x14ac:dyDescent="0.3">
      <c r="A286" t="s">
        <v>1390</v>
      </c>
      <c r="B286" t="s">
        <v>1391</v>
      </c>
      <c r="C286" s="89" t="s">
        <v>1391</v>
      </c>
      <c r="D286" t="s">
        <v>1392</v>
      </c>
      <c r="F286" t="s">
        <v>66</v>
      </c>
      <c r="G286" t="s">
        <v>88</v>
      </c>
      <c r="H286" t="s">
        <v>68</v>
      </c>
      <c r="L286" t="s">
        <v>853</v>
      </c>
      <c r="N286" t="s">
        <v>69</v>
      </c>
      <c r="O286" t="s">
        <v>1393</v>
      </c>
      <c r="P286" s="1">
        <v>42959</v>
      </c>
      <c r="Q286" s="2">
        <v>0.625</v>
      </c>
      <c r="S286">
        <v>1844</v>
      </c>
      <c r="U286">
        <v>100</v>
      </c>
      <c r="X286">
        <v>4</v>
      </c>
      <c r="Z286" t="s">
        <v>71</v>
      </c>
      <c r="AB286" t="s">
        <v>72</v>
      </c>
      <c r="AD286" t="s">
        <v>77</v>
      </c>
      <c r="AE286" t="s">
        <v>194</v>
      </c>
      <c r="AV286" t="s">
        <v>269</v>
      </c>
      <c r="AW286" t="s">
        <v>73</v>
      </c>
      <c r="AX286" t="s">
        <v>74</v>
      </c>
      <c r="AY286">
        <v>1</v>
      </c>
      <c r="AZ286" t="s">
        <v>49</v>
      </c>
      <c r="BA286" t="s">
        <v>74</v>
      </c>
      <c r="BB286">
        <v>1</v>
      </c>
      <c r="BE286">
        <v>4.0599999999999996</v>
      </c>
      <c r="BF286">
        <v>4.0599999999999996</v>
      </c>
      <c r="BG286">
        <v>7.81</v>
      </c>
      <c r="BL286" t="s">
        <v>88</v>
      </c>
      <c r="BM286" t="s">
        <v>89</v>
      </c>
      <c r="BP286" t="s">
        <v>233</v>
      </c>
      <c r="BQ286" s="3">
        <v>1</v>
      </c>
      <c r="BR286" s="3" t="str">
        <f t="shared" si="35"/>
        <v>Cronograma de actividades</v>
      </c>
      <c r="BS286" s="3">
        <f t="shared" si="36"/>
        <v>12</v>
      </c>
      <c r="BT286" s="83">
        <f t="shared" si="37"/>
        <v>0</v>
      </c>
      <c r="BU286" s="82">
        <f t="shared" si="38"/>
        <v>3.9049999999999994</v>
      </c>
      <c r="BV286" s="3" t="str">
        <f t="shared" si="39"/>
        <v>1</v>
      </c>
      <c r="BW286" s="3" t="str">
        <f t="shared" si="34"/>
        <v>0</v>
      </c>
      <c r="BX286" s="3" t="str">
        <f t="shared" si="40"/>
        <v>0</v>
      </c>
    </row>
    <row r="287" spans="1:76" x14ac:dyDescent="0.3">
      <c r="A287" t="s">
        <v>1394</v>
      </c>
      <c r="C287" t="s">
        <v>1395</v>
      </c>
      <c r="D287" t="s">
        <v>1396</v>
      </c>
      <c r="F287" t="s">
        <v>116</v>
      </c>
      <c r="G287" t="s">
        <v>117</v>
      </c>
      <c r="H287" t="s">
        <v>68</v>
      </c>
      <c r="L287" t="s">
        <v>268</v>
      </c>
      <c r="N287" t="s">
        <v>118</v>
      </c>
      <c r="O287" t="s">
        <v>1397</v>
      </c>
      <c r="P287" s="1">
        <v>42959</v>
      </c>
      <c r="R287">
        <v>127.7</v>
      </c>
      <c r="S287">
        <v>4</v>
      </c>
      <c r="U287">
        <v>173</v>
      </c>
      <c r="W287">
        <v>2</v>
      </c>
      <c r="Y287" t="s">
        <v>70</v>
      </c>
      <c r="Z287" t="s">
        <v>71</v>
      </c>
      <c r="AB287" t="s">
        <v>72</v>
      </c>
      <c r="AG287" t="s">
        <v>285</v>
      </c>
      <c r="AW287" t="s">
        <v>73</v>
      </c>
      <c r="AX287" t="s">
        <v>78</v>
      </c>
      <c r="AY287">
        <v>0</v>
      </c>
      <c r="AZ287" t="s">
        <v>49</v>
      </c>
      <c r="BA287" t="s">
        <v>78</v>
      </c>
      <c r="BB287">
        <v>0</v>
      </c>
      <c r="BD287">
        <v>0.09</v>
      </c>
      <c r="BE287">
        <v>86.5</v>
      </c>
      <c r="BF287">
        <v>86.5</v>
      </c>
      <c r="BG287">
        <v>6.25</v>
      </c>
      <c r="BL287" t="s">
        <v>117</v>
      </c>
      <c r="BM287" t="s">
        <v>119</v>
      </c>
      <c r="BO287" t="s">
        <v>120</v>
      </c>
      <c r="BP287" t="s">
        <v>233</v>
      </c>
      <c r="BQ287" s="3">
        <v>1</v>
      </c>
      <c r="BR287" s="3" t="str">
        <f t="shared" si="35"/>
        <v xml:space="preserve">Fallos eléctricos </v>
      </c>
      <c r="BS287" s="3">
        <f t="shared" si="36"/>
        <v>12</v>
      </c>
      <c r="BT287" s="83">
        <f t="shared" si="37"/>
        <v>0</v>
      </c>
      <c r="BU287" s="82">
        <f t="shared" si="38"/>
        <v>3.125</v>
      </c>
      <c r="BV287" s="3" t="str">
        <f t="shared" si="39"/>
        <v>0</v>
      </c>
      <c r="BW287" s="3" t="str">
        <f t="shared" si="34"/>
        <v>1</v>
      </c>
      <c r="BX287" s="3" t="str">
        <f t="shared" si="40"/>
        <v>0</v>
      </c>
    </row>
    <row r="288" spans="1:76" x14ac:dyDescent="0.3">
      <c r="A288" t="s">
        <v>1398</v>
      </c>
      <c r="C288" t="s">
        <v>1399</v>
      </c>
      <c r="D288" t="s">
        <v>1400</v>
      </c>
      <c r="F288" t="s">
        <v>134</v>
      </c>
      <c r="G288" t="s">
        <v>1401</v>
      </c>
      <c r="H288" t="s">
        <v>68</v>
      </c>
      <c r="I288" t="s">
        <v>68</v>
      </c>
      <c r="N288" t="s">
        <v>134</v>
      </c>
      <c r="O288" t="s">
        <v>1402</v>
      </c>
      <c r="P288" s="1">
        <v>42959</v>
      </c>
      <c r="Q288" s="2">
        <v>0.83539351851851851</v>
      </c>
      <c r="U288">
        <v>6790.88</v>
      </c>
      <c r="V288">
        <v>91</v>
      </c>
      <c r="Z288" t="s">
        <v>71</v>
      </c>
      <c r="AA288" t="s">
        <v>68</v>
      </c>
      <c r="AV288" t="s">
        <v>497</v>
      </c>
      <c r="AW288" t="s">
        <v>73</v>
      </c>
      <c r="AX288" t="s">
        <v>74</v>
      </c>
      <c r="AY288">
        <v>1</v>
      </c>
      <c r="AZ288" t="s">
        <v>49</v>
      </c>
      <c r="BA288" t="s">
        <v>74</v>
      </c>
      <c r="BB288">
        <v>1</v>
      </c>
      <c r="BC288">
        <v>91</v>
      </c>
      <c r="BE288">
        <v>6790.88</v>
      </c>
      <c r="BF288">
        <v>6790.88</v>
      </c>
      <c r="BG288">
        <v>10</v>
      </c>
      <c r="BL288" t="s">
        <v>259</v>
      </c>
      <c r="BP288" t="s">
        <v>233</v>
      </c>
      <c r="BQ288" s="3">
        <v>1</v>
      </c>
      <c r="BR288" s="3" t="str">
        <f t="shared" si="35"/>
        <v>Aniversario del Canal de Panamá</v>
      </c>
      <c r="BS288" s="3">
        <f t="shared" si="36"/>
        <v>12</v>
      </c>
      <c r="BT288" s="83">
        <f t="shared" si="37"/>
        <v>1.1151960784313724E-3</v>
      </c>
      <c r="BU288" s="82">
        <f t="shared" si="38"/>
        <v>5</v>
      </c>
      <c r="BV288" s="3" t="str">
        <f t="shared" si="39"/>
        <v>1</v>
      </c>
      <c r="BW288" s="3" t="str">
        <f t="shared" si="34"/>
        <v>0</v>
      </c>
      <c r="BX288" s="3" t="str">
        <f t="shared" si="40"/>
        <v>0</v>
      </c>
    </row>
    <row r="289" spans="1:76" ht="15" customHeight="1" x14ac:dyDescent="0.3">
      <c r="A289" t="s">
        <v>1403</v>
      </c>
      <c r="C289" t="s">
        <v>1404</v>
      </c>
      <c r="D289" t="s">
        <v>1405</v>
      </c>
      <c r="F289" t="s">
        <v>116</v>
      </c>
      <c r="G289" t="s">
        <v>146</v>
      </c>
      <c r="H289" t="s">
        <v>68</v>
      </c>
      <c r="N289" t="s">
        <v>118</v>
      </c>
      <c r="O289" t="s">
        <v>1397</v>
      </c>
      <c r="P289" s="1">
        <v>42959</v>
      </c>
      <c r="R289">
        <v>39.6</v>
      </c>
      <c r="S289">
        <v>4</v>
      </c>
      <c r="U289">
        <v>42</v>
      </c>
      <c r="W289">
        <v>15</v>
      </c>
      <c r="Y289" t="s">
        <v>70</v>
      </c>
      <c r="Z289" t="s">
        <v>71</v>
      </c>
      <c r="AB289" t="s">
        <v>72</v>
      </c>
      <c r="AD289" t="s">
        <v>77</v>
      </c>
      <c r="AV289" t="s">
        <v>269</v>
      </c>
      <c r="AW289" t="s">
        <v>73</v>
      </c>
      <c r="AX289" t="s">
        <v>74</v>
      </c>
      <c r="AY289">
        <v>1</v>
      </c>
      <c r="AZ289" t="s">
        <v>49</v>
      </c>
      <c r="BA289" t="s">
        <v>74</v>
      </c>
      <c r="BB289">
        <v>1</v>
      </c>
      <c r="BD289">
        <v>0.05</v>
      </c>
      <c r="BE289">
        <v>42</v>
      </c>
      <c r="BF289">
        <v>42</v>
      </c>
      <c r="BG289">
        <v>7.81</v>
      </c>
      <c r="BL289" t="s">
        <v>146</v>
      </c>
      <c r="BM289" t="s">
        <v>147</v>
      </c>
      <c r="BO289" t="s">
        <v>120</v>
      </c>
      <c r="BP289" t="s">
        <v>233</v>
      </c>
      <c r="BQ289" s="3">
        <v>1</v>
      </c>
      <c r="BR289" s="3" t="str">
        <f t="shared" si="35"/>
        <v>Cronograma de actividades</v>
      </c>
      <c r="BS289" s="3">
        <f t="shared" si="36"/>
        <v>12</v>
      </c>
      <c r="BT289" s="83">
        <f t="shared" si="37"/>
        <v>0</v>
      </c>
      <c r="BU289" s="82">
        <f t="shared" si="38"/>
        <v>3.9049999999999994</v>
      </c>
      <c r="BV289" s="3" t="str">
        <f t="shared" si="39"/>
        <v>1</v>
      </c>
      <c r="BW289" s="3" t="str">
        <f t="shared" si="34"/>
        <v>0</v>
      </c>
      <c r="BX289" s="3" t="str">
        <f t="shared" si="40"/>
        <v>0</v>
      </c>
    </row>
    <row r="290" spans="1:76" x14ac:dyDescent="0.3">
      <c r="A290" t="s">
        <v>1406</v>
      </c>
      <c r="C290" t="s">
        <v>1407</v>
      </c>
      <c r="D290" t="s">
        <v>1408</v>
      </c>
      <c r="F290" t="s">
        <v>116</v>
      </c>
      <c r="G290" t="s">
        <v>146</v>
      </c>
      <c r="H290" t="s">
        <v>68</v>
      </c>
      <c r="L290" t="s">
        <v>350</v>
      </c>
      <c r="N290" t="s">
        <v>118</v>
      </c>
      <c r="O290" t="s">
        <v>1397</v>
      </c>
      <c r="P290" s="1">
        <v>42959</v>
      </c>
      <c r="R290">
        <v>741.8</v>
      </c>
      <c r="S290">
        <v>4</v>
      </c>
      <c r="U290">
        <v>770</v>
      </c>
      <c r="W290">
        <v>7</v>
      </c>
      <c r="Y290" t="s">
        <v>70</v>
      </c>
      <c r="Z290" t="s">
        <v>71</v>
      </c>
      <c r="AB290" t="s">
        <v>72</v>
      </c>
      <c r="AP290" t="s">
        <v>224</v>
      </c>
      <c r="AW290" t="s">
        <v>73</v>
      </c>
      <c r="AX290" t="s">
        <v>78</v>
      </c>
      <c r="AY290">
        <v>1</v>
      </c>
      <c r="AZ290" t="s">
        <v>49</v>
      </c>
      <c r="BA290" t="s">
        <v>78</v>
      </c>
      <c r="BB290">
        <v>1</v>
      </c>
      <c r="BD290">
        <v>0.5</v>
      </c>
      <c r="BE290">
        <v>385</v>
      </c>
      <c r="BF290">
        <v>385</v>
      </c>
      <c r="BG290">
        <v>6.56</v>
      </c>
      <c r="BL290" t="s">
        <v>146</v>
      </c>
      <c r="BM290" t="s">
        <v>147</v>
      </c>
      <c r="BO290" t="s">
        <v>120</v>
      </c>
      <c r="BP290" t="s">
        <v>77</v>
      </c>
      <c r="BQ290" s="3">
        <v>1</v>
      </c>
      <c r="BR290" s="3" t="str">
        <f t="shared" si="35"/>
        <v>Tránsito de buques por el Canal</v>
      </c>
      <c r="BS290" s="3">
        <f t="shared" si="36"/>
        <v>12</v>
      </c>
      <c r="BT290" s="83">
        <f t="shared" si="37"/>
        <v>0</v>
      </c>
      <c r="BU290" s="82">
        <f t="shared" si="38"/>
        <v>3.2799999999999994</v>
      </c>
      <c r="BV290" s="3" t="str">
        <f t="shared" si="39"/>
        <v>1</v>
      </c>
      <c r="BW290" s="3" t="str">
        <f t="shared" si="34"/>
        <v>0</v>
      </c>
      <c r="BX290" s="3" t="str">
        <f t="shared" si="40"/>
        <v>0</v>
      </c>
    </row>
    <row r="291" spans="1:76" x14ac:dyDescent="0.3">
      <c r="A291" t="s">
        <v>1409</v>
      </c>
      <c r="C291" t="s">
        <v>1410</v>
      </c>
      <c r="D291" t="s">
        <v>1411</v>
      </c>
      <c r="F291" t="s">
        <v>134</v>
      </c>
      <c r="G291" t="s">
        <v>1401</v>
      </c>
      <c r="H291" t="s">
        <v>68</v>
      </c>
      <c r="I291" t="s">
        <v>68</v>
      </c>
      <c r="N291" t="s">
        <v>134</v>
      </c>
      <c r="O291" t="s">
        <v>1412</v>
      </c>
      <c r="P291" s="1">
        <v>42960</v>
      </c>
      <c r="Q291" s="2">
        <v>0.82087962962962957</v>
      </c>
      <c r="U291">
        <v>3432.75</v>
      </c>
      <c r="V291">
        <v>46</v>
      </c>
      <c r="Z291" t="s">
        <v>71</v>
      </c>
      <c r="AA291" t="s">
        <v>68</v>
      </c>
      <c r="AU291" t="s">
        <v>174</v>
      </c>
      <c r="AW291" t="s">
        <v>73</v>
      </c>
      <c r="AX291" t="s">
        <v>78</v>
      </c>
      <c r="AY291">
        <v>1</v>
      </c>
      <c r="AZ291" t="s">
        <v>49</v>
      </c>
      <c r="BA291" t="s">
        <v>78</v>
      </c>
      <c r="BB291">
        <v>1</v>
      </c>
      <c r="BC291">
        <v>23</v>
      </c>
      <c r="BE291">
        <v>1716.38</v>
      </c>
      <c r="BF291">
        <v>1716.38</v>
      </c>
      <c r="BG291">
        <v>8</v>
      </c>
      <c r="BL291" t="s">
        <v>259</v>
      </c>
      <c r="BP291" t="s">
        <v>233</v>
      </c>
      <c r="BQ291" s="3">
        <v>1</v>
      </c>
      <c r="BR291" s="3" t="str">
        <f t="shared" si="35"/>
        <v>Relaciones internacionales</v>
      </c>
      <c r="BS291" s="3">
        <f t="shared" si="36"/>
        <v>13</v>
      </c>
      <c r="BT291" s="83">
        <f t="shared" si="37"/>
        <v>5.6372549019607845E-4</v>
      </c>
      <c r="BU291" s="82">
        <f t="shared" si="38"/>
        <v>4</v>
      </c>
      <c r="BV291" s="3" t="str">
        <f t="shared" si="39"/>
        <v>1</v>
      </c>
      <c r="BW291" s="3" t="str">
        <f t="shared" si="34"/>
        <v>0</v>
      </c>
      <c r="BX291" s="3" t="str">
        <f t="shared" si="40"/>
        <v>0</v>
      </c>
    </row>
    <row r="292" spans="1:76" x14ac:dyDescent="0.3">
      <c r="A292" t="s">
        <v>1413</v>
      </c>
      <c r="B292" t="s">
        <v>1414</v>
      </c>
      <c r="C292" t="s">
        <v>1414</v>
      </c>
      <c r="D292" t="s">
        <v>1415</v>
      </c>
      <c r="F292" t="s">
        <v>66</v>
      </c>
      <c r="G292" t="s">
        <v>153</v>
      </c>
      <c r="H292" t="s">
        <v>68</v>
      </c>
      <c r="N292" t="s">
        <v>69</v>
      </c>
      <c r="O292" t="s">
        <v>1416</v>
      </c>
      <c r="P292" s="1">
        <v>42960</v>
      </c>
      <c r="Q292" s="2">
        <v>0.87847222222222221</v>
      </c>
      <c r="S292">
        <v>84</v>
      </c>
      <c r="U292">
        <v>100</v>
      </c>
      <c r="X292">
        <v>3</v>
      </c>
      <c r="Z292" t="s">
        <v>71</v>
      </c>
      <c r="AB292" t="s">
        <v>72</v>
      </c>
      <c r="AF292" t="s">
        <v>221</v>
      </c>
      <c r="AM292" t="s">
        <v>77</v>
      </c>
      <c r="AW292" t="s">
        <v>73</v>
      </c>
      <c r="AX292" t="s">
        <v>74</v>
      </c>
      <c r="AY292">
        <v>1</v>
      </c>
      <c r="AZ292" t="s">
        <v>49</v>
      </c>
      <c r="BA292" t="s">
        <v>74</v>
      </c>
      <c r="BB292">
        <v>1</v>
      </c>
      <c r="BE292">
        <v>0.17</v>
      </c>
      <c r="BF292">
        <v>0.17</v>
      </c>
      <c r="BG292">
        <v>7.81</v>
      </c>
      <c r="BL292" t="s">
        <v>153</v>
      </c>
      <c r="BM292" t="s">
        <v>154</v>
      </c>
      <c r="BP292" t="s">
        <v>233</v>
      </c>
      <c r="BQ292" s="3">
        <v>1</v>
      </c>
      <c r="BR292" s="3" t="str">
        <f t="shared" si="35"/>
        <v>Administración</v>
      </c>
      <c r="BS292" s="3">
        <f t="shared" si="36"/>
        <v>13</v>
      </c>
      <c r="BT292" s="83">
        <f t="shared" si="37"/>
        <v>0</v>
      </c>
      <c r="BU292" s="82">
        <f t="shared" si="38"/>
        <v>3.9049999999999994</v>
      </c>
      <c r="BV292" s="3" t="str">
        <f t="shared" si="39"/>
        <v>1</v>
      </c>
      <c r="BW292" s="3" t="str">
        <f t="shared" si="34"/>
        <v>0</v>
      </c>
      <c r="BX292" s="3" t="str">
        <f t="shared" si="40"/>
        <v>0</v>
      </c>
    </row>
    <row r="293" spans="1:76" x14ac:dyDescent="0.3">
      <c r="A293" t="s">
        <v>1417</v>
      </c>
      <c r="C293" t="s">
        <v>1418</v>
      </c>
      <c r="D293" t="s">
        <v>1419</v>
      </c>
      <c r="F293" t="s">
        <v>134</v>
      </c>
      <c r="G293" t="s">
        <v>1401</v>
      </c>
      <c r="H293" t="s">
        <v>68</v>
      </c>
      <c r="I293" t="s">
        <v>68</v>
      </c>
      <c r="N293" t="s">
        <v>134</v>
      </c>
      <c r="O293" t="s">
        <v>1420</v>
      </c>
      <c r="P293" s="1">
        <v>42960</v>
      </c>
      <c r="Q293" s="2">
        <v>0.80245370370370372</v>
      </c>
      <c r="U293">
        <v>4626.75</v>
      </c>
      <c r="V293">
        <v>62</v>
      </c>
      <c r="Z293" t="s">
        <v>71</v>
      </c>
      <c r="AA293" t="s">
        <v>68</v>
      </c>
      <c r="AV293" t="s">
        <v>262</v>
      </c>
      <c r="AW293" t="s">
        <v>73</v>
      </c>
      <c r="AX293" t="s">
        <v>74</v>
      </c>
      <c r="AY293">
        <v>1</v>
      </c>
      <c r="AZ293" t="s">
        <v>49</v>
      </c>
      <c r="BA293" t="s">
        <v>74</v>
      </c>
      <c r="BB293">
        <v>1</v>
      </c>
      <c r="BC293">
        <v>62</v>
      </c>
      <c r="BE293">
        <v>4626.75</v>
      </c>
      <c r="BF293">
        <v>4626.75</v>
      </c>
      <c r="BG293">
        <v>10</v>
      </c>
      <c r="BL293" t="s">
        <v>259</v>
      </c>
      <c r="BP293" t="s">
        <v>233</v>
      </c>
      <c r="BQ293" s="3">
        <v>1</v>
      </c>
      <c r="BR293" s="3" t="str">
        <f t="shared" si="35"/>
        <v>Cumbres, seminarios, foros</v>
      </c>
      <c r="BS293" s="3">
        <f t="shared" si="36"/>
        <v>13</v>
      </c>
      <c r="BT293" s="83">
        <f t="shared" si="37"/>
        <v>7.5980392156862738E-4</v>
      </c>
      <c r="BU293" s="82">
        <f t="shared" si="38"/>
        <v>5</v>
      </c>
      <c r="BV293" s="3" t="str">
        <f t="shared" si="39"/>
        <v>1</v>
      </c>
      <c r="BW293" s="3" t="str">
        <f t="shared" si="34"/>
        <v>0</v>
      </c>
      <c r="BX293" s="3" t="str">
        <f t="shared" si="40"/>
        <v>0</v>
      </c>
    </row>
    <row r="294" spans="1:76" x14ac:dyDescent="0.3">
      <c r="A294" t="s">
        <v>1421</v>
      </c>
      <c r="C294" t="s">
        <v>1422</v>
      </c>
      <c r="D294" t="s">
        <v>1423</v>
      </c>
      <c r="F294" t="s">
        <v>116</v>
      </c>
      <c r="G294" t="s">
        <v>155</v>
      </c>
      <c r="H294" t="s">
        <v>68</v>
      </c>
      <c r="K294" t="s">
        <v>156</v>
      </c>
      <c r="L294" t="s">
        <v>1424</v>
      </c>
      <c r="N294" t="s">
        <v>118</v>
      </c>
      <c r="O294" t="s">
        <v>1425</v>
      </c>
      <c r="P294" s="1">
        <v>42960</v>
      </c>
      <c r="R294">
        <v>556.4</v>
      </c>
      <c r="S294">
        <v>4</v>
      </c>
      <c r="U294">
        <v>432</v>
      </c>
      <c r="W294">
        <v>11</v>
      </c>
      <c r="Y294" t="s">
        <v>140</v>
      </c>
      <c r="Z294" t="s">
        <v>71</v>
      </c>
      <c r="AB294" t="s">
        <v>72</v>
      </c>
      <c r="AE294" t="s">
        <v>194</v>
      </c>
      <c r="AF294" t="s">
        <v>299</v>
      </c>
      <c r="AW294" t="s">
        <v>73</v>
      </c>
      <c r="AX294" t="s">
        <v>74</v>
      </c>
      <c r="AY294">
        <v>0</v>
      </c>
      <c r="AZ294" t="s">
        <v>49</v>
      </c>
      <c r="BA294" t="s">
        <v>74</v>
      </c>
      <c r="BB294">
        <v>0</v>
      </c>
      <c r="BD294">
        <v>0.36</v>
      </c>
      <c r="BE294">
        <v>432</v>
      </c>
      <c r="BF294">
        <v>432</v>
      </c>
      <c r="BG294">
        <v>6.41</v>
      </c>
      <c r="BL294" t="s">
        <v>155</v>
      </c>
      <c r="BM294" t="s">
        <v>157</v>
      </c>
      <c r="BO294" t="s">
        <v>120</v>
      </c>
      <c r="BP294" t="s">
        <v>233</v>
      </c>
      <c r="BQ294" s="3">
        <v>1</v>
      </c>
      <c r="BR294" s="3" t="s">
        <v>262</v>
      </c>
      <c r="BS294" s="3">
        <f t="shared" si="36"/>
        <v>13</v>
      </c>
      <c r="BT294" s="83">
        <f t="shared" si="37"/>
        <v>0</v>
      </c>
      <c r="BU294" s="82">
        <f t="shared" si="38"/>
        <v>3.2050000000000001</v>
      </c>
      <c r="BV294" s="3" t="str">
        <f t="shared" si="39"/>
        <v>0</v>
      </c>
      <c r="BW294" s="3" t="str">
        <f t="shared" si="34"/>
        <v>1</v>
      </c>
      <c r="BX294" s="3" t="str">
        <f t="shared" si="40"/>
        <v>0</v>
      </c>
    </row>
    <row r="295" spans="1:76" x14ac:dyDescent="0.3">
      <c r="A295" t="s">
        <v>1426</v>
      </c>
      <c r="B295" t="s">
        <v>1427</v>
      </c>
      <c r="C295" t="s">
        <v>1427</v>
      </c>
      <c r="D295" t="s">
        <v>1428</v>
      </c>
      <c r="F295" t="s">
        <v>66</v>
      </c>
      <c r="G295" t="s">
        <v>67</v>
      </c>
      <c r="H295" t="s">
        <v>68</v>
      </c>
      <c r="N295" t="s">
        <v>69</v>
      </c>
      <c r="O295" t="s">
        <v>1429</v>
      </c>
      <c r="P295" s="1">
        <v>42961</v>
      </c>
      <c r="Q295" s="2">
        <v>7.7083333333333337E-2</v>
      </c>
      <c r="S295">
        <v>49727</v>
      </c>
      <c r="U295">
        <v>462.46</v>
      </c>
      <c r="X295">
        <v>5</v>
      </c>
      <c r="Y295" t="s">
        <v>70</v>
      </c>
      <c r="Z295" t="s">
        <v>71</v>
      </c>
      <c r="AB295" t="s">
        <v>72</v>
      </c>
      <c r="AN295" t="s">
        <v>230</v>
      </c>
      <c r="AW295" t="s">
        <v>73</v>
      </c>
      <c r="AX295" t="s">
        <v>78</v>
      </c>
      <c r="AY295">
        <v>0</v>
      </c>
      <c r="AZ295" t="s">
        <v>49</v>
      </c>
      <c r="BA295" t="s">
        <v>78</v>
      </c>
      <c r="BB295">
        <v>0</v>
      </c>
      <c r="BE295">
        <v>231.23</v>
      </c>
      <c r="BF295">
        <v>231.23</v>
      </c>
      <c r="BG295">
        <v>5.78</v>
      </c>
      <c r="BL295" t="s">
        <v>67</v>
      </c>
      <c r="BM295" t="s">
        <v>75</v>
      </c>
      <c r="BP295" t="s">
        <v>233</v>
      </c>
      <c r="BQ295" s="3">
        <v>1</v>
      </c>
      <c r="BR295" s="3" t="s">
        <v>229</v>
      </c>
      <c r="BS295" s="3">
        <f t="shared" si="36"/>
        <v>14</v>
      </c>
      <c r="BT295" s="83">
        <f t="shared" si="37"/>
        <v>0</v>
      </c>
      <c r="BU295" s="82">
        <f t="shared" si="38"/>
        <v>2.8900000000000006</v>
      </c>
      <c r="BV295" s="3" t="str">
        <f t="shared" si="39"/>
        <v>0</v>
      </c>
      <c r="BW295" s="3" t="str">
        <f t="shared" si="34"/>
        <v>1</v>
      </c>
      <c r="BX295" s="3" t="str">
        <f t="shared" si="40"/>
        <v>0</v>
      </c>
    </row>
    <row r="296" spans="1:76" x14ac:dyDescent="0.3">
      <c r="A296" t="s">
        <v>1430</v>
      </c>
      <c r="C296" t="s">
        <v>1431</v>
      </c>
      <c r="D296" t="s">
        <v>1432</v>
      </c>
      <c r="F296" t="s">
        <v>116</v>
      </c>
      <c r="G296" t="s">
        <v>126</v>
      </c>
      <c r="H296" t="s">
        <v>68</v>
      </c>
      <c r="K296" t="s">
        <v>127</v>
      </c>
      <c r="L296" t="s">
        <v>1433</v>
      </c>
      <c r="N296" t="s">
        <v>118</v>
      </c>
      <c r="O296" t="s">
        <v>1425</v>
      </c>
      <c r="P296" s="1">
        <v>42960</v>
      </c>
      <c r="R296">
        <v>211.5</v>
      </c>
      <c r="S296">
        <v>5</v>
      </c>
      <c r="U296">
        <v>277</v>
      </c>
      <c r="W296">
        <v>4</v>
      </c>
      <c r="Y296" t="s">
        <v>70</v>
      </c>
      <c r="Z296" t="s">
        <v>71</v>
      </c>
      <c r="AB296" t="s">
        <v>72</v>
      </c>
      <c r="AU296" t="s">
        <v>174</v>
      </c>
      <c r="AW296" t="s">
        <v>73</v>
      </c>
      <c r="AX296" t="s">
        <v>78</v>
      </c>
      <c r="AY296">
        <v>1</v>
      </c>
      <c r="AZ296" t="s">
        <v>49</v>
      </c>
      <c r="BA296" t="s">
        <v>78</v>
      </c>
      <c r="BB296">
        <v>1</v>
      </c>
      <c r="BD296">
        <v>0.06</v>
      </c>
      <c r="BE296">
        <v>138.5</v>
      </c>
      <c r="BF296">
        <v>138.5</v>
      </c>
      <c r="BG296">
        <v>7.5</v>
      </c>
      <c r="BL296" t="s">
        <v>126</v>
      </c>
      <c r="BM296" t="s">
        <v>128</v>
      </c>
      <c r="BO296" t="s">
        <v>120</v>
      </c>
      <c r="BP296" t="s">
        <v>233</v>
      </c>
      <c r="BQ296" s="3">
        <v>1</v>
      </c>
      <c r="BR296" s="3" t="str">
        <f t="shared" si="35"/>
        <v>Relaciones internacionales</v>
      </c>
      <c r="BS296" s="3">
        <f t="shared" si="36"/>
        <v>13</v>
      </c>
      <c r="BT296" s="83">
        <f t="shared" si="37"/>
        <v>0</v>
      </c>
      <c r="BU296" s="82">
        <f t="shared" si="38"/>
        <v>3.75</v>
      </c>
      <c r="BV296" s="3" t="str">
        <f t="shared" si="39"/>
        <v>1</v>
      </c>
      <c r="BW296" s="3" t="str">
        <f t="shared" si="34"/>
        <v>0</v>
      </c>
      <c r="BX296" s="3" t="str">
        <f t="shared" si="40"/>
        <v>0</v>
      </c>
    </row>
    <row r="297" spans="1:76" x14ac:dyDescent="0.3">
      <c r="A297" t="s">
        <v>1434</v>
      </c>
      <c r="C297" t="s">
        <v>1435</v>
      </c>
      <c r="D297" t="s">
        <v>1428</v>
      </c>
      <c r="F297" t="s">
        <v>116</v>
      </c>
      <c r="G297" t="s">
        <v>124</v>
      </c>
      <c r="H297" t="s">
        <v>68</v>
      </c>
      <c r="N297" t="s">
        <v>118</v>
      </c>
      <c r="O297" t="s">
        <v>1425</v>
      </c>
      <c r="P297" s="1">
        <v>42960</v>
      </c>
      <c r="R297">
        <v>508.5</v>
      </c>
      <c r="S297">
        <v>5</v>
      </c>
      <c r="U297">
        <v>599</v>
      </c>
      <c r="W297">
        <v>11</v>
      </c>
      <c r="Y297" t="s">
        <v>70</v>
      </c>
      <c r="Z297" t="s">
        <v>71</v>
      </c>
      <c r="AB297" t="s">
        <v>72</v>
      </c>
      <c r="AN297" t="s">
        <v>230</v>
      </c>
      <c r="AW297" t="s">
        <v>73</v>
      </c>
      <c r="AX297" t="s">
        <v>78</v>
      </c>
      <c r="AY297">
        <v>0</v>
      </c>
      <c r="AZ297" t="s">
        <v>49</v>
      </c>
      <c r="BA297" t="s">
        <v>78</v>
      </c>
      <c r="BB297">
        <v>0</v>
      </c>
      <c r="BD297">
        <v>0.17</v>
      </c>
      <c r="BE297">
        <v>299.5</v>
      </c>
      <c r="BF297">
        <v>299.5</v>
      </c>
      <c r="BG297">
        <v>5.94</v>
      </c>
      <c r="BL297" t="s">
        <v>124</v>
      </c>
      <c r="BM297" t="s">
        <v>125</v>
      </c>
      <c r="BO297" t="s">
        <v>120</v>
      </c>
      <c r="BP297" t="s">
        <v>233</v>
      </c>
      <c r="BQ297" s="3">
        <v>1</v>
      </c>
      <c r="BR297" s="3" t="str">
        <f t="shared" si="35"/>
        <v>Perfiles, Biografías, Entretenimiento</v>
      </c>
      <c r="BS297" s="3">
        <f t="shared" si="36"/>
        <v>13</v>
      </c>
      <c r="BT297" s="83">
        <f t="shared" si="37"/>
        <v>0</v>
      </c>
      <c r="BU297" s="82">
        <f t="shared" si="38"/>
        <v>2.9700000000000006</v>
      </c>
      <c r="BV297" s="3" t="str">
        <f t="shared" si="39"/>
        <v>0</v>
      </c>
      <c r="BW297" s="3" t="str">
        <f t="shared" si="34"/>
        <v>1</v>
      </c>
      <c r="BX297" s="3" t="str">
        <f t="shared" si="40"/>
        <v>0</v>
      </c>
    </row>
    <row r="298" spans="1:76" x14ac:dyDescent="0.3">
      <c r="A298" t="s">
        <v>1436</v>
      </c>
      <c r="C298" t="s">
        <v>1437</v>
      </c>
      <c r="D298" t="s">
        <v>1438</v>
      </c>
      <c r="F298" t="s">
        <v>116</v>
      </c>
      <c r="G298" t="s">
        <v>155</v>
      </c>
      <c r="H298" t="s">
        <v>68</v>
      </c>
      <c r="K298" t="s">
        <v>156</v>
      </c>
      <c r="N298" t="s">
        <v>118</v>
      </c>
      <c r="O298" t="s">
        <v>1425</v>
      </c>
      <c r="P298" s="1">
        <v>42960</v>
      </c>
      <c r="R298">
        <v>447.7</v>
      </c>
      <c r="S298">
        <v>4</v>
      </c>
      <c r="U298">
        <v>373</v>
      </c>
      <c r="W298">
        <v>2</v>
      </c>
      <c r="Y298" t="s">
        <v>140</v>
      </c>
      <c r="Z298" t="s">
        <v>71</v>
      </c>
      <c r="AB298" t="s">
        <v>72</v>
      </c>
      <c r="AV298" t="s">
        <v>269</v>
      </c>
      <c r="AW298" t="s">
        <v>73</v>
      </c>
      <c r="AX298" t="s">
        <v>78</v>
      </c>
      <c r="AY298">
        <v>1</v>
      </c>
      <c r="AZ298" t="s">
        <v>49</v>
      </c>
      <c r="BA298" t="s">
        <v>78</v>
      </c>
      <c r="BB298">
        <v>1</v>
      </c>
      <c r="BD298">
        <v>0.16</v>
      </c>
      <c r="BE298">
        <v>186.5</v>
      </c>
      <c r="BF298">
        <v>186.5</v>
      </c>
      <c r="BG298">
        <v>6.56</v>
      </c>
      <c r="BL298" t="s">
        <v>155</v>
      </c>
      <c r="BM298" t="s">
        <v>157</v>
      </c>
      <c r="BO298" t="s">
        <v>120</v>
      </c>
      <c r="BP298" t="s">
        <v>233</v>
      </c>
      <c r="BQ298" s="3">
        <v>1</v>
      </c>
      <c r="BR298" s="3" t="str">
        <f t="shared" si="35"/>
        <v>Cronograma de actividades</v>
      </c>
      <c r="BS298" s="3">
        <f t="shared" si="36"/>
        <v>13</v>
      </c>
      <c r="BT298" s="83">
        <f t="shared" si="37"/>
        <v>0</v>
      </c>
      <c r="BU298" s="82">
        <f t="shared" si="38"/>
        <v>3.2799999999999994</v>
      </c>
      <c r="BV298" s="3" t="str">
        <f t="shared" si="39"/>
        <v>1</v>
      </c>
      <c r="BW298" s="3" t="str">
        <f t="shared" si="34"/>
        <v>0</v>
      </c>
      <c r="BX298" s="3" t="str">
        <f t="shared" si="40"/>
        <v>0</v>
      </c>
    </row>
    <row r="299" spans="1:76" x14ac:dyDescent="0.3">
      <c r="A299" t="s">
        <v>1439</v>
      </c>
      <c r="C299" t="s">
        <v>1440</v>
      </c>
      <c r="D299" t="s">
        <v>1441</v>
      </c>
      <c r="F299" t="s">
        <v>116</v>
      </c>
      <c r="G299" t="s">
        <v>121</v>
      </c>
      <c r="H299" t="s">
        <v>68</v>
      </c>
      <c r="K299" t="s">
        <v>122</v>
      </c>
      <c r="N299" t="s">
        <v>118</v>
      </c>
      <c r="O299" t="s">
        <v>1425</v>
      </c>
      <c r="P299" s="1">
        <v>42960</v>
      </c>
      <c r="R299">
        <v>166.7</v>
      </c>
      <c r="S299">
        <v>4</v>
      </c>
      <c r="U299">
        <v>220</v>
      </c>
      <c r="W299">
        <v>2</v>
      </c>
      <c r="Y299" t="s">
        <v>70</v>
      </c>
      <c r="Z299" t="s">
        <v>71</v>
      </c>
      <c r="AB299" t="s">
        <v>72</v>
      </c>
      <c r="AU299" t="s">
        <v>174</v>
      </c>
      <c r="AW299" t="s">
        <v>73</v>
      </c>
      <c r="AX299" t="s">
        <v>82</v>
      </c>
      <c r="AY299">
        <v>0</v>
      </c>
      <c r="AZ299" t="s">
        <v>49</v>
      </c>
      <c r="BA299" t="s">
        <v>82</v>
      </c>
      <c r="BB299">
        <v>0</v>
      </c>
      <c r="BD299">
        <v>0.03</v>
      </c>
      <c r="BE299">
        <v>30.03</v>
      </c>
      <c r="BF299">
        <v>30.03</v>
      </c>
      <c r="BG299">
        <v>6.25</v>
      </c>
      <c r="BL299" t="s">
        <v>121</v>
      </c>
      <c r="BM299" t="s">
        <v>123</v>
      </c>
      <c r="BO299" t="s">
        <v>120</v>
      </c>
      <c r="BP299" t="s">
        <v>77</v>
      </c>
      <c r="BQ299" s="3">
        <v>1</v>
      </c>
      <c r="BR299" s="3" t="s">
        <v>217</v>
      </c>
      <c r="BS299" s="3">
        <f t="shared" si="36"/>
        <v>13</v>
      </c>
      <c r="BT299" s="83">
        <f t="shared" si="37"/>
        <v>0</v>
      </c>
      <c r="BU299" s="82">
        <f t="shared" si="38"/>
        <v>3.125</v>
      </c>
      <c r="BV299" s="3" t="str">
        <f t="shared" si="39"/>
        <v>0</v>
      </c>
      <c r="BW299" s="3" t="str">
        <f t="shared" si="34"/>
        <v>1</v>
      </c>
      <c r="BX299" s="3" t="str">
        <f t="shared" si="40"/>
        <v>0</v>
      </c>
    </row>
    <row r="300" spans="1:76" ht="15" customHeight="1" x14ac:dyDescent="0.3">
      <c r="A300" t="s">
        <v>1442</v>
      </c>
      <c r="C300" t="s">
        <v>1443</v>
      </c>
      <c r="D300" t="s">
        <v>1382</v>
      </c>
      <c r="F300" t="s">
        <v>116</v>
      </c>
      <c r="G300" t="s">
        <v>101</v>
      </c>
      <c r="H300" t="s">
        <v>68</v>
      </c>
      <c r="K300" t="s">
        <v>122</v>
      </c>
      <c r="L300" t="s">
        <v>1383</v>
      </c>
      <c r="N300" t="s">
        <v>118</v>
      </c>
      <c r="O300" t="s">
        <v>1444</v>
      </c>
      <c r="P300" s="1">
        <v>42958</v>
      </c>
      <c r="R300">
        <v>857.3</v>
      </c>
      <c r="S300">
        <v>4</v>
      </c>
      <c r="U300">
        <v>1964</v>
      </c>
      <c r="W300">
        <v>22</v>
      </c>
      <c r="Y300" t="s">
        <v>70</v>
      </c>
      <c r="Z300" t="s">
        <v>71</v>
      </c>
      <c r="AB300" t="s">
        <v>72</v>
      </c>
      <c r="AJ300" t="s">
        <v>342</v>
      </c>
      <c r="AM300" t="s">
        <v>77</v>
      </c>
      <c r="AW300" t="s">
        <v>73</v>
      </c>
      <c r="AX300" t="s">
        <v>82</v>
      </c>
      <c r="AY300">
        <v>1</v>
      </c>
      <c r="AZ300" t="s">
        <v>49</v>
      </c>
      <c r="BA300" t="s">
        <v>82</v>
      </c>
      <c r="BB300">
        <v>1</v>
      </c>
      <c r="BD300">
        <v>0.03</v>
      </c>
      <c r="BE300">
        <v>61.38</v>
      </c>
      <c r="BF300">
        <v>61.38</v>
      </c>
      <c r="BG300">
        <v>6.88</v>
      </c>
      <c r="BL300" t="s">
        <v>101</v>
      </c>
      <c r="BM300" t="s">
        <v>132</v>
      </c>
      <c r="BO300" t="s">
        <v>120</v>
      </c>
      <c r="BP300" t="s">
        <v>233</v>
      </c>
      <c r="BQ300" s="3">
        <v>1</v>
      </c>
      <c r="BR300" s="3" t="str">
        <f t="shared" si="35"/>
        <v>Deportes</v>
      </c>
      <c r="BS300" s="3">
        <f t="shared" si="36"/>
        <v>11</v>
      </c>
      <c r="BT300" s="83">
        <f t="shared" si="37"/>
        <v>0</v>
      </c>
      <c r="BU300" s="82">
        <f t="shared" si="38"/>
        <v>3.4399999999999995</v>
      </c>
      <c r="BV300" s="3" t="str">
        <f t="shared" si="39"/>
        <v>1</v>
      </c>
      <c r="BW300" s="3" t="str">
        <f t="shared" si="34"/>
        <v>0</v>
      </c>
      <c r="BX300" s="3" t="str">
        <f t="shared" si="40"/>
        <v>0</v>
      </c>
    </row>
    <row r="301" spans="1:76" x14ac:dyDescent="0.3">
      <c r="A301" t="s">
        <v>1445</v>
      </c>
      <c r="C301" t="s">
        <v>1446</v>
      </c>
      <c r="D301" t="s">
        <v>1447</v>
      </c>
      <c r="F301" t="s">
        <v>116</v>
      </c>
      <c r="G301" t="s">
        <v>124</v>
      </c>
      <c r="H301" t="s">
        <v>68</v>
      </c>
      <c r="N301" t="s">
        <v>118</v>
      </c>
      <c r="O301" t="s">
        <v>1425</v>
      </c>
      <c r="P301" s="1">
        <v>42960</v>
      </c>
      <c r="R301">
        <v>406.6</v>
      </c>
      <c r="S301">
        <v>5</v>
      </c>
      <c r="U301">
        <v>490</v>
      </c>
      <c r="W301">
        <v>12</v>
      </c>
      <c r="Y301" t="s">
        <v>70</v>
      </c>
      <c r="Z301" t="s">
        <v>71</v>
      </c>
      <c r="AB301" t="s">
        <v>72</v>
      </c>
      <c r="AD301" t="s">
        <v>77</v>
      </c>
      <c r="AV301" t="s">
        <v>497</v>
      </c>
      <c r="AW301" t="s">
        <v>73</v>
      </c>
      <c r="AX301" t="s">
        <v>74</v>
      </c>
      <c r="AY301">
        <v>1</v>
      </c>
      <c r="AZ301" t="s">
        <v>49</v>
      </c>
      <c r="BA301" t="s">
        <v>74</v>
      </c>
      <c r="BB301">
        <v>1</v>
      </c>
      <c r="BD301">
        <v>0.28000000000000003</v>
      </c>
      <c r="BE301">
        <v>490</v>
      </c>
      <c r="BF301">
        <v>490</v>
      </c>
      <c r="BG301">
        <v>8.1300000000000008</v>
      </c>
      <c r="BL301" t="s">
        <v>124</v>
      </c>
      <c r="BM301" t="s">
        <v>125</v>
      </c>
      <c r="BO301" t="s">
        <v>120</v>
      </c>
      <c r="BP301" t="s">
        <v>233</v>
      </c>
      <c r="BQ301" s="3">
        <v>1</v>
      </c>
      <c r="BR301" s="3" t="str">
        <f t="shared" si="35"/>
        <v>Aniversario del Canal de Panamá</v>
      </c>
      <c r="BS301" s="3">
        <f t="shared" si="36"/>
        <v>13</v>
      </c>
      <c r="BT301" s="83">
        <f t="shared" si="37"/>
        <v>0</v>
      </c>
      <c r="BU301" s="82">
        <f t="shared" si="38"/>
        <v>4.0650000000000004</v>
      </c>
      <c r="BV301" s="3" t="str">
        <f t="shared" si="39"/>
        <v>1</v>
      </c>
      <c r="BW301" s="3" t="str">
        <f t="shared" si="34"/>
        <v>0</v>
      </c>
      <c r="BX301" s="3" t="str">
        <f t="shared" si="40"/>
        <v>0</v>
      </c>
    </row>
    <row r="302" spans="1:76" ht="15" customHeight="1" x14ac:dyDescent="0.3">
      <c r="A302" t="s">
        <v>1448</v>
      </c>
      <c r="C302" t="s">
        <v>1449</v>
      </c>
      <c r="D302" t="s">
        <v>1450</v>
      </c>
      <c r="F302" t="s">
        <v>116</v>
      </c>
      <c r="G302" t="s">
        <v>155</v>
      </c>
      <c r="H302" t="s">
        <v>68</v>
      </c>
      <c r="K302" t="s">
        <v>156</v>
      </c>
      <c r="N302" t="s">
        <v>118</v>
      </c>
      <c r="O302" t="s">
        <v>1425</v>
      </c>
      <c r="P302" s="1">
        <v>42960</v>
      </c>
      <c r="R302">
        <v>551.4</v>
      </c>
      <c r="S302">
        <v>4</v>
      </c>
      <c r="U302">
        <v>465</v>
      </c>
      <c r="W302">
        <v>10</v>
      </c>
      <c r="Y302" t="s">
        <v>140</v>
      </c>
      <c r="Z302" t="s">
        <v>71</v>
      </c>
      <c r="AB302" t="s">
        <v>72</v>
      </c>
      <c r="AP302" t="s">
        <v>225</v>
      </c>
      <c r="AW302" t="s">
        <v>73</v>
      </c>
      <c r="AX302" t="s">
        <v>74</v>
      </c>
      <c r="AY302">
        <v>1</v>
      </c>
      <c r="AZ302" t="s">
        <v>49</v>
      </c>
      <c r="BA302" t="s">
        <v>74</v>
      </c>
      <c r="BB302">
        <v>1</v>
      </c>
      <c r="BD302">
        <v>0.39</v>
      </c>
      <c r="BE302">
        <v>465</v>
      </c>
      <c r="BF302">
        <v>465</v>
      </c>
      <c r="BG302">
        <v>7.81</v>
      </c>
      <c r="BL302" t="s">
        <v>155</v>
      </c>
      <c r="BM302" t="s">
        <v>157</v>
      </c>
      <c r="BO302" t="s">
        <v>120</v>
      </c>
      <c r="BP302" t="s">
        <v>233</v>
      </c>
      <c r="BQ302" s="3">
        <v>1</v>
      </c>
      <c r="BR302" s="3" t="str">
        <f t="shared" si="35"/>
        <v>Servicios marítimos</v>
      </c>
      <c r="BS302" s="3">
        <f t="shared" si="36"/>
        <v>13</v>
      </c>
      <c r="BT302" s="83">
        <f t="shared" si="37"/>
        <v>0</v>
      </c>
      <c r="BU302" s="82">
        <f t="shared" si="38"/>
        <v>3.9049999999999994</v>
      </c>
      <c r="BV302" s="3" t="str">
        <f t="shared" si="39"/>
        <v>1</v>
      </c>
      <c r="BW302" s="3" t="str">
        <f t="shared" si="34"/>
        <v>0</v>
      </c>
      <c r="BX302" s="3" t="str">
        <f t="shared" si="40"/>
        <v>0</v>
      </c>
    </row>
    <row r="303" spans="1:76" x14ac:dyDescent="0.3">
      <c r="A303" t="s">
        <v>1451</v>
      </c>
      <c r="C303" t="s">
        <v>1452</v>
      </c>
      <c r="D303" t="s">
        <v>1453</v>
      </c>
      <c r="F303" t="s">
        <v>116</v>
      </c>
      <c r="G303" t="s">
        <v>146</v>
      </c>
      <c r="H303" t="s">
        <v>68</v>
      </c>
      <c r="N303" t="s">
        <v>118</v>
      </c>
      <c r="O303" t="s">
        <v>1425</v>
      </c>
      <c r="P303" s="1">
        <v>42960</v>
      </c>
      <c r="R303">
        <v>175.2</v>
      </c>
      <c r="S303">
        <v>4</v>
      </c>
      <c r="U303">
        <v>188</v>
      </c>
      <c r="W303">
        <v>20</v>
      </c>
      <c r="Y303" t="s">
        <v>70</v>
      </c>
      <c r="Z303" t="s">
        <v>71</v>
      </c>
      <c r="AB303" t="s">
        <v>72</v>
      </c>
      <c r="AE303" t="s">
        <v>194</v>
      </c>
      <c r="AV303" t="s">
        <v>269</v>
      </c>
      <c r="AW303" t="s">
        <v>73</v>
      </c>
      <c r="AX303" t="s">
        <v>74</v>
      </c>
      <c r="AY303">
        <v>1</v>
      </c>
      <c r="AZ303" t="s">
        <v>49</v>
      </c>
      <c r="BA303" t="s">
        <v>74</v>
      </c>
      <c r="BB303">
        <v>1</v>
      </c>
      <c r="BD303">
        <v>0.24</v>
      </c>
      <c r="BE303">
        <v>188</v>
      </c>
      <c r="BF303">
        <v>188</v>
      </c>
      <c r="BG303">
        <v>7.81</v>
      </c>
      <c r="BL303" t="s">
        <v>146</v>
      </c>
      <c r="BM303" t="s">
        <v>147</v>
      </c>
      <c r="BO303" t="s">
        <v>120</v>
      </c>
      <c r="BP303" t="s">
        <v>233</v>
      </c>
      <c r="BQ303" s="3">
        <v>1</v>
      </c>
      <c r="BR303" s="3" t="str">
        <f t="shared" si="35"/>
        <v>Cronograma de actividades</v>
      </c>
      <c r="BS303" s="3">
        <f t="shared" si="36"/>
        <v>13</v>
      </c>
      <c r="BT303" s="83">
        <f t="shared" si="37"/>
        <v>0</v>
      </c>
      <c r="BU303" s="82">
        <f t="shared" si="38"/>
        <v>3.9049999999999994</v>
      </c>
      <c r="BV303" s="3" t="str">
        <f t="shared" si="39"/>
        <v>1</v>
      </c>
      <c r="BW303" s="3" t="str">
        <f t="shared" si="34"/>
        <v>0</v>
      </c>
      <c r="BX303" s="3" t="str">
        <f t="shared" si="40"/>
        <v>0</v>
      </c>
    </row>
    <row r="304" spans="1:76" x14ac:dyDescent="0.3">
      <c r="A304" t="s">
        <v>1454</v>
      </c>
      <c r="C304" t="s">
        <v>1455</v>
      </c>
      <c r="D304" t="s">
        <v>143</v>
      </c>
      <c r="F304" t="s">
        <v>116</v>
      </c>
      <c r="G304" t="s">
        <v>155</v>
      </c>
      <c r="H304" t="s">
        <v>68</v>
      </c>
      <c r="K304" t="s">
        <v>156</v>
      </c>
      <c r="N304" t="s">
        <v>118</v>
      </c>
      <c r="O304" t="s">
        <v>1425</v>
      </c>
      <c r="P304" s="1">
        <v>42960</v>
      </c>
      <c r="R304">
        <v>1609.7</v>
      </c>
      <c r="S304">
        <v>4</v>
      </c>
      <c r="U304">
        <v>1200</v>
      </c>
      <c r="W304">
        <v>1</v>
      </c>
      <c r="Y304" t="s">
        <v>140</v>
      </c>
      <c r="Z304" t="s">
        <v>71</v>
      </c>
      <c r="AB304" t="s">
        <v>72</v>
      </c>
      <c r="AE304" t="s">
        <v>196</v>
      </c>
      <c r="AF304" t="s">
        <v>299</v>
      </c>
      <c r="AW304" t="s">
        <v>73</v>
      </c>
      <c r="AX304" t="s">
        <v>74</v>
      </c>
      <c r="AY304">
        <v>0</v>
      </c>
      <c r="AZ304" t="s">
        <v>49</v>
      </c>
      <c r="BA304" t="s">
        <v>74</v>
      </c>
      <c r="BB304">
        <v>0</v>
      </c>
      <c r="BD304">
        <v>1</v>
      </c>
      <c r="BE304">
        <v>1200</v>
      </c>
      <c r="BF304">
        <v>1200</v>
      </c>
      <c r="BG304">
        <v>6.41</v>
      </c>
      <c r="BL304" t="s">
        <v>155</v>
      </c>
      <c r="BM304" t="s">
        <v>157</v>
      </c>
      <c r="BO304" t="s">
        <v>120</v>
      </c>
      <c r="BP304" t="s">
        <v>77</v>
      </c>
      <c r="BQ304" s="3">
        <v>1</v>
      </c>
      <c r="BR304" s="3" t="str">
        <f t="shared" si="35"/>
        <v>Proyectos futuros</v>
      </c>
      <c r="BS304" s="3">
        <f t="shared" si="36"/>
        <v>13</v>
      </c>
      <c r="BT304" s="83">
        <f t="shared" si="37"/>
        <v>0</v>
      </c>
      <c r="BU304" s="82">
        <f t="shared" si="38"/>
        <v>3.2050000000000001</v>
      </c>
      <c r="BV304" s="3" t="str">
        <f t="shared" si="39"/>
        <v>0</v>
      </c>
      <c r="BW304" s="3" t="str">
        <f t="shared" si="34"/>
        <v>1</v>
      </c>
      <c r="BX304" s="3" t="str">
        <f t="shared" si="40"/>
        <v>0</v>
      </c>
    </row>
    <row r="305" spans="1:76" x14ac:dyDescent="0.3">
      <c r="A305" t="s">
        <v>1456</v>
      </c>
      <c r="C305" t="s">
        <v>1457</v>
      </c>
      <c r="D305" t="s">
        <v>1458</v>
      </c>
      <c r="F305" t="s">
        <v>116</v>
      </c>
      <c r="G305" t="s">
        <v>126</v>
      </c>
      <c r="H305" t="s">
        <v>68</v>
      </c>
      <c r="K305" t="s">
        <v>127</v>
      </c>
      <c r="N305" t="s">
        <v>118</v>
      </c>
      <c r="O305" t="s">
        <v>1425</v>
      </c>
      <c r="P305" s="1">
        <v>42960</v>
      </c>
      <c r="R305">
        <v>262.8</v>
      </c>
      <c r="S305">
        <v>5</v>
      </c>
      <c r="U305">
        <v>344</v>
      </c>
      <c r="W305">
        <v>22</v>
      </c>
      <c r="Y305" t="s">
        <v>70</v>
      </c>
      <c r="Z305" t="s">
        <v>71</v>
      </c>
      <c r="AB305" t="s">
        <v>72</v>
      </c>
      <c r="AU305" t="s">
        <v>174</v>
      </c>
      <c r="AW305" t="s">
        <v>73</v>
      </c>
      <c r="AX305" t="s">
        <v>82</v>
      </c>
      <c r="AY305">
        <v>0</v>
      </c>
      <c r="AZ305" t="s">
        <v>49</v>
      </c>
      <c r="BA305" t="s">
        <v>82</v>
      </c>
      <c r="BB305">
        <v>0</v>
      </c>
      <c r="BD305">
        <v>0.03</v>
      </c>
      <c r="BE305">
        <v>68.650000000000006</v>
      </c>
      <c r="BF305">
        <v>68.650000000000006</v>
      </c>
      <c r="BG305">
        <v>5.94</v>
      </c>
      <c r="BL305" t="s">
        <v>126</v>
      </c>
      <c r="BM305" t="s">
        <v>128</v>
      </c>
      <c r="BO305" t="s">
        <v>120</v>
      </c>
      <c r="BP305" t="s">
        <v>77</v>
      </c>
      <c r="BQ305" s="3">
        <v>1</v>
      </c>
      <c r="BR305" s="3" t="str">
        <f t="shared" si="35"/>
        <v>Relaciones internacionales</v>
      </c>
      <c r="BS305" s="3">
        <f t="shared" si="36"/>
        <v>13</v>
      </c>
      <c r="BT305" s="83">
        <f t="shared" si="37"/>
        <v>0</v>
      </c>
      <c r="BU305" s="82">
        <f t="shared" si="38"/>
        <v>2.9700000000000006</v>
      </c>
      <c r="BV305" s="3" t="str">
        <f t="shared" si="39"/>
        <v>0</v>
      </c>
      <c r="BW305" s="3" t="str">
        <f t="shared" si="34"/>
        <v>1</v>
      </c>
      <c r="BX305" s="3" t="str">
        <f t="shared" si="40"/>
        <v>0</v>
      </c>
    </row>
    <row r="306" spans="1:76" x14ac:dyDescent="0.3">
      <c r="A306" t="s">
        <v>1459</v>
      </c>
      <c r="C306" t="s">
        <v>1460</v>
      </c>
      <c r="D306" t="s">
        <v>1461</v>
      </c>
      <c r="F306" t="s">
        <v>116</v>
      </c>
      <c r="G306" t="s">
        <v>126</v>
      </c>
      <c r="H306" t="s">
        <v>68</v>
      </c>
      <c r="K306" t="s">
        <v>127</v>
      </c>
      <c r="L306" t="s">
        <v>1462</v>
      </c>
      <c r="N306" t="s">
        <v>118</v>
      </c>
      <c r="O306" t="s">
        <v>1425</v>
      </c>
      <c r="P306" s="1">
        <v>42960</v>
      </c>
      <c r="R306">
        <v>1526</v>
      </c>
      <c r="S306">
        <v>5</v>
      </c>
      <c r="U306">
        <v>1996</v>
      </c>
      <c r="W306">
        <v>10</v>
      </c>
      <c r="Y306" t="s">
        <v>70</v>
      </c>
      <c r="Z306" t="s">
        <v>71</v>
      </c>
      <c r="AB306" t="s">
        <v>72</v>
      </c>
      <c r="AF306" t="s">
        <v>214</v>
      </c>
      <c r="AW306" t="s">
        <v>73</v>
      </c>
      <c r="AX306" t="s">
        <v>74</v>
      </c>
      <c r="AY306">
        <v>0</v>
      </c>
      <c r="AZ306" t="s">
        <v>49</v>
      </c>
      <c r="BA306" t="s">
        <v>74</v>
      </c>
      <c r="BB306">
        <v>0</v>
      </c>
      <c r="BD306">
        <v>0.91</v>
      </c>
      <c r="BE306">
        <v>1996</v>
      </c>
      <c r="BF306">
        <v>1996</v>
      </c>
      <c r="BG306">
        <v>6.88</v>
      </c>
      <c r="BL306" t="s">
        <v>126</v>
      </c>
      <c r="BM306" t="s">
        <v>128</v>
      </c>
      <c r="BO306" t="s">
        <v>120</v>
      </c>
      <c r="BP306" t="s">
        <v>77</v>
      </c>
      <c r="BQ306" s="3">
        <v>1</v>
      </c>
      <c r="BR306" s="3" t="str">
        <f t="shared" si="35"/>
        <v xml:space="preserve">Obras y arreglos </v>
      </c>
      <c r="BS306" s="3">
        <f t="shared" si="36"/>
        <v>13</v>
      </c>
      <c r="BT306" s="83">
        <f t="shared" si="37"/>
        <v>0</v>
      </c>
      <c r="BU306" s="82">
        <f t="shared" si="38"/>
        <v>3.4399999999999995</v>
      </c>
      <c r="BV306" s="3" t="str">
        <f t="shared" si="39"/>
        <v>0</v>
      </c>
      <c r="BW306" s="3" t="str">
        <f t="shared" si="34"/>
        <v>1</v>
      </c>
      <c r="BX306" s="3" t="str">
        <f t="shared" si="40"/>
        <v>0</v>
      </c>
    </row>
    <row r="307" spans="1:76" x14ac:dyDescent="0.3">
      <c r="A307" t="s">
        <v>1463</v>
      </c>
      <c r="C307" t="s">
        <v>1464</v>
      </c>
      <c r="D307" t="s">
        <v>1379</v>
      </c>
      <c r="F307" t="s">
        <v>116</v>
      </c>
      <c r="G307" t="s">
        <v>129</v>
      </c>
      <c r="H307" t="s">
        <v>68</v>
      </c>
      <c r="K307" t="s">
        <v>130</v>
      </c>
      <c r="N307" t="s">
        <v>118</v>
      </c>
      <c r="O307" t="s">
        <v>1323</v>
      </c>
      <c r="P307" s="1">
        <v>42957</v>
      </c>
      <c r="R307">
        <v>50.7</v>
      </c>
      <c r="S307">
        <v>4</v>
      </c>
      <c r="U307">
        <v>152</v>
      </c>
      <c r="W307">
        <v>21</v>
      </c>
      <c r="Y307" t="s">
        <v>70</v>
      </c>
      <c r="Z307" t="s">
        <v>71</v>
      </c>
      <c r="AB307" t="s">
        <v>72</v>
      </c>
      <c r="AE307" t="s">
        <v>194</v>
      </c>
      <c r="AV307" t="s">
        <v>269</v>
      </c>
      <c r="AW307" t="s">
        <v>73</v>
      </c>
      <c r="AX307" t="s">
        <v>74</v>
      </c>
      <c r="AY307">
        <v>1</v>
      </c>
      <c r="AZ307" t="s">
        <v>49</v>
      </c>
      <c r="BA307" t="s">
        <v>74</v>
      </c>
      <c r="BB307">
        <v>1</v>
      </c>
      <c r="BD307">
        <v>0.11</v>
      </c>
      <c r="BE307">
        <v>152</v>
      </c>
      <c r="BF307">
        <v>152</v>
      </c>
      <c r="BG307">
        <v>9.3800000000000008</v>
      </c>
      <c r="BL307" t="s">
        <v>129</v>
      </c>
      <c r="BM307" t="s">
        <v>131</v>
      </c>
      <c r="BO307" t="s">
        <v>120</v>
      </c>
      <c r="BP307" t="s">
        <v>77</v>
      </c>
      <c r="BQ307" s="3">
        <v>1</v>
      </c>
      <c r="BR307" s="3" t="s">
        <v>220</v>
      </c>
      <c r="BS307" s="3">
        <f t="shared" si="36"/>
        <v>10</v>
      </c>
      <c r="BT307" s="83">
        <f t="shared" si="37"/>
        <v>0</v>
      </c>
      <c r="BU307" s="82">
        <f t="shared" si="38"/>
        <v>4.6900000000000004</v>
      </c>
      <c r="BV307" s="3" t="str">
        <f t="shared" si="39"/>
        <v>1</v>
      </c>
      <c r="BW307" s="3" t="str">
        <f t="shared" si="34"/>
        <v>0</v>
      </c>
      <c r="BX307" s="3" t="str">
        <f t="shared" si="40"/>
        <v>0</v>
      </c>
    </row>
    <row r="308" spans="1:76" x14ac:dyDescent="0.3">
      <c r="A308" t="s">
        <v>1465</v>
      </c>
      <c r="B308" t="s">
        <v>1466</v>
      </c>
      <c r="C308" t="s">
        <v>1466</v>
      </c>
      <c r="D308" t="s">
        <v>1467</v>
      </c>
      <c r="F308" t="s">
        <v>66</v>
      </c>
      <c r="G308" t="s">
        <v>111</v>
      </c>
      <c r="H308" t="s">
        <v>68</v>
      </c>
      <c r="N308" t="s">
        <v>69</v>
      </c>
      <c r="O308" t="s">
        <v>1468</v>
      </c>
      <c r="P308" s="1">
        <v>42961</v>
      </c>
      <c r="Q308" s="2">
        <v>0.47430555555555554</v>
      </c>
      <c r="S308">
        <v>49126</v>
      </c>
      <c r="U308">
        <v>486.35</v>
      </c>
      <c r="X308">
        <v>5</v>
      </c>
      <c r="Y308" t="s">
        <v>70</v>
      </c>
      <c r="Z308" t="s">
        <v>71</v>
      </c>
      <c r="AB308" t="s">
        <v>72</v>
      </c>
      <c r="AE308" t="s">
        <v>194</v>
      </c>
      <c r="AG308" t="s">
        <v>166</v>
      </c>
      <c r="AW308" t="s">
        <v>73</v>
      </c>
      <c r="AX308" t="s">
        <v>74</v>
      </c>
      <c r="AY308">
        <v>1</v>
      </c>
      <c r="AZ308" t="s">
        <v>49</v>
      </c>
      <c r="BA308" t="s">
        <v>74</v>
      </c>
      <c r="BB308">
        <v>1</v>
      </c>
      <c r="BE308">
        <v>486.35</v>
      </c>
      <c r="BF308">
        <v>486.35</v>
      </c>
      <c r="BG308">
        <v>7.81</v>
      </c>
      <c r="BL308" t="s">
        <v>111</v>
      </c>
      <c r="BM308" t="s">
        <v>112</v>
      </c>
      <c r="BP308" t="s">
        <v>233</v>
      </c>
      <c r="BQ308" s="3">
        <v>1</v>
      </c>
      <c r="BR308" s="3" t="str">
        <f t="shared" si="35"/>
        <v>Niños y juventud</v>
      </c>
      <c r="BS308" s="3">
        <f t="shared" si="36"/>
        <v>14</v>
      </c>
      <c r="BT308" s="83">
        <f t="shared" si="37"/>
        <v>0</v>
      </c>
      <c r="BU308" s="82">
        <f t="shared" si="38"/>
        <v>3.9049999999999994</v>
      </c>
      <c r="BV308" s="3" t="str">
        <f t="shared" si="39"/>
        <v>1</v>
      </c>
      <c r="BW308" s="3" t="str">
        <f t="shared" si="34"/>
        <v>0</v>
      </c>
      <c r="BX308" s="3" t="str">
        <f t="shared" si="40"/>
        <v>0</v>
      </c>
    </row>
    <row r="309" spans="1:76" x14ac:dyDescent="0.3">
      <c r="A309" t="s">
        <v>1469</v>
      </c>
      <c r="B309" t="s">
        <v>1470</v>
      </c>
      <c r="C309" s="89" t="s">
        <v>1470</v>
      </c>
      <c r="D309" t="s">
        <v>1471</v>
      </c>
      <c r="F309" t="s">
        <v>66</v>
      </c>
      <c r="G309" t="s">
        <v>111</v>
      </c>
      <c r="H309" t="s">
        <v>68</v>
      </c>
      <c r="N309" t="s">
        <v>69</v>
      </c>
      <c r="O309" t="s">
        <v>1472</v>
      </c>
      <c r="P309" s="1">
        <v>42961</v>
      </c>
      <c r="Q309" s="2">
        <v>0.90069444444444446</v>
      </c>
      <c r="S309">
        <v>49126</v>
      </c>
      <c r="U309">
        <v>486.35</v>
      </c>
      <c r="X309">
        <v>5</v>
      </c>
      <c r="Y309" t="s">
        <v>70</v>
      </c>
      <c r="Z309" t="s">
        <v>71</v>
      </c>
      <c r="AB309" t="s">
        <v>72</v>
      </c>
      <c r="AU309" t="s">
        <v>174</v>
      </c>
      <c r="AW309" t="s">
        <v>73</v>
      </c>
      <c r="AX309" t="s">
        <v>78</v>
      </c>
      <c r="AY309">
        <v>1</v>
      </c>
      <c r="AZ309" t="s">
        <v>49</v>
      </c>
      <c r="BA309" t="s">
        <v>78</v>
      </c>
      <c r="BB309">
        <v>1</v>
      </c>
      <c r="BE309">
        <v>243.17</v>
      </c>
      <c r="BF309">
        <v>243.17</v>
      </c>
      <c r="BG309">
        <v>6.56</v>
      </c>
      <c r="BL309" t="s">
        <v>111</v>
      </c>
      <c r="BM309" t="s">
        <v>112</v>
      </c>
      <c r="BP309" t="s">
        <v>233</v>
      </c>
      <c r="BQ309" s="3">
        <v>1</v>
      </c>
      <c r="BR309" s="3" t="s">
        <v>220</v>
      </c>
      <c r="BS309" s="3">
        <f t="shared" si="36"/>
        <v>14</v>
      </c>
      <c r="BT309" s="83">
        <f t="shared" si="37"/>
        <v>0</v>
      </c>
      <c r="BU309" s="82">
        <f t="shared" si="38"/>
        <v>3.2799999999999994</v>
      </c>
      <c r="BV309" s="3" t="str">
        <f t="shared" si="39"/>
        <v>1</v>
      </c>
      <c r="BW309" s="3" t="str">
        <f t="shared" si="34"/>
        <v>0</v>
      </c>
      <c r="BX309" s="3" t="str">
        <f t="shared" si="40"/>
        <v>0</v>
      </c>
    </row>
    <row r="310" spans="1:76" ht="15" customHeight="1" x14ac:dyDescent="0.3">
      <c r="A310" t="s">
        <v>1473</v>
      </c>
      <c r="C310" t="s">
        <v>1474</v>
      </c>
      <c r="D310" t="s">
        <v>1475</v>
      </c>
      <c r="F310" t="s">
        <v>134</v>
      </c>
      <c r="G310" t="s">
        <v>135</v>
      </c>
      <c r="H310" t="s">
        <v>68</v>
      </c>
      <c r="I310" t="s">
        <v>68</v>
      </c>
      <c r="N310" t="s">
        <v>134</v>
      </c>
      <c r="O310" t="s">
        <v>1476</v>
      </c>
      <c r="P310" s="1">
        <v>42961</v>
      </c>
      <c r="Q310" s="2">
        <v>0.40534722222222225</v>
      </c>
      <c r="U310">
        <v>12255.96</v>
      </c>
      <c r="V310">
        <v>361</v>
      </c>
      <c r="Z310" t="s">
        <v>71</v>
      </c>
      <c r="AA310" t="s">
        <v>68</v>
      </c>
      <c r="AG310" t="s">
        <v>257</v>
      </c>
      <c r="AW310" t="s">
        <v>73</v>
      </c>
      <c r="AX310" t="s">
        <v>82</v>
      </c>
      <c r="AY310">
        <v>0</v>
      </c>
      <c r="AZ310" t="s">
        <v>49</v>
      </c>
      <c r="BA310" t="s">
        <v>82</v>
      </c>
      <c r="BB310">
        <v>0</v>
      </c>
      <c r="BC310">
        <v>5</v>
      </c>
      <c r="BE310">
        <v>169.75</v>
      </c>
      <c r="BF310">
        <v>169.75</v>
      </c>
      <c r="BG310">
        <v>5</v>
      </c>
      <c r="BL310" t="s">
        <v>136</v>
      </c>
      <c r="BP310" t="s">
        <v>233</v>
      </c>
      <c r="BQ310" s="3">
        <v>1</v>
      </c>
      <c r="BR310" s="3" t="str">
        <f t="shared" si="35"/>
        <v>Educación</v>
      </c>
      <c r="BS310" s="3">
        <f t="shared" si="36"/>
        <v>14</v>
      </c>
      <c r="BT310" s="83">
        <f t="shared" si="37"/>
        <v>4.4240196078431373E-3</v>
      </c>
      <c r="BU310" s="82">
        <f t="shared" si="38"/>
        <v>2.5</v>
      </c>
      <c r="BV310" s="3" t="str">
        <f t="shared" si="39"/>
        <v>0</v>
      </c>
      <c r="BW310" s="3" t="str">
        <f t="shared" si="34"/>
        <v>1</v>
      </c>
      <c r="BX310" s="3" t="str">
        <f t="shared" si="40"/>
        <v>0</v>
      </c>
    </row>
    <row r="311" spans="1:76" x14ac:dyDescent="0.3">
      <c r="A311" t="s">
        <v>1477</v>
      </c>
      <c r="C311" t="s">
        <v>1478</v>
      </c>
      <c r="D311" t="s">
        <v>1479</v>
      </c>
      <c r="F311" t="s">
        <v>134</v>
      </c>
      <c r="G311" t="s">
        <v>142</v>
      </c>
      <c r="H311" t="s">
        <v>68</v>
      </c>
      <c r="I311" t="s">
        <v>68</v>
      </c>
      <c r="L311" t="s">
        <v>1480</v>
      </c>
      <c r="N311" t="s">
        <v>134</v>
      </c>
      <c r="O311" t="s">
        <v>1481</v>
      </c>
      <c r="P311" s="1">
        <v>42961</v>
      </c>
      <c r="Q311" s="2">
        <v>0.84282407407407411</v>
      </c>
      <c r="U311">
        <v>11264.25</v>
      </c>
      <c r="V311">
        <v>115</v>
      </c>
      <c r="Z311" t="s">
        <v>71</v>
      </c>
      <c r="AA311" t="s">
        <v>68</v>
      </c>
      <c r="AU311" t="s">
        <v>174</v>
      </c>
      <c r="AW311" t="s">
        <v>73</v>
      </c>
      <c r="AX311" t="s">
        <v>78</v>
      </c>
      <c r="AY311">
        <v>1</v>
      </c>
      <c r="AZ311" t="s">
        <v>49</v>
      </c>
      <c r="BA311" t="s">
        <v>78</v>
      </c>
      <c r="BB311">
        <v>1</v>
      </c>
      <c r="BC311">
        <v>57.5</v>
      </c>
      <c r="BE311">
        <v>5632.13</v>
      </c>
      <c r="BF311">
        <v>5632.13</v>
      </c>
      <c r="BG311">
        <v>8</v>
      </c>
      <c r="BL311" t="s">
        <v>136</v>
      </c>
      <c r="BP311" t="s">
        <v>233</v>
      </c>
      <c r="BQ311" s="3">
        <v>1</v>
      </c>
      <c r="BR311" s="3" t="str">
        <f t="shared" si="35"/>
        <v>Relaciones internacionales</v>
      </c>
      <c r="BS311" s="3">
        <f t="shared" si="36"/>
        <v>14</v>
      </c>
      <c r="BT311" s="83">
        <f t="shared" si="37"/>
        <v>1.4093137254901961E-3</v>
      </c>
      <c r="BU311" s="82">
        <f t="shared" si="38"/>
        <v>4</v>
      </c>
      <c r="BV311" s="3" t="str">
        <f t="shared" si="39"/>
        <v>1</v>
      </c>
      <c r="BW311" s="3" t="str">
        <f t="shared" si="34"/>
        <v>0</v>
      </c>
      <c r="BX311" s="3" t="str">
        <f t="shared" si="40"/>
        <v>0</v>
      </c>
    </row>
    <row r="312" spans="1:76" x14ac:dyDescent="0.3">
      <c r="A312" t="s">
        <v>1482</v>
      </c>
      <c r="C312" t="s">
        <v>1483</v>
      </c>
      <c r="D312" t="s">
        <v>1180</v>
      </c>
      <c r="F312" t="s">
        <v>116</v>
      </c>
      <c r="G312" t="s">
        <v>124</v>
      </c>
      <c r="H312" t="s">
        <v>68</v>
      </c>
      <c r="N312" t="s">
        <v>118</v>
      </c>
      <c r="O312" t="s">
        <v>1484</v>
      </c>
      <c r="P312" s="1">
        <v>42961</v>
      </c>
      <c r="R312">
        <v>177.9</v>
      </c>
      <c r="S312">
        <v>5</v>
      </c>
      <c r="U312">
        <v>203</v>
      </c>
      <c r="W312">
        <v>13</v>
      </c>
      <c r="Y312" t="s">
        <v>70</v>
      </c>
      <c r="Z312" t="s">
        <v>71</v>
      </c>
      <c r="AB312" t="s">
        <v>72</v>
      </c>
      <c r="AN312" t="s">
        <v>218</v>
      </c>
      <c r="AW312" t="s">
        <v>73</v>
      </c>
      <c r="AX312" t="s">
        <v>74</v>
      </c>
      <c r="AY312">
        <v>1</v>
      </c>
      <c r="AZ312" t="s">
        <v>49</v>
      </c>
      <c r="BA312" t="s">
        <v>74</v>
      </c>
      <c r="BB312">
        <v>1</v>
      </c>
      <c r="BD312">
        <v>0.12</v>
      </c>
      <c r="BE312">
        <v>203</v>
      </c>
      <c r="BF312">
        <v>203</v>
      </c>
      <c r="BG312">
        <v>8.1300000000000008</v>
      </c>
      <c r="BL312" t="s">
        <v>124</v>
      </c>
      <c r="BM312" t="s">
        <v>125</v>
      </c>
      <c r="BO312" t="s">
        <v>120</v>
      </c>
      <c r="BP312" t="s">
        <v>77</v>
      </c>
      <c r="BQ312" s="3">
        <v>1</v>
      </c>
      <c r="BR312" s="3" t="str">
        <f t="shared" si="35"/>
        <v>Historia del Canal</v>
      </c>
      <c r="BS312" s="3">
        <f t="shared" si="36"/>
        <v>14</v>
      </c>
      <c r="BT312" s="83">
        <f t="shared" si="37"/>
        <v>0</v>
      </c>
      <c r="BU312" s="82">
        <f t="shared" si="38"/>
        <v>4.0650000000000004</v>
      </c>
      <c r="BV312" s="3" t="str">
        <f t="shared" si="39"/>
        <v>1</v>
      </c>
      <c r="BW312" s="3" t="str">
        <f t="shared" si="34"/>
        <v>0</v>
      </c>
      <c r="BX312" s="3" t="str">
        <f t="shared" si="40"/>
        <v>0</v>
      </c>
    </row>
    <row r="313" spans="1:76" x14ac:dyDescent="0.3">
      <c r="A313" t="s">
        <v>1485</v>
      </c>
      <c r="B313" t="s">
        <v>1486</v>
      </c>
      <c r="C313" t="s">
        <v>1486</v>
      </c>
      <c r="D313" t="s">
        <v>1487</v>
      </c>
      <c r="F313" t="s">
        <v>66</v>
      </c>
      <c r="G313" t="s">
        <v>80</v>
      </c>
      <c r="H313" t="s">
        <v>68</v>
      </c>
      <c r="N313" t="s">
        <v>69</v>
      </c>
      <c r="O313" t="s">
        <v>1488</v>
      </c>
      <c r="P313" s="1">
        <v>42962</v>
      </c>
      <c r="Q313" s="2">
        <v>7.6388888888888895E-2</v>
      </c>
      <c r="S313">
        <v>32432</v>
      </c>
      <c r="U313">
        <v>214.05</v>
      </c>
      <c r="X313">
        <v>6</v>
      </c>
      <c r="Z313" t="s">
        <v>71</v>
      </c>
      <c r="AB313" t="s">
        <v>72</v>
      </c>
      <c r="AE313" t="s">
        <v>194</v>
      </c>
      <c r="AV313" t="s">
        <v>497</v>
      </c>
      <c r="AW313" t="s">
        <v>73</v>
      </c>
      <c r="AX313" t="s">
        <v>74</v>
      </c>
      <c r="AY313">
        <v>1</v>
      </c>
      <c r="AZ313" t="s">
        <v>49</v>
      </c>
      <c r="BA313" t="s">
        <v>74</v>
      </c>
      <c r="BB313">
        <v>1</v>
      </c>
      <c r="BE313">
        <v>214.05</v>
      </c>
      <c r="BF313">
        <v>214.05</v>
      </c>
      <c r="BG313">
        <v>7.81</v>
      </c>
      <c r="BL313" t="s">
        <v>80</v>
      </c>
      <c r="BM313" t="s">
        <v>81</v>
      </c>
      <c r="BP313" t="s">
        <v>233</v>
      </c>
      <c r="BQ313" s="3">
        <v>1</v>
      </c>
      <c r="BR313" s="3" t="str">
        <f t="shared" si="35"/>
        <v>Aniversario del Canal de Panamá</v>
      </c>
      <c r="BS313" s="3">
        <f t="shared" si="36"/>
        <v>15</v>
      </c>
      <c r="BT313" s="83">
        <f t="shared" si="37"/>
        <v>0</v>
      </c>
      <c r="BU313" s="82">
        <f t="shared" si="38"/>
        <v>3.9049999999999994</v>
      </c>
      <c r="BV313" s="3" t="str">
        <f t="shared" si="39"/>
        <v>1</v>
      </c>
      <c r="BW313" s="3" t="str">
        <f t="shared" si="34"/>
        <v>0</v>
      </c>
      <c r="BX313" s="3" t="str">
        <f t="shared" si="40"/>
        <v>0</v>
      </c>
    </row>
    <row r="314" spans="1:76" x14ac:dyDescent="0.3">
      <c r="A314" t="s">
        <v>1489</v>
      </c>
      <c r="C314" t="s">
        <v>1490</v>
      </c>
      <c r="D314" t="s">
        <v>1491</v>
      </c>
      <c r="F314" t="s">
        <v>116</v>
      </c>
      <c r="G314" t="s">
        <v>163</v>
      </c>
      <c r="H314" t="s">
        <v>68</v>
      </c>
      <c r="K314" t="s">
        <v>164</v>
      </c>
      <c r="N314" t="s">
        <v>118</v>
      </c>
      <c r="O314" t="s">
        <v>1425</v>
      </c>
      <c r="P314" s="1">
        <v>42960</v>
      </c>
      <c r="R314">
        <v>131.6</v>
      </c>
      <c r="S314">
        <v>4</v>
      </c>
      <c r="U314">
        <v>9</v>
      </c>
      <c r="W314">
        <v>2</v>
      </c>
      <c r="Y314" t="s">
        <v>140</v>
      </c>
      <c r="Z314" t="s">
        <v>71</v>
      </c>
      <c r="AB314" t="s">
        <v>72</v>
      </c>
      <c r="AU314" t="s">
        <v>174</v>
      </c>
      <c r="AW314" t="s">
        <v>73</v>
      </c>
      <c r="AX314" t="s">
        <v>82</v>
      </c>
      <c r="AY314">
        <v>0</v>
      </c>
      <c r="AZ314" t="s">
        <v>49</v>
      </c>
      <c r="BA314" t="s">
        <v>82</v>
      </c>
      <c r="BB314">
        <v>0</v>
      </c>
      <c r="BD314">
        <v>0.03</v>
      </c>
      <c r="BE314">
        <v>1.59</v>
      </c>
      <c r="BF314">
        <v>1.59</v>
      </c>
      <c r="BG314">
        <v>5.47</v>
      </c>
      <c r="BL314" t="s">
        <v>163</v>
      </c>
      <c r="BM314" t="s">
        <v>165</v>
      </c>
      <c r="BO314" t="s">
        <v>120</v>
      </c>
      <c r="BP314" t="s">
        <v>77</v>
      </c>
      <c r="BQ314" s="3">
        <v>1</v>
      </c>
      <c r="BR314" s="3" t="str">
        <f t="shared" si="35"/>
        <v>Relaciones internacionales</v>
      </c>
      <c r="BS314" s="3">
        <f t="shared" si="36"/>
        <v>13</v>
      </c>
      <c r="BT314" s="83">
        <f t="shared" si="37"/>
        <v>0</v>
      </c>
      <c r="BU314" s="82">
        <f t="shared" si="38"/>
        <v>2.7349999999999994</v>
      </c>
      <c r="BV314" s="3" t="str">
        <f t="shared" si="39"/>
        <v>0</v>
      </c>
      <c r="BW314" s="3" t="str">
        <f t="shared" si="34"/>
        <v>1</v>
      </c>
      <c r="BX314" s="3" t="str">
        <f t="shared" si="40"/>
        <v>0</v>
      </c>
    </row>
    <row r="315" spans="1:76" x14ac:dyDescent="0.3">
      <c r="A315" t="s">
        <v>1492</v>
      </c>
      <c r="B315" t="s">
        <v>1493</v>
      </c>
      <c r="C315" t="s">
        <v>1493</v>
      </c>
      <c r="D315" t="s">
        <v>1494</v>
      </c>
      <c r="F315" t="s">
        <v>66</v>
      </c>
      <c r="G315" t="s">
        <v>80</v>
      </c>
      <c r="H315" t="s">
        <v>68</v>
      </c>
      <c r="L315" t="s">
        <v>176</v>
      </c>
      <c r="N315" t="s">
        <v>69</v>
      </c>
      <c r="O315" t="s">
        <v>1488</v>
      </c>
      <c r="P315" s="1">
        <v>42962</v>
      </c>
      <c r="Q315" s="2">
        <v>7.6388888888888895E-2</v>
      </c>
      <c r="S315">
        <v>32432</v>
      </c>
      <c r="U315">
        <v>214.05</v>
      </c>
      <c r="X315">
        <v>6</v>
      </c>
      <c r="Z315" t="s">
        <v>71</v>
      </c>
      <c r="AB315" t="s">
        <v>72</v>
      </c>
      <c r="AP315" t="s">
        <v>229</v>
      </c>
      <c r="AW315" t="s">
        <v>73</v>
      </c>
      <c r="AX315" t="s">
        <v>78</v>
      </c>
      <c r="AY315">
        <v>0</v>
      </c>
      <c r="AZ315" t="s">
        <v>49</v>
      </c>
      <c r="BA315" t="s">
        <v>78</v>
      </c>
      <c r="BB315">
        <v>0</v>
      </c>
      <c r="BE315">
        <v>107.03</v>
      </c>
      <c r="BF315">
        <v>107.03</v>
      </c>
      <c r="BG315">
        <v>5.78</v>
      </c>
      <c r="BL315" t="s">
        <v>80</v>
      </c>
      <c r="BM315" t="s">
        <v>81</v>
      </c>
      <c r="BP315" t="s">
        <v>233</v>
      </c>
      <c r="BQ315" s="3">
        <v>1</v>
      </c>
      <c r="BR315" s="3" t="str">
        <f t="shared" si="35"/>
        <v>Puerto de Corozal</v>
      </c>
      <c r="BS315" s="3">
        <f t="shared" si="36"/>
        <v>15</v>
      </c>
      <c r="BT315" s="83">
        <f t="shared" si="37"/>
        <v>0</v>
      </c>
      <c r="BU315" s="82">
        <f t="shared" si="38"/>
        <v>2.8900000000000006</v>
      </c>
      <c r="BV315" s="3" t="str">
        <f t="shared" si="39"/>
        <v>0</v>
      </c>
      <c r="BW315" s="3" t="str">
        <f t="shared" si="34"/>
        <v>1</v>
      </c>
      <c r="BX315" s="3" t="str">
        <f t="shared" si="40"/>
        <v>0</v>
      </c>
    </row>
    <row r="316" spans="1:76" x14ac:dyDescent="0.3">
      <c r="A316" t="s">
        <v>1495</v>
      </c>
      <c r="C316" t="s">
        <v>1496</v>
      </c>
      <c r="D316" t="s">
        <v>1487</v>
      </c>
      <c r="F316" t="s">
        <v>116</v>
      </c>
      <c r="G316" t="s">
        <v>126</v>
      </c>
      <c r="H316" t="s">
        <v>68</v>
      </c>
      <c r="K316" t="s">
        <v>127</v>
      </c>
      <c r="L316" t="s">
        <v>176</v>
      </c>
      <c r="N316" t="s">
        <v>118</v>
      </c>
      <c r="O316" t="s">
        <v>1484</v>
      </c>
      <c r="P316" s="1">
        <v>42961</v>
      </c>
      <c r="R316">
        <v>375.9</v>
      </c>
      <c r="S316">
        <v>5</v>
      </c>
      <c r="U316">
        <v>492</v>
      </c>
      <c r="W316">
        <v>22</v>
      </c>
      <c r="Y316" t="s">
        <v>70</v>
      </c>
      <c r="Z316" t="s">
        <v>71</v>
      </c>
      <c r="AB316" t="s">
        <v>72</v>
      </c>
      <c r="AE316" t="s">
        <v>194</v>
      </c>
      <c r="AV316" t="s">
        <v>497</v>
      </c>
      <c r="AW316" t="s">
        <v>73</v>
      </c>
      <c r="AX316" t="s">
        <v>74</v>
      </c>
      <c r="AY316">
        <v>1</v>
      </c>
      <c r="AZ316" t="s">
        <v>49</v>
      </c>
      <c r="BA316" t="s">
        <v>74</v>
      </c>
      <c r="BB316">
        <v>1</v>
      </c>
      <c r="BD316">
        <v>0.22</v>
      </c>
      <c r="BE316">
        <v>492</v>
      </c>
      <c r="BF316">
        <v>492</v>
      </c>
      <c r="BG316">
        <v>8.75</v>
      </c>
      <c r="BL316" t="s">
        <v>126</v>
      </c>
      <c r="BM316" t="s">
        <v>128</v>
      </c>
      <c r="BO316" t="s">
        <v>120</v>
      </c>
      <c r="BP316" t="s">
        <v>233</v>
      </c>
      <c r="BQ316" s="3">
        <v>1</v>
      </c>
      <c r="BR316" s="3" t="str">
        <f t="shared" si="35"/>
        <v>Aniversario del Canal de Panamá</v>
      </c>
      <c r="BS316" s="3">
        <f t="shared" si="36"/>
        <v>14</v>
      </c>
      <c r="BT316" s="83">
        <f t="shared" si="37"/>
        <v>0</v>
      </c>
      <c r="BU316" s="82">
        <f t="shared" si="38"/>
        <v>4.375</v>
      </c>
      <c r="BV316" s="3" t="str">
        <f t="shared" si="39"/>
        <v>1</v>
      </c>
      <c r="BW316" s="3" t="str">
        <f t="shared" si="34"/>
        <v>0</v>
      </c>
      <c r="BX316" s="3" t="str">
        <f t="shared" si="40"/>
        <v>0</v>
      </c>
    </row>
    <row r="317" spans="1:76" x14ac:dyDescent="0.3">
      <c r="A317" t="s">
        <v>1497</v>
      </c>
      <c r="C317" s="89" t="s">
        <v>1498</v>
      </c>
      <c r="D317" t="s">
        <v>1499</v>
      </c>
      <c r="F317" t="s">
        <v>116</v>
      </c>
      <c r="G317" t="s">
        <v>121</v>
      </c>
      <c r="H317" t="s">
        <v>68</v>
      </c>
      <c r="K317" t="s">
        <v>122</v>
      </c>
      <c r="N317" t="s">
        <v>118</v>
      </c>
      <c r="O317" t="s">
        <v>1484</v>
      </c>
      <c r="P317" s="1">
        <v>42961</v>
      </c>
      <c r="R317">
        <v>152.6</v>
      </c>
      <c r="S317">
        <v>4</v>
      </c>
      <c r="U317">
        <v>210</v>
      </c>
      <c r="W317">
        <v>2</v>
      </c>
      <c r="Y317" t="s">
        <v>70</v>
      </c>
      <c r="Z317" t="s">
        <v>71</v>
      </c>
      <c r="AB317" t="s">
        <v>72</v>
      </c>
      <c r="AD317" t="s">
        <v>77</v>
      </c>
      <c r="AT317" t="s">
        <v>219</v>
      </c>
      <c r="AW317" t="s">
        <v>73</v>
      </c>
      <c r="AX317" t="s">
        <v>74</v>
      </c>
      <c r="AY317">
        <v>-1</v>
      </c>
      <c r="AZ317" t="s">
        <v>49</v>
      </c>
      <c r="BA317" t="s">
        <v>74</v>
      </c>
      <c r="BB317">
        <v>-1</v>
      </c>
      <c r="BD317">
        <v>0.22</v>
      </c>
      <c r="BE317">
        <v>210</v>
      </c>
      <c r="BF317">
        <v>-210</v>
      </c>
      <c r="BG317">
        <v>0.63</v>
      </c>
      <c r="BL317" t="s">
        <v>121</v>
      </c>
      <c r="BM317" t="s">
        <v>123</v>
      </c>
      <c r="BO317" t="s">
        <v>120</v>
      </c>
      <c r="BP317" t="s">
        <v>77</v>
      </c>
      <c r="BQ317" s="3">
        <v>1</v>
      </c>
      <c r="BR317" s="3" t="str">
        <f t="shared" si="35"/>
        <v>Sindicatos del Canal</v>
      </c>
      <c r="BS317" s="3">
        <f t="shared" si="36"/>
        <v>14</v>
      </c>
      <c r="BT317" s="83">
        <f t="shared" si="37"/>
        <v>0</v>
      </c>
      <c r="BU317" s="82">
        <f t="shared" si="38"/>
        <v>0.315</v>
      </c>
      <c r="BV317" s="3" t="str">
        <f t="shared" si="39"/>
        <v>0</v>
      </c>
      <c r="BW317" s="3" t="str">
        <f t="shared" si="34"/>
        <v>0</v>
      </c>
      <c r="BX317" s="3" t="str">
        <f t="shared" si="40"/>
        <v>1</v>
      </c>
    </row>
    <row r="318" spans="1:76" x14ac:dyDescent="0.3">
      <c r="A318" t="s">
        <v>1500</v>
      </c>
      <c r="C318" t="s">
        <v>1501</v>
      </c>
      <c r="D318" t="s">
        <v>1502</v>
      </c>
      <c r="F318" t="s">
        <v>116</v>
      </c>
      <c r="G318" t="s">
        <v>124</v>
      </c>
      <c r="H318" t="s">
        <v>68</v>
      </c>
      <c r="L318" t="s">
        <v>260</v>
      </c>
      <c r="N318" t="s">
        <v>118</v>
      </c>
      <c r="O318" t="s">
        <v>1484</v>
      </c>
      <c r="P318" s="1">
        <v>42961</v>
      </c>
      <c r="R318">
        <v>223.7</v>
      </c>
      <c r="S318">
        <v>5</v>
      </c>
      <c r="U318">
        <v>268</v>
      </c>
      <c r="W318">
        <v>11</v>
      </c>
      <c r="Y318" t="s">
        <v>70</v>
      </c>
      <c r="Z318" t="s">
        <v>71</v>
      </c>
      <c r="AB318" t="s">
        <v>72</v>
      </c>
      <c r="AD318" t="s">
        <v>77</v>
      </c>
      <c r="AE318" t="s">
        <v>194</v>
      </c>
      <c r="AM318" t="s">
        <v>77</v>
      </c>
      <c r="AV318" t="s">
        <v>269</v>
      </c>
      <c r="AW318" t="s">
        <v>73</v>
      </c>
      <c r="AX318" t="s">
        <v>74</v>
      </c>
      <c r="AY318">
        <v>1</v>
      </c>
      <c r="AZ318" t="s">
        <v>49</v>
      </c>
      <c r="BA318" t="s">
        <v>74</v>
      </c>
      <c r="BB318">
        <v>1</v>
      </c>
      <c r="BD318">
        <v>0.15</v>
      </c>
      <c r="BE318">
        <v>268</v>
      </c>
      <c r="BF318">
        <v>268</v>
      </c>
      <c r="BG318">
        <v>8.1300000000000008</v>
      </c>
      <c r="BL318" t="s">
        <v>124</v>
      </c>
      <c r="BM318" t="s">
        <v>125</v>
      </c>
      <c r="BO318" t="s">
        <v>120</v>
      </c>
      <c r="BP318" t="s">
        <v>77</v>
      </c>
      <c r="BQ318" s="3">
        <v>1</v>
      </c>
      <c r="BR318" s="3" t="s">
        <v>220</v>
      </c>
      <c r="BS318" s="3">
        <f t="shared" si="36"/>
        <v>14</v>
      </c>
      <c r="BT318" s="83">
        <f t="shared" si="37"/>
        <v>0</v>
      </c>
      <c r="BU318" s="82">
        <f t="shared" si="38"/>
        <v>4.0650000000000004</v>
      </c>
      <c r="BV318" s="3" t="str">
        <f t="shared" si="39"/>
        <v>1</v>
      </c>
      <c r="BW318" s="3" t="str">
        <f t="shared" si="34"/>
        <v>0</v>
      </c>
      <c r="BX318" s="3" t="str">
        <f t="shared" si="40"/>
        <v>0</v>
      </c>
    </row>
    <row r="319" spans="1:76" x14ac:dyDescent="0.3">
      <c r="A319" t="s">
        <v>1503</v>
      </c>
      <c r="C319" t="s">
        <v>1504</v>
      </c>
      <c r="D319" t="s">
        <v>1494</v>
      </c>
      <c r="F319" t="s">
        <v>116</v>
      </c>
      <c r="G319" t="s">
        <v>126</v>
      </c>
      <c r="H319" t="s">
        <v>68</v>
      </c>
      <c r="K319" t="s">
        <v>127</v>
      </c>
      <c r="L319" t="s">
        <v>176</v>
      </c>
      <c r="N319" t="s">
        <v>118</v>
      </c>
      <c r="O319" t="s">
        <v>1484</v>
      </c>
      <c r="P319" s="1">
        <v>42961</v>
      </c>
      <c r="R319">
        <v>185</v>
      </c>
      <c r="S319">
        <v>5</v>
      </c>
      <c r="U319">
        <v>242</v>
      </c>
      <c r="W319">
        <v>22</v>
      </c>
      <c r="Y319" t="s">
        <v>70</v>
      </c>
      <c r="Z319" t="s">
        <v>71</v>
      </c>
      <c r="AB319" t="s">
        <v>72</v>
      </c>
      <c r="AH319" t="s">
        <v>216</v>
      </c>
      <c r="AW319" t="s">
        <v>73</v>
      </c>
      <c r="AX319" t="s">
        <v>82</v>
      </c>
      <c r="AY319">
        <v>0</v>
      </c>
      <c r="AZ319" t="s">
        <v>49</v>
      </c>
      <c r="BA319" t="s">
        <v>82</v>
      </c>
      <c r="BB319">
        <v>0</v>
      </c>
      <c r="BD319">
        <v>0.03</v>
      </c>
      <c r="BE319">
        <v>68.63</v>
      </c>
      <c r="BF319">
        <v>68.63</v>
      </c>
      <c r="BG319">
        <v>5.94</v>
      </c>
      <c r="BL319" t="s">
        <v>126</v>
      </c>
      <c r="BM319" t="s">
        <v>128</v>
      </c>
      <c r="BO319" t="s">
        <v>120</v>
      </c>
      <c r="BP319" t="s">
        <v>77</v>
      </c>
      <c r="BQ319" s="3">
        <v>1</v>
      </c>
      <c r="BR319" s="3" t="str">
        <f t="shared" si="35"/>
        <v>Ampliación Canal</v>
      </c>
      <c r="BS319" s="3">
        <f t="shared" si="36"/>
        <v>14</v>
      </c>
      <c r="BT319" s="83">
        <f t="shared" si="37"/>
        <v>0</v>
      </c>
      <c r="BU319" s="82">
        <f t="shared" si="38"/>
        <v>2.9700000000000006</v>
      </c>
      <c r="BV319" s="3" t="str">
        <f t="shared" si="39"/>
        <v>0</v>
      </c>
      <c r="BW319" s="3" t="str">
        <f t="shared" si="34"/>
        <v>1</v>
      </c>
      <c r="BX319" s="3" t="str">
        <f t="shared" si="40"/>
        <v>0</v>
      </c>
    </row>
    <row r="320" spans="1:76" x14ac:dyDescent="0.3">
      <c r="A320" t="s">
        <v>1505</v>
      </c>
      <c r="C320" t="s">
        <v>1506</v>
      </c>
      <c r="D320" t="s">
        <v>1507</v>
      </c>
      <c r="F320" t="s">
        <v>116</v>
      </c>
      <c r="G320" t="s">
        <v>129</v>
      </c>
      <c r="H320" t="s">
        <v>68</v>
      </c>
      <c r="K320" t="s">
        <v>130</v>
      </c>
      <c r="N320" t="s">
        <v>118</v>
      </c>
      <c r="O320" t="s">
        <v>1484</v>
      </c>
      <c r="P320" s="1">
        <v>42961</v>
      </c>
      <c r="R320">
        <v>128.80000000000001</v>
      </c>
      <c r="S320">
        <v>4</v>
      </c>
      <c r="U320">
        <v>196</v>
      </c>
      <c r="W320">
        <v>13</v>
      </c>
      <c r="Y320" t="s">
        <v>70</v>
      </c>
      <c r="Z320" t="s">
        <v>71</v>
      </c>
      <c r="AB320" t="s">
        <v>72</v>
      </c>
      <c r="AN320" t="s">
        <v>230</v>
      </c>
      <c r="AW320" t="s">
        <v>73</v>
      </c>
      <c r="AX320" t="s">
        <v>78</v>
      </c>
      <c r="AY320">
        <v>0</v>
      </c>
      <c r="AZ320" t="s">
        <v>49</v>
      </c>
      <c r="BA320" t="s">
        <v>78</v>
      </c>
      <c r="BB320">
        <v>0</v>
      </c>
      <c r="BD320">
        <v>7.0000000000000007E-2</v>
      </c>
      <c r="BE320">
        <v>98</v>
      </c>
      <c r="BF320">
        <v>98</v>
      </c>
      <c r="BG320">
        <v>6.56</v>
      </c>
      <c r="BL320" t="s">
        <v>129</v>
      </c>
      <c r="BM320" t="s">
        <v>131</v>
      </c>
      <c r="BO320" t="s">
        <v>120</v>
      </c>
      <c r="BP320" t="s">
        <v>233</v>
      </c>
      <c r="BQ320" s="3">
        <v>1</v>
      </c>
      <c r="BR320" s="3" t="s">
        <v>184</v>
      </c>
      <c r="BS320" s="3">
        <f t="shared" si="36"/>
        <v>14</v>
      </c>
      <c r="BT320" s="83">
        <f t="shared" si="37"/>
        <v>0</v>
      </c>
      <c r="BU320" s="82">
        <f t="shared" si="38"/>
        <v>3.2799999999999994</v>
      </c>
      <c r="BV320" s="3" t="str">
        <f t="shared" si="39"/>
        <v>0</v>
      </c>
      <c r="BW320" s="3" t="str">
        <f t="shared" si="34"/>
        <v>1</v>
      </c>
      <c r="BX320" s="3" t="str">
        <f t="shared" si="40"/>
        <v>0</v>
      </c>
    </row>
    <row r="321" spans="1:76" x14ac:dyDescent="0.3">
      <c r="A321" t="s">
        <v>1508</v>
      </c>
      <c r="B321" t="s">
        <v>1509</v>
      </c>
      <c r="C321" t="s">
        <v>1509</v>
      </c>
      <c r="D321" t="s">
        <v>1510</v>
      </c>
      <c r="F321" t="s">
        <v>66</v>
      </c>
      <c r="G321" t="s">
        <v>86</v>
      </c>
      <c r="H321" t="s">
        <v>68</v>
      </c>
      <c r="N321" t="s">
        <v>69</v>
      </c>
      <c r="O321" t="s">
        <v>1511</v>
      </c>
      <c r="P321" s="1">
        <v>42962</v>
      </c>
      <c r="Q321" s="2">
        <v>0.23819444444444446</v>
      </c>
      <c r="S321">
        <v>3352</v>
      </c>
      <c r="U321">
        <v>100</v>
      </c>
      <c r="X321">
        <v>4</v>
      </c>
      <c r="Y321" t="s">
        <v>70</v>
      </c>
      <c r="Z321" t="s">
        <v>71</v>
      </c>
      <c r="AB321" t="s">
        <v>72</v>
      </c>
      <c r="AE321" t="s">
        <v>194</v>
      </c>
      <c r="AV321" t="s">
        <v>497</v>
      </c>
      <c r="AW321" t="s">
        <v>73</v>
      </c>
      <c r="AX321" t="s">
        <v>74</v>
      </c>
      <c r="AY321">
        <v>1</v>
      </c>
      <c r="AZ321" t="s">
        <v>49</v>
      </c>
      <c r="BA321" t="s">
        <v>74</v>
      </c>
      <c r="BB321">
        <v>1</v>
      </c>
      <c r="BE321">
        <v>9.3800000000000008</v>
      </c>
      <c r="BF321">
        <v>9.3800000000000008</v>
      </c>
      <c r="BG321">
        <v>7.81</v>
      </c>
      <c r="BL321" t="s">
        <v>86</v>
      </c>
      <c r="BM321" t="s">
        <v>87</v>
      </c>
      <c r="BP321" t="s">
        <v>233</v>
      </c>
      <c r="BQ321" s="3">
        <v>1</v>
      </c>
      <c r="BR321" s="3" t="str">
        <f t="shared" si="35"/>
        <v>Aniversario del Canal de Panamá</v>
      </c>
      <c r="BS321" s="3">
        <f t="shared" si="36"/>
        <v>15</v>
      </c>
      <c r="BT321" s="83">
        <f t="shared" si="37"/>
        <v>0</v>
      </c>
      <c r="BU321" s="82">
        <f t="shared" si="38"/>
        <v>3.9049999999999994</v>
      </c>
      <c r="BV321" s="3" t="str">
        <f t="shared" si="39"/>
        <v>1</v>
      </c>
      <c r="BW321" s="3" t="str">
        <f t="shared" si="34"/>
        <v>0</v>
      </c>
      <c r="BX321" s="3" t="str">
        <f t="shared" si="40"/>
        <v>0</v>
      </c>
    </row>
    <row r="322" spans="1:76" x14ac:dyDescent="0.3">
      <c r="A322" t="s">
        <v>1512</v>
      </c>
      <c r="C322" t="s">
        <v>1513</v>
      </c>
      <c r="D322" t="s">
        <v>1514</v>
      </c>
      <c r="F322" t="s">
        <v>116</v>
      </c>
      <c r="G322" t="s">
        <v>250</v>
      </c>
      <c r="H322" t="s">
        <v>68</v>
      </c>
      <c r="K322" t="s">
        <v>127</v>
      </c>
      <c r="L322" t="s">
        <v>1515</v>
      </c>
      <c r="N322" t="s">
        <v>118</v>
      </c>
      <c r="O322" t="s">
        <v>1484</v>
      </c>
      <c r="P322" s="1">
        <v>42961</v>
      </c>
      <c r="R322">
        <v>230.7</v>
      </c>
      <c r="S322">
        <v>5</v>
      </c>
      <c r="U322">
        <v>941</v>
      </c>
      <c r="W322">
        <v>8</v>
      </c>
      <c r="Y322" t="s">
        <v>140</v>
      </c>
      <c r="Z322" t="s">
        <v>71</v>
      </c>
      <c r="AB322" t="s">
        <v>72</v>
      </c>
      <c r="AK322" t="s">
        <v>167</v>
      </c>
      <c r="AW322" t="s">
        <v>73</v>
      </c>
      <c r="AX322" t="s">
        <v>78</v>
      </c>
      <c r="AY322">
        <v>1</v>
      </c>
      <c r="AZ322" t="s">
        <v>49</v>
      </c>
      <c r="BA322" t="s">
        <v>78</v>
      </c>
      <c r="BB322">
        <v>1</v>
      </c>
      <c r="BD322">
        <v>0.21</v>
      </c>
      <c r="BE322">
        <v>470.5</v>
      </c>
      <c r="BF322">
        <v>470.5</v>
      </c>
      <c r="BG322">
        <v>7.5</v>
      </c>
      <c r="BL322" t="s">
        <v>250</v>
      </c>
      <c r="BM322" t="s">
        <v>251</v>
      </c>
      <c r="BN322">
        <v>1</v>
      </c>
      <c r="BO322" t="s">
        <v>120</v>
      </c>
      <c r="BP322" t="s">
        <v>233</v>
      </c>
      <c r="BQ322" s="3">
        <v>1</v>
      </c>
      <c r="BR322" s="3" t="str">
        <f t="shared" si="35"/>
        <v>Economía de Panamá</v>
      </c>
      <c r="BS322" s="3">
        <f t="shared" si="36"/>
        <v>14</v>
      </c>
      <c r="BT322" s="83">
        <f t="shared" si="37"/>
        <v>0</v>
      </c>
      <c r="BU322" s="82">
        <f t="shared" si="38"/>
        <v>3.75</v>
      </c>
      <c r="BV322" s="3" t="str">
        <f t="shared" si="39"/>
        <v>1</v>
      </c>
      <c r="BW322" s="3" t="str">
        <f t="shared" si="34"/>
        <v>0</v>
      </c>
      <c r="BX322" s="3" t="str">
        <f t="shared" si="40"/>
        <v>0</v>
      </c>
    </row>
    <row r="323" spans="1:76" x14ac:dyDescent="0.3">
      <c r="A323" t="s">
        <v>1516</v>
      </c>
      <c r="C323" t="s">
        <v>1517</v>
      </c>
      <c r="D323" t="s">
        <v>1518</v>
      </c>
      <c r="F323" t="s">
        <v>116</v>
      </c>
      <c r="G323" t="s">
        <v>126</v>
      </c>
      <c r="H323" t="s">
        <v>68</v>
      </c>
      <c r="K323" t="s">
        <v>127</v>
      </c>
      <c r="L323" t="s">
        <v>1519</v>
      </c>
      <c r="N323" t="s">
        <v>118</v>
      </c>
      <c r="O323" t="s">
        <v>1484</v>
      </c>
      <c r="P323" s="1">
        <v>42961</v>
      </c>
      <c r="R323">
        <v>371</v>
      </c>
      <c r="S323">
        <v>5</v>
      </c>
      <c r="U323">
        <v>485</v>
      </c>
      <c r="W323">
        <v>18</v>
      </c>
      <c r="Y323" t="s">
        <v>70</v>
      </c>
      <c r="Z323" t="s">
        <v>71</v>
      </c>
      <c r="AB323" t="s">
        <v>72</v>
      </c>
      <c r="AE323" t="s">
        <v>194</v>
      </c>
      <c r="AG323" t="s">
        <v>166</v>
      </c>
      <c r="AW323" t="s">
        <v>73</v>
      </c>
      <c r="AX323" t="s">
        <v>74</v>
      </c>
      <c r="AY323">
        <v>1</v>
      </c>
      <c r="AZ323" t="s">
        <v>49</v>
      </c>
      <c r="BA323" t="s">
        <v>74</v>
      </c>
      <c r="BB323">
        <v>1</v>
      </c>
      <c r="BD323">
        <v>0.22</v>
      </c>
      <c r="BE323">
        <v>485</v>
      </c>
      <c r="BF323">
        <v>485</v>
      </c>
      <c r="BG323">
        <v>8.75</v>
      </c>
      <c r="BL323" t="s">
        <v>126</v>
      </c>
      <c r="BM323" t="s">
        <v>128</v>
      </c>
      <c r="BO323" t="s">
        <v>120</v>
      </c>
      <c r="BP323" t="s">
        <v>233</v>
      </c>
      <c r="BQ323" s="3">
        <v>1</v>
      </c>
      <c r="BR323" s="3" t="s">
        <v>220</v>
      </c>
      <c r="BS323" s="3">
        <f t="shared" si="36"/>
        <v>14</v>
      </c>
      <c r="BT323" s="83">
        <f t="shared" si="37"/>
        <v>0</v>
      </c>
      <c r="BU323" s="82">
        <f t="shared" si="38"/>
        <v>4.375</v>
      </c>
      <c r="BV323" s="3" t="str">
        <f t="shared" si="39"/>
        <v>1</v>
      </c>
      <c r="BW323" s="3" t="str">
        <f t="shared" ref="BW323:BW386" si="41">+IF(BB323=0,"1","0")</f>
        <v>0</v>
      </c>
      <c r="BX323" s="3" t="str">
        <f t="shared" si="40"/>
        <v>0</v>
      </c>
    </row>
    <row r="324" spans="1:76" x14ac:dyDescent="0.3">
      <c r="A324" t="s">
        <v>1520</v>
      </c>
      <c r="C324" t="s">
        <v>1521</v>
      </c>
      <c r="D324" t="s">
        <v>143</v>
      </c>
      <c r="F324" t="s">
        <v>116</v>
      </c>
      <c r="G324" t="s">
        <v>129</v>
      </c>
      <c r="H324" t="s">
        <v>68</v>
      </c>
      <c r="K324" t="s">
        <v>130</v>
      </c>
      <c r="N324" t="s">
        <v>118</v>
      </c>
      <c r="O324" t="s">
        <v>1484</v>
      </c>
      <c r="P324" s="1">
        <v>42961</v>
      </c>
      <c r="R324">
        <v>902.2</v>
      </c>
      <c r="S324">
        <v>4</v>
      </c>
      <c r="U324">
        <v>1360</v>
      </c>
      <c r="W324">
        <v>1</v>
      </c>
      <c r="Y324" t="s">
        <v>70</v>
      </c>
      <c r="Z324" t="s">
        <v>71</v>
      </c>
      <c r="AB324" t="s">
        <v>72</v>
      </c>
      <c r="AE324" t="s">
        <v>196</v>
      </c>
      <c r="AV324" t="s">
        <v>269</v>
      </c>
      <c r="AW324" t="s">
        <v>73</v>
      </c>
      <c r="AX324" t="s">
        <v>78</v>
      </c>
      <c r="AY324">
        <v>1</v>
      </c>
      <c r="AZ324" t="s">
        <v>49</v>
      </c>
      <c r="BA324" t="s">
        <v>78</v>
      </c>
      <c r="BB324">
        <v>1</v>
      </c>
      <c r="BD324">
        <v>0.5</v>
      </c>
      <c r="BE324">
        <v>680</v>
      </c>
      <c r="BF324">
        <v>680</v>
      </c>
      <c r="BG324">
        <v>8.1300000000000008</v>
      </c>
      <c r="BL324" t="s">
        <v>129</v>
      </c>
      <c r="BM324" t="s">
        <v>131</v>
      </c>
      <c r="BO324" t="s">
        <v>120</v>
      </c>
      <c r="BP324" t="s">
        <v>77</v>
      </c>
      <c r="BQ324" s="3">
        <v>1</v>
      </c>
      <c r="BR324" s="3" t="s">
        <v>216</v>
      </c>
      <c r="BS324" s="3">
        <f t="shared" si="36"/>
        <v>14</v>
      </c>
      <c r="BT324" s="83">
        <f t="shared" si="37"/>
        <v>0</v>
      </c>
      <c r="BU324" s="82">
        <f t="shared" si="38"/>
        <v>4.0650000000000004</v>
      </c>
      <c r="BV324" s="3" t="str">
        <f t="shared" si="39"/>
        <v>1</v>
      </c>
      <c r="BW324" s="3" t="str">
        <f t="shared" si="41"/>
        <v>0</v>
      </c>
      <c r="BX324" s="3" t="str">
        <f t="shared" si="40"/>
        <v>0</v>
      </c>
    </row>
    <row r="325" spans="1:76" x14ac:dyDescent="0.3">
      <c r="A325" t="s">
        <v>1522</v>
      </c>
      <c r="C325" t="s">
        <v>1523</v>
      </c>
      <c r="D325" t="s">
        <v>1524</v>
      </c>
      <c r="F325" t="s">
        <v>116</v>
      </c>
      <c r="G325" t="s">
        <v>146</v>
      </c>
      <c r="H325" t="s">
        <v>68</v>
      </c>
      <c r="L325" t="s">
        <v>360</v>
      </c>
      <c r="N325" t="s">
        <v>118</v>
      </c>
      <c r="O325" t="s">
        <v>1484</v>
      </c>
      <c r="P325" s="1">
        <v>42961</v>
      </c>
      <c r="R325">
        <v>309.3</v>
      </c>
      <c r="S325">
        <v>4</v>
      </c>
      <c r="U325">
        <v>326</v>
      </c>
      <c r="W325">
        <v>4</v>
      </c>
      <c r="Y325" t="s">
        <v>70</v>
      </c>
      <c r="Z325" t="s">
        <v>71</v>
      </c>
      <c r="AB325" t="s">
        <v>72</v>
      </c>
      <c r="AD325" t="s">
        <v>77</v>
      </c>
      <c r="AE325" t="s">
        <v>194</v>
      </c>
      <c r="AV325" t="s">
        <v>269</v>
      </c>
      <c r="AW325" t="s">
        <v>73</v>
      </c>
      <c r="AX325" t="s">
        <v>78</v>
      </c>
      <c r="AY325">
        <v>1</v>
      </c>
      <c r="AZ325" t="s">
        <v>49</v>
      </c>
      <c r="BA325" t="s">
        <v>78</v>
      </c>
      <c r="BB325">
        <v>1</v>
      </c>
      <c r="BD325">
        <v>0.21</v>
      </c>
      <c r="BE325">
        <v>163</v>
      </c>
      <c r="BF325">
        <v>163</v>
      </c>
      <c r="BG325">
        <v>6.56</v>
      </c>
      <c r="BL325" t="s">
        <v>146</v>
      </c>
      <c r="BM325" t="s">
        <v>147</v>
      </c>
      <c r="BO325" t="s">
        <v>120</v>
      </c>
      <c r="BP325" t="s">
        <v>233</v>
      </c>
      <c r="BQ325" s="3">
        <v>1</v>
      </c>
      <c r="BR325" s="3" t="str">
        <f t="shared" si="35"/>
        <v>Cronograma de actividades</v>
      </c>
      <c r="BS325" s="3">
        <f t="shared" si="36"/>
        <v>14</v>
      </c>
      <c r="BT325" s="83">
        <f t="shared" si="37"/>
        <v>0</v>
      </c>
      <c r="BU325" s="82">
        <f t="shared" si="38"/>
        <v>3.2799999999999994</v>
      </c>
      <c r="BV325" s="3" t="str">
        <f t="shared" si="39"/>
        <v>1</v>
      </c>
      <c r="BW325" s="3" t="str">
        <f t="shared" si="41"/>
        <v>0</v>
      </c>
      <c r="BX325" s="3" t="str">
        <f t="shared" si="40"/>
        <v>0</v>
      </c>
    </row>
    <row r="326" spans="1:76" x14ac:dyDescent="0.3">
      <c r="A326" t="s">
        <v>1525</v>
      </c>
      <c r="C326" t="s">
        <v>1526</v>
      </c>
      <c r="D326" t="s">
        <v>1527</v>
      </c>
      <c r="F326" t="s">
        <v>116</v>
      </c>
      <c r="G326" t="s">
        <v>121</v>
      </c>
      <c r="H326" t="s">
        <v>68</v>
      </c>
      <c r="K326" t="s">
        <v>122</v>
      </c>
      <c r="N326" t="s">
        <v>118</v>
      </c>
      <c r="O326" t="s">
        <v>1484</v>
      </c>
      <c r="P326" s="1">
        <v>42961</v>
      </c>
      <c r="R326">
        <v>267.3</v>
      </c>
      <c r="S326">
        <v>4</v>
      </c>
      <c r="U326">
        <v>346</v>
      </c>
      <c r="W326">
        <v>30</v>
      </c>
      <c r="Y326" t="s">
        <v>70</v>
      </c>
      <c r="Z326" t="s">
        <v>71</v>
      </c>
      <c r="AB326" t="s">
        <v>72</v>
      </c>
      <c r="AK326" t="s">
        <v>167</v>
      </c>
      <c r="AW326" t="s">
        <v>73</v>
      </c>
      <c r="AX326" t="s">
        <v>82</v>
      </c>
      <c r="AY326">
        <v>0</v>
      </c>
      <c r="AZ326" t="s">
        <v>49</v>
      </c>
      <c r="BA326" t="s">
        <v>82</v>
      </c>
      <c r="BB326">
        <v>0</v>
      </c>
      <c r="BD326">
        <v>0.03</v>
      </c>
      <c r="BE326">
        <v>30.03</v>
      </c>
      <c r="BF326">
        <v>30.03</v>
      </c>
      <c r="BG326">
        <v>6.25</v>
      </c>
      <c r="BL326" t="s">
        <v>121</v>
      </c>
      <c r="BM326" t="s">
        <v>123</v>
      </c>
      <c r="BO326" t="s">
        <v>120</v>
      </c>
      <c r="BP326" t="s">
        <v>233</v>
      </c>
      <c r="BQ326" s="3">
        <v>1</v>
      </c>
      <c r="BR326" s="3" t="s">
        <v>184</v>
      </c>
      <c r="BS326" s="3">
        <f t="shared" si="36"/>
        <v>14</v>
      </c>
      <c r="BT326" s="83">
        <f t="shared" si="37"/>
        <v>0</v>
      </c>
      <c r="BU326" s="82">
        <f t="shared" si="38"/>
        <v>3.125</v>
      </c>
      <c r="BV326" s="3" t="str">
        <f t="shared" si="39"/>
        <v>0</v>
      </c>
      <c r="BW326" s="3" t="str">
        <f t="shared" si="41"/>
        <v>1</v>
      </c>
      <c r="BX326" s="3" t="str">
        <f t="shared" si="40"/>
        <v>0</v>
      </c>
    </row>
    <row r="327" spans="1:76" x14ac:dyDescent="0.3">
      <c r="A327" t="s">
        <v>1528</v>
      </c>
      <c r="C327" t="s">
        <v>1529</v>
      </c>
      <c r="D327" t="s">
        <v>1530</v>
      </c>
      <c r="F327" t="s">
        <v>116</v>
      </c>
      <c r="G327" t="s">
        <v>129</v>
      </c>
      <c r="H327" t="s">
        <v>68</v>
      </c>
      <c r="K327" t="s">
        <v>130</v>
      </c>
      <c r="L327" t="s">
        <v>363</v>
      </c>
      <c r="N327" t="s">
        <v>118</v>
      </c>
      <c r="O327" t="s">
        <v>1484</v>
      </c>
      <c r="P327" s="1">
        <v>42961</v>
      </c>
      <c r="R327">
        <v>1180.9000000000001</v>
      </c>
      <c r="S327">
        <v>4</v>
      </c>
      <c r="U327">
        <v>1810</v>
      </c>
      <c r="W327">
        <v>10</v>
      </c>
      <c r="Y327" t="s">
        <v>70</v>
      </c>
      <c r="Z327" t="s">
        <v>71</v>
      </c>
      <c r="AB327" t="s">
        <v>72</v>
      </c>
      <c r="AD327" t="s">
        <v>77</v>
      </c>
      <c r="AE327" t="s">
        <v>194</v>
      </c>
      <c r="AV327" t="s">
        <v>497</v>
      </c>
      <c r="AW327" t="s">
        <v>73</v>
      </c>
      <c r="AX327" t="s">
        <v>74</v>
      </c>
      <c r="AY327">
        <v>1</v>
      </c>
      <c r="AZ327" t="s">
        <v>49</v>
      </c>
      <c r="BA327" t="s">
        <v>74</v>
      </c>
      <c r="BB327">
        <v>1</v>
      </c>
      <c r="BD327">
        <v>1.33</v>
      </c>
      <c r="BE327">
        <v>1810</v>
      </c>
      <c r="BF327">
        <v>1810</v>
      </c>
      <c r="BG327">
        <v>9.3800000000000008</v>
      </c>
      <c r="BL327" t="s">
        <v>129</v>
      </c>
      <c r="BM327" t="s">
        <v>131</v>
      </c>
      <c r="BO327" t="s">
        <v>120</v>
      </c>
      <c r="BP327" t="s">
        <v>77</v>
      </c>
      <c r="BQ327" s="3">
        <v>1</v>
      </c>
      <c r="BR327" s="3" t="str">
        <f t="shared" si="35"/>
        <v>Aniversario del Canal de Panamá</v>
      </c>
      <c r="BS327" s="3">
        <f t="shared" si="36"/>
        <v>14</v>
      </c>
      <c r="BT327" s="83">
        <f t="shared" si="37"/>
        <v>0</v>
      </c>
      <c r="BU327" s="82">
        <f t="shared" si="38"/>
        <v>4.6900000000000004</v>
      </c>
      <c r="BV327" s="3" t="str">
        <f t="shared" si="39"/>
        <v>1</v>
      </c>
      <c r="BW327" s="3" t="str">
        <f t="shared" si="41"/>
        <v>0</v>
      </c>
      <c r="BX327" s="3" t="str">
        <f t="shared" si="40"/>
        <v>0</v>
      </c>
    </row>
    <row r="328" spans="1:76" s="107" customFormat="1" x14ac:dyDescent="0.3">
      <c r="A328" t="s">
        <v>1531</v>
      </c>
      <c r="B328"/>
      <c r="C328" t="s">
        <v>1532</v>
      </c>
      <c r="D328" t="s">
        <v>1533</v>
      </c>
      <c r="E328"/>
      <c r="F328" t="s">
        <v>116</v>
      </c>
      <c r="G328" t="s">
        <v>126</v>
      </c>
      <c r="H328" t="s">
        <v>68</v>
      </c>
      <c r="I328"/>
      <c r="J328"/>
      <c r="K328" t="s">
        <v>127</v>
      </c>
      <c r="L328"/>
      <c r="M328"/>
      <c r="N328" t="s">
        <v>118</v>
      </c>
      <c r="O328" t="s">
        <v>1484</v>
      </c>
      <c r="P328" s="1">
        <v>42961</v>
      </c>
      <c r="Q328"/>
      <c r="R328">
        <v>13</v>
      </c>
      <c r="S328">
        <v>5</v>
      </c>
      <c r="T328"/>
      <c r="U328">
        <v>17</v>
      </c>
      <c r="V328"/>
      <c r="W328">
        <v>2</v>
      </c>
      <c r="X328"/>
      <c r="Y328" t="s">
        <v>70</v>
      </c>
      <c r="Z328" t="s">
        <v>71</v>
      </c>
      <c r="AA328"/>
      <c r="AB328" t="s">
        <v>72</v>
      </c>
      <c r="AC328"/>
      <c r="AD328"/>
      <c r="AE328"/>
      <c r="AF328"/>
      <c r="AG328"/>
      <c r="AH328" t="s">
        <v>216</v>
      </c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 t="s">
        <v>73</v>
      </c>
      <c r="AX328" t="s">
        <v>74</v>
      </c>
      <c r="AY328">
        <v>1</v>
      </c>
      <c r="AZ328" t="s">
        <v>49</v>
      </c>
      <c r="BA328" t="s">
        <v>74</v>
      </c>
      <c r="BB328">
        <v>1</v>
      </c>
      <c r="BC328"/>
      <c r="BD328">
        <v>0.03</v>
      </c>
      <c r="BE328">
        <v>68.11</v>
      </c>
      <c r="BF328">
        <v>68.11</v>
      </c>
      <c r="BG328">
        <v>8.75</v>
      </c>
      <c r="BH328"/>
      <c r="BI328"/>
      <c r="BJ328"/>
      <c r="BK328"/>
      <c r="BL328" t="s">
        <v>126</v>
      </c>
      <c r="BM328" t="s">
        <v>128</v>
      </c>
      <c r="BN328"/>
      <c r="BO328" t="s">
        <v>120</v>
      </c>
      <c r="BP328" t="s">
        <v>233</v>
      </c>
      <c r="BQ328" s="108">
        <v>1</v>
      </c>
      <c r="BR328" s="108" t="str">
        <f t="shared" si="35"/>
        <v>Ampliación Canal</v>
      </c>
      <c r="BS328" s="108">
        <f t="shared" si="36"/>
        <v>14</v>
      </c>
      <c r="BT328" s="109">
        <f t="shared" si="37"/>
        <v>0</v>
      </c>
      <c r="BU328" s="110">
        <f t="shared" si="38"/>
        <v>4.375</v>
      </c>
      <c r="BV328" s="108" t="str">
        <f t="shared" si="39"/>
        <v>1</v>
      </c>
      <c r="BW328" s="108" t="str">
        <f t="shared" si="41"/>
        <v>0</v>
      </c>
      <c r="BX328" s="108" t="str">
        <f t="shared" si="40"/>
        <v>0</v>
      </c>
    </row>
    <row r="329" spans="1:76" x14ac:dyDescent="0.3">
      <c r="A329" t="s">
        <v>1534</v>
      </c>
      <c r="C329" t="s">
        <v>1535</v>
      </c>
      <c r="D329" t="s">
        <v>1415</v>
      </c>
      <c r="F329" t="s">
        <v>116</v>
      </c>
      <c r="G329" t="s">
        <v>163</v>
      </c>
      <c r="H329" t="s">
        <v>68</v>
      </c>
      <c r="K329" t="s">
        <v>164</v>
      </c>
      <c r="N329" t="s">
        <v>118</v>
      </c>
      <c r="O329" t="s">
        <v>1425</v>
      </c>
      <c r="P329" s="1">
        <v>42960</v>
      </c>
      <c r="R329">
        <v>325.3</v>
      </c>
      <c r="S329">
        <v>4</v>
      </c>
      <c r="U329">
        <v>22</v>
      </c>
      <c r="W329">
        <v>14</v>
      </c>
      <c r="Y329" t="s">
        <v>140</v>
      </c>
      <c r="Z329" t="s">
        <v>71</v>
      </c>
      <c r="AB329" t="s">
        <v>72</v>
      </c>
      <c r="AP329" t="s">
        <v>224</v>
      </c>
      <c r="AW329" t="s">
        <v>73</v>
      </c>
      <c r="AX329" t="s">
        <v>78</v>
      </c>
      <c r="AY329">
        <v>1</v>
      </c>
      <c r="AZ329" t="s">
        <v>49</v>
      </c>
      <c r="BA329" t="s">
        <v>78</v>
      </c>
      <c r="BB329">
        <v>1</v>
      </c>
      <c r="BD329">
        <v>0.22</v>
      </c>
      <c r="BE329">
        <v>11</v>
      </c>
      <c r="BF329">
        <v>11</v>
      </c>
      <c r="BG329">
        <v>6.56</v>
      </c>
      <c r="BL329" t="s">
        <v>163</v>
      </c>
      <c r="BM329" t="s">
        <v>165</v>
      </c>
      <c r="BO329" t="s">
        <v>120</v>
      </c>
      <c r="BP329" t="s">
        <v>77</v>
      </c>
      <c r="BQ329" s="3">
        <v>1</v>
      </c>
      <c r="BR329" s="3" t="str">
        <f t="shared" si="35"/>
        <v>Tránsito de buques por el Canal</v>
      </c>
      <c r="BS329" s="3">
        <f t="shared" si="36"/>
        <v>13</v>
      </c>
      <c r="BT329" s="83">
        <f t="shared" si="37"/>
        <v>0</v>
      </c>
      <c r="BU329" s="82">
        <f t="shared" si="38"/>
        <v>3.2799999999999994</v>
      </c>
      <c r="BV329" s="3" t="str">
        <f t="shared" si="39"/>
        <v>1</v>
      </c>
      <c r="BW329" s="3" t="str">
        <f t="shared" si="41"/>
        <v>0</v>
      </c>
      <c r="BX329" s="3" t="str">
        <f t="shared" si="40"/>
        <v>0</v>
      </c>
    </row>
    <row r="330" spans="1:76" x14ac:dyDescent="0.3">
      <c r="A330" t="s">
        <v>1536</v>
      </c>
      <c r="C330" t="s">
        <v>1537</v>
      </c>
      <c r="D330" t="s">
        <v>1538</v>
      </c>
      <c r="F330" t="s">
        <v>116</v>
      </c>
      <c r="G330" t="s">
        <v>101</v>
      </c>
      <c r="H330" t="s">
        <v>68</v>
      </c>
      <c r="K330" t="s">
        <v>122</v>
      </c>
      <c r="L330" t="s">
        <v>1539</v>
      </c>
      <c r="N330" t="s">
        <v>118</v>
      </c>
      <c r="O330" t="s">
        <v>1484</v>
      </c>
      <c r="P330" s="1">
        <v>42961</v>
      </c>
      <c r="R330">
        <v>749.6</v>
      </c>
      <c r="S330">
        <v>4</v>
      </c>
      <c r="U330">
        <v>1524</v>
      </c>
      <c r="W330">
        <v>8</v>
      </c>
      <c r="Y330" t="s">
        <v>70</v>
      </c>
      <c r="Z330" t="s">
        <v>71</v>
      </c>
      <c r="AB330" t="s">
        <v>72</v>
      </c>
      <c r="AU330" t="s">
        <v>273</v>
      </c>
      <c r="AW330" t="s">
        <v>73</v>
      </c>
      <c r="AX330" t="s">
        <v>78</v>
      </c>
      <c r="AY330">
        <v>0</v>
      </c>
      <c r="AZ330" t="s">
        <v>49</v>
      </c>
      <c r="BA330" t="s">
        <v>78</v>
      </c>
      <c r="BB330">
        <v>0</v>
      </c>
      <c r="BD330">
        <v>0.39</v>
      </c>
      <c r="BE330">
        <v>762</v>
      </c>
      <c r="BF330">
        <v>762</v>
      </c>
      <c r="BG330">
        <v>6.25</v>
      </c>
      <c r="BL330" t="s">
        <v>101</v>
      </c>
      <c r="BM330" t="s">
        <v>132</v>
      </c>
      <c r="BO330" t="s">
        <v>120</v>
      </c>
      <c r="BP330" t="s">
        <v>233</v>
      </c>
      <c r="BQ330" s="3">
        <v>1</v>
      </c>
      <c r="BR330" s="3" t="str">
        <f t="shared" ref="BR330:BR393" si="42">+CONCATENATE(AF330,AG330,AH330,AI330,AJ330,AK330,AL330,AN330,AO330,AP330,AQ330,AR330,AS330,AT330,AU330,AV330)</f>
        <v>Acuerdos internacionales</v>
      </c>
      <c r="BS330" s="3">
        <f t="shared" ref="BS330:BS393" si="43">+DAY(P330)</f>
        <v>14</v>
      </c>
      <c r="BT330" s="83">
        <f t="shared" ref="BT330:BT393" si="44">+(V330/3400)/24</f>
        <v>0</v>
      </c>
      <c r="BU330" s="82">
        <f t="shared" ref="BU330:BU393" si="45">+((BG330/10)*5)</f>
        <v>3.125</v>
      </c>
      <c r="BV330" s="3" t="str">
        <f t="shared" ref="BV330:BV393" si="46">+IF(BB330=1,"1","0")</f>
        <v>0</v>
      </c>
      <c r="BW330" s="3" t="str">
        <f t="shared" si="41"/>
        <v>1</v>
      </c>
      <c r="BX330" s="3" t="str">
        <f t="shared" ref="BX330:BX393" si="47">+IF(BB330=(-1),"1","0")</f>
        <v>0</v>
      </c>
    </row>
    <row r="331" spans="1:76" s="107" customFormat="1" x14ac:dyDescent="0.3">
      <c r="A331" t="s">
        <v>1540</v>
      </c>
      <c r="B331"/>
      <c r="C331" t="s">
        <v>1541</v>
      </c>
      <c r="D331" t="s">
        <v>1542</v>
      </c>
      <c r="E331"/>
      <c r="F331" t="s">
        <v>116</v>
      </c>
      <c r="G331" t="s">
        <v>129</v>
      </c>
      <c r="H331" t="s">
        <v>68</v>
      </c>
      <c r="I331"/>
      <c r="J331"/>
      <c r="K331" t="s">
        <v>130</v>
      </c>
      <c r="L331" t="s">
        <v>243</v>
      </c>
      <c r="M331"/>
      <c r="N331" t="s">
        <v>118</v>
      </c>
      <c r="O331" t="s">
        <v>1484</v>
      </c>
      <c r="P331" s="1">
        <v>42961</v>
      </c>
      <c r="Q331"/>
      <c r="R331">
        <v>188.4</v>
      </c>
      <c r="S331">
        <v>4</v>
      </c>
      <c r="T331"/>
      <c r="U331">
        <v>290</v>
      </c>
      <c r="V331"/>
      <c r="W331">
        <v>11</v>
      </c>
      <c r="X331"/>
      <c r="Y331" t="s">
        <v>70</v>
      </c>
      <c r="Z331" t="s">
        <v>71</v>
      </c>
      <c r="AA331"/>
      <c r="AB331" t="s">
        <v>72</v>
      </c>
      <c r="AC331"/>
      <c r="AD331" t="s">
        <v>77</v>
      </c>
      <c r="AE331" t="s">
        <v>194</v>
      </c>
      <c r="AF331" t="s">
        <v>299</v>
      </c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 t="s">
        <v>73</v>
      </c>
      <c r="AX331" t="s">
        <v>74</v>
      </c>
      <c r="AY331">
        <v>0</v>
      </c>
      <c r="AZ331" t="s">
        <v>49</v>
      </c>
      <c r="BA331" t="s">
        <v>74</v>
      </c>
      <c r="BB331">
        <v>0</v>
      </c>
      <c r="BC331"/>
      <c r="BD331">
        <v>0.21</v>
      </c>
      <c r="BE331">
        <v>290</v>
      </c>
      <c r="BF331">
        <v>290</v>
      </c>
      <c r="BG331">
        <v>7.19</v>
      </c>
      <c r="BH331"/>
      <c r="BI331"/>
      <c r="BJ331"/>
      <c r="BK331"/>
      <c r="BL331" t="s">
        <v>129</v>
      </c>
      <c r="BM331" t="s">
        <v>131</v>
      </c>
      <c r="BN331"/>
      <c r="BO331" t="s">
        <v>120</v>
      </c>
      <c r="BP331" t="s">
        <v>77</v>
      </c>
      <c r="BQ331" s="108">
        <v>1</v>
      </c>
      <c r="BR331" s="108" t="str">
        <f t="shared" si="42"/>
        <v>Proyectos futuros</v>
      </c>
      <c r="BS331" s="108">
        <f t="shared" si="43"/>
        <v>14</v>
      </c>
      <c r="BT331" s="109">
        <f t="shared" si="44"/>
        <v>0</v>
      </c>
      <c r="BU331" s="110">
        <f t="shared" si="45"/>
        <v>3.5950000000000006</v>
      </c>
      <c r="BV331" s="108" t="str">
        <f t="shared" si="46"/>
        <v>0</v>
      </c>
      <c r="BW331" s="108" t="str">
        <f t="shared" si="41"/>
        <v>1</v>
      </c>
      <c r="BX331" s="108" t="str">
        <f t="shared" si="47"/>
        <v>0</v>
      </c>
    </row>
    <row r="332" spans="1:76" x14ac:dyDescent="0.3">
      <c r="A332" t="s">
        <v>1543</v>
      </c>
      <c r="C332" t="s">
        <v>1544</v>
      </c>
      <c r="D332" t="s">
        <v>1545</v>
      </c>
      <c r="F332" t="s">
        <v>116</v>
      </c>
      <c r="G332" t="s">
        <v>129</v>
      </c>
      <c r="H332" t="s">
        <v>68</v>
      </c>
      <c r="K332" t="s">
        <v>130</v>
      </c>
      <c r="N332" t="s">
        <v>118</v>
      </c>
      <c r="O332" t="s">
        <v>1484</v>
      </c>
      <c r="P332" s="1">
        <v>42961</v>
      </c>
      <c r="R332">
        <v>38.1</v>
      </c>
      <c r="S332">
        <v>4</v>
      </c>
      <c r="U332">
        <v>58</v>
      </c>
      <c r="W332">
        <v>10</v>
      </c>
      <c r="Y332" t="s">
        <v>70</v>
      </c>
      <c r="Z332" t="s">
        <v>71</v>
      </c>
      <c r="AB332" t="s">
        <v>72</v>
      </c>
      <c r="AE332" t="s">
        <v>194</v>
      </c>
      <c r="AG332" t="s">
        <v>257</v>
      </c>
      <c r="AW332" t="s">
        <v>73</v>
      </c>
      <c r="AX332" t="s">
        <v>78</v>
      </c>
      <c r="AY332">
        <v>1</v>
      </c>
      <c r="AZ332" t="s">
        <v>49</v>
      </c>
      <c r="BA332" t="s">
        <v>78</v>
      </c>
      <c r="BB332">
        <v>1</v>
      </c>
      <c r="BD332">
        <v>0.03</v>
      </c>
      <c r="BE332">
        <v>42.25</v>
      </c>
      <c r="BF332">
        <v>42.25</v>
      </c>
      <c r="BG332">
        <v>8.1300000000000008</v>
      </c>
      <c r="BL332" t="s">
        <v>129</v>
      </c>
      <c r="BM332" t="s">
        <v>131</v>
      </c>
      <c r="BO332" t="s">
        <v>120</v>
      </c>
      <c r="BP332" t="s">
        <v>233</v>
      </c>
      <c r="BQ332" s="3">
        <v>1</v>
      </c>
      <c r="BR332" s="3" t="str">
        <f t="shared" si="42"/>
        <v>Educación</v>
      </c>
      <c r="BS332" s="3">
        <f t="shared" si="43"/>
        <v>14</v>
      </c>
      <c r="BT332" s="83">
        <f t="shared" si="44"/>
        <v>0</v>
      </c>
      <c r="BU332" s="82">
        <f t="shared" si="45"/>
        <v>4.0650000000000004</v>
      </c>
      <c r="BV332" s="3" t="str">
        <f t="shared" si="46"/>
        <v>1</v>
      </c>
      <c r="BW332" s="3" t="str">
        <f t="shared" si="41"/>
        <v>0</v>
      </c>
      <c r="BX332" s="3" t="str">
        <f t="shared" si="47"/>
        <v>0</v>
      </c>
    </row>
    <row r="333" spans="1:76" x14ac:dyDescent="0.3">
      <c r="A333" t="s">
        <v>1546</v>
      </c>
      <c r="B333" t="s">
        <v>1547</v>
      </c>
      <c r="C333" t="s">
        <v>1547</v>
      </c>
      <c r="D333" t="s">
        <v>1548</v>
      </c>
      <c r="F333" t="s">
        <v>66</v>
      </c>
      <c r="G333" t="s">
        <v>113</v>
      </c>
      <c r="H333" t="s">
        <v>68</v>
      </c>
      <c r="N333" t="s">
        <v>69</v>
      </c>
      <c r="O333" t="s">
        <v>1549</v>
      </c>
      <c r="P333" s="1">
        <v>42962</v>
      </c>
      <c r="Q333" s="2">
        <v>0.31597222222222221</v>
      </c>
      <c r="S333">
        <v>22450</v>
      </c>
      <c r="T333">
        <v>311</v>
      </c>
      <c r="U333">
        <v>154.9</v>
      </c>
      <c r="X333">
        <v>5</v>
      </c>
      <c r="Y333" t="s">
        <v>70</v>
      </c>
      <c r="Z333" t="s">
        <v>71</v>
      </c>
      <c r="AB333" t="s">
        <v>72</v>
      </c>
      <c r="AD333" t="s">
        <v>77</v>
      </c>
      <c r="AM333" t="s">
        <v>77</v>
      </c>
      <c r="AV333" t="s">
        <v>262</v>
      </c>
      <c r="AW333" t="s">
        <v>73</v>
      </c>
      <c r="AX333" t="s">
        <v>74</v>
      </c>
      <c r="AY333">
        <v>1</v>
      </c>
      <c r="AZ333" t="s">
        <v>49</v>
      </c>
      <c r="BA333" t="s">
        <v>74</v>
      </c>
      <c r="BB333">
        <v>1</v>
      </c>
      <c r="BE333">
        <v>154.9</v>
      </c>
      <c r="BF333">
        <v>154.9</v>
      </c>
      <c r="BG333">
        <v>7.81</v>
      </c>
      <c r="BH333">
        <v>7.81</v>
      </c>
      <c r="BL333" t="s">
        <v>113</v>
      </c>
      <c r="BM333" t="s">
        <v>114</v>
      </c>
      <c r="BP333" t="s">
        <v>233</v>
      </c>
      <c r="BQ333" s="3">
        <v>1</v>
      </c>
      <c r="BR333" s="3" t="str">
        <f t="shared" si="42"/>
        <v>Cumbres, seminarios, foros</v>
      </c>
      <c r="BS333" s="3">
        <f t="shared" si="43"/>
        <v>15</v>
      </c>
      <c r="BT333" s="83">
        <f t="shared" si="44"/>
        <v>0</v>
      </c>
      <c r="BU333" s="82">
        <f t="shared" si="45"/>
        <v>3.9049999999999994</v>
      </c>
      <c r="BV333" s="3" t="str">
        <f t="shared" si="46"/>
        <v>1</v>
      </c>
      <c r="BW333" s="3" t="str">
        <f t="shared" si="41"/>
        <v>0</v>
      </c>
      <c r="BX333" s="3" t="str">
        <f t="shared" si="47"/>
        <v>0</v>
      </c>
    </row>
    <row r="334" spans="1:76" s="107" customFormat="1" x14ac:dyDescent="0.3">
      <c r="A334" t="s">
        <v>1550</v>
      </c>
      <c r="B334"/>
      <c r="C334" t="s">
        <v>1551</v>
      </c>
      <c r="D334" t="s">
        <v>1552</v>
      </c>
      <c r="E334"/>
      <c r="F334" t="s">
        <v>83</v>
      </c>
      <c r="G334" t="s">
        <v>244</v>
      </c>
      <c r="H334" t="s">
        <v>68</v>
      </c>
      <c r="I334" t="s">
        <v>68</v>
      </c>
      <c r="J334"/>
      <c r="K334"/>
      <c r="L334"/>
      <c r="M334"/>
      <c r="N334" t="s">
        <v>83</v>
      </c>
      <c r="O334" t="s">
        <v>1553</v>
      </c>
      <c r="P334" s="1">
        <v>42962</v>
      </c>
      <c r="Q334" s="2">
        <v>0.34370370370370368</v>
      </c>
      <c r="R334"/>
      <c r="S334"/>
      <c r="T334"/>
      <c r="U334">
        <v>1195.6400000000001</v>
      </c>
      <c r="V334">
        <v>828</v>
      </c>
      <c r="W334"/>
      <c r="X334"/>
      <c r="Y334"/>
      <c r="Z334" t="s">
        <v>71</v>
      </c>
      <c r="AA334" t="s">
        <v>68</v>
      </c>
      <c r="AB334"/>
      <c r="AC334"/>
      <c r="AD334" t="s">
        <v>77</v>
      </c>
      <c r="AE334"/>
      <c r="AF334" t="s">
        <v>221</v>
      </c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 t="s">
        <v>73</v>
      </c>
      <c r="AX334" t="s">
        <v>74</v>
      </c>
      <c r="AY334">
        <v>1</v>
      </c>
      <c r="AZ334" t="s">
        <v>49</v>
      </c>
      <c r="BA334" t="s">
        <v>74</v>
      </c>
      <c r="BB334">
        <v>1</v>
      </c>
      <c r="BC334">
        <v>828</v>
      </c>
      <c r="BD334"/>
      <c r="BE334">
        <v>1195.6400000000001</v>
      </c>
      <c r="BF334">
        <v>1195.6400000000001</v>
      </c>
      <c r="BG334">
        <v>10</v>
      </c>
      <c r="BH334"/>
      <c r="BI334"/>
      <c r="BJ334"/>
      <c r="BK334"/>
      <c r="BL334" t="s">
        <v>245</v>
      </c>
      <c r="BM334"/>
      <c r="BN334"/>
      <c r="BO334"/>
      <c r="BP334" t="s">
        <v>233</v>
      </c>
      <c r="BQ334" s="108">
        <v>1</v>
      </c>
      <c r="BR334" s="108" t="str">
        <f t="shared" si="42"/>
        <v>Administración</v>
      </c>
      <c r="BS334" s="108">
        <f t="shared" si="43"/>
        <v>15</v>
      </c>
      <c r="BT334" s="109">
        <f t="shared" si="44"/>
        <v>1.0147058823529412E-2</v>
      </c>
      <c r="BU334" s="110">
        <f t="shared" si="45"/>
        <v>5</v>
      </c>
      <c r="BV334" s="108" t="str">
        <f t="shared" si="46"/>
        <v>1</v>
      </c>
      <c r="BW334" s="108" t="str">
        <f t="shared" si="41"/>
        <v>0</v>
      </c>
      <c r="BX334" s="108" t="str">
        <f t="shared" si="47"/>
        <v>0</v>
      </c>
    </row>
    <row r="335" spans="1:76" x14ac:dyDescent="0.3">
      <c r="A335" t="s">
        <v>1554</v>
      </c>
      <c r="C335" t="s">
        <v>1555</v>
      </c>
      <c r="D335" t="s">
        <v>1556</v>
      </c>
      <c r="F335" t="s">
        <v>134</v>
      </c>
      <c r="G335" t="s">
        <v>248</v>
      </c>
      <c r="H335" t="s">
        <v>68</v>
      </c>
      <c r="I335" t="s">
        <v>68</v>
      </c>
      <c r="L335" t="s">
        <v>484</v>
      </c>
      <c r="N335" t="s">
        <v>134</v>
      </c>
      <c r="O335" t="s">
        <v>1557</v>
      </c>
      <c r="P335" s="1">
        <v>42962</v>
      </c>
      <c r="Q335" s="2">
        <v>0.32175925925925924</v>
      </c>
      <c r="U335">
        <v>6684.38</v>
      </c>
      <c r="V335">
        <v>713</v>
      </c>
      <c r="Z335" t="s">
        <v>71</v>
      </c>
      <c r="AA335" t="s">
        <v>68</v>
      </c>
      <c r="AF335" t="s">
        <v>221</v>
      </c>
      <c r="AW335" t="s">
        <v>73</v>
      </c>
      <c r="AX335" t="s">
        <v>78</v>
      </c>
      <c r="AY335">
        <v>1</v>
      </c>
      <c r="AZ335" t="s">
        <v>49</v>
      </c>
      <c r="BA335" t="s">
        <v>78</v>
      </c>
      <c r="BB335">
        <v>1</v>
      </c>
      <c r="BC335">
        <v>356.5</v>
      </c>
      <c r="BE335">
        <v>3342.19</v>
      </c>
      <c r="BF335">
        <v>3342.19</v>
      </c>
      <c r="BG335">
        <v>8</v>
      </c>
      <c r="BL335" t="s">
        <v>160</v>
      </c>
      <c r="BP335" t="s">
        <v>233</v>
      </c>
      <c r="BQ335" s="3">
        <v>1</v>
      </c>
      <c r="BR335" s="3" t="str">
        <f t="shared" si="42"/>
        <v>Administración</v>
      </c>
      <c r="BS335" s="3">
        <f t="shared" si="43"/>
        <v>15</v>
      </c>
      <c r="BT335" s="83">
        <f t="shared" si="44"/>
        <v>8.7377450980392155E-3</v>
      </c>
      <c r="BU335" s="82">
        <f t="shared" si="45"/>
        <v>4</v>
      </c>
      <c r="BV335" s="3" t="str">
        <f t="shared" si="46"/>
        <v>1</v>
      </c>
      <c r="BW335" s="3" t="str">
        <f t="shared" si="41"/>
        <v>0</v>
      </c>
      <c r="BX335" s="3" t="str">
        <f t="shared" si="47"/>
        <v>0</v>
      </c>
    </row>
    <row r="336" spans="1:76" x14ac:dyDescent="0.3">
      <c r="A336" t="s">
        <v>1558</v>
      </c>
      <c r="C336" t="s">
        <v>1559</v>
      </c>
      <c r="D336" t="s">
        <v>1552</v>
      </c>
      <c r="F336" t="s">
        <v>83</v>
      </c>
      <c r="G336" t="s">
        <v>244</v>
      </c>
      <c r="H336" t="s">
        <v>68</v>
      </c>
      <c r="I336" t="s">
        <v>68</v>
      </c>
      <c r="N336" t="s">
        <v>83</v>
      </c>
      <c r="O336" t="s">
        <v>1560</v>
      </c>
      <c r="P336" s="1">
        <v>42962</v>
      </c>
      <c r="Q336" s="2">
        <v>0.35318287037037038</v>
      </c>
      <c r="U336">
        <v>942.94</v>
      </c>
      <c r="V336">
        <v>653</v>
      </c>
      <c r="Z336" t="s">
        <v>71</v>
      </c>
      <c r="AA336" t="s">
        <v>68</v>
      </c>
      <c r="AD336" t="s">
        <v>77</v>
      </c>
      <c r="AF336" t="s">
        <v>221</v>
      </c>
      <c r="AW336" t="s">
        <v>73</v>
      </c>
      <c r="AX336" t="s">
        <v>74</v>
      </c>
      <c r="AY336">
        <v>1</v>
      </c>
      <c r="AZ336" t="s">
        <v>49</v>
      </c>
      <c r="BA336" t="s">
        <v>74</v>
      </c>
      <c r="BB336">
        <v>1</v>
      </c>
      <c r="BC336">
        <v>653</v>
      </c>
      <c r="BE336">
        <v>942.94</v>
      </c>
      <c r="BF336">
        <v>942.94</v>
      </c>
      <c r="BG336">
        <v>10</v>
      </c>
      <c r="BL336" t="s">
        <v>245</v>
      </c>
      <c r="BP336" t="s">
        <v>233</v>
      </c>
      <c r="BQ336" s="3">
        <v>1</v>
      </c>
      <c r="BR336" s="3" t="str">
        <f t="shared" si="42"/>
        <v>Administración</v>
      </c>
      <c r="BS336" s="3">
        <f t="shared" si="43"/>
        <v>15</v>
      </c>
      <c r="BT336" s="83">
        <f t="shared" si="44"/>
        <v>8.0024509803921558E-3</v>
      </c>
      <c r="BU336" s="82">
        <f t="shared" si="45"/>
        <v>5</v>
      </c>
      <c r="BV336" s="3" t="str">
        <f t="shared" si="46"/>
        <v>1</v>
      </c>
      <c r="BW336" s="3" t="str">
        <f t="shared" si="41"/>
        <v>0</v>
      </c>
      <c r="BX336" s="3" t="str">
        <f t="shared" si="47"/>
        <v>0</v>
      </c>
    </row>
    <row r="337" spans="1:76" x14ac:dyDescent="0.3">
      <c r="A337" t="s">
        <v>1561</v>
      </c>
      <c r="C337" t="s">
        <v>1562</v>
      </c>
      <c r="D337" t="s">
        <v>1563</v>
      </c>
      <c r="F337" t="s">
        <v>134</v>
      </c>
      <c r="G337" t="s">
        <v>258</v>
      </c>
      <c r="H337" t="s">
        <v>68</v>
      </c>
      <c r="I337" t="s">
        <v>68</v>
      </c>
      <c r="N337" t="s">
        <v>134</v>
      </c>
      <c r="O337" t="s">
        <v>1564</v>
      </c>
      <c r="P337" s="1">
        <v>42962</v>
      </c>
      <c r="Q337" s="2">
        <v>0.38905092592592588</v>
      </c>
      <c r="U337">
        <v>7425</v>
      </c>
      <c r="V337">
        <v>220</v>
      </c>
      <c r="Z337" t="s">
        <v>71</v>
      </c>
      <c r="AA337" t="s">
        <v>68</v>
      </c>
      <c r="AF337" t="s">
        <v>221</v>
      </c>
      <c r="AW337" t="s">
        <v>73</v>
      </c>
      <c r="AX337" t="s">
        <v>74</v>
      </c>
      <c r="AY337">
        <v>1</v>
      </c>
      <c r="AZ337" t="s">
        <v>49</v>
      </c>
      <c r="BA337" t="s">
        <v>74</v>
      </c>
      <c r="BB337">
        <v>1</v>
      </c>
      <c r="BC337">
        <v>220</v>
      </c>
      <c r="BE337">
        <v>7425</v>
      </c>
      <c r="BF337">
        <v>7425</v>
      </c>
      <c r="BG337">
        <v>10</v>
      </c>
      <c r="BL337" t="s">
        <v>259</v>
      </c>
      <c r="BP337" t="s">
        <v>233</v>
      </c>
      <c r="BQ337" s="3">
        <v>1</v>
      </c>
      <c r="BR337" s="3" t="str">
        <f t="shared" si="42"/>
        <v>Administración</v>
      </c>
      <c r="BS337" s="3">
        <f t="shared" si="43"/>
        <v>15</v>
      </c>
      <c r="BT337" s="83">
        <f t="shared" si="44"/>
        <v>2.6960784313725494E-3</v>
      </c>
      <c r="BU337" s="82">
        <f t="shared" si="45"/>
        <v>5</v>
      </c>
      <c r="BV337" s="3" t="str">
        <f t="shared" si="46"/>
        <v>1</v>
      </c>
      <c r="BW337" s="3" t="str">
        <f t="shared" si="41"/>
        <v>0</v>
      </c>
      <c r="BX337" s="3" t="str">
        <f t="shared" si="47"/>
        <v>0</v>
      </c>
    </row>
    <row r="338" spans="1:76" x14ac:dyDescent="0.3">
      <c r="A338" t="s">
        <v>1565</v>
      </c>
      <c r="C338" t="s">
        <v>1566</v>
      </c>
      <c r="D338" t="s">
        <v>1567</v>
      </c>
      <c r="F338" t="s">
        <v>134</v>
      </c>
      <c r="G338" t="s">
        <v>135</v>
      </c>
      <c r="H338" t="s">
        <v>68</v>
      </c>
      <c r="I338" t="s">
        <v>68</v>
      </c>
      <c r="N338" t="s">
        <v>134</v>
      </c>
      <c r="O338" t="s">
        <v>1568</v>
      </c>
      <c r="P338" s="1">
        <v>42962</v>
      </c>
      <c r="Q338" s="2">
        <v>0.31143518518518515</v>
      </c>
      <c r="U338">
        <v>5499.9</v>
      </c>
      <c r="V338">
        <v>162</v>
      </c>
      <c r="Z338" t="s">
        <v>71</v>
      </c>
      <c r="AA338" t="s">
        <v>68</v>
      </c>
      <c r="AQ338" t="s">
        <v>249</v>
      </c>
      <c r="AW338" t="s">
        <v>73</v>
      </c>
      <c r="AX338" t="s">
        <v>82</v>
      </c>
      <c r="AY338">
        <v>0</v>
      </c>
      <c r="AZ338" t="s">
        <v>49</v>
      </c>
      <c r="BA338" t="s">
        <v>82</v>
      </c>
      <c r="BB338">
        <v>0</v>
      </c>
      <c r="BC338">
        <v>5</v>
      </c>
      <c r="BE338">
        <v>169.75</v>
      </c>
      <c r="BF338">
        <v>169.75</v>
      </c>
      <c r="BG338">
        <v>5</v>
      </c>
      <c r="BL338" t="s">
        <v>136</v>
      </c>
      <c r="BP338" t="s">
        <v>233</v>
      </c>
      <c r="BQ338" s="3">
        <v>1</v>
      </c>
      <c r="BR338" s="3" t="str">
        <f t="shared" si="42"/>
        <v>Animales</v>
      </c>
      <c r="BS338" s="3">
        <f t="shared" si="43"/>
        <v>15</v>
      </c>
      <c r="BT338" s="83">
        <f t="shared" si="44"/>
        <v>1.9852941176470586E-3</v>
      </c>
      <c r="BU338" s="82">
        <f t="shared" si="45"/>
        <v>2.5</v>
      </c>
      <c r="BV338" s="3" t="str">
        <f t="shared" si="46"/>
        <v>0</v>
      </c>
      <c r="BW338" s="3" t="str">
        <f t="shared" si="41"/>
        <v>1</v>
      </c>
      <c r="BX338" s="3" t="str">
        <f t="shared" si="47"/>
        <v>0</v>
      </c>
    </row>
    <row r="339" spans="1:76" x14ac:dyDescent="0.3">
      <c r="A339" t="s">
        <v>1569</v>
      </c>
      <c r="C339" t="s">
        <v>1570</v>
      </c>
      <c r="D339" t="s">
        <v>1571</v>
      </c>
      <c r="F339" t="s">
        <v>134</v>
      </c>
      <c r="G339" t="s">
        <v>135</v>
      </c>
      <c r="H339" t="s">
        <v>68</v>
      </c>
      <c r="I339" t="s">
        <v>68</v>
      </c>
      <c r="N339" t="s">
        <v>134</v>
      </c>
      <c r="O339" t="s">
        <v>1572</v>
      </c>
      <c r="P339" s="1">
        <v>42962</v>
      </c>
      <c r="Q339" s="2">
        <v>0.41586805555555556</v>
      </c>
      <c r="U339">
        <v>4990.67</v>
      </c>
      <c r="V339">
        <v>147</v>
      </c>
      <c r="Z339" t="s">
        <v>71</v>
      </c>
      <c r="AA339" t="s">
        <v>68</v>
      </c>
      <c r="AF339" t="s">
        <v>221</v>
      </c>
      <c r="AW339" t="s">
        <v>73</v>
      </c>
      <c r="AX339" t="s">
        <v>74</v>
      </c>
      <c r="AY339">
        <v>1</v>
      </c>
      <c r="AZ339" t="s">
        <v>49</v>
      </c>
      <c r="BA339" t="s">
        <v>74</v>
      </c>
      <c r="BB339">
        <v>1</v>
      </c>
      <c r="BC339">
        <v>147</v>
      </c>
      <c r="BE339">
        <v>4990.67</v>
      </c>
      <c r="BF339">
        <v>4990.67</v>
      </c>
      <c r="BG339">
        <v>10</v>
      </c>
      <c r="BL339" t="s">
        <v>136</v>
      </c>
      <c r="BP339" t="s">
        <v>233</v>
      </c>
      <c r="BQ339" s="3">
        <v>1</v>
      </c>
      <c r="BR339" s="3" t="str">
        <f t="shared" si="42"/>
        <v>Administración</v>
      </c>
      <c r="BS339" s="3">
        <f t="shared" si="43"/>
        <v>15</v>
      </c>
      <c r="BT339" s="83">
        <f t="shared" si="44"/>
        <v>1.8014705882352941E-3</v>
      </c>
      <c r="BU339" s="82">
        <f t="shared" si="45"/>
        <v>5</v>
      </c>
      <c r="BV339" s="3" t="str">
        <f t="shared" si="46"/>
        <v>1</v>
      </c>
      <c r="BW339" s="3" t="str">
        <f t="shared" si="41"/>
        <v>0</v>
      </c>
      <c r="BX339" s="3" t="str">
        <f t="shared" si="47"/>
        <v>0</v>
      </c>
    </row>
    <row r="340" spans="1:76" s="107" customFormat="1" x14ac:dyDescent="0.3">
      <c r="A340" t="s">
        <v>1573</v>
      </c>
      <c r="B340"/>
      <c r="C340" t="s">
        <v>1574</v>
      </c>
      <c r="D340" t="s">
        <v>1575</v>
      </c>
      <c r="E340"/>
      <c r="F340" t="s">
        <v>134</v>
      </c>
      <c r="G340" t="s">
        <v>248</v>
      </c>
      <c r="H340" t="s">
        <v>68</v>
      </c>
      <c r="I340" t="s">
        <v>68</v>
      </c>
      <c r="J340"/>
      <c r="K340"/>
      <c r="L340" t="s">
        <v>324</v>
      </c>
      <c r="M340"/>
      <c r="N340" t="s">
        <v>134</v>
      </c>
      <c r="O340" t="s">
        <v>1576</v>
      </c>
      <c r="P340" s="1">
        <v>42962</v>
      </c>
      <c r="Q340" s="2">
        <v>0.28681712962962963</v>
      </c>
      <c r="R340"/>
      <c r="S340"/>
      <c r="T340"/>
      <c r="U340">
        <v>1134.3800000000001</v>
      </c>
      <c r="V340">
        <v>121</v>
      </c>
      <c r="W340"/>
      <c r="X340"/>
      <c r="Y340"/>
      <c r="Z340" t="s">
        <v>71</v>
      </c>
      <c r="AA340" t="s">
        <v>68</v>
      </c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 t="s">
        <v>174</v>
      </c>
      <c r="AV340"/>
      <c r="AW340" t="s">
        <v>73</v>
      </c>
      <c r="AX340" t="s">
        <v>82</v>
      </c>
      <c r="AY340">
        <v>1</v>
      </c>
      <c r="AZ340" t="s">
        <v>49</v>
      </c>
      <c r="BA340" t="s">
        <v>82</v>
      </c>
      <c r="BB340">
        <v>1</v>
      </c>
      <c r="BC340">
        <v>5</v>
      </c>
      <c r="BD340"/>
      <c r="BE340">
        <v>46.88</v>
      </c>
      <c r="BF340">
        <v>46.88</v>
      </c>
      <c r="BG340">
        <v>8</v>
      </c>
      <c r="BH340"/>
      <c r="BI340"/>
      <c r="BJ340"/>
      <c r="BK340"/>
      <c r="BL340" t="s">
        <v>160</v>
      </c>
      <c r="BM340"/>
      <c r="BN340"/>
      <c r="BO340"/>
      <c r="BP340" t="s">
        <v>233</v>
      </c>
      <c r="BQ340" s="108">
        <v>1</v>
      </c>
      <c r="BR340" s="108" t="str">
        <f t="shared" si="42"/>
        <v>Relaciones internacionales</v>
      </c>
      <c r="BS340" s="108">
        <f t="shared" si="43"/>
        <v>15</v>
      </c>
      <c r="BT340" s="109">
        <f t="shared" si="44"/>
        <v>1.4828431372549021E-3</v>
      </c>
      <c r="BU340" s="110">
        <f t="shared" si="45"/>
        <v>4</v>
      </c>
      <c r="BV340" s="108" t="str">
        <f t="shared" si="46"/>
        <v>1</v>
      </c>
      <c r="BW340" s="108" t="str">
        <f t="shared" si="41"/>
        <v>0</v>
      </c>
      <c r="BX340" s="108" t="str">
        <f t="shared" si="47"/>
        <v>0</v>
      </c>
    </row>
    <row r="341" spans="1:76" x14ac:dyDescent="0.3">
      <c r="A341" t="s">
        <v>1577</v>
      </c>
      <c r="C341" t="s">
        <v>1578</v>
      </c>
      <c r="D341" t="s">
        <v>1556</v>
      </c>
      <c r="F341" t="s">
        <v>134</v>
      </c>
      <c r="G341" t="s">
        <v>248</v>
      </c>
      <c r="H341" t="s">
        <v>68</v>
      </c>
      <c r="I341" t="s">
        <v>68</v>
      </c>
      <c r="L341" t="s">
        <v>484</v>
      </c>
      <c r="N341" t="s">
        <v>134</v>
      </c>
      <c r="O341" t="s">
        <v>1579</v>
      </c>
      <c r="P341" s="1">
        <v>42962</v>
      </c>
      <c r="Q341" s="2">
        <v>0.3376736111111111</v>
      </c>
      <c r="U341">
        <v>4134.38</v>
      </c>
      <c r="V341">
        <v>441</v>
      </c>
      <c r="Z341" t="s">
        <v>71</v>
      </c>
      <c r="AA341" t="s">
        <v>68</v>
      </c>
      <c r="AF341" t="s">
        <v>221</v>
      </c>
      <c r="AW341" t="s">
        <v>73</v>
      </c>
      <c r="AX341" t="s">
        <v>78</v>
      </c>
      <c r="AY341">
        <v>1</v>
      </c>
      <c r="AZ341" t="s">
        <v>49</v>
      </c>
      <c r="BA341" t="s">
        <v>78</v>
      </c>
      <c r="BB341">
        <v>1</v>
      </c>
      <c r="BC341">
        <v>220.5</v>
      </c>
      <c r="BE341">
        <v>2067.19</v>
      </c>
      <c r="BF341">
        <v>2067.19</v>
      </c>
      <c r="BG341">
        <v>8</v>
      </c>
      <c r="BL341" t="s">
        <v>160</v>
      </c>
      <c r="BP341" t="s">
        <v>233</v>
      </c>
      <c r="BQ341" s="3">
        <v>1</v>
      </c>
      <c r="BR341" s="3" t="str">
        <f t="shared" si="42"/>
        <v>Administración</v>
      </c>
      <c r="BS341" s="3">
        <f t="shared" si="43"/>
        <v>15</v>
      </c>
      <c r="BT341" s="83">
        <f t="shared" si="44"/>
        <v>5.4044117647058824E-3</v>
      </c>
      <c r="BU341" s="82">
        <f t="shared" si="45"/>
        <v>4</v>
      </c>
      <c r="BV341" s="3" t="str">
        <f t="shared" si="46"/>
        <v>1</v>
      </c>
      <c r="BW341" s="3" t="str">
        <f t="shared" si="41"/>
        <v>0</v>
      </c>
      <c r="BX341" s="3" t="str">
        <f t="shared" si="47"/>
        <v>0</v>
      </c>
    </row>
    <row r="342" spans="1:76" x14ac:dyDescent="0.3">
      <c r="A342" t="s">
        <v>1580</v>
      </c>
      <c r="B342" t="s">
        <v>1581</v>
      </c>
      <c r="C342" s="89" t="s">
        <v>1582</v>
      </c>
      <c r="D342" t="s">
        <v>1583</v>
      </c>
      <c r="F342" t="s">
        <v>66</v>
      </c>
      <c r="G342" t="s">
        <v>107</v>
      </c>
      <c r="H342" t="s">
        <v>68</v>
      </c>
      <c r="N342" t="s">
        <v>69</v>
      </c>
      <c r="O342" t="s">
        <v>1584</v>
      </c>
      <c r="P342" s="1">
        <v>42962</v>
      </c>
      <c r="Q342" s="2">
        <v>0.41388888888888892</v>
      </c>
      <c r="S342">
        <v>419</v>
      </c>
      <c r="U342">
        <v>100</v>
      </c>
      <c r="X342">
        <v>4</v>
      </c>
      <c r="Y342" t="s">
        <v>70</v>
      </c>
      <c r="Z342" t="s">
        <v>71</v>
      </c>
      <c r="AB342" t="s">
        <v>72</v>
      </c>
      <c r="AD342" t="s">
        <v>77</v>
      </c>
      <c r="AE342" t="s">
        <v>194</v>
      </c>
      <c r="AM342" t="s">
        <v>77</v>
      </c>
      <c r="AV342" t="s">
        <v>262</v>
      </c>
      <c r="AW342" t="s">
        <v>73</v>
      </c>
      <c r="AX342" t="s">
        <v>74</v>
      </c>
      <c r="AY342">
        <v>1</v>
      </c>
      <c r="AZ342" t="s">
        <v>49</v>
      </c>
      <c r="BA342" t="s">
        <v>74</v>
      </c>
      <c r="BB342">
        <v>1</v>
      </c>
      <c r="BE342">
        <v>0.84</v>
      </c>
      <c r="BF342">
        <v>0.84</v>
      </c>
      <c r="BG342">
        <v>7.81</v>
      </c>
      <c r="BL342" t="s">
        <v>107</v>
      </c>
      <c r="BM342" t="s">
        <v>108</v>
      </c>
      <c r="BP342" t="s">
        <v>233</v>
      </c>
      <c r="BQ342" s="3">
        <v>1</v>
      </c>
      <c r="BR342" s="3" t="str">
        <f t="shared" si="42"/>
        <v>Cumbres, seminarios, foros</v>
      </c>
      <c r="BS342" s="3">
        <f t="shared" si="43"/>
        <v>15</v>
      </c>
      <c r="BT342" s="83">
        <f t="shared" si="44"/>
        <v>0</v>
      </c>
      <c r="BU342" s="82">
        <f t="shared" si="45"/>
        <v>3.9049999999999994</v>
      </c>
      <c r="BV342" s="3" t="str">
        <f t="shared" si="46"/>
        <v>1</v>
      </c>
      <c r="BW342" s="3" t="str">
        <f t="shared" si="41"/>
        <v>0</v>
      </c>
      <c r="BX342" s="3" t="str">
        <f t="shared" si="47"/>
        <v>0</v>
      </c>
    </row>
    <row r="343" spans="1:76" x14ac:dyDescent="0.3">
      <c r="A343" t="s">
        <v>1585</v>
      </c>
      <c r="B343" t="s">
        <v>1586</v>
      </c>
      <c r="C343" s="89" t="s">
        <v>1586</v>
      </c>
      <c r="D343" t="s">
        <v>1587</v>
      </c>
      <c r="F343" t="s">
        <v>66</v>
      </c>
      <c r="G343" t="s">
        <v>109</v>
      </c>
      <c r="H343" t="s">
        <v>68</v>
      </c>
      <c r="L343" t="s">
        <v>718</v>
      </c>
      <c r="N343" t="s">
        <v>69</v>
      </c>
      <c r="O343" t="s">
        <v>1588</v>
      </c>
      <c r="P343" s="1">
        <v>42962</v>
      </c>
      <c r="Q343" s="2">
        <v>0.40902777777777777</v>
      </c>
      <c r="U343">
        <v>100</v>
      </c>
      <c r="Y343" t="s">
        <v>70</v>
      </c>
      <c r="Z343" t="s">
        <v>71</v>
      </c>
      <c r="AB343" t="s">
        <v>72</v>
      </c>
      <c r="AD343" t="s">
        <v>77</v>
      </c>
      <c r="AE343" t="s">
        <v>194</v>
      </c>
      <c r="AV343" t="s">
        <v>497</v>
      </c>
      <c r="AW343" t="s">
        <v>73</v>
      </c>
      <c r="AX343" t="s">
        <v>74</v>
      </c>
      <c r="AY343">
        <v>1</v>
      </c>
      <c r="AZ343" t="s">
        <v>49</v>
      </c>
      <c r="BA343" t="s">
        <v>74</v>
      </c>
      <c r="BB343">
        <v>1</v>
      </c>
      <c r="BG343">
        <v>10</v>
      </c>
      <c r="BL343" t="s">
        <v>109</v>
      </c>
      <c r="BM343" t="s">
        <v>110</v>
      </c>
      <c r="BP343" t="s">
        <v>233</v>
      </c>
      <c r="BQ343" s="3">
        <v>1</v>
      </c>
      <c r="BR343" s="3" t="str">
        <f t="shared" si="42"/>
        <v>Aniversario del Canal de Panamá</v>
      </c>
      <c r="BS343" s="3">
        <f t="shared" si="43"/>
        <v>15</v>
      </c>
      <c r="BT343" s="83">
        <f t="shared" si="44"/>
        <v>0</v>
      </c>
      <c r="BU343" s="82">
        <f t="shared" si="45"/>
        <v>5</v>
      </c>
      <c r="BV343" s="3" t="str">
        <f t="shared" si="46"/>
        <v>1</v>
      </c>
      <c r="BW343" s="3" t="str">
        <f t="shared" si="41"/>
        <v>0</v>
      </c>
      <c r="BX343" s="3" t="str">
        <f t="shared" si="47"/>
        <v>0</v>
      </c>
    </row>
    <row r="344" spans="1:76" x14ac:dyDescent="0.3">
      <c r="A344" t="s">
        <v>1589</v>
      </c>
      <c r="B344" t="s">
        <v>1590</v>
      </c>
      <c r="C344" t="s">
        <v>1590</v>
      </c>
      <c r="D344" t="s">
        <v>1591</v>
      </c>
      <c r="F344" t="s">
        <v>66</v>
      </c>
      <c r="G344" t="s">
        <v>95</v>
      </c>
      <c r="H344" t="s">
        <v>68</v>
      </c>
      <c r="N344" t="s">
        <v>69</v>
      </c>
      <c r="O344" t="s">
        <v>1592</v>
      </c>
      <c r="P344" s="1">
        <v>42962</v>
      </c>
      <c r="Q344" s="2">
        <v>0.42152777777777778</v>
      </c>
      <c r="S344">
        <v>44394</v>
      </c>
      <c r="U344">
        <v>266.36</v>
      </c>
      <c r="X344">
        <v>5</v>
      </c>
      <c r="Y344" t="s">
        <v>70</v>
      </c>
      <c r="Z344" t="s">
        <v>71</v>
      </c>
      <c r="AB344" t="s">
        <v>72</v>
      </c>
      <c r="AE344" t="s">
        <v>194</v>
      </c>
      <c r="AF344" t="s">
        <v>221</v>
      </c>
      <c r="AW344" t="s">
        <v>73</v>
      </c>
      <c r="AX344" t="s">
        <v>74</v>
      </c>
      <c r="AY344">
        <v>1</v>
      </c>
      <c r="AZ344" t="s">
        <v>49</v>
      </c>
      <c r="BA344" t="s">
        <v>74</v>
      </c>
      <c r="BB344">
        <v>1</v>
      </c>
      <c r="BE344">
        <v>266.36</v>
      </c>
      <c r="BF344">
        <v>266.36</v>
      </c>
      <c r="BG344">
        <v>7.81</v>
      </c>
      <c r="BL344" t="s">
        <v>95</v>
      </c>
      <c r="BM344" t="s">
        <v>96</v>
      </c>
      <c r="BP344" t="s">
        <v>233</v>
      </c>
      <c r="BQ344" s="3">
        <v>1</v>
      </c>
      <c r="BR344" s="3" t="str">
        <f t="shared" si="42"/>
        <v>Administración</v>
      </c>
      <c r="BS344" s="3">
        <f t="shared" si="43"/>
        <v>15</v>
      </c>
      <c r="BT344" s="83">
        <f t="shared" si="44"/>
        <v>0</v>
      </c>
      <c r="BU344" s="82">
        <f t="shared" si="45"/>
        <v>3.9049999999999994</v>
      </c>
      <c r="BV344" s="3" t="str">
        <f t="shared" si="46"/>
        <v>1</v>
      </c>
      <c r="BW344" s="3" t="str">
        <f t="shared" si="41"/>
        <v>0</v>
      </c>
      <c r="BX344" s="3" t="str">
        <f t="shared" si="47"/>
        <v>0</v>
      </c>
    </row>
    <row r="345" spans="1:76" x14ac:dyDescent="0.3">
      <c r="A345" t="s">
        <v>1593</v>
      </c>
      <c r="C345" t="s">
        <v>1594</v>
      </c>
      <c r="D345" t="s">
        <v>1556</v>
      </c>
      <c r="F345" t="s">
        <v>134</v>
      </c>
      <c r="G345" t="s">
        <v>248</v>
      </c>
      <c r="H345" t="s">
        <v>68</v>
      </c>
      <c r="I345" t="s">
        <v>68</v>
      </c>
      <c r="L345" t="s">
        <v>484</v>
      </c>
      <c r="N345" t="s">
        <v>134</v>
      </c>
      <c r="O345" t="s">
        <v>1595</v>
      </c>
      <c r="P345" s="1">
        <v>42962</v>
      </c>
      <c r="Q345" s="2">
        <v>0.32989583333333333</v>
      </c>
      <c r="U345">
        <v>6384.38</v>
      </c>
      <c r="V345">
        <v>681</v>
      </c>
      <c r="Z345" t="s">
        <v>71</v>
      </c>
      <c r="AA345" t="s">
        <v>68</v>
      </c>
      <c r="AF345" t="s">
        <v>221</v>
      </c>
      <c r="AW345" t="s">
        <v>73</v>
      </c>
      <c r="AX345" t="s">
        <v>78</v>
      </c>
      <c r="AY345">
        <v>1</v>
      </c>
      <c r="AZ345" t="s">
        <v>49</v>
      </c>
      <c r="BA345" t="s">
        <v>78</v>
      </c>
      <c r="BB345">
        <v>1</v>
      </c>
      <c r="BC345">
        <v>340.5</v>
      </c>
      <c r="BE345">
        <v>3192.19</v>
      </c>
      <c r="BF345">
        <v>3192.19</v>
      </c>
      <c r="BG345">
        <v>8</v>
      </c>
      <c r="BL345" t="s">
        <v>160</v>
      </c>
      <c r="BP345" t="s">
        <v>233</v>
      </c>
      <c r="BQ345" s="3">
        <v>1</v>
      </c>
      <c r="BR345" s="3" t="str">
        <f t="shared" si="42"/>
        <v>Administración</v>
      </c>
      <c r="BS345" s="3">
        <f t="shared" si="43"/>
        <v>15</v>
      </c>
      <c r="BT345" s="83">
        <f t="shared" si="44"/>
        <v>8.3455882352941168E-3</v>
      </c>
      <c r="BU345" s="82">
        <f t="shared" si="45"/>
        <v>4</v>
      </c>
      <c r="BV345" s="3" t="str">
        <f t="shared" si="46"/>
        <v>1</v>
      </c>
      <c r="BW345" s="3" t="str">
        <f t="shared" si="41"/>
        <v>0</v>
      </c>
      <c r="BX345" s="3" t="str">
        <f t="shared" si="47"/>
        <v>0</v>
      </c>
    </row>
    <row r="346" spans="1:76" s="107" customFormat="1" ht="15" customHeight="1" x14ac:dyDescent="0.3">
      <c r="A346" t="s">
        <v>1596</v>
      </c>
      <c r="B346" t="s">
        <v>1597</v>
      </c>
      <c r="C346" t="s">
        <v>1597</v>
      </c>
      <c r="D346" t="s">
        <v>1598</v>
      </c>
      <c r="E346"/>
      <c r="F346" t="s">
        <v>66</v>
      </c>
      <c r="G346" t="s">
        <v>95</v>
      </c>
      <c r="H346" t="s">
        <v>68</v>
      </c>
      <c r="I346"/>
      <c r="J346"/>
      <c r="K346"/>
      <c r="L346"/>
      <c r="M346"/>
      <c r="N346" t="s">
        <v>69</v>
      </c>
      <c r="O346" t="s">
        <v>1599</v>
      </c>
      <c r="P346" s="1">
        <v>42962</v>
      </c>
      <c r="Q346" s="2">
        <v>0.44097222222222227</v>
      </c>
      <c r="R346"/>
      <c r="S346">
        <v>44394</v>
      </c>
      <c r="T346"/>
      <c r="U346">
        <v>266.36</v>
      </c>
      <c r="V346"/>
      <c r="W346"/>
      <c r="X346">
        <v>5</v>
      </c>
      <c r="Y346" t="s">
        <v>70</v>
      </c>
      <c r="Z346" t="s">
        <v>71</v>
      </c>
      <c r="AA346"/>
      <c r="AB346" t="s">
        <v>72</v>
      </c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 t="s">
        <v>174</v>
      </c>
      <c r="AV346"/>
      <c r="AW346" t="s">
        <v>73</v>
      </c>
      <c r="AX346" t="s">
        <v>82</v>
      </c>
      <c r="AY346">
        <v>0</v>
      </c>
      <c r="AZ346" t="s">
        <v>49</v>
      </c>
      <c r="BA346" t="s">
        <v>82</v>
      </c>
      <c r="BB346">
        <v>0</v>
      </c>
      <c r="BC346"/>
      <c r="BD346"/>
      <c r="BE346">
        <v>26.64</v>
      </c>
      <c r="BF346">
        <v>26.64</v>
      </c>
      <c r="BG346">
        <v>5.47</v>
      </c>
      <c r="BH346"/>
      <c r="BI346"/>
      <c r="BJ346"/>
      <c r="BK346"/>
      <c r="BL346" t="s">
        <v>95</v>
      </c>
      <c r="BM346" t="s">
        <v>96</v>
      </c>
      <c r="BN346"/>
      <c r="BO346"/>
      <c r="BP346" t="s">
        <v>233</v>
      </c>
      <c r="BQ346" s="108">
        <v>1</v>
      </c>
      <c r="BR346" s="108" t="str">
        <f t="shared" si="42"/>
        <v>Relaciones internacionales</v>
      </c>
      <c r="BS346" s="108">
        <f t="shared" si="43"/>
        <v>15</v>
      </c>
      <c r="BT346" s="109">
        <f t="shared" si="44"/>
        <v>0</v>
      </c>
      <c r="BU346" s="110">
        <f t="shared" si="45"/>
        <v>2.7349999999999994</v>
      </c>
      <c r="BV346" s="108" t="str">
        <f t="shared" si="46"/>
        <v>0</v>
      </c>
      <c r="BW346" s="108" t="str">
        <f t="shared" si="41"/>
        <v>1</v>
      </c>
      <c r="BX346" s="108" t="str">
        <f t="shared" si="47"/>
        <v>0</v>
      </c>
    </row>
    <row r="347" spans="1:76" x14ac:dyDescent="0.3">
      <c r="A347" t="s">
        <v>1600</v>
      </c>
      <c r="B347" t="s">
        <v>1601</v>
      </c>
      <c r="C347" t="s">
        <v>1601</v>
      </c>
      <c r="D347" t="s">
        <v>1602</v>
      </c>
      <c r="F347" t="s">
        <v>66</v>
      </c>
      <c r="G347" t="s">
        <v>67</v>
      </c>
      <c r="H347" t="s">
        <v>68</v>
      </c>
      <c r="N347" t="s">
        <v>69</v>
      </c>
      <c r="O347" t="s">
        <v>1603</v>
      </c>
      <c r="P347" s="1">
        <v>42962</v>
      </c>
      <c r="Q347" s="2">
        <v>0.44375000000000003</v>
      </c>
      <c r="S347">
        <v>49727</v>
      </c>
      <c r="U347">
        <v>462.46</v>
      </c>
      <c r="X347">
        <v>5</v>
      </c>
      <c r="Y347" t="s">
        <v>70</v>
      </c>
      <c r="Z347" t="s">
        <v>71</v>
      </c>
      <c r="AB347" t="s">
        <v>72</v>
      </c>
      <c r="AE347" t="s">
        <v>194</v>
      </c>
      <c r="AF347" t="s">
        <v>221</v>
      </c>
      <c r="AW347" t="s">
        <v>73</v>
      </c>
      <c r="AX347" t="s">
        <v>74</v>
      </c>
      <c r="AY347">
        <v>1</v>
      </c>
      <c r="AZ347" t="s">
        <v>49</v>
      </c>
      <c r="BA347" t="s">
        <v>74</v>
      </c>
      <c r="BB347">
        <v>1</v>
      </c>
      <c r="BE347">
        <v>462.46</v>
      </c>
      <c r="BF347">
        <v>462.46</v>
      </c>
      <c r="BG347">
        <v>7.81</v>
      </c>
      <c r="BL347" t="s">
        <v>67</v>
      </c>
      <c r="BM347" t="s">
        <v>75</v>
      </c>
      <c r="BP347" t="s">
        <v>233</v>
      </c>
      <c r="BQ347" s="3">
        <v>1</v>
      </c>
      <c r="BR347" s="3" t="str">
        <f t="shared" si="42"/>
        <v>Administración</v>
      </c>
      <c r="BS347" s="3">
        <f t="shared" si="43"/>
        <v>15</v>
      </c>
      <c r="BT347" s="83">
        <f t="shared" si="44"/>
        <v>0</v>
      </c>
      <c r="BU347" s="82">
        <f t="shared" si="45"/>
        <v>3.9049999999999994</v>
      </c>
      <c r="BV347" s="3" t="str">
        <f t="shared" si="46"/>
        <v>1</v>
      </c>
      <c r="BW347" s="3" t="str">
        <f t="shared" si="41"/>
        <v>0</v>
      </c>
      <c r="BX347" s="3" t="str">
        <f t="shared" si="47"/>
        <v>0</v>
      </c>
    </row>
    <row r="348" spans="1:76" x14ac:dyDescent="0.3">
      <c r="A348" t="s">
        <v>1604</v>
      </c>
      <c r="B348" t="s">
        <v>1605</v>
      </c>
      <c r="C348" t="s">
        <v>1605</v>
      </c>
      <c r="D348" t="s">
        <v>1606</v>
      </c>
      <c r="F348" t="s">
        <v>66</v>
      </c>
      <c r="G348" t="s">
        <v>280</v>
      </c>
      <c r="H348" t="s">
        <v>68</v>
      </c>
      <c r="N348" t="s">
        <v>69</v>
      </c>
      <c r="O348" t="s">
        <v>1607</v>
      </c>
      <c r="P348" s="1">
        <v>42962</v>
      </c>
      <c r="Q348" s="2">
        <v>0.43263888888888885</v>
      </c>
      <c r="S348">
        <v>1131</v>
      </c>
      <c r="U348">
        <v>100</v>
      </c>
      <c r="X348">
        <v>4</v>
      </c>
      <c r="Z348" t="s">
        <v>71</v>
      </c>
      <c r="AB348" t="s">
        <v>72</v>
      </c>
      <c r="AU348" t="s">
        <v>174</v>
      </c>
      <c r="AW348" t="s">
        <v>73</v>
      </c>
      <c r="AX348" t="s">
        <v>78</v>
      </c>
      <c r="AY348">
        <v>1</v>
      </c>
      <c r="AZ348" t="s">
        <v>49</v>
      </c>
      <c r="BA348" t="s">
        <v>78</v>
      </c>
      <c r="BB348">
        <v>1</v>
      </c>
      <c r="BE348">
        <v>2.15</v>
      </c>
      <c r="BF348">
        <v>2.15</v>
      </c>
      <c r="BG348">
        <v>6.56</v>
      </c>
      <c r="BL348" t="s">
        <v>280</v>
      </c>
      <c r="BM348" t="s">
        <v>281</v>
      </c>
      <c r="BP348" t="s">
        <v>233</v>
      </c>
      <c r="BQ348" s="3">
        <v>1</v>
      </c>
      <c r="BR348" s="3" t="str">
        <f t="shared" si="42"/>
        <v>Relaciones internacionales</v>
      </c>
      <c r="BS348" s="3">
        <f t="shared" si="43"/>
        <v>15</v>
      </c>
      <c r="BT348" s="83">
        <f t="shared" si="44"/>
        <v>0</v>
      </c>
      <c r="BU348" s="82">
        <f t="shared" si="45"/>
        <v>3.2799999999999994</v>
      </c>
      <c r="BV348" s="3" t="str">
        <f t="shared" si="46"/>
        <v>1</v>
      </c>
      <c r="BW348" s="3" t="str">
        <f t="shared" si="41"/>
        <v>0</v>
      </c>
      <c r="BX348" s="3" t="str">
        <f t="shared" si="47"/>
        <v>0</v>
      </c>
    </row>
    <row r="349" spans="1:76" x14ac:dyDescent="0.3">
      <c r="A349" t="s">
        <v>1608</v>
      </c>
      <c r="B349" t="s">
        <v>1609</v>
      </c>
      <c r="C349" t="s">
        <v>1609</v>
      </c>
      <c r="D349" t="s">
        <v>1610</v>
      </c>
      <c r="F349" t="s">
        <v>66</v>
      </c>
      <c r="G349" t="s">
        <v>168</v>
      </c>
      <c r="H349" t="s">
        <v>68</v>
      </c>
      <c r="L349" t="s">
        <v>169</v>
      </c>
      <c r="N349" t="s">
        <v>69</v>
      </c>
      <c r="O349" t="s">
        <v>1611</v>
      </c>
      <c r="P349" s="1">
        <v>42962</v>
      </c>
      <c r="Q349" s="2">
        <v>0.45833333333333331</v>
      </c>
      <c r="S349">
        <v>587</v>
      </c>
      <c r="U349">
        <v>100</v>
      </c>
      <c r="X349">
        <v>4</v>
      </c>
      <c r="Z349" t="s">
        <v>71</v>
      </c>
      <c r="AB349" t="s">
        <v>72</v>
      </c>
      <c r="AU349" t="s">
        <v>174</v>
      </c>
      <c r="AW349" t="s">
        <v>73</v>
      </c>
      <c r="AX349" t="s">
        <v>82</v>
      </c>
      <c r="AY349">
        <v>1</v>
      </c>
      <c r="AZ349" t="s">
        <v>49</v>
      </c>
      <c r="BA349" t="s">
        <v>82</v>
      </c>
      <c r="BB349">
        <v>1</v>
      </c>
      <c r="BE349">
        <v>0.12</v>
      </c>
      <c r="BF349">
        <v>0.12</v>
      </c>
      <c r="BG349">
        <v>5.94</v>
      </c>
      <c r="BL349" t="s">
        <v>168</v>
      </c>
      <c r="BM349" t="s">
        <v>170</v>
      </c>
      <c r="BP349" t="s">
        <v>233</v>
      </c>
      <c r="BQ349" s="3">
        <v>1</v>
      </c>
      <c r="BR349" s="3" t="str">
        <f t="shared" si="42"/>
        <v>Relaciones internacionales</v>
      </c>
      <c r="BS349" s="3">
        <f t="shared" si="43"/>
        <v>15</v>
      </c>
      <c r="BT349" s="83">
        <f t="shared" si="44"/>
        <v>0</v>
      </c>
      <c r="BU349" s="82">
        <f t="shared" si="45"/>
        <v>2.9700000000000006</v>
      </c>
      <c r="BV349" s="3" t="str">
        <f t="shared" si="46"/>
        <v>1</v>
      </c>
      <c r="BW349" s="3" t="str">
        <f t="shared" si="41"/>
        <v>0</v>
      </c>
      <c r="BX349" s="3" t="str">
        <f t="shared" si="47"/>
        <v>0</v>
      </c>
    </row>
    <row r="350" spans="1:76" x14ac:dyDescent="0.3">
      <c r="A350" t="s">
        <v>1612</v>
      </c>
      <c r="B350" t="s">
        <v>1613</v>
      </c>
      <c r="C350" t="s">
        <v>1613</v>
      </c>
      <c r="D350" t="s">
        <v>1614</v>
      </c>
      <c r="F350" t="s">
        <v>66</v>
      </c>
      <c r="G350" t="s">
        <v>76</v>
      </c>
      <c r="H350" t="s">
        <v>68</v>
      </c>
      <c r="L350" t="s">
        <v>1615</v>
      </c>
      <c r="N350" t="s">
        <v>69</v>
      </c>
      <c r="O350" t="s">
        <v>1616</v>
      </c>
      <c r="P350" s="1">
        <v>42962</v>
      </c>
      <c r="Q350" s="2">
        <v>0.45555555555555555</v>
      </c>
      <c r="S350">
        <v>72409</v>
      </c>
      <c r="U350">
        <v>606.05999999999995</v>
      </c>
      <c r="X350">
        <v>6</v>
      </c>
      <c r="Z350" t="s">
        <v>71</v>
      </c>
      <c r="AB350" t="s">
        <v>72</v>
      </c>
      <c r="AU350" t="s">
        <v>174</v>
      </c>
      <c r="AW350" t="s">
        <v>73</v>
      </c>
      <c r="AX350" t="s">
        <v>78</v>
      </c>
      <c r="AY350">
        <v>1</v>
      </c>
      <c r="AZ350" t="s">
        <v>49</v>
      </c>
      <c r="BA350" t="s">
        <v>78</v>
      </c>
      <c r="BB350">
        <v>1</v>
      </c>
      <c r="BE350">
        <v>303.02999999999997</v>
      </c>
      <c r="BF350">
        <v>303.02999999999997</v>
      </c>
      <c r="BG350">
        <v>6.88</v>
      </c>
      <c r="BL350" t="s">
        <v>76</v>
      </c>
      <c r="BM350" t="s">
        <v>79</v>
      </c>
      <c r="BP350" t="s">
        <v>233</v>
      </c>
      <c r="BQ350" s="3">
        <v>1</v>
      </c>
      <c r="BR350" s="3" t="str">
        <f t="shared" si="42"/>
        <v>Relaciones internacionales</v>
      </c>
      <c r="BS350" s="3">
        <f t="shared" si="43"/>
        <v>15</v>
      </c>
      <c r="BT350" s="83">
        <f t="shared" si="44"/>
        <v>0</v>
      </c>
      <c r="BU350" s="82">
        <f t="shared" si="45"/>
        <v>3.4399999999999995</v>
      </c>
      <c r="BV350" s="3" t="str">
        <f t="shared" si="46"/>
        <v>1</v>
      </c>
      <c r="BW350" s="3" t="str">
        <f t="shared" si="41"/>
        <v>0</v>
      </c>
      <c r="BX350" s="3" t="str">
        <f t="shared" si="47"/>
        <v>0</v>
      </c>
    </row>
    <row r="351" spans="1:76" ht="15" customHeight="1" x14ac:dyDescent="0.3">
      <c r="A351" t="s">
        <v>1617</v>
      </c>
      <c r="C351" t="s">
        <v>1618</v>
      </c>
      <c r="D351" t="s">
        <v>1619</v>
      </c>
      <c r="F351" t="s">
        <v>134</v>
      </c>
      <c r="G351" t="s">
        <v>171</v>
      </c>
      <c r="H351" t="s">
        <v>68</v>
      </c>
      <c r="I351" t="s">
        <v>68</v>
      </c>
      <c r="L351" t="s">
        <v>324</v>
      </c>
      <c r="N351" t="s">
        <v>134</v>
      </c>
      <c r="O351" t="s">
        <v>1620</v>
      </c>
      <c r="P351" s="1">
        <v>42961</v>
      </c>
      <c r="Q351" s="2">
        <v>0.79887731481481483</v>
      </c>
      <c r="U351">
        <v>5238.75</v>
      </c>
      <c r="V351">
        <v>254</v>
      </c>
      <c r="Z351" t="s">
        <v>71</v>
      </c>
      <c r="AA351" t="s">
        <v>68</v>
      </c>
      <c r="AU351" t="s">
        <v>174</v>
      </c>
      <c r="AW351" t="s">
        <v>73</v>
      </c>
      <c r="AX351" t="s">
        <v>78</v>
      </c>
      <c r="AY351">
        <v>1</v>
      </c>
      <c r="AZ351" t="s">
        <v>49</v>
      </c>
      <c r="BA351" t="s">
        <v>78</v>
      </c>
      <c r="BB351">
        <v>1</v>
      </c>
      <c r="BC351">
        <v>127</v>
      </c>
      <c r="BE351">
        <v>2619.38</v>
      </c>
      <c r="BF351">
        <v>2619.38</v>
      </c>
      <c r="BG351">
        <v>8</v>
      </c>
      <c r="BL351" t="s">
        <v>160</v>
      </c>
      <c r="BP351" t="s">
        <v>233</v>
      </c>
      <c r="BQ351" s="3">
        <v>1</v>
      </c>
      <c r="BR351" s="3" t="str">
        <f t="shared" si="42"/>
        <v>Relaciones internacionales</v>
      </c>
      <c r="BS351" s="3">
        <f t="shared" si="43"/>
        <v>14</v>
      </c>
      <c r="BT351" s="83">
        <f t="shared" si="44"/>
        <v>3.1127450980392157E-3</v>
      </c>
      <c r="BU351" s="82">
        <f t="shared" si="45"/>
        <v>4</v>
      </c>
      <c r="BV351" s="3" t="str">
        <f t="shared" si="46"/>
        <v>1</v>
      </c>
      <c r="BW351" s="3" t="str">
        <f t="shared" si="41"/>
        <v>0</v>
      </c>
      <c r="BX351" s="3" t="str">
        <f t="shared" si="47"/>
        <v>0</v>
      </c>
    </row>
    <row r="352" spans="1:76" x14ac:dyDescent="0.3">
      <c r="A352" t="s">
        <v>1621</v>
      </c>
      <c r="B352" t="s">
        <v>1622</v>
      </c>
      <c r="C352" t="s">
        <v>1622</v>
      </c>
      <c r="D352" t="s">
        <v>1623</v>
      </c>
      <c r="F352" t="s">
        <v>66</v>
      </c>
      <c r="G352" t="s">
        <v>67</v>
      </c>
      <c r="H352" t="s">
        <v>68</v>
      </c>
      <c r="L352" t="s">
        <v>133</v>
      </c>
      <c r="N352" t="s">
        <v>69</v>
      </c>
      <c r="O352" t="s">
        <v>1624</v>
      </c>
      <c r="P352" s="1">
        <v>42962</v>
      </c>
      <c r="Q352" s="2">
        <v>0.4777777777777778</v>
      </c>
      <c r="S352">
        <v>49727</v>
      </c>
      <c r="U352">
        <v>462.46</v>
      </c>
      <c r="X352">
        <v>5</v>
      </c>
      <c r="Y352" t="s">
        <v>70</v>
      </c>
      <c r="Z352" t="s">
        <v>71</v>
      </c>
      <c r="AB352" t="s">
        <v>72</v>
      </c>
      <c r="AU352" t="s">
        <v>174</v>
      </c>
      <c r="AW352" t="s">
        <v>73</v>
      </c>
      <c r="AX352" t="s">
        <v>82</v>
      </c>
      <c r="AY352">
        <v>1</v>
      </c>
      <c r="AZ352" t="s">
        <v>49</v>
      </c>
      <c r="BA352" t="s">
        <v>82</v>
      </c>
      <c r="BB352">
        <v>1</v>
      </c>
      <c r="BE352">
        <v>46.25</v>
      </c>
      <c r="BF352">
        <v>46.25</v>
      </c>
      <c r="BG352">
        <v>5.94</v>
      </c>
      <c r="BL352" t="s">
        <v>67</v>
      </c>
      <c r="BM352" t="s">
        <v>75</v>
      </c>
      <c r="BP352" t="s">
        <v>233</v>
      </c>
      <c r="BQ352" s="3">
        <v>1</v>
      </c>
      <c r="BR352" s="3" t="str">
        <f t="shared" si="42"/>
        <v>Relaciones internacionales</v>
      </c>
      <c r="BS352" s="3">
        <f t="shared" si="43"/>
        <v>15</v>
      </c>
      <c r="BT352" s="83">
        <f t="shared" si="44"/>
        <v>0</v>
      </c>
      <c r="BU352" s="82">
        <f t="shared" si="45"/>
        <v>2.9700000000000006</v>
      </c>
      <c r="BV352" s="3" t="str">
        <f t="shared" si="46"/>
        <v>1</v>
      </c>
      <c r="BW352" s="3" t="str">
        <f t="shared" si="41"/>
        <v>0</v>
      </c>
      <c r="BX352" s="3" t="str">
        <f t="shared" si="47"/>
        <v>0</v>
      </c>
    </row>
    <row r="353" spans="1:80" ht="15" customHeight="1" x14ac:dyDescent="0.3">
      <c r="A353" t="s">
        <v>1625</v>
      </c>
      <c r="B353" t="s">
        <v>1622</v>
      </c>
      <c r="C353" t="s">
        <v>1622</v>
      </c>
      <c r="D353" t="s">
        <v>1626</v>
      </c>
      <c r="F353" t="s">
        <v>66</v>
      </c>
      <c r="G353" t="s">
        <v>67</v>
      </c>
      <c r="H353" t="s">
        <v>68</v>
      </c>
      <c r="L353" t="s">
        <v>133</v>
      </c>
      <c r="N353" t="s">
        <v>69</v>
      </c>
      <c r="O353" t="s">
        <v>1627</v>
      </c>
      <c r="P353" s="1">
        <v>42962</v>
      </c>
      <c r="Q353" s="2">
        <v>0.51736111111111105</v>
      </c>
      <c r="S353">
        <v>49727</v>
      </c>
      <c r="U353">
        <v>462.46</v>
      </c>
      <c r="X353">
        <v>5</v>
      </c>
      <c r="Y353" t="s">
        <v>70</v>
      </c>
      <c r="Z353" t="s">
        <v>71</v>
      </c>
      <c r="AB353" t="s">
        <v>72</v>
      </c>
      <c r="AU353" t="s">
        <v>174</v>
      </c>
      <c r="AW353" t="s">
        <v>73</v>
      </c>
      <c r="AX353" t="s">
        <v>82</v>
      </c>
      <c r="AY353">
        <v>1</v>
      </c>
      <c r="AZ353" t="s">
        <v>49</v>
      </c>
      <c r="BA353" t="s">
        <v>82</v>
      </c>
      <c r="BB353">
        <v>1</v>
      </c>
      <c r="BE353">
        <v>46.25</v>
      </c>
      <c r="BF353">
        <v>46.25</v>
      </c>
      <c r="BG353">
        <v>5.94</v>
      </c>
      <c r="BL353" t="s">
        <v>67</v>
      </c>
      <c r="BM353" t="s">
        <v>75</v>
      </c>
      <c r="BP353" t="s">
        <v>233</v>
      </c>
      <c r="BQ353" s="3">
        <v>1</v>
      </c>
      <c r="BR353" s="3" t="str">
        <f t="shared" si="42"/>
        <v>Relaciones internacionales</v>
      </c>
      <c r="BS353" s="3">
        <f t="shared" si="43"/>
        <v>15</v>
      </c>
      <c r="BT353" s="83">
        <f t="shared" si="44"/>
        <v>0</v>
      </c>
      <c r="BU353" s="82">
        <f t="shared" si="45"/>
        <v>2.9700000000000006</v>
      </c>
      <c r="BV353" s="3" t="str">
        <f t="shared" si="46"/>
        <v>1</v>
      </c>
      <c r="BW353" s="3" t="str">
        <f t="shared" si="41"/>
        <v>0</v>
      </c>
      <c r="BX353" s="3" t="str">
        <f t="shared" si="47"/>
        <v>0</v>
      </c>
    </row>
    <row r="354" spans="1:80" x14ac:dyDescent="0.3">
      <c r="A354" t="s">
        <v>1628</v>
      </c>
      <c r="B354" t="s">
        <v>1486</v>
      </c>
      <c r="C354" t="s">
        <v>1486</v>
      </c>
      <c r="D354" t="s">
        <v>1629</v>
      </c>
      <c r="F354" t="s">
        <v>66</v>
      </c>
      <c r="G354" t="s">
        <v>80</v>
      </c>
      <c r="H354" t="s">
        <v>68</v>
      </c>
      <c r="N354" t="s">
        <v>69</v>
      </c>
      <c r="O354" t="s">
        <v>1630</v>
      </c>
      <c r="P354" s="1">
        <v>42962</v>
      </c>
      <c r="Q354" s="2">
        <v>0.56458333333333333</v>
      </c>
      <c r="S354">
        <v>32432</v>
      </c>
      <c r="U354">
        <v>214.05</v>
      </c>
      <c r="X354">
        <v>6</v>
      </c>
      <c r="Z354" t="s">
        <v>71</v>
      </c>
      <c r="AB354" t="s">
        <v>72</v>
      </c>
      <c r="AV354" t="s">
        <v>497</v>
      </c>
      <c r="AW354" t="s">
        <v>73</v>
      </c>
      <c r="AX354" t="s">
        <v>74</v>
      </c>
      <c r="AY354">
        <v>1</v>
      </c>
      <c r="AZ354" t="s">
        <v>49</v>
      </c>
      <c r="BA354" t="s">
        <v>74</v>
      </c>
      <c r="BB354">
        <v>1</v>
      </c>
      <c r="BE354">
        <v>214.05</v>
      </c>
      <c r="BF354">
        <v>214.05</v>
      </c>
      <c r="BG354">
        <v>7.81</v>
      </c>
      <c r="BL354" t="s">
        <v>80</v>
      </c>
      <c r="BM354" t="s">
        <v>81</v>
      </c>
      <c r="BP354" t="s">
        <v>233</v>
      </c>
      <c r="BQ354" s="3">
        <v>1</v>
      </c>
      <c r="BR354" s="3" t="str">
        <f t="shared" si="42"/>
        <v>Aniversario del Canal de Panamá</v>
      </c>
      <c r="BS354" s="3">
        <f t="shared" si="43"/>
        <v>15</v>
      </c>
      <c r="BT354" s="83">
        <f t="shared" si="44"/>
        <v>0</v>
      </c>
      <c r="BU354" s="82">
        <f t="shared" si="45"/>
        <v>3.9049999999999994</v>
      </c>
      <c r="BV354" s="3" t="str">
        <f t="shared" si="46"/>
        <v>1</v>
      </c>
      <c r="BW354" s="3" t="str">
        <f t="shared" si="41"/>
        <v>0</v>
      </c>
      <c r="BX354" s="3" t="str">
        <f t="shared" si="47"/>
        <v>0</v>
      </c>
    </row>
    <row r="355" spans="1:80" x14ac:dyDescent="0.3">
      <c r="A355" t="s">
        <v>1631</v>
      </c>
      <c r="B355" t="s">
        <v>1601</v>
      </c>
      <c r="C355" t="s">
        <v>1601</v>
      </c>
      <c r="D355" t="s">
        <v>1632</v>
      </c>
      <c r="F355" t="s">
        <v>66</v>
      </c>
      <c r="G355" t="s">
        <v>67</v>
      </c>
      <c r="H355" t="s">
        <v>68</v>
      </c>
      <c r="L355" t="s">
        <v>133</v>
      </c>
      <c r="N355" t="s">
        <v>69</v>
      </c>
      <c r="O355" t="s">
        <v>1633</v>
      </c>
      <c r="P355" s="1">
        <v>42962</v>
      </c>
      <c r="Q355" s="2">
        <v>0.57638888888888895</v>
      </c>
      <c r="S355">
        <v>49727</v>
      </c>
      <c r="U355">
        <v>462.46</v>
      </c>
      <c r="X355">
        <v>5</v>
      </c>
      <c r="Y355" t="s">
        <v>70</v>
      </c>
      <c r="Z355" t="s">
        <v>71</v>
      </c>
      <c r="AB355" t="s">
        <v>72</v>
      </c>
      <c r="AE355" t="s">
        <v>194</v>
      </c>
      <c r="AN355" t="s">
        <v>218</v>
      </c>
      <c r="AW355" t="s">
        <v>73</v>
      </c>
      <c r="AX355" t="s">
        <v>74</v>
      </c>
      <c r="AY355">
        <v>1</v>
      </c>
      <c r="AZ355" t="s">
        <v>49</v>
      </c>
      <c r="BA355" t="s">
        <v>74</v>
      </c>
      <c r="BB355">
        <v>1</v>
      </c>
      <c r="BE355">
        <v>462.46</v>
      </c>
      <c r="BF355">
        <v>462.46</v>
      </c>
      <c r="BG355">
        <v>7.81</v>
      </c>
      <c r="BL355" t="s">
        <v>67</v>
      </c>
      <c r="BM355" t="s">
        <v>75</v>
      </c>
      <c r="BP355" t="s">
        <v>233</v>
      </c>
      <c r="BQ355" s="3">
        <v>1</v>
      </c>
      <c r="BR355" s="3" t="str">
        <f t="shared" si="42"/>
        <v>Historia del Canal</v>
      </c>
      <c r="BS355" s="3">
        <f t="shared" si="43"/>
        <v>15</v>
      </c>
      <c r="BT355" s="83">
        <f t="shared" si="44"/>
        <v>0</v>
      </c>
      <c r="BU355" s="82">
        <f t="shared" si="45"/>
        <v>3.9049999999999994</v>
      </c>
      <c r="BV355" s="3" t="str">
        <f t="shared" si="46"/>
        <v>1</v>
      </c>
      <c r="BW355" s="3" t="str">
        <f t="shared" si="41"/>
        <v>0</v>
      </c>
      <c r="BX355" s="3" t="str">
        <f t="shared" si="47"/>
        <v>0</v>
      </c>
    </row>
    <row r="356" spans="1:80" ht="15" customHeight="1" x14ac:dyDescent="0.3">
      <c r="A356" t="s">
        <v>1634</v>
      </c>
      <c r="C356" t="s">
        <v>1635</v>
      </c>
      <c r="D356" t="s">
        <v>1636</v>
      </c>
      <c r="F356" t="s">
        <v>83</v>
      </c>
      <c r="G356" t="s">
        <v>277</v>
      </c>
      <c r="H356" t="s">
        <v>68</v>
      </c>
      <c r="I356" t="s">
        <v>68</v>
      </c>
      <c r="N356" t="s">
        <v>83</v>
      </c>
      <c r="O356" t="s">
        <v>1637</v>
      </c>
      <c r="P356" s="1">
        <v>42962</v>
      </c>
      <c r="Q356" s="2">
        <v>0.55112268518518526</v>
      </c>
      <c r="U356">
        <v>620</v>
      </c>
      <c r="V356">
        <v>581</v>
      </c>
      <c r="Z356" t="s">
        <v>71</v>
      </c>
      <c r="AA356" t="s">
        <v>68</v>
      </c>
      <c r="AD356" t="s">
        <v>77</v>
      </c>
      <c r="AV356" t="s">
        <v>262</v>
      </c>
      <c r="AW356" t="s">
        <v>73</v>
      </c>
      <c r="AX356" t="s">
        <v>74</v>
      </c>
      <c r="AY356">
        <v>1</v>
      </c>
      <c r="AZ356" t="s">
        <v>49</v>
      </c>
      <c r="BA356" t="s">
        <v>74</v>
      </c>
      <c r="BB356">
        <v>1</v>
      </c>
      <c r="BC356">
        <v>581</v>
      </c>
      <c r="BE356">
        <v>620</v>
      </c>
      <c r="BG356">
        <v>10</v>
      </c>
      <c r="BL356" t="s">
        <v>138</v>
      </c>
      <c r="BP356" t="s">
        <v>233</v>
      </c>
      <c r="BQ356" s="3">
        <v>1</v>
      </c>
      <c r="BR356" s="3" t="str">
        <f t="shared" si="42"/>
        <v>Cumbres, seminarios, foros</v>
      </c>
      <c r="BS356" s="3">
        <f t="shared" si="43"/>
        <v>15</v>
      </c>
      <c r="BT356" s="83">
        <f t="shared" si="44"/>
        <v>7.1200980392156854E-3</v>
      </c>
      <c r="BU356" s="82">
        <f t="shared" si="45"/>
        <v>5</v>
      </c>
      <c r="BV356" s="3" t="str">
        <f t="shared" si="46"/>
        <v>1</v>
      </c>
      <c r="BW356" s="3" t="str">
        <f t="shared" si="41"/>
        <v>0</v>
      </c>
      <c r="BX356" s="3" t="str">
        <f t="shared" si="47"/>
        <v>0</v>
      </c>
      <c r="CA356">
        <v>21.33</v>
      </c>
      <c r="CB356" s="118">
        <f>+(CA356*BC356)/20</f>
        <v>619.63649999999996</v>
      </c>
    </row>
    <row r="357" spans="1:80" x14ac:dyDescent="0.3">
      <c r="A357" t="s">
        <v>1638</v>
      </c>
      <c r="B357" t="s">
        <v>1622</v>
      </c>
      <c r="C357" t="s">
        <v>1622</v>
      </c>
      <c r="D357" t="s">
        <v>1639</v>
      </c>
      <c r="F357" t="s">
        <v>66</v>
      </c>
      <c r="G357" t="s">
        <v>67</v>
      </c>
      <c r="H357" t="s">
        <v>68</v>
      </c>
      <c r="L357" t="s">
        <v>133</v>
      </c>
      <c r="N357" t="s">
        <v>69</v>
      </c>
      <c r="O357" t="s">
        <v>1633</v>
      </c>
      <c r="P357" s="1">
        <v>42962</v>
      </c>
      <c r="Q357" s="2">
        <v>0.57638888888888895</v>
      </c>
      <c r="S357">
        <v>49727</v>
      </c>
      <c r="U357">
        <v>462.46</v>
      </c>
      <c r="X357">
        <v>5</v>
      </c>
      <c r="Y357" t="s">
        <v>70</v>
      </c>
      <c r="Z357" t="s">
        <v>71</v>
      </c>
      <c r="AB357" t="s">
        <v>72</v>
      </c>
      <c r="AU357" t="s">
        <v>174</v>
      </c>
      <c r="AW357" t="s">
        <v>73</v>
      </c>
      <c r="AX357" t="s">
        <v>82</v>
      </c>
      <c r="AY357">
        <v>0</v>
      </c>
      <c r="AZ357" t="s">
        <v>49</v>
      </c>
      <c r="BA357" t="s">
        <v>82</v>
      </c>
      <c r="BB357">
        <v>0</v>
      </c>
      <c r="BE357">
        <v>46.25</v>
      </c>
      <c r="BF357">
        <v>46.25</v>
      </c>
      <c r="BG357">
        <v>5.47</v>
      </c>
      <c r="BL357" t="s">
        <v>67</v>
      </c>
      <c r="BM357" t="s">
        <v>75</v>
      </c>
      <c r="BP357" t="s">
        <v>233</v>
      </c>
      <c r="BQ357" s="3">
        <v>1</v>
      </c>
      <c r="BR357" s="3" t="str">
        <f t="shared" si="42"/>
        <v>Relaciones internacionales</v>
      </c>
      <c r="BS357" s="3">
        <f t="shared" si="43"/>
        <v>15</v>
      </c>
      <c r="BT357" s="83">
        <f t="shared" si="44"/>
        <v>0</v>
      </c>
      <c r="BU357" s="82">
        <f t="shared" si="45"/>
        <v>2.7349999999999994</v>
      </c>
      <c r="BV357" s="3" t="str">
        <f t="shared" si="46"/>
        <v>0</v>
      </c>
      <c r="BW357" s="3" t="str">
        <f t="shared" si="41"/>
        <v>1</v>
      </c>
      <c r="BX357" s="3" t="str">
        <f t="shared" si="47"/>
        <v>0</v>
      </c>
    </row>
    <row r="358" spans="1:80" x14ac:dyDescent="0.3">
      <c r="A358" t="s">
        <v>1640</v>
      </c>
      <c r="C358" t="s">
        <v>1641</v>
      </c>
      <c r="D358" t="s">
        <v>1642</v>
      </c>
      <c r="F358" t="s">
        <v>134</v>
      </c>
      <c r="G358" t="s">
        <v>142</v>
      </c>
      <c r="H358" t="s">
        <v>68</v>
      </c>
      <c r="I358" t="s">
        <v>68</v>
      </c>
      <c r="L358" t="s">
        <v>1480</v>
      </c>
      <c r="N358" t="s">
        <v>134</v>
      </c>
      <c r="O358" t="s">
        <v>1643</v>
      </c>
      <c r="P358" s="1">
        <v>42962</v>
      </c>
      <c r="Q358" s="2">
        <v>0.83054398148148145</v>
      </c>
      <c r="U358">
        <v>11558.1</v>
      </c>
      <c r="V358">
        <v>118</v>
      </c>
      <c r="Z358" t="s">
        <v>71</v>
      </c>
      <c r="AA358" t="s">
        <v>68</v>
      </c>
      <c r="AD358" t="s">
        <v>77</v>
      </c>
      <c r="AU358" t="s">
        <v>174</v>
      </c>
      <c r="AW358" t="s">
        <v>73</v>
      </c>
      <c r="AX358" t="s">
        <v>78</v>
      </c>
      <c r="AY358">
        <v>1</v>
      </c>
      <c r="AZ358" t="s">
        <v>49</v>
      </c>
      <c r="BA358" t="s">
        <v>78</v>
      </c>
      <c r="BB358">
        <v>1</v>
      </c>
      <c r="BC358">
        <v>59</v>
      </c>
      <c r="BE358">
        <v>5779.05</v>
      </c>
      <c r="BF358">
        <v>5779.05</v>
      </c>
      <c r="BG358">
        <v>8</v>
      </c>
      <c r="BL358" t="s">
        <v>136</v>
      </c>
      <c r="BP358" t="s">
        <v>233</v>
      </c>
      <c r="BQ358" s="3">
        <v>1</v>
      </c>
      <c r="BR358" s="3" t="str">
        <f t="shared" si="42"/>
        <v>Relaciones internacionales</v>
      </c>
      <c r="BS358" s="3">
        <f t="shared" si="43"/>
        <v>15</v>
      </c>
      <c r="BT358" s="83">
        <f t="shared" si="44"/>
        <v>1.446078431372549E-3</v>
      </c>
      <c r="BU358" s="82">
        <f t="shared" si="45"/>
        <v>4</v>
      </c>
      <c r="BV358" s="3" t="str">
        <f t="shared" si="46"/>
        <v>1</v>
      </c>
      <c r="BW358" s="3" t="str">
        <f t="shared" si="41"/>
        <v>0</v>
      </c>
      <c r="BX358" s="3" t="str">
        <f t="shared" si="47"/>
        <v>0</v>
      </c>
    </row>
    <row r="359" spans="1:80" s="107" customFormat="1" x14ac:dyDescent="0.3">
      <c r="A359" t="s">
        <v>1644</v>
      </c>
      <c r="B359"/>
      <c r="C359" t="s">
        <v>1645</v>
      </c>
      <c r="D359" t="s">
        <v>1646</v>
      </c>
      <c r="E359"/>
      <c r="F359" t="s">
        <v>134</v>
      </c>
      <c r="G359" t="s">
        <v>142</v>
      </c>
      <c r="H359" t="s">
        <v>68</v>
      </c>
      <c r="I359" t="s">
        <v>68</v>
      </c>
      <c r="J359"/>
      <c r="K359"/>
      <c r="L359"/>
      <c r="M359"/>
      <c r="N359" t="s">
        <v>134</v>
      </c>
      <c r="O359" t="s">
        <v>1647</v>
      </c>
      <c r="P359" s="1">
        <v>42962</v>
      </c>
      <c r="Q359" s="2">
        <v>0.80084490740740744</v>
      </c>
      <c r="R359"/>
      <c r="S359"/>
      <c r="T359"/>
      <c r="U359">
        <v>13125.3</v>
      </c>
      <c r="V359">
        <v>134</v>
      </c>
      <c r="W359"/>
      <c r="X359"/>
      <c r="Y359"/>
      <c r="Z359" t="s">
        <v>71</v>
      </c>
      <c r="AA359" t="s">
        <v>68</v>
      </c>
      <c r="AB359"/>
      <c r="AC359"/>
      <c r="AD359" t="s">
        <v>77</v>
      </c>
      <c r="AE359"/>
      <c r="AF359"/>
      <c r="AG359"/>
      <c r="AH359"/>
      <c r="AI359"/>
      <c r="AJ359"/>
      <c r="AK359"/>
      <c r="AL359"/>
      <c r="AM359"/>
      <c r="AN359" t="s">
        <v>218</v>
      </c>
      <c r="AO359"/>
      <c r="AP359"/>
      <c r="AQ359"/>
      <c r="AR359"/>
      <c r="AS359"/>
      <c r="AT359"/>
      <c r="AU359"/>
      <c r="AV359"/>
      <c r="AW359" t="s">
        <v>73</v>
      </c>
      <c r="AX359" t="s">
        <v>74</v>
      </c>
      <c r="AY359">
        <v>1</v>
      </c>
      <c r="AZ359" t="s">
        <v>49</v>
      </c>
      <c r="BA359" t="s">
        <v>74</v>
      </c>
      <c r="BB359">
        <v>1</v>
      </c>
      <c r="BC359">
        <v>134</v>
      </c>
      <c r="BD359"/>
      <c r="BE359">
        <v>13125.3</v>
      </c>
      <c r="BF359">
        <v>13125.3</v>
      </c>
      <c r="BG359">
        <v>10</v>
      </c>
      <c r="BH359"/>
      <c r="BI359"/>
      <c r="BJ359"/>
      <c r="BK359"/>
      <c r="BL359" t="s">
        <v>136</v>
      </c>
      <c r="BM359"/>
      <c r="BN359"/>
      <c r="BO359"/>
      <c r="BP359" t="s">
        <v>233</v>
      </c>
      <c r="BQ359" s="108">
        <v>1</v>
      </c>
      <c r="BR359" s="108" t="str">
        <f t="shared" si="42"/>
        <v>Historia del Canal</v>
      </c>
      <c r="BS359" s="108">
        <f t="shared" si="43"/>
        <v>15</v>
      </c>
      <c r="BT359" s="109">
        <f t="shared" si="44"/>
        <v>1.6421568627450981E-3</v>
      </c>
      <c r="BU359" s="110">
        <f t="shared" si="45"/>
        <v>5</v>
      </c>
      <c r="BV359" s="108" t="str">
        <f t="shared" si="46"/>
        <v>1</v>
      </c>
      <c r="BW359" s="108" t="str">
        <f t="shared" si="41"/>
        <v>0</v>
      </c>
      <c r="BX359" s="108" t="str">
        <f t="shared" si="47"/>
        <v>0</v>
      </c>
    </row>
    <row r="360" spans="1:80" x14ac:dyDescent="0.3">
      <c r="A360" t="s">
        <v>1648</v>
      </c>
      <c r="B360" t="s">
        <v>1649</v>
      </c>
      <c r="C360" t="s">
        <v>1649</v>
      </c>
      <c r="D360" t="s">
        <v>1650</v>
      </c>
      <c r="F360" t="s">
        <v>66</v>
      </c>
      <c r="G360" t="s">
        <v>76</v>
      </c>
      <c r="H360" t="s">
        <v>68</v>
      </c>
      <c r="L360" t="s">
        <v>1651</v>
      </c>
      <c r="N360" t="s">
        <v>69</v>
      </c>
      <c r="O360" t="s">
        <v>1652</v>
      </c>
      <c r="P360" s="1">
        <v>42962</v>
      </c>
      <c r="Q360" s="2">
        <v>0.81180555555555556</v>
      </c>
      <c r="S360">
        <v>72409</v>
      </c>
      <c r="U360">
        <v>606.05999999999995</v>
      </c>
      <c r="X360">
        <v>6</v>
      </c>
      <c r="Z360" t="s">
        <v>71</v>
      </c>
      <c r="AB360" t="s">
        <v>72</v>
      </c>
      <c r="AD360" t="s">
        <v>77</v>
      </c>
      <c r="AE360" t="s">
        <v>194</v>
      </c>
      <c r="AM360" t="s">
        <v>77</v>
      </c>
      <c r="AV360" t="s">
        <v>262</v>
      </c>
      <c r="AW360" t="s">
        <v>73</v>
      </c>
      <c r="AX360" t="s">
        <v>74</v>
      </c>
      <c r="AY360">
        <v>1</v>
      </c>
      <c r="AZ360" t="s">
        <v>49</v>
      </c>
      <c r="BA360" t="s">
        <v>74</v>
      </c>
      <c r="BB360">
        <v>1</v>
      </c>
      <c r="BE360">
        <v>606.05999999999995</v>
      </c>
      <c r="BF360">
        <v>606.05999999999995</v>
      </c>
      <c r="BG360">
        <v>8.1300000000000008</v>
      </c>
      <c r="BL360" t="s">
        <v>76</v>
      </c>
      <c r="BM360" t="s">
        <v>79</v>
      </c>
      <c r="BP360" t="s">
        <v>233</v>
      </c>
      <c r="BQ360" s="3">
        <v>1</v>
      </c>
      <c r="BR360" s="3" t="str">
        <f t="shared" si="42"/>
        <v>Cumbres, seminarios, foros</v>
      </c>
      <c r="BS360" s="3">
        <f t="shared" si="43"/>
        <v>15</v>
      </c>
      <c r="BT360" s="83">
        <f t="shared" si="44"/>
        <v>0</v>
      </c>
      <c r="BU360" s="82">
        <f t="shared" si="45"/>
        <v>4.0650000000000004</v>
      </c>
      <c r="BV360" s="3" t="str">
        <f t="shared" si="46"/>
        <v>1</v>
      </c>
      <c r="BW360" s="3" t="str">
        <f t="shared" si="41"/>
        <v>0</v>
      </c>
      <c r="BX360" s="3" t="str">
        <f t="shared" si="47"/>
        <v>0</v>
      </c>
    </row>
    <row r="361" spans="1:80" ht="15" customHeight="1" x14ac:dyDescent="0.3">
      <c r="A361" t="s">
        <v>1653</v>
      </c>
      <c r="B361" t="s">
        <v>1654</v>
      </c>
      <c r="C361" t="s">
        <v>1655</v>
      </c>
      <c r="D361" t="s">
        <v>1656</v>
      </c>
      <c r="F361" t="s">
        <v>66</v>
      </c>
      <c r="G361" t="s">
        <v>107</v>
      </c>
      <c r="H361" t="s">
        <v>68</v>
      </c>
      <c r="N361" t="s">
        <v>69</v>
      </c>
      <c r="O361" t="s">
        <v>1657</v>
      </c>
      <c r="P361" s="1">
        <v>42962</v>
      </c>
      <c r="Q361" s="2">
        <v>0.50347222222222221</v>
      </c>
      <c r="S361">
        <v>419</v>
      </c>
      <c r="U361">
        <v>100</v>
      </c>
      <c r="X361">
        <v>4</v>
      </c>
      <c r="Y361" t="s">
        <v>70</v>
      </c>
      <c r="Z361" t="s">
        <v>71</v>
      </c>
      <c r="AB361" t="s">
        <v>72</v>
      </c>
      <c r="AU361" t="s">
        <v>174</v>
      </c>
      <c r="AW361" t="s">
        <v>73</v>
      </c>
      <c r="AX361" t="s">
        <v>82</v>
      </c>
      <c r="AY361">
        <v>1</v>
      </c>
      <c r="AZ361" t="s">
        <v>49</v>
      </c>
      <c r="BA361" t="s">
        <v>82</v>
      </c>
      <c r="BB361">
        <v>1</v>
      </c>
      <c r="BE361">
        <v>0.08</v>
      </c>
      <c r="BF361">
        <v>0.08</v>
      </c>
      <c r="BG361">
        <v>5.94</v>
      </c>
      <c r="BL361" t="s">
        <v>107</v>
      </c>
      <c r="BM361" t="s">
        <v>108</v>
      </c>
      <c r="BP361" t="s">
        <v>233</v>
      </c>
      <c r="BQ361" s="3">
        <v>1</v>
      </c>
      <c r="BR361" s="3" t="str">
        <f t="shared" si="42"/>
        <v>Relaciones internacionales</v>
      </c>
      <c r="BS361" s="3">
        <f t="shared" si="43"/>
        <v>15</v>
      </c>
      <c r="BT361" s="83">
        <f t="shared" si="44"/>
        <v>0</v>
      </c>
      <c r="BU361" s="82">
        <f t="shared" si="45"/>
        <v>2.9700000000000006</v>
      </c>
      <c r="BV361" s="3" t="str">
        <f t="shared" si="46"/>
        <v>1</v>
      </c>
      <c r="BW361" s="3" t="str">
        <f t="shared" si="41"/>
        <v>0</v>
      </c>
      <c r="BX361" s="3" t="str">
        <f t="shared" si="47"/>
        <v>0</v>
      </c>
    </row>
    <row r="362" spans="1:80" x14ac:dyDescent="0.3">
      <c r="A362" t="s">
        <v>1658</v>
      </c>
      <c r="B362" t="s">
        <v>1659</v>
      </c>
      <c r="C362" t="s">
        <v>1659</v>
      </c>
      <c r="D362" t="s">
        <v>1660</v>
      </c>
      <c r="F362" t="s">
        <v>66</v>
      </c>
      <c r="G362" t="s">
        <v>86</v>
      </c>
      <c r="H362" t="s">
        <v>68</v>
      </c>
      <c r="N362" t="s">
        <v>69</v>
      </c>
      <c r="O362" t="s">
        <v>1661</v>
      </c>
      <c r="P362" s="1">
        <v>42962</v>
      </c>
      <c r="Q362" s="2">
        <v>0.49861111111111112</v>
      </c>
      <c r="S362">
        <v>3352</v>
      </c>
      <c r="U362">
        <v>100</v>
      </c>
      <c r="X362">
        <v>4</v>
      </c>
      <c r="Y362" t="s">
        <v>70</v>
      </c>
      <c r="Z362" t="s">
        <v>71</v>
      </c>
      <c r="AB362" t="s">
        <v>72</v>
      </c>
      <c r="AU362" t="s">
        <v>174</v>
      </c>
      <c r="AW362" t="s">
        <v>73</v>
      </c>
      <c r="AX362" t="s">
        <v>78</v>
      </c>
      <c r="AY362">
        <v>1</v>
      </c>
      <c r="AZ362" t="s">
        <v>49</v>
      </c>
      <c r="BA362" t="s">
        <v>78</v>
      </c>
      <c r="BB362">
        <v>1</v>
      </c>
      <c r="BE362">
        <v>4.6900000000000004</v>
      </c>
      <c r="BF362">
        <v>4.6900000000000004</v>
      </c>
      <c r="BG362">
        <v>6.56</v>
      </c>
      <c r="BL362" t="s">
        <v>86</v>
      </c>
      <c r="BM362" t="s">
        <v>87</v>
      </c>
      <c r="BP362" t="s">
        <v>233</v>
      </c>
      <c r="BQ362" s="3">
        <v>1</v>
      </c>
      <c r="BR362" s="3" t="str">
        <f t="shared" si="42"/>
        <v>Relaciones internacionales</v>
      </c>
      <c r="BS362" s="3">
        <f t="shared" si="43"/>
        <v>15</v>
      </c>
      <c r="BT362" s="83">
        <f t="shared" si="44"/>
        <v>0</v>
      </c>
      <c r="BU362" s="82">
        <f t="shared" si="45"/>
        <v>3.2799999999999994</v>
      </c>
      <c r="BV362" s="3" t="str">
        <f t="shared" si="46"/>
        <v>1</v>
      </c>
      <c r="BW362" s="3" t="str">
        <f t="shared" si="41"/>
        <v>0</v>
      </c>
      <c r="BX362" s="3" t="str">
        <f t="shared" si="47"/>
        <v>0</v>
      </c>
    </row>
    <row r="363" spans="1:80" x14ac:dyDescent="0.3">
      <c r="A363" t="s">
        <v>1662</v>
      </c>
      <c r="B363" t="s">
        <v>1601</v>
      </c>
      <c r="C363" t="s">
        <v>1601</v>
      </c>
      <c r="D363" t="s">
        <v>1663</v>
      </c>
      <c r="F363" t="s">
        <v>66</v>
      </c>
      <c r="G363" t="s">
        <v>67</v>
      </c>
      <c r="H363" t="s">
        <v>68</v>
      </c>
      <c r="N363" t="s">
        <v>69</v>
      </c>
      <c r="O363" t="s">
        <v>1664</v>
      </c>
      <c r="P363" s="1">
        <v>42962</v>
      </c>
      <c r="Q363" s="2">
        <v>0.48819444444444443</v>
      </c>
      <c r="S363">
        <v>49727</v>
      </c>
      <c r="U363">
        <v>462.46</v>
      </c>
      <c r="X363">
        <v>5</v>
      </c>
      <c r="Y363" t="s">
        <v>70</v>
      </c>
      <c r="Z363" t="s">
        <v>71</v>
      </c>
      <c r="AB363" t="s">
        <v>72</v>
      </c>
      <c r="AE363" t="s">
        <v>194</v>
      </c>
      <c r="AF363" t="s">
        <v>221</v>
      </c>
      <c r="AW363" t="s">
        <v>73</v>
      </c>
      <c r="AX363" t="s">
        <v>74</v>
      </c>
      <c r="AY363">
        <v>1</v>
      </c>
      <c r="AZ363" t="s">
        <v>49</v>
      </c>
      <c r="BA363" t="s">
        <v>74</v>
      </c>
      <c r="BB363">
        <v>1</v>
      </c>
      <c r="BE363">
        <v>462.46</v>
      </c>
      <c r="BF363">
        <v>462.46</v>
      </c>
      <c r="BG363">
        <v>7.81</v>
      </c>
      <c r="BL363" t="s">
        <v>67</v>
      </c>
      <c r="BM363" t="s">
        <v>75</v>
      </c>
      <c r="BP363" t="s">
        <v>233</v>
      </c>
      <c r="BQ363" s="3">
        <v>1</v>
      </c>
      <c r="BR363" s="3" t="str">
        <f t="shared" si="42"/>
        <v>Administración</v>
      </c>
      <c r="BS363" s="3">
        <f t="shared" si="43"/>
        <v>15</v>
      </c>
      <c r="BT363" s="83">
        <f t="shared" si="44"/>
        <v>0</v>
      </c>
      <c r="BU363" s="82">
        <f t="shared" si="45"/>
        <v>3.9049999999999994</v>
      </c>
      <c r="BV363" s="3" t="str">
        <f t="shared" si="46"/>
        <v>1</v>
      </c>
      <c r="BW363" s="3" t="str">
        <f t="shared" si="41"/>
        <v>0</v>
      </c>
      <c r="BX363" s="3" t="str">
        <f t="shared" si="47"/>
        <v>0</v>
      </c>
    </row>
    <row r="364" spans="1:80" x14ac:dyDescent="0.3">
      <c r="A364" t="s">
        <v>1665</v>
      </c>
      <c r="C364" t="s">
        <v>1666</v>
      </c>
      <c r="D364" t="s">
        <v>1667</v>
      </c>
      <c r="F364" t="s">
        <v>83</v>
      </c>
      <c r="G364" t="s">
        <v>274</v>
      </c>
      <c r="H364" t="s">
        <v>68</v>
      </c>
      <c r="I364" t="s">
        <v>68</v>
      </c>
      <c r="N364" t="s">
        <v>83</v>
      </c>
      <c r="O364" t="s">
        <v>1668</v>
      </c>
      <c r="P364" s="1">
        <v>42962</v>
      </c>
      <c r="Q364" s="2">
        <v>0.53962962962962957</v>
      </c>
      <c r="U364">
        <v>249</v>
      </c>
      <c r="V364">
        <v>249</v>
      </c>
      <c r="Z364" t="s">
        <v>71</v>
      </c>
      <c r="AA364" t="s">
        <v>68</v>
      </c>
      <c r="AD364" t="s">
        <v>77</v>
      </c>
      <c r="AF364" t="s">
        <v>221</v>
      </c>
      <c r="AW364" t="s">
        <v>73</v>
      </c>
      <c r="AX364" t="s">
        <v>74</v>
      </c>
      <c r="AY364">
        <v>1</v>
      </c>
      <c r="AZ364" t="s">
        <v>49</v>
      </c>
      <c r="BA364" t="s">
        <v>74</v>
      </c>
      <c r="BB364">
        <v>1</v>
      </c>
      <c r="BC364">
        <v>249</v>
      </c>
      <c r="BE364">
        <v>249</v>
      </c>
      <c r="BF364">
        <v>249</v>
      </c>
      <c r="BG364">
        <v>10</v>
      </c>
      <c r="BL364" t="s">
        <v>150</v>
      </c>
      <c r="BP364" t="s">
        <v>233</v>
      </c>
      <c r="BQ364" s="3">
        <v>1</v>
      </c>
      <c r="BR364" s="3" t="str">
        <f t="shared" si="42"/>
        <v>Administración</v>
      </c>
      <c r="BS364" s="3">
        <f t="shared" si="43"/>
        <v>15</v>
      </c>
      <c r="BT364" s="83">
        <f t="shared" si="44"/>
        <v>3.0514705882352944E-3</v>
      </c>
      <c r="BU364" s="82">
        <f t="shared" si="45"/>
        <v>5</v>
      </c>
      <c r="BV364" s="3" t="str">
        <f t="shared" si="46"/>
        <v>1</v>
      </c>
      <c r="BW364" s="3" t="str">
        <f t="shared" si="41"/>
        <v>0</v>
      </c>
      <c r="BX364" s="3" t="str">
        <f t="shared" si="47"/>
        <v>0</v>
      </c>
    </row>
    <row r="365" spans="1:80" x14ac:dyDescent="0.3">
      <c r="A365" t="s">
        <v>1669</v>
      </c>
      <c r="C365" t="s">
        <v>1670</v>
      </c>
      <c r="D365" t="s">
        <v>1671</v>
      </c>
      <c r="F365" t="s">
        <v>134</v>
      </c>
      <c r="G365" t="s">
        <v>282</v>
      </c>
      <c r="H365" t="s">
        <v>68</v>
      </c>
      <c r="I365" t="s">
        <v>68</v>
      </c>
      <c r="L365" t="s">
        <v>1672</v>
      </c>
      <c r="N365" t="s">
        <v>134</v>
      </c>
      <c r="O365" t="s">
        <v>1673</v>
      </c>
      <c r="P365" s="1">
        <v>42962</v>
      </c>
      <c r="Q365" s="2">
        <v>0.56194444444444447</v>
      </c>
      <c r="U365">
        <v>8137.5</v>
      </c>
      <c r="V365">
        <v>217</v>
      </c>
      <c r="Z365" t="s">
        <v>71</v>
      </c>
      <c r="AA365" t="s">
        <v>68</v>
      </c>
      <c r="AF365" t="s">
        <v>221</v>
      </c>
      <c r="AW365" t="s">
        <v>73</v>
      </c>
      <c r="AX365" t="s">
        <v>74</v>
      </c>
      <c r="AY365">
        <v>1</v>
      </c>
      <c r="AZ365" t="s">
        <v>49</v>
      </c>
      <c r="BA365" t="s">
        <v>74</v>
      </c>
      <c r="BB365">
        <v>1</v>
      </c>
      <c r="BC365">
        <v>217</v>
      </c>
      <c r="BE365">
        <v>8137.5</v>
      </c>
      <c r="BF365">
        <v>8137.5</v>
      </c>
      <c r="BG365">
        <v>10</v>
      </c>
      <c r="BL365" t="s">
        <v>259</v>
      </c>
      <c r="BP365" t="s">
        <v>233</v>
      </c>
      <c r="BQ365" s="3">
        <v>1</v>
      </c>
      <c r="BR365" s="3" t="str">
        <f t="shared" si="42"/>
        <v>Administración</v>
      </c>
      <c r="BS365" s="3">
        <f t="shared" si="43"/>
        <v>15</v>
      </c>
      <c r="BT365" s="83">
        <f t="shared" si="44"/>
        <v>2.6593137254901961E-3</v>
      </c>
      <c r="BU365" s="82">
        <f t="shared" si="45"/>
        <v>5</v>
      </c>
      <c r="BV365" s="3" t="str">
        <f t="shared" si="46"/>
        <v>1</v>
      </c>
      <c r="BW365" s="3" t="str">
        <f t="shared" si="41"/>
        <v>0</v>
      </c>
      <c r="BX365" s="3" t="str">
        <f t="shared" si="47"/>
        <v>0</v>
      </c>
    </row>
    <row r="366" spans="1:80" s="107" customFormat="1" ht="15" customHeight="1" x14ac:dyDescent="0.3">
      <c r="A366" t="s">
        <v>1674</v>
      </c>
      <c r="B366" t="s">
        <v>1675</v>
      </c>
      <c r="C366" t="s">
        <v>1675</v>
      </c>
      <c r="D366" t="s">
        <v>1610</v>
      </c>
      <c r="E366"/>
      <c r="F366" t="s">
        <v>66</v>
      </c>
      <c r="G366" t="s">
        <v>139</v>
      </c>
      <c r="H366" t="s">
        <v>68</v>
      </c>
      <c r="I366"/>
      <c r="J366"/>
      <c r="K366"/>
      <c r="L366" t="s">
        <v>1676</v>
      </c>
      <c r="M366"/>
      <c r="N366" t="s">
        <v>69</v>
      </c>
      <c r="O366" t="s">
        <v>1677</v>
      </c>
      <c r="P366" s="1">
        <v>42962</v>
      </c>
      <c r="Q366" s="2">
        <v>0.52500000000000002</v>
      </c>
      <c r="R366"/>
      <c r="S366">
        <v>419</v>
      </c>
      <c r="T366"/>
      <c r="U366">
        <v>100</v>
      </c>
      <c r="V366"/>
      <c r="W366"/>
      <c r="X366">
        <v>4</v>
      </c>
      <c r="Y366" t="s">
        <v>140</v>
      </c>
      <c r="Z366" t="s">
        <v>71</v>
      </c>
      <c r="AA366"/>
      <c r="AB366" t="s">
        <v>72</v>
      </c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 t="s">
        <v>174</v>
      </c>
      <c r="AV366"/>
      <c r="AW366" t="s">
        <v>73</v>
      </c>
      <c r="AX366" t="s">
        <v>82</v>
      </c>
      <c r="AY366">
        <v>0</v>
      </c>
      <c r="AZ366" t="s">
        <v>49</v>
      </c>
      <c r="BA366" t="s">
        <v>82</v>
      </c>
      <c r="BB366">
        <v>0</v>
      </c>
      <c r="BC366"/>
      <c r="BD366"/>
      <c r="BE366">
        <v>0.08</v>
      </c>
      <c r="BF366">
        <v>0.08</v>
      </c>
      <c r="BG366">
        <v>5.47</v>
      </c>
      <c r="BH366"/>
      <c r="BI366"/>
      <c r="BJ366"/>
      <c r="BK366"/>
      <c r="BL366" t="s">
        <v>139</v>
      </c>
      <c r="BM366" t="s">
        <v>141</v>
      </c>
      <c r="BN366"/>
      <c r="BO366"/>
      <c r="BP366" t="s">
        <v>233</v>
      </c>
      <c r="BQ366" s="108">
        <v>1</v>
      </c>
      <c r="BR366" s="108" t="str">
        <f t="shared" si="42"/>
        <v>Relaciones internacionales</v>
      </c>
      <c r="BS366" s="108">
        <f t="shared" si="43"/>
        <v>15</v>
      </c>
      <c r="BT366" s="109">
        <f t="shared" si="44"/>
        <v>0</v>
      </c>
      <c r="BU366" s="110">
        <f t="shared" si="45"/>
        <v>2.7349999999999994</v>
      </c>
      <c r="BV366" s="108" t="str">
        <f t="shared" si="46"/>
        <v>0</v>
      </c>
      <c r="BW366" s="108" t="str">
        <f t="shared" si="41"/>
        <v>1</v>
      </c>
      <c r="BX366" s="108" t="str">
        <f t="shared" si="47"/>
        <v>0</v>
      </c>
    </row>
    <row r="367" spans="1:80" x14ac:dyDescent="0.3">
      <c r="A367" t="s">
        <v>1678</v>
      </c>
      <c r="B367" t="s">
        <v>1679</v>
      </c>
      <c r="C367" t="s">
        <v>1679</v>
      </c>
      <c r="D367" t="s">
        <v>1680</v>
      </c>
      <c r="F367" t="s">
        <v>66</v>
      </c>
      <c r="G367" t="s">
        <v>111</v>
      </c>
      <c r="H367" t="s">
        <v>68</v>
      </c>
      <c r="N367" t="s">
        <v>69</v>
      </c>
      <c r="O367" t="s">
        <v>1681</v>
      </c>
      <c r="P367" s="1">
        <v>42962</v>
      </c>
      <c r="Q367" s="2">
        <v>0.59027777777777779</v>
      </c>
      <c r="S367">
        <v>49126</v>
      </c>
      <c r="U367">
        <v>486.35</v>
      </c>
      <c r="X367">
        <v>5</v>
      </c>
      <c r="Y367" t="s">
        <v>70</v>
      </c>
      <c r="Z367" t="s">
        <v>71</v>
      </c>
      <c r="AB367" t="s">
        <v>72</v>
      </c>
      <c r="AU367" t="s">
        <v>174</v>
      </c>
      <c r="AW367" t="s">
        <v>73</v>
      </c>
      <c r="AX367" t="s">
        <v>78</v>
      </c>
      <c r="AY367">
        <v>1</v>
      </c>
      <c r="AZ367" t="s">
        <v>49</v>
      </c>
      <c r="BA367" t="s">
        <v>78</v>
      </c>
      <c r="BB367">
        <v>1</v>
      </c>
      <c r="BE367">
        <v>243.17</v>
      </c>
      <c r="BF367">
        <v>243.17</v>
      </c>
      <c r="BG367">
        <v>6.56</v>
      </c>
      <c r="BL367" t="s">
        <v>111</v>
      </c>
      <c r="BM367" t="s">
        <v>112</v>
      </c>
      <c r="BP367" t="s">
        <v>233</v>
      </c>
      <c r="BQ367" s="3">
        <v>1</v>
      </c>
      <c r="BR367" s="3" t="str">
        <f t="shared" si="42"/>
        <v>Relaciones internacionales</v>
      </c>
      <c r="BS367" s="3">
        <f t="shared" si="43"/>
        <v>15</v>
      </c>
      <c r="BT367" s="83">
        <f t="shared" si="44"/>
        <v>0</v>
      </c>
      <c r="BU367" s="82">
        <f t="shared" si="45"/>
        <v>3.2799999999999994</v>
      </c>
      <c r="BV367" s="3" t="str">
        <f t="shared" si="46"/>
        <v>1</v>
      </c>
      <c r="BW367" s="3" t="str">
        <f t="shared" si="41"/>
        <v>0</v>
      </c>
      <c r="BX367" s="3" t="str">
        <f t="shared" si="47"/>
        <v>0</v>
      </c>
    </row>
    <row r="368" spans="1:80" ht="15" customHeight="1" x14ac:dyDescent="0.3">
      <c r="A368" t="s">
        <v>1682</v>
      </c>
      <c r="B368" t="s">
        <v>1493</v>
      </c>
      <c r="C368" t="s">
        <v>1493</v>
      </c>
      <c r="D368" t="s">
        <v>1683</v>
      </c>
      <c r="F368" t="s">
        <v>66</v>
      </c>
      <c r="G368" t="s">
        <v>80</v>
      </c>
      <c r="H368" t="s">
        <v>68</v>
      </c>
      <c r="L368" t="s">
        <v>176</v>
      </c>
      <c r="N368" t="s">
        <v>69</v>
      </c>
      <c r="O368" t="s">
        <v>1630</v>
      </c>
      <c r="P368" s="1">
        <v>42962</v>
      </c>
      <c r="Q368" s="2">
        <v>0.56458333333333333</v>
      </c>
      <c r="S368">
        <v>32432</v>
      </c>
      <c r="U368">
        <v>214.05</v>
      </c>
      <c r="X368">
        <v>6</v>
      </c>
      <c r="Z368" t="s">
        <v>71</v>
      </c>
      <c r="AB368" t="s">
        <v>72</v>
      </c>
      <c r="AP368" t="s">
        <v>229</v>
      </c>
      <c r="AW368" t="s">
        <v>73</v>
      </c>
      <c r="AX368" t="s">
        <v>78</v>
      </c>
      <c r="AY368">
        <v>0</v>
      </c>
      <c r="AZ368" t="s">
        <v>49</v>
      </c>
      <c r="BA368" t="s">
        <v>78</v>
      </c>
      <c r="BB368">
        <v>0</v>
      </c>
      <c r="BE368">
        <v>107.03</v>
      </c>
      <c r="BF368">
        <v>107.03</v>
      </c>
      <c r="BG368">
        <v>5.78</v>
      </c>
      <c r="BL368" t="s">
        <v>80</v>
      </c>
      <c r="BM368" t="s">
        <v>81</v>
      </c>
      <c r="BP368" t="s">
        <v>233</v>
      </c>
      <c r="BQ368" s="3">
        <v>1</v>
      </c>
      <c r="BR368" s="3" t="str">
        <f t="shared" si="42"/>
        <v>Puerto de Corozal</v>
      </c>
      <c r="BS368" s="3">
        <f t="shared" si="43"/>
        <v>15</v>
      </c>
      <c r="BT368" s="83">
        <f t="shared" si="44"/>
        <v>0</v>
      </c>
      <c r="BU368" s="82">
        <f t="shared" si="45"/>
        <v>2.8900000000000006</v>
      </c>
      <c r="BV368" s="3" t="str">
        <f t="shared" si="46"/>
        <v>0</v>
      </c>
      <c r="BW368" s="3" t="str">
        <f t="shared" si="41"/>
        <v>1</v>
      </c>
      <c r="BX368" s="3" t="str">
        <f t="shared" si="47"/>
        <v>0</v>
      </c>
    </row>
    <row r="369" spans="1:76" x14ac:dyDescent="0.3">
      <c r="A369" t="s">
        <v>1684</v>
      </c>
      <c r="C369" t="s">
        <v>1685</v>
      </c>
      <c r="D369" t="s">
        <v>1686</v>
      </c>
      <c r="F369" t="s">
        <v>134</v>
      </c>
      <c r="G369" t="s">
        <v>283</v>
      </c>
      <c r="H369" t="s">
        <v>68</v>
      </c>
      <c r="I369" t="s">
        <v>68</v>
      </c>
      <c r="L369" t="s">
        <v>324</v>
      </c>
      <c r="N369" t="s">
        <v>134</v>
      </c>
      <c r="O369" t="s">
        <v>1687</v>
      </c>
      <c r="P369" s="1">
        <v>42962</v>
      </c>
      <c r="Q369" s="2">
        <v>0.54375000000000007</v>
      </c>
      <c r="U369">
        <v>1559.25</v>
      </c>
      <c r="V369">
        <v>126</v>
      </c>
      <c r="Z369" t="s">
        <v>71</v>
      </c>
      <c r="AA369" t="s">
        <v>68</v>
      </c>
      <c r="AU369" t="s">
        <v>174</v>
      </c>
      <c r="AW369" t="s">
        <v>73</v>
      </c>
      <c r="AX369" t="s">
        <v>82</v>
      </c>
      <c r="AY369">
        <v>1</v>
      </c>
      <c r="AZ369" t="s">
        <v>49</v>
      </c>
      <c r="BA369" t="s">
        <v>82</v>
      </c>
      <c r="BB369">
        <v>1</v>
      </c>
      <c r="BC369">
        <v>5</v>
      </c>
      <c r="BE369">
        <v>61.88</v>
      </c>
      <c r="BF369">
        <v>61.88</v>
      </c>
      <c r="BG369">
        <v>8</v>
      </c>
      <c r="BL369" t="s">
        <v>160</v>
      </c>
      <c r="BP369" t="s">
        <v>233</v>
      </c>
      <c r="BQ369" s="3">
        <v>1</v>
      </c>
      <c r="BR369" s="3" t="str">
        <f t="shared" si="42"/>
        <v>Relaciones internacionales</v>
      </c>
      <c r="BS369" s="3">
        <f t="shared" si="43"/>
        <v>15</v>
      </c>
      <c r="BT369" s="83">
        <f t="shared" si="44"/>
        <v>1.5441176470588234E-3</v>
      </c>
      <c r="BU369" s="82">
        <f t="shared" si="45"/>
        <v>4</v>
      </c>
      <c r="BV369" s="3" t="str">
        <f t="shared" si="46"/>
        <v>1</v>
      </c>
      <c r="BW369" s="3" t="str">
        <f t="shared" si="41"/>
        <v>0</v>
      </c>
      <c r="BX369" s="3" t="str">
        <f t="shared" si="47"/>
        <v>0</v>
      </c>
    </row>
    <row r="370" spans="1:76" x14ac:dyDescent="0.3">
      <c r="A370" t="s">
        <v>1688</v>
      </c>
      <c r="B370" t="s">
        <v>1689</v>
      </c>
      <c r="C370" t="s">
        <v>1689</v>
      </c>
      <c r="D370" t="s">
        <v>1690</v>
      </c>
      <c r="F370" t="s">
        <v>66</v>
      </c>
      <c r="G370" t="s">
        <v>113</v>
      </c>
      <c r="H370" t="s">
        <v>68</v>
      </c>
      <c r="L370" t="s">
        <v>328</v>
      </c>
      <c r="N370" t="s">
        <v>69</v>
      </c>
      <c r="O370" t="s">
        <v>1691</v>
      </c>
      <c r="P370" s="1">
        <v>42962</v>
      </c>
      <c r="Q370" s="2">
        <v>0.50277777777777777</v>
      </c>
      <c r="S370">
        <v>22450</v>
      </c>
      <c r="T370">
        <v>311</v>
      </c>
      <c r="U370">
        <v>154.9</v>
      </c>
      <c r="X370">
        <v>5</v>
      </c>
      <c r="Y370" t="s">
        <v>70</v>
      </c>
      <c r="Z370" t="s">
        <v>71</v>
      </c>
      <c r="AB370" t="s">
        <v>72</v>
      </c>
      <c r="AU370" t="s">
        <v>174</v>
      </c>
      <c r="AW370" t="s">
        <v>73</v>
      </c>
      <c r="AX370" t="s">
        <v>78</v>
      </c>
      <c r="AY370">
        <v>1</v>
      </c>
      <c r="AZ370" t="s">
        <v>49</v>
      </c>
      <c r="BA370" t="s">
        <v>78</v>
      </c>
      <c r="BB370">
        <v>1</v>
      </c>
      <c r="BE370">
        <v>77.45</v>
      </c>
      <c r="BF370">
        <v>77.45</v>
      </c>
      <c r="BG370">
        <v>6.56</v>
      </c>
      <c r="BH370">
        <v>6.56</v>
      </c>
      <c r="BL370" t="s">
        <v>113</v>
      </c>
      <c r="BM370" t="s">
        <v>114</v>
      </c>
      <c r="BP370" t="s">
        <v>233</v>
      </c>
      <c r="BQ370" s="3">
        <v>1</v>
      </c>
      <c r="BR370" s="3" t="str">
        <f t="shared" si="42"/>
        <v>Relaciones internacionales</v>
      </c>
      <c r="BS370" s="3">
        <f t="shared" si="43"/>
        <v>15</v>
      </c>
      <c r="BT370" s="83">
        <f t="shared" si="44"/>
        <v>0</v>
      </c>
      <c r="BU370" s="82">
        <f t="shared" si="45"/>
        <v>3.2799999999999994</v>
      </c>
      <c r="BV370" s="3" t="str">
        <f t="shared" si="46"/>
        <v>1</v>
      </c>
      <c r="BW370" s="3" t="str">
        <f t="shared" si="41"/>
        <v>0</v>
      </c>
      <c r="BX370" s="3" t="str">
        <f t="shared" si="47"/>
        <v>0</v>
      </c>
    </row>
    <row r="371" spans="1:76" x14ac:dyDescent="0.3">
      <c r="A371" t="s">
        <v>1692</v>
      </c>
      <c r="C371" t="s">
        <v>1693</v>
      </c>
      <c r="D371" t="s">
        <v>1694</v>
      </c>
      <c r="F371" t="s">
        <v>134</v>
      </c>
      <c r="G371" t="s">
        <v>282</v>
      </c>
      <c r="H371" t="s">
        <v>68</v>
      </c>
      <c r="I371" t="s">
        <v>68</v>
      </c>
      <c r="L371" t="s">
        <v>1672</v>
      </c>
      <c r="N371" t="s">
        <v>134</v>
      </c>
      <c r="O371" t="s">
        <v>1695</v>
      </c>
      <c r="P371" s="1">
        <v>42962</v>
      </c>
      <c r="Q371" s="2">
        <v>0.5411921296296297</v>
      </c>
      <c r="U371">
        <v>10612.5</v>
      </c>
      <c r="V371">
        <v>283</v>
      </c>
      <c r="Z371" t="s">
        <v>71</v>
      </c>
      <c r="AA371" t="s">
        <v>68</v>
      </c>
      <c r="AD371" t="s">
        <v>77</v>
      </c>
      <c r="AV371" t="s">
        <v>262</v>
      </c>
      <c r="AW371" t="s">
        <v>73</v>
      </c>
      <c r="AX371" t="s">
        <v>74</v>
      </c>
      <c r="AY371">
        <v>1</v>
      </c>
      <c r="AZ371" t="s">
        <v>49</v>
      </c>
      <c r="BA371" t="s">
        <v>74</v>
      </c>
      <c r="BB371">
        <v>1</v>
      </c>
      <c r="BC371">
        <v>283</v>
      </c>
      <c r="BE371">
        <v>10612.5</v>
      </c>
      <c r="BF371">
        <v>10612.5</v>
      </c>
      <c r="BG371">
        <v>10</v>
      </c>
      <c r="BL371" t="s">
        <v>259</v>
      </c>
      <c r="BP371" t="s">
        <v>233</v>
      </c>
      <c r="BQ371" s="3">
        <v>1</v>
      </c>
      <c r="BR371" s="3" t="str">
        <f t="shared" si="42"/>
        <v>Cumbres, seminarios, foros</v>
      </c>
      <c r="BS371" s="3">
        <f t="shared" si="43"/>
        <v>15</v>
      </c>
      <c r="BT371" s="83">
        <f t="shared" si="44"/>
        <v>3.4681372549019607E-3</v>
      </c>
      <c r="BU371" s="82">
        <f t="shared" si="45"/>
        <v>5</v>
      </c>
      <c r="BV371" s="3" t="str">
        <f t="shared" si="46"/>
        <v>1</v>
      </c>
      <c r="BW371" s="3" t="str">
        <f t="shared" si="41"/>
        <v>0</v>
      </c>
      <c r="BX371" s="3" t="str">
        <f t="shared" si="47"/>
        <v>0</v>
      </c>
    </row>
    <row r="372" spans="1:76" x14ac:dyDescent="0.3">
      <c r="A372" t="s">
        <v>1696</v>
      </c>
      <c r="B372" t="s">
        <v>1697</v>
      </c>
      <c r="C372" t="s">
        <v>1697</v>
      </c>
      <c r="D372" t="s">
        <v>1698</v>
      </c>
      <c r="F372" t="s">
        <v>66</v>
      </c>
      <c r="G372" t="s">
        <v>109</v>
      </c>
      <c r="H372" t="s">
        <v>68</v>
      </c>
      <c r="N372" t="s">
        <v>69</v>
      </c>
      <c r="O372" t="s">
        <v>1699</v>
      </c>
      <c r="P372" s="1">
        <v>42962</v>
      </c>
      <c r="Q372" s="2">
        <v>0.54236111111111118</v>
      </c>
      <c r="U372">
        <v>100</v>
      </c>
      <c r="Y372" t="s">
        <v>70</v>
      </c>
      <c r="Z372" t="s">
        <v>71</v>
      </c>
      <c r="AB372" t="s">
        <v>72</v>
      </c>
      <c r="AU372" t="s">
        <v>174</v>
      </c>
      <c r="AW372" t="s">
        <v>73</v>
      </c>
      <c r="AX372" t="s">
        <v>78</v>
      </c>
      <c r="AY372">
        <v>1</v>
      </c>
      <c r="AZ372" t="s">
        <v>49</v>
      </c>
      <c r="BA372" t="s">
        <v>78</v>
      </c>
      <c r="BB372">
        <v>1</v>
      </c>
      <c r="BG372">
        <v>8</v>
      </c>
      <c r="BL372" t="s">
        <v>109</v>
      </c>
      <c r="BM372" t="s">
        <v>110</v>
      </c>
      <c r="BP372" t="s">
        <v>233</v>
      </c>
      <c r="BQ372" s="3">
        <v>1</v>
      </c>
      <c r="BR372" s="3" t="str">
        <f t="shared" si="42"/>
        <v>Relaciones internacionales</v>
      </c>
      <c r="BS372" s="3">
        <f t="shared" si="43"/>
        <v>15</v>
      </c>
      <c r="BT372" s="83">
        <f t="shared" si="44"/>
        <v>0</v>
      </c>
      <c r="BU372" s="82">
        <f t="shared" si="45"/>
        <v>4</v>
      </c>
      <c r="BV372" s="3" t="str">
        <f t="shared" si="46"/>
        <v>1</v>
      </c>
      <c r="BW372" s="3" t="str">
        <f t="shared" si="41"/>
        <v>0</v>
      </c>
      <c r="BX372" s="3" t="str">
        <f t="shared" si="47"/>
        <v>0</v>
      </c>
    </row>
    <row r="373" spans="1:76" x14ac:dyDescent="0.3">
      <c r="A373" t="s">
        <v>1700</v>
      </c>
      <c r="C373" t="s">
        <v>1701</v>
      </c>
      <c r="D373" t="s">
        <v>1702</v>
      </c>
      <c r="F373" t="s">
        <v>134</v>
      </c>
      <c r="G373" t="s">
        <v>142</v>
      </c>
      <c r="H373" t="s">
        <v>68</v>
      </c>
      <c r="I373" t="s">
        <v>68</v>
      </c>
      <c r="N373" t="s">
        <v>134</v>
      </c>
      <c r="O373" t="s">
        <v>1703</v>
      </c>
      <c r="P373" s="1">
        <v>42962</v>
      </c>
      <c r="Q373" s="2">
        <v>0.86151620370370363</v>
      </c>
      <c r="U373">
        <v>13027.35</v>
      </c>
      <c r="V373">
        <v>133</v>
      </c>
      <c r="Z373" t="s">
        <v>71</v>
      </c>
      <c r="AA373" t="s">
        <v>68</v>
      </c>
      <c r="AD373" t="s">
        <v>77</v>
      </c>
      <c r="AG373" t="s">
        <v>166</v>
      </c>
      <c r="AW373" t="s">
        <v>73</v>
      </c>
      <c r="AX373" t="s">
        <v>78</v>
      </c>
      <c r="AY373">
        <v>1</v>
      </c>
      <c r="AZ373" t="s">
        <v>49</v>
      </c>
      <c r="BA373" t="s">
        <v>78</v>
      </c>
      <c r="BB373">
        <v>1</v>
      </c>
      <c r="BC373">
        <v>66.5</v>
      </c>
      <c r="BE373">
        <v>6513.68</v>
      </c>
      <c r="BF373">
        <v>6513.68</v>
      </c>
      <c r="BG373">
        <v>8</v>
      </c>
      <c r="BL373" t="s">
        <v>136</v>
      </c>
      <c r="BP373" t="s">
        <v>233</v>
      </c>
      <c r="BQ373" s="3">
        <v>1</v>
      </c>
      <c r="BR373" s="3" t="str">
        <f t="shared" si="42"/>
        <v>Niños y juventud</v>
      </c>
      <c r="BS373" s="3">
        <f t="shared" si="43"/>
        <v>15</v>
      </c>
      <c r="BT373" s="83">
        <f t="shared" si="44"/>
        <v>1.6299019607843137E-3</v>
      </c>
      <c r="BU373" s="82">
        <f t="shared" si="45"/>
        <v>4</v>
      </c>
      <c r="BV373" s="3" t="str">
        <f t="shared" si="46"/>
        <v>1</v>
      </c>
      <c r="BW373" s="3" t="str">
        <f t="shared" si="41"/>
        <v>0</v>
      </c>
      <c r="BX373" s="3" t="str">
        <f t="shared" si="47"/>
        <v>0</v>
      </c>
    </row>
    <row r="374" spans="1:76" ht="15" customHeight="1" x14ac:dyDescent="0.3">
      <c r="A374" t="s">
        <v>1704</v>
      </c>
      <c r="C374" t="s">
        <v>1705</v>
      </c>
      <c r="D374" t="s">
        <v>1706</v>
      </c>
      <c r="F374" t="s">
        <v>134</v>
      </c>
      <c r="G374" t="s">
        <v>171</v>
      </c>
      <c r="H374" t="s">
        <v>68</v>
      </c>
      <c r="I374" t="s">
        <v>68</v>
      </c>
      <c r="L374" t="s">
        <v>308</v>
      </c>
      <c r="N374" t="s">
        <v>134</v>
      </c>
      <c r="O374" t="s">
        <v>1707</v>
      </c>
      <c r="P374" s="1">
        <v>42962</v>
      </c>
      <c r="Q374" s="2">
        <v>0.79854166666666659</v>
      </c>
      <c r="U374">
        <v>3650.63</v>
      </c>
      <c r="V374">
        <v>177</v>
      </c>
      <c r="Z374" t="s">
        <v>71</v>
      </c>
      <c r="AA374" t="s">
        <v>68</v>
      </c>
      <c r="AD374" t="s">
        <v>77</v>
      </c>
      <c r="AF374" t="s">
        <v>221</v>
      </c>
      <c r="AW374" t="s">
        <v>73</v>
      </c>
      <c r="AX374" t="s">
        <v>74</v>
      </c>
      <c r="AY374">
        <v>1</v>
      </c>
      <c r="AZ374" t="s">
        <v>49</v>
      </c>
      <c r="BA374" t="s">
        <v>74</v>
      </c>
      <c r="BB374">
        <v>1</v>
      </c>
      <c r="BC374">
        <v>177</v>
      </c>
      <c r="BE374">
        <v>3650.63</v>
      </c>
      <c r="BF374">
        <v>3650.63</v>
      </c>
      <c r="BG374">
        <v>10</v>
      </c>
      <c r="BL374" t="s">
        <v>160</v>
      </c>
      <c r="BP374" t="s">
        <v>233</v>
      </c>
      <c r="BQ374" s="3">
        <v>1</v>
      </c>
      <c r="BR374" s="3" t="str">
        <f t="shared" si="42"/>
        <v>Administración</v>
      </c>
      <c r="BS374" s="3">
        <f t="shared" si="43"/>
        <v>15</v>
      </c>
      <c r="BT374" s="83">
        <f t="shared" si="44"/>
        <v>2.1691176470588235E-3</v>
      </c>
      <c r="BU374" s="82">
        <f t="shared" si="45"/>
        <v>5</v>
      </c>
      <c r="BV374" s="3" t="str">
        <f t="shared" si="46"/>
        <v>1</v>
      </c>
      <c r="BW374" s="3" t="str">
        <f t="shared" si="41"/>
        <v>0</v>
      </c>
      <c r="BX374" s="3" t="str">
        <f t="shared" si="47"/>
        <v>0</v>
      </c>
    </row>
    <row r="375" spans="1:76" x14ac:dyDescent="0.3">
      <c r="A375" t="s">
        <v>1708</v>
      </c>
      <c r="B375" t="s">
        <v>1709</v>
      </c>
      <c r="C375" t="s">
        <v>1709</v>
      </c>
      <c r="D375" t="s">
        <v>1710</v>
      </c>
      <c r="F375" t="s">
        <v>66</v>
      </c>
      <c r="G375" t="s">
        <v>151</v>
      </c>
      <c r="H375" t="s">
        <v>68</v>
      </c>
      <c r="L375" t="s">
        <v>829</v>
      </c>
      <c r="N375" t="s">
        <v>69</v>
      </c>
      <c r="O375" t="s">
        <v>1711</v>
      </c>
      <c r="P375" s="1">
        <v>42962</v>
      </c>
      <c r="Q375" s="2">
        <v>0.68958333333333333</v>
      </c>
      <c r="U375">
        <v>100</v>
      </c>
      <c r="Z375" t="s">
        <v>71</v>
      </c>
      <c r="AB375" t="s">
        <v>72</v>
      </c>
      <c r="AU375" t="s">
        <v>174</v>
      </c>
      <c r="AW375" t="s">
        <v>73</v>
      </c>
      <c r="AX375" t="s">
        <v>82</v>
      </c>
      <c r="AY375">
        <v>0</v>
      </c>
      <c r="AZ375" t="s">
        <v>49</v>
      </c>
      <c r="BA375" t="s">
        <v>82</v>
      </c>
      <c r="BB375">
        <v>0</v>
      </c>
      <c r="BG375">
        <v>5</v>
      </c>
      <c r="BL375" t="s">
        <v>151</v>
      </c>
      <c r="BM375" t="s">
        <v>152</v>
      </c>
      <c r="BP375" t="s">
        <v>233</v>
      </c>
      <c r="BQ375" s="3">
        <v>1</v>
      </c>
      <c r="BR375" s="3" t="str">
        <f t="shared" si="42"/>
        <v>Relaciones internacionales</v>
      </c>
      <c r="BS375" s="3">
        <f t="shared" si="43"/>
        <v>15</v>
      </c>
      <c r="BT375" s="83">
        <f t="shared" si="44"/>
        <v>0</v>
      </c>
      <c r="BU375" s="82">
        <f t="shared" si="45"/>
        <v>2.5</v>
      </c>
      <c r="BV375" s="3" t="str">
        <f t="shared" si="46"/>
        <v>0</v>
      </c>
      <c r="BW375" s="3" t="str">
        <f t="shared" si="41"/>
        <v>1</v>
      </c>
      <c r="BX375" s="3" t="str">
        <f t="shared" si="47"/>
        <v>0</v>
      </c>
    </row>
    <row r="376" spans="1:76" x14ac:dyDescent="0.3">
      <c r="A376" t="s">
        <v>1712</v>
      </c>
      <c r="C376" t="s">
        <v>1713</v>
      </c>
      <c r="D376" t="s">
        <v>1714</v>
      </c>
      <c r="F376" t="s">
        <v>134</v>
      </c>
      <c r="G376" t="s">
        <v>261</v>
      </c>
      <c r="H376" t="s">
        <v>68</v>
      </c>
      <c r="I376" t="s">
        <v>68</v>
      </c>
      <c r="L376" t="s">
        <v>1672</v>
      </c>
      <c r="N376" t="s">
        <v>134</v>
      </c>
      <c r="O376" t="s">
        <v>1715</v>
      </c>
      <c r="P376" s="1">
        <v>42962</v>
      </c>
      <c r="Q376" s="2">
        <v>0.8064930555555555</v>
      </c>
      <c r="U376">
        <v>19620</v>
      </c>
      <c r="V376">
        <v>218</v>
      </c>
      <c r="Z376" t="s">
        <v>71</v>
      </c>
      <c r="AA376" t="s">
        <v>68</v>
      </c>
      <c r="AD376" t="s">
        <v>77</v>
      </c>
      <c r="AV376" t="s">
        <v>262</v>
      </c>
      <c r="AW376" t="s">
        <v>73</v>
      </c>
      <c r="AX376" t="s">
        <v>74</v>
      </c>
      <c r="AY376">
        <v>1</v>
      </c>
      <c r="AZ376" t="s">
        <v>49</v>
      </c>
      <c r="BA376" t="s">
        <v>74</v>
      </c>
      <c r="BB376">
        <v>1</v>
      </c>
      <c r="BC376">
        <v>218</v>
      </c>
      <c r="BE376">
        <v>19620</v>
      </c>
      <c r="BF376">
        <v>19620</v>
      </c>
      <c r="BG376">
        <v>10</v>
      </c>
      <c r="BL376" t="s">
        <v>259</v>
      </c>
      <c r="BP376" t="s">
        <v>233</v>
      </c>
      <c r="BQ376" s="3">
        <v>1</v>
      </c>
      <c r="BR376" s="3" t="str">
        <f t="shared" si="42"/>
        <v>Cumbres, seminarios, foros</v>
      </c>
      <c r="BS376" s="3">
        <f t="shared" si="43"/>
        <v>15</v>
      </c>
      <c r="BT376" s="83">
        <f t="shared" si="44"/>
        <v>2.6715686274509805E-3</v>
      </c>
      <c r="BU376" s="82">
        <f t="shared" si="45"/>
        <v>5</v>
      </c>
      <c r="BV376" s="3" t="str">
        <f t="shared" si="46"/>
        <v>1</v>
      </c>
      <c r="BW376" s="3" t="str">
        <f t="shared" si="41"/>
        <v>0</v>
      </c>
      <c r="BX376" s="3" t="str">
        <f t="shared" si="47"/>
        <v>0</v>
      </c>
    </row>
    <row r="377" spans="1:76" x14ac:dyDescent="0.3">
      <c r="A377" t="s">
        <v>1716</v>
      </c>
      <c r="B377" t="s">
        <v>1717</v>
      </c>
      <c r="C377" t="s">
        <v>1717</v>
      </c>
      <c r="D377" t="s">
        <v>1718</v>
      </c>
      <c r="F377" t="s">
        <v>66</v>
      </c>
      <c r="G377" t="s">
        <v>103</v>
      </c>
      <c r="H377" t="s">
        <v>68</v>
      </c>
      <c r="L377" t="s">
        <v>1057</v>
      </c>
      <c r="N377" t="s">
        <v>69</v>
      </c>
      <c r="O377" t="s">
        <v>1719</v>
      </c>
      <c r="P377" s="1">
        <v>42962</v>
      </c>
      <c r="Q377" s="2">
        <v>0.83888888888888891</v>
      </c>
      <c r="S377">
        <v>9866</v>
      </c>
      <c r="U377">
        <v>100</v>
      </c>
      <c r="X377">
        <v>5</v>
      </c>
      <c r="Y377" t="s">
        <v>70</v>
      </c>
      <c r="Z377" t="s">
        <v>71</v>
      </c>
      <c r="AB377" t="s">
        <v>72</v>
      </c>
      <c r="AD377" t="s">
        <v>77</v>
      </c>
      <c r="AE377" t="s">
        <v>194</v>
      </c>
      <c r="AV377" t="s">
        <v>262</v>
      </c>
      <c r="AW377" t="s">
        <v>73</v>
      </c>
      <c r="AX377" t="s">
        <v>74</v>
      </c>
      <c r="AY377">
        <v>1</v>
      </c>
      <c r="AZ377" t="s">
        <v>49</v>
      </c>
      <c r="BA377" t="s">
        <v>74</v>
      </c>
      <c r="BB377">
        <v>1</v>
      </c>
      <c r="BE377">
        <v>65.11</v>
      </c>
      <c r="BF377">
        <v>65.11</v>
      </c>
      <c r="BG377">
        <v>7.81</v>
      </c>
      <c r="BL377" t="s">
        <v>103</v>
      </c>
      <c r="BM377" t="s">
        <v>104</v>
      </c>
      <c r="BP377" t="s">
        <v>233</v>
      </c>
      <c r="BQ377" s="3">
        <v>1</v>
      </c>
      <c r="BR377" s="3" t="str">
        <f t="shared" si="42"/>
        <v>Cumbres, seminarios, foros</v>
      </c>
      <c r="BS377" s="3">
        <f t="shared" si="43"/>
        <v>15</v>
      </c>
      <c r="BT377" s="83">
        <f t="shared" si="44"/>
        <v>0</v>
      </c>
      <c r="BU377" s="82">
        <f t="shared" si="45"/>
        <v>3.9049999999999994</v>
      </c>
      <c r="BV377" s="3" t="str">
        <f t="shared" si="46"/>
        <v>1</v>
      </c>
      <c r="BW377" s="3" t="str">
        <f t="shared" si="41"/>
        <v>0</v>
      </c>
      <c r="BX377" s="3" t="str">
        <f t="shared" si="47"/>
        <v>0</v>
      </c>
    </row>
    <row r="378" spans="1:76" x14ac:dyDescent="0.3">
      <c r="A378" t="s">
        <v>1720</v>
      </c>
      <c r="B378" t="s">
        <v>1721</v>
      </c>
      <c r="C378" t="s">
        <v>1721</v>
      </c>
      <c r="D378" t="s">
        <v>1722</v>
      </c>
      <c r="F378" t="s">
        <v>66</v>
      </c>
      <c r="G378" t="s">
        <v>113</v>
      </c>
      <c r="H378" t="s">
        <v>68</v>
      </c>
      <c r="N378" t="s">
        <v>69</v>
      </c>
      <c r="O378" t="s">
        <v>1723</v>
      </c>
      <c r="P378" s="1">
        <v>42962</v>
      </c>
      <c r="Q378" s="2">
        <v>0.72222222222222221</v>
      </c>
      <c r="S378">
        <v>22450</v>
      </c>
      <c r="T378">
        <v>311</v>
      </c>
      <c r="U378">
        <v>154.9</v>
      </c>
      <c r="X378">
        <v>5</v>
      </c>
      <c r="Y378" t="s">
        <v>70</v>
      </c>
      <c r="Z378" t="s">
        <v>71</v>
      </c>
      <c r="AB378" t="s">
        <v>72</v>
      </c>
      <c r="AU378" t="s">
        <v>174</v>
      </c>
      <c r="AW378" t="s">
        <v>73</v>
      </c>
      <c r="AX378" t="s">
        <v>82</v>
      </c>
      <c r="AY378">
        <v>0</v>
      </c>
      <c r="AZ378" t="s">
        <v>49</v>
      </c>
      <c r="BA378" t="s">
        <v>82</v>
      </c>
      <c r="BB378">
        <v>0</v>
      </c>
      <c r="BE378">
        <v>15.49</v>
      </c>
      <c r="BF378">
        <v>15.49</v>
      </c>
      <c r="BG378">
        <v>5.47</v>
      </c>
      <c r="BH378">
        <v>5.47</v>
      </c>
      <c r="BL378" t="s">
        <v>113</v>
      </c>
      <c r="BM378" t="s">
        <v>114</v>
      </c>
      <c r="BP378" t="s">
        <v>233</v>
      </c>
      <c r="BQ378" s="3">
        <v>1</v>
      </c>
      <c r="BR378" s="3" t="str">
        <f t="shared" si="42"/>
        <v>Relaciones internacionales</v>
      </c>
      <c r="BS378" s="3">
        <f t="shared" si="43"/>
        <v>15</v>
      </c>
      <c r="BT378" s="83">
        <f t="shared" si="44"/>
        <v>0</v>
      </c>
      <c r="BU378" s="82">
        <f t="shared" si="45"/>
        <v>2.7349999999999994</v>
      </c>
      <c r="BV378" s="3" t="str">
        <f t="shared" si="46"/>
        <v>0</v>
      </c>
      <c r="BW378" s="3" t="str">
        <f t="shared" si="41"/>
        <v>1</v>
      </c>
      <c r="BX378" s="3" t="str">
        <f t="shared" si="47"/>
        <v>0</v>
      </c>
    </row>
    <row r="379" spans="1:76" x14ac:dyDescent="0.3">
      <c r="A379" t="s">
        <v>1724</v>
      </c>
      <c r="B379" t="s">
        <v>1725</v>
      </c>
      <c r="C379" t="s">
        <v>1725</v>
      </c>
      <c r="D379" t="s">
        <v>1583</v>
      </c>
      <c r="F379" t="s">
        <v>66</v>
      </c>
      <c r="G379" t="s">
        <v>111</v>
      </c>
      <c r="H379" t="s">
        <v>68</v>
      </c>
      <c r="N379" t="s">
        <v>69</v>
      </c>
      <c r="O379" t="s">
        <v>1726</v>
      </c>
      <c r="P379" s="1">
        <v>42962</v>
      </c>
      <c r="Q379" s="2">
        <v>0.51458333333333328</v>
      </c>
      <c r="S379">
        <v>49126</v>
      </c>
      <c r="U379">
        <v>486.35</v>
      </c>
      <c r="X379">
        <v>5</v>
      </c>
      <c r="Y379" t="s">
        <v>70</v>
      </c>
      <c r="Z379" t="s">
        <v>71</v>
      </c>
      <c r="AB379" t="s">
        <v>72</v>
      </c>
      <c r="AD379" t="s">
        <v>77</v>
      </c>
      <c r="AE379" t="s">
        <v>194</v>
      </c>
      <c r="AF379" t="s">
        <v>221</v>
      </c>
      <c r="AW379" t="s">
        <v>73</v>
      </c>
      <c r="AX379" t="s">
        <v>74</v>
      </c>
      <c r="AY379">
        <v>1</v>
      </c>
      <c r="AZ379" t="s">
        <v>49</v>
      </c>
      <c r="BA379" t="s">
        <v>74</v>
      </c>
      <c r="BB379">
        <v>1</v>
      </c>
      <c r="BE379">
        <v>486.35</v>
      </c>
      <c r="BF379">
        <v>486.35</v>
      </c>
      <c r="BG379">
        <v>7.81</v>
      </c>
      <c r="BL379" t="s">
        <v>111</v>
      </c>
      <c r="BM379" t="s">
        <v>112</v>
      </c>
      <c r="BP379" t="s">
        <v>233</v>
      </c>
      <c r="BQ379" s="3">
        <v>1</v>
      </c>
      <c r="BR379" s="3" t="str">
        <f t="shared" si="42"/>
        <v>Administración</v>
      </c>
      <c r="BS379" s="3">
        <f t="shared" si="43"/>
        <v>15</v>
      </c>
      <c r="BT379" s="83">
        <f t="shared" si="44"/>
        <v>0</v>
      </c>
      <c r="BU379" s="82">
        <f t="shared" si="45"/>
        <v>3.9049999999999994</v>
      </c>
      <c r="BV379" s="3" t="str">
        <f t="shared" si="46"/>
        <v>1</v>
      </c>
      <c r="BW379" s="3" t="str">
        <f t="shared" si="41"/>
        <v>0</v>
      </c>
      <c r="BX379" s="3" t="str">
        <f t="shared" si="47"/>
        <v>0</v>
      </c>
    </row>
    <row r="380" spans="1:76" x14ac:dyDescent="0.3">
      <c r="A380" t="s">
        <v>1727</v>
      </c>
      <c r="B380" t="s">
        <v>1728</v>
      </c>
      <c r="C380" t="s">
        <v>1728</v>
      </c>
      <c r="D380" t="s">
        <v>1729</v>
      </c>
      <c r="F380" t="s">
        <v>66</v>
      </c>
      <c r="G380" t="s">
        <v>95</v>
      </c>
      <c r="H380" t="s">
        <v>68</v>
      </c>
      <c r="N380" t="s">
        <v>69</v>
      </c>
      <c r="O380" t="s">
        <v>1730</v>
      </c>
      <c r="P380" s="1">
        <v>42962</v>
      </c>
      <c r="Q380" s="2">
        <v>0.70138888888888884</v>
      </c>
      <c r="S380">
        <v>44394</v>
      </c>
      <c r="U380">
        <v>266.36</v>
      </c>
      <c r="X380">
        <v>5</v>
      </c>
      <c r="Y380" t="s">
        <v>70</v>
      </c>
      <c r="Z380" t="s">
        <v>71</v>
      </c>
      <c r="AB380" t="s">
        <v>72</v>
      </c>
      <c r="AU380" t="s">
        <v>174</v>
      </c>
      <c r="AW380" t="s">
        <v>73</v>
      </c>
      <c r="AX380" t="s">
        <v>78</v>
      </c>
      <c r="AY380">
        <v>1</v>
      </c>
      <c r="AZ380" t="s">
        <v>49</v>
      </c>
      <c r="BA380" t="s">
        <v>78</v>
      </c>
      <c r="BB380">
        <v>1</v>
      </c>
      <c r="BE380">
        <v>133.18</v>
      </c>
      <c r="BF380">
        <v>133.18</v>
      </c>
      <c r="BG380">
        <v>6.56</v>
      </c>
      <c r="BL380" t="s">
        <v>95</v>
      </c>
      <c r="BM380" t="s">
        <v>96</v>
      </c>
      <c r="BP380" t="s">
        <v>233</v>
      </c>
      <c r="BQ380" s="3">
        <v>1</v>
      </c>
      <c r="BR380" s="3" t="str">
        <f t="shared" si="42"/>
        <v>Relaciones internacionales</v>
      </c>
      <c r="BS380" s="3">
        <f t="shared" si="43"/>
        <v>15</v>
      </c>
      <c r="BT380" s="83">
        <f t="shared" si="44"/>
        <v>0</v>
      </c>
      <c r="BU380" s="82">
        <f t="shared" si="45"/>
        <v>3.2799999999999994</v>
      </c>
      <c r="BV380" s="3" t="str">
        <f t="shared" si="46"/>
        <v>1</v>
      </c>
      <c r="BW380" s="3" t="str">
        <f t="shared" si="41"/>
        <v>0</v>
      </c>
      <c r="BX380" s="3" t="str">
        <f t="shared" si="47"/>
        <v>0</v>
      </c>
    </row>
    <row r="381" spans="1:76" x14ac:dyDescent="0.3">
      <c r="A381" t="s">
        <v>1731</v>
      </c>
      <c r="C381" t="s">
        <v>1732</v>
      </c>
      <c r="D381" t="s">
        <v>1733</v>
      </c>
      <c r="F381" t="s">
        <v>83</v>
      </c>
      <c r="G381" t="s">
        <v>274</v>
      </c>
      <c r="H381" t="s">
        <v>68</v>
      </c>
      <c r="I381" t="s">
        <v>68</v>
      </c>
      <c r="N381" t="s">
        <v>83</v>
      </c>
      <c r="O381" t="s">
        <v>1734</v>
      </c>
      <c r="P381" s="1">
        <v>42962</v>
      </c>
      <c r="Q381" s="2">
        <v>0.54710648148148155</v>
      </c>
      <c r="U381">
        <v>366</v>
      </c>
      <c r="V381">
        <v>366</v>
      </c>
      <c r="Z381" t="s">
        <v>71</v>
      </c>
      <c r="AA381" t="s">
        <v>68</v>
      </c>
      <c r="AG381" t="s">
        <v>166</v>
      </c>
      <c r="AW381" t="s">
        <v>73</v>
      </c>
      <c r="AX381" t="s">
        <v>74</v>
      </c>
      <c r="AY381">
        <v>1</v>
      </c>
      <c r="AZ381" t="s">
        <v>49</v>
      </c>
      <c r="BA381" t="s">
        <v>74</v>
      </c>
      <c r="BB381">
        <v>1</v>
      </c>
      <c r="BC381">
        <v>366</v>
      </c>
      <c r="BE381">
        <v>366</v>
      </c>
      <c r="BF381">
        <v>366</v>
      </c>
      <c r="BG381">
        <v>10</v>
      </c>
      <c r="BL381" t="s">
        <v>150</v>
      </c>
      <c r="BP381" t="s">
        <v>233</v>
      </c>
      <c r="BQ381" s="3">
        <v>1</v>
      </c>
      <c r="BR381" s="3" t="str">
        <f t="shared" si="42"/>
        <v>Niños y juventud</v>
      </c>
      <c r="BS381" s="3">
        <f t="shared" si="43"/>
        <v>15</v>
      </c>
      <c r="BT381" s="83">
        <f t="shared" si="44"/>
        <v>4.4852941176470587E-3</v>
      </c>
      <c r="BU381" s="82">
        <f t="shared" si="45"/>
        <v>5</v>
      </c>
      <c r="BV381" s="3" t="str">
        <f t="shared" si="46"/>
        <v>1</v>
      </c>
      <c r="BW381" s="3" t="str">
        <f t="shared" si="41"/>
        <v>0</v>
      </c>
      <c r="BX381" s="3" t="str">
        <f t="shared" si="47"/>
        <v>0</v>
      </c>
    </row>
    <row r="382" spans="1:76" x14ac:dyDescent="0.3">
      <c r="A382" t="s">
        <v>1735</v>
      </c>
      <c r="B382" t="s">
        <v>1736</v>
      </c>
      <c r="C382" t="s">
        <v>1736</v>
      </c>
      <c r="D382" t="s">
        <v>1610</v>
      </c>
      <c r="F382" t="s">
        <v>66</v>
      </c>
      <c r="G382" t="s">
        <v>148</v>
      </c>
      <c r="H382" t="s">
        <v>68</v>
      </c>
      <c r="L382" t="s">
        <v>364</v>
      </c>
      <c r="N382" t="s">
        <v>69</v>
      </c>
      <c r="O382" t="s">
        <v>1737</v>
      </c>
      <c r="P382" s="1">
        <v>42962</v>
      </c>
      <c r="Q382" s="2">
        <v>0.59652777777777777</v>
      </c>
      <c r="S382">
        <v>827</v>
      </c>
      <c r="U382">
        <v>100</v>
      </c>
      <c r="X382">
        <v>4</v>
      </c>
      <c r="Z382" t="s">
        <v>71</v>
      </c>
      <c r="AB382" t="s">
        <v>72</v>
      </c>
      <c r="AU382" t="s">
        <v>174</v>
      </c>
      <c r="AW382" t="s">
        <v>73</v>
      </c>
      <c r="AX382" t="s">
        <v>82</v>
      </c>
      <c r="AY382">
        <v>1</v>
      </c>
      <c r="AZ382" t="s">
        <v>49</v>
      </c>
      <c r="BA382" t="s">
        <v>82</v>
      </c>
      <c r="BB382">
        <v>1</v>
      </c>
      <c r="BE382">
        <v>0.17</v>
      </c>
      <c r="BF382">
        <v>0.17</v>
      </c>
      <c r="BG382">
        <v>5.94</v>
      </c>
      <c r="BL382" t="s">
        <v>148</v>
      </c>
      <c r="BM382" t="s">
        <v>149</v>
      </c>
      <c r="BP382" t="s">
        <v>233</v>
      </c>
      <c r="BQ382" s="3">
        <v>1</v>
      </c>
      <c r="BR382" s="3" t="str">
        <f t="shared" si="42"/>
        <v>Relaciones internacionales</v>
      </c>
      <c r="BS382" s="3">
        <f t="shared" si="43"/>
        <v>15</v>
      </c>
      <c r="BT382" s="83">
        <f t="shared" si="44"/>
        <v>0</v>
      </c>
      <c r="BU382" s="82">
        <f t="shared" si="45"/>
        <v>2.9700000000000006</v>
      </c>
      <c r="BV382" s="3" t="str">
        <f t="shared" si="46"/>
        <v>1</v>
      </c>
      <c r="BW382" s="3" t="str">
        <f t="shared" si="41"/>
        <v>0</v>
      </c>
      <c r="BX382" s="3" t="str">
        <f t="shared" si="47"/>
        <v>0</v>
      </c>
    </row>
    <row r="383" spans="1:76" x14ac:dyDescent="0.3">
      <c r="A383" t="s">
        <v>1738</v>
      </c>
      <c r="B383" t="s">
        <v>1739</v>
      </c>
      <c r="C383" t="s">
        <v>1739</v>
      </c>
      <c r="D383" t="s">
        <v>1740</v>
      </c>
      <c r="F383" t="s">
        <v>66</v>
      </c>
      <c r="G383" t="s">
        <v>111</v>
      </c>
      <c r="H383" t="s">
        <v>68</v>
      </c>
      <c r="L383" t="s">
        <v>509</v>
      </c>
      <c r="N383" t="s">
        <v>69</v>
      </c>
      <c r="O383" t="s">
        <v>1741</v>
      </c>
      <c r="P383" s="1">
        <v>42962</v>
      </c>
      <c r="Q383" s="2">
        <v>0.93333333333333324</v>
      </c>
      <c r="S383">
        <v>49126</v>
      </c>
      <c r="U383">
        <v>486.35</v>
      </c>
      <c r="X383">
        <v>5</v>
      </c>
      <c r="Y383" t="s">
        <v>70</v>
      </c>
      <c r="Z383" t="s">
        <v>71</v>
      </c>
      <c r="AB383" t="s">
        <v>72</v>
      </c>
      <c r="AD383" t="s">
        <v>77</v>
      </c>
      <c r="AE383" t="s">
        <v>194</v>
      </c>
      <c r="AF383" t="s">
        <v>221</v>
      </c>
      <c r="AW383" t="s">
        <v>73</v>
      </c>
      <c r="AX383" t="s">
        <v>74</v>
      </c>
      <c r="AY383">
        <v>1</v>
      </c>
      <c r="AZ383" t="s">
        <v>49</v>
      </c>
      <c r="BA383" t="s">
        <v>74</v>
      </c>
      <c r="BB383">
        <v>1</v>
      </c>
      <c r="BE383">
        <v>486.35</v>
      </c>
      <c r="BF383">
        <v>486.35</v>
      </c>
      <c r="BG383">
        <v>7.81</v>
      </c>
      <c r="BL383" t="s">
        <v>111</v>
      </c>
      <c r="BM383" t="s">
        <v>112</v>
      </c>
      <c r="BP383" t="s">
        <v>233</v>
      </c>
      <c r="BQ383" s="3">
        <v>1</v>
      </c>
      <c r="BR383" s="3" t="str">
        <f t="shared" si="42"/>
        <v>Administración</v>
      </c>
      <c r="BS383" s="3">
        <f t="shared" si="43"/>
        <v>15</v>
      </c>
      <c r="BT383" s="83">
        <f t="shared" si="44"/>
        <v>0</v>
      </c>
      <c r="BU383" s="82">
        <f t="shared" si="45"/>
        <v>3.9049999999999994</v>
      </c>
      <c r="BV383" s="3" t="str">
        <f t="shared" si="46"/>
        <v>1</v>
      </c>
      <c r="BW383" s="3" t="str">
        <f t="shared" si="41"/>
        <v>0</v>
      </c>
      <c r="BX383" s="3" t="str">
        <f t="shared" si="47"/>
        <v>0</v>
      </c>
    </row>
    <row r="384" spans="1:76" ht="15" customHeight="1" x14ac:dyDescent="0.3">
      <c r="A384" t="s">
        <v>1742</v>
      </c>
      <c r="C384" t="s">
        <v>1743</v>
      </c>
      <c r="D384" t="s">
        <v>1744</v>
      </c>
      <c r="F384" t="s">
        <v>83</v>
      </c>
      <c r="G384" t="s">
        <v>137</v>
      </c>
      <c r="H384" t="s">
        <v>68</v>
      </c>
      <c r="I384" t="s">
        <v>68</v>
      </c>
      <c r="N384" t="s">
        <v>83</v>
      </c>
      <c r="O384" t="s">
        <v>1745</v>
      </c>
      <c r="P384" s="1">
        <v>42962</v>
      </c>
      <c r="Q384" s="2">
        <v>0.43511574074074072</v>
      </c>
      <c r="U384">
        <v>262.36</v>
      </c>
      <c r="V384">
        <v>246</v>
      </c>
      <c r="Z384" t="s">
        <v>71</v>
      </c>
      <c r="AA384" t="s">
        <v>68</v>
      </c>
      <c r="AD384" t="s">
        <v>77</v>
      </c>
      <c r="AF384" t="s">
        <v>221</v>
      </c>
      <c r="AW384" t="s">
        <v>73</v>
      </c>
      <c r="AX384" t="s">
        <v>74</v>
      </c>
      <c r="AY384">
        <v>1</v>
      </c>
      <c r="AZ384" t="s">
        <v>49</v>
      </c>
      <c r="BA384" t="s">
        <v>74</v>
      </c>
      <c r="BB384">
        <v>1</v>
      </c>
      <c r="BC384">
        <v>246</v>
      </c>
      <c r="BE384">
        <v>262.36</v>
      </c>
      <c r="BF384">
        <v>262.36</v>
      </c>
      <c r="BG384">
        <v>10</v>
      </c>
      <c r="BL384" t="s">
        <v>138</v>
      </c>
      <c r="BP384" t="s">
        <v>233</v>
      </c>
      <c r="BQ384" s="3">
        <v>1</v>
      </c>
      <c r="BR384" s="3" t="str">
        <f t="shared" si="42"/>
        <v>Administración</v>
      </c>
      <c r="BS384" s="3">
        <f t="shared" si="43"/>
        <v>15</v>
      </c>
      <c r="BT384" s="83">
        <f t="shared" si="44"/>
        <v>3.0147058823529415E-3</v>
      </c>
      <c r="BU384" s="82">
        <f t="shared" si="45"/>
        <v>5</v>
      </c>
      <c r="BV384" s="3" t="str">
        <f t="shared" si="46"/>
        <v>1</v>
      </c>
      <c r="BW384" s="3" t="str">
        <f t="shared" si="41"/>
        <v>0</v>
      </c>
      <c r="BX384" s="3" t="str">
        <f t="shared" si="47"/>
        <v>0</v>
      </c>
    </row>
    <row r="385" spans="1:76" x14ac:dyDescent="0.3">
      <c r="A385" t="s">
        <v>1746</v>
      </c>
      <c r="C385" t="s">
        <v>1747</v>
      </c>
      <c r="D385" t="s">
        <v>1748</v>
      </c>
      <c r="F385" t="s">
        <v>134</v>
      </c>
      <c r="G385" t="s">
        <v>274</v>
      </c>
      <c r="H385" t="s">
        <v>68</v>
      </c>
      <c r="I385" t="s">
        <v>68</v>
      </c>
      <c r="N385" t="s">
        <v>134</v>
      </c>
      <c r="O385" t="s">
        <v>1749</v>
      </c>
      <c r="P385" s="1">
        <v>42962</v>
      </c>
      <c r="Q385" s="2">
        <v>0.58020833333333333</v>
      </c>
      <c r="U385">
        <v>2572.5</v>
      </c>
      <c r="V385">
        <v>49</v>
      </c>
      <c r="Z385" t="s">
        <v>71</v>
      </c>
      <c r="AA385" t="s">
        <v>68</v>
      </c>
      <c r="AF385" t="s">
        <v>221</v>
      </c>
      <c r="AW385" t="s">
        <v>73</v>
      </c>
      <c r="AX385" t="s">
        <v>74</v>
      </c>
      <c r="AY385">
        <v>1</v>
      </c>
      <c r="AZ385" t="s">
        <v>49</v>
      </c>
      <c r="BA385" t="s">
        <v>74</v>
      </c>
      <c r="BB385">
        <v>1</v>
      </c>
      <c r="BC385">
        <v>49</v>
      </c>
      <c r="BE385">
        <v>2572.5</v>
      </c>
      <c r="BF385">
        <v>2572.5</v>
      </c>
      <c r="BG385">
        <v>10</v>
      </c>
      <c r="BL385" t="s">
        <v>136</v>
      </c>
      <c r="BP385" t="s">
        <v>233</v>
      </c>
      <c r="BQ385" s="3">
        <v>1</v>
      </c>
      <c r="BR385" s="3" t="str">
        <f t="shared" si="42"/>
        <v>Administración</v>
      </c>
      <c r="BS385" s="3">
        <f t="shared" si="43"/>
        <v>15</v>
      </c>
      <c r="BT385" s="83">
        <f t="shared" si="44"/>
        <v>6.0049019607843134E-4</v>
      </c>
      <c r="BU385" s="82">
        <f t="shared" si="45"/>
        <v>5</v>
      </c>
      <c r="BV385" s="3" t="str">
        <f t="shared" si="46"/>
        <v>1</v>
      </c>
      <c r="BW385" s="3" t="str">
        <f t="shared" si="41"/>
        <v>0</v>
      </c>
      <c r="BX385" s="3" t="str">
        <f t="shared" si="47"/>
        <v>0</v>
      </c>
    </row>
    <row r="386" spans="1:76" x14ac:dyDescent="0.3">
      <c r="A386" t="s">
        <v>1750</v>
      </c>
      <c r="C386" t="s">
        <v>1751</v>
      </c>
      <c r="D386" t="s">
        <v>1752</v>
      </c>
      <c r="F386" t="s">
        <v>134</v>
      </c>
      <c r="G386" t="s">
        <v>171</v>
      </c>
      <c r="H386" t="s">
        <v>68</v>
      </c>
      <c r="I386" t="s">
        <v>68</v>
      </c>
      <c r="N386" t="s">
        <v>134</v>
      </c>
      <c r="O386" t="s">
        <v>1753</v>
      </c>
      <c r="P386" s="1">
        <v>42962</v>
      </c>
      <c r="Q386" s="2">
        <v>0.81560185185185186</v>
      </c>
      <c r="U386">
        <v>3114.38</v>
      </c>
      <c r="V386">
        <v>151</v>
      </c>
      <c r="Z386" t="s">
        <v>71</v>
      </c>
      <c r="AA386" t="s">
        <v>68</v>
      </c>
      <c r="AD386" t="s">
        <v>77</v>
      </c>
      <c r="AE386" t="s">
        <v>194</v>
      </c>
      <c r="AV386" t="s">
        <v>497</v>
      </c>
      <c r="AW386" t="s">
        <v>73</v>
      </c>
      <c r="AX386" t="s">
        <v>74</v>
      </c>
      <c r="AY386">
        <v>1</v>
      </c>
      <c r="AZ386" t="s">
        <v>49</v>
      </c>
      <c r="BA386" t="s">
        <v>74</v>
      </c>
      <c r="BB386">
        <v>1</v>
      </c>
      <c r="BC386">
        <v>151</v>
      </c>
      <c r="BE386">
        <v>3114.38</v>
      </c>
      <c r="BF386">
        <v>3114.38</v>
      </c>
      <c r="BG386">
        <v>10</v>
      </c>
      <c r="BL386" t="s">
        <v>160</v>
      </c>
      <c r="BP386" t="s">
        <v>233</v>
      </c>
      <c r="BQ386" s="3">
        <v>1</v>
      </c>
      <c r="BR386" s="3" t="str">
        <f t="shared" si="42"/>
        <v>Aniversario del Canal de Panamá</v>
      </c>
      <c r="BS386" s="3">
        <f t="shared" si="43"/>
        <v>15</v>
      </c>
      <c r="BT386" s="83">
        <f t="shared" si="44"/>
        <v>1.8504901960784313E-3</v>
      </c>
      <c r="BU386" s="82">
        <f t="shared" si="45"/>
        <v>5</v>
      </c>
      <c r="BV386" s="3" t="str">
        <f t="shared" si="46"/>
        <v>1</v>
      </c>
      <c r="BW386" s="3" t="str">
        <f t="shared" si="41"/>
        <v>0</v>
      </c>
      <c r="BX386" s="3" t="str">
        <f t="shared" si="47"/>
        <v>0</v>
      </c>
    </row>
    <row r="387" spans="1:76" ht="15" customHeight="1" x14ac:dyDescent="0.3">
      <c r="A387" t="s">
        <v>1754</v>
      </c>
      <c r="C387" t="s">
        <v>1755</v>
      </c>
      <c r="D387" t="s">
        <v>1756</v>
      </c>
      <c r="F387" t="s">
        <v>116</v>
      </c>
      <c r="G387" t="s">
        <v>146</v>
      </c>
      <c r="H387" t="s">
        <v>68</v>
      </c>
      <c r="L387" t="s">
        <v>297</v>
      </c>
      <c r="N387" t="s">
        <v>118</v>
      </c>
      <c r="O387" t="s">
        <v>1757</v>
      </c>
      <c r="P387" s="1">
        <v>42962</v>
      </c>
      <c r="R387">
        <v>434.5</v>
      </c>
      <c r="S387">
        <v>4</v>
      </c>
      <c r="U387">
        <v>458</v>
      </c>
      <c r="W387">
        <v>6</v>
      </c>
      <c r="Y387" t="s">
        <v>70</v>
      </c>
      <c r="Z387" t="s">
        <v>71</v>
      </c>
      <c r="AB387" t="s">
        <v>72</v>
      </c>
      <c r="AD387" t="s">
        <v>77</v>
      </c>
      <c r="AM387" t="s">
        <v>77</v>
      </c>
      <c r="AV387" t="s">
        <v>262</v>
      </c>
      <c r="AW387" t="s">
        <v>73</v>
      </c>
      <c r="AX387" t="s">
        <v>74</v>
      </c>
      <c r="AY387">
        <v>1</v>
      </c>
      <c r="AZ387" t="s">
        <v>49</v>
      </c>
      <c r="BA387" t="s">
        <v>74</v>
      </c>
      <c r="BB387">
        <v>1</v>
      </c>
      <c r="BD387">
        <v>0.59</v>
      </c>
      <c r="BE387">
        <v>458</v>
      </c>
      <c r="BF387">
        <v>458</v>
      </c>
      <c r="BG387">
        <v>7.81</v>
      </c>
      <c r="BL387" t="s">
        <v>146</v>
      </c>
      <c r="BM387" t="s">
        <v>147</v>
      </c>
      <c r="BO387" t="s">
        <v>120</v>
      </c>
      <c r="BP387" t="s">
        <v>77</v>
      </c>
      <c r="BQ387" s="3">
        <v>1</v>
      </c>
      <c r="BR387" s="3" t="s">
        <v>184</v>
      </c>
      <c r="BS387" s="3">
        <f t="shared" si="43"/>
        <v>15</v>
      </c>
      <c r="BT387" s="83">
        <f t="shared" si="44"/>
        <v>0</v>
      </c>
      <c r="BU387" s="82">
        <f t="shared" si="45"/>
        <v>3.9049999999999994</v>
      </c>
      <c r="BV387" s="3" t="str">
        <f t="shared" si="46"/>
        <v>1</v>
      </c>
      <c r="BW387" s="3" t="str">
        <f t="shared" ref="BW387:BW450" si="48">+IF(BB387=0,"1","0")</f>
        <v>0</v>
      </c>
      <c r="BX387" s="3" t="str">
        <f t="shared" si="47"/>
        <v>0</v>
      </c>
    </row>
    <row r="388" spans="1:76" x14ac:dyDescent="0.3">
      <c r="A388" t="s">
        <v>1758</v>
      </c>
      <c r="C388" t="s">
        <v>1759</v>
      </c>
      <c r="D388" t="s">
        <v>1760</v>
      </c>
      <c r="F388" t="s">
        <v>116</v>
      </c>
      <c r="G388" t="s">
        <v>129</v>
      </c>
      <c r="H388" t="s">
        <v>68</v>
      </c>
      <c r="K388" t="s">
        <v>130</v>
      </c>
      <c r="L388" t="s">
        <v>1066</v>
      </c>
      <c r="N388" t="s">
        <v>118</v>
      </c>
      <c r="O388" t="s">
        <v>1757</v>
      </c>
      <c r="P388" s="1">
        <v>42962</v>
      </c>
      <c r="R388">
        <v>540.9</v>
      </c>
      <c r="S388">
        <v>4</v>
      </c>
      <c r="U388">
        <v>822</v>
      </c>
      <c r="W388">
        <v>6</v>
      </c>
      <c r="Y388" t="s">
        <v>70</v>
      </c>
      <c r="Z388" t="s">
        <v>71</v>
      </c>
      <c r="AB388" t="s">
        <v>72</v>
      </c>
      <c r="AU388" t="s">
        <v>174</v>
      </c>
      <c r="AW388" t="s">
        <v>73</v>
      </c>
      <c r="AX388" t="s">
        <v>78</v>
      </c>
      <c r="AY388">
        <v>1</v>
      </c>
      <c r="AZ388" t="s">
        <v>49</v>
      </c>
      <c r="BA388" t="s">
        <v>78</v>
      </c>
      <c r="BB388">
        <v>1</v>
      </c>
      <c r="BD388">
        <v>0.3</v>
      </c>
      <c r="BE388">
        <v>411</v>
      </c>
      <c r="BF388">
        <v>411</v>
      </c>
      <c r="BG388">
        <v>8.1300000000000008</v>
      </c>
      <c r="BL388" t="s">
        <v>129</v>
      </c>
      <c r="BM388" t="s">
        <v>131</v>
      </c>
      <c r="BO388" t="s">
        <v>120</v>
      </c>
      <c r="BP388" t="s">
        <v>77</v>
      </c>
      <c r="BQ388" s="3">
        <v>1</v>
      </c>
      <c r="BR388" s="3" t="str">
        <f t="shared" si="42"/>
        <v>Relaciones internacionales</v>
      </c>
      <c r="BS388" s="3">
        <f t="shared" si="43"/>
        <v>15</v>
      </c>
      <c r="BT388" s="83">
        <f t="shared" si="44"/>
        <v>0</v>
      </c>
      <c r="BU388" s="82">
        <f t="shared" si="45"/>
        <v>4.0650000000000004</v>
      </c>
      <c r="BV388" s="3" t="str">
        <f t="shared" si="46"/>
        <v>1</v>
      </c>
      <c r="BW388" s="3" t="str">
        <f t="shared" si="48"/>
        <v>0</v>
      </c>
      <c r="BX388" s="3" t="str">
        <f t="shared" si="47"/>
        <v>0</v>
      </c>
    </row>
    <row r="389" spans="1:76" x14ac:dyDescent="0.3">
      <c r="A389" t="s">
        <v>1761</v>
      </c>
      <c r="C389" t="s">
        <v>1762</v>
      </c>
      <c r="D389" t="s">
        <v>1763</v>
      </c>
      <c r="F389" t="s">
        <v>116</v>
      </c>
      <c r="G389" t="s">
        <v>124</v>
      </c>
      <c r="H389" t="s">
        <v>68</v>
      </c>
      <c r="L389" t="s">
        <v>175</v>
      </c>
      <c r="N389" t="s">
        <v>118</v>
      </c>
      <c r="O389" t="s">
        <v>1757</v>
      </c>
      <c r="P389" s="1">
        <v>42962</v>
      </c>
      <c r="R389">
        <v>237.9</v>
      </c>
      <c r="S389">
        <v>5</v>
      </c>
      <c r="U389">
        <v>285</v>
      </c>
      <c r="W389">
        <v>2</v>
      </c>
      <c r="Y389" t="s">
        <v>70</v>
      </c>
      <c r="Z389" t="s">
        <v>71</v>
      </c>
      <c r="AB389" t="s">
        <v>72</v>
      </c>
      <c r="AU389" t="s">
        <v>174</v>
      </c>
      <c r="AW389" t="s">
        <v>73</v>
      </c>
      <c r="AX389" t="s">
        <v>82</v>
      </c>
      <c r="AY389">
        <v>1</v>
      </c>
      <c r="AZ389" t="s">
        <v>49</v>
      </c>
      <c r="BA389" t="s">
        <v>82</v>
      </c>
      <c r="BB389">
        <v>1</v>
      </c>
      <c r="BD389">
        <v>0.03</v>
      </c>
      <c r="BE389">
        <v>54.14</v>
      </c>
      <c r="BF389">
        <v>54.14</v>
      </c>
      <c r="BG389">
        <v>6.25</v>
      </c>
      <c r="BL389" t="s">
        <v>124</v>
      </c>
      <c r="BM389" t="s">
        <v>125</v>
      </c>
      <c r="BO389" t="s">
        <v>120</v>
      </c>
      <c r="BP389" t="s">
        <v>77</v>
      </c>
      <c r="BQ389" s="3">
        <v>1</v>
      </c>
      <c r="BR389" s="3" t="str">
        <f t="shared" si="42"/>
        <v>Relaciones internacionales</v>
      </c>
      <c r="BS389" s="3">
        <f t="shared" si="43"/>
        <v>15</v>
      </c>
      <c r="BT389" s="83">
        <f t="shared" si="44"/>
        <v>0</v>
      </c>
      <c r="BU389" s="82">
        <f t="shared" si="45"/>
        <v>3.125</v>
      </c>
      <c r="BV389" s="3" t="str">
        <f t="shared" si="46"/>
        <v>1</v>
      </c>
      <c r="BW389" s="3" t="str">
        <f t="shared" si="48"/>
        <v>0</v>
      </c>
      <c r="BX389" s="3" t="str">
        <f t="shared" si="47"/>
        <v>0</v>
      </c>
    </row>
    <row r="390" spans="1:76" x14ac:dyDescent="0.3">
      <c r="A390" t="s">
        <v>1764</v>
      </c>
      <c r="C390" t="s">
        <v>1765</v>
      </c>
      <c r="D390" t="s">
        <v>1766</v>
      </c>
      <c r="F390" t="s">
        <v>116</v>
      </c>
      <c r="G390" t="s">
        <v>124</v>
      </c>
      <c r="H390" t="s">
        <v>68</v>
      </c>
      <c r="L390" t="s">
        <v>260</v>
      </c>
      <c r="N390" t="s">
        <v>118</v>
      </c>
      <c r="O390" t="s">
        <v>1757</v>
      </c>
      <c r="P390" s="1">
        <v>42962</v>
      </c>
      <c r="R390">
        <v>593.9</v>
      </c>
      <c r="S390">
        <v>5</v>
      </c>
      <c r="U390">
        <v>713</v>
      </c>
      <c r="W390">
        <v>2</v>
      </c>
      <c r="Y390" t="s">
        <v>70</v>
      </c>
      <c r="Z390" t="s">
        <v>71</v>
      </c>
      <c r="AB390" t="s">
        <v>72</v>
      </c>
      <c r="AE390" t="s">
        <v>194</v>
      </c>
      <c r="AG390" t="s">
        <v>166</v>
      </c>
      <c r="AW390" t="s">
        <v>73</v>
      </c>
      <c r="AX390" t="s">
        <v>74</v>
      </c>
      <c r="AY390">
        <v>1</v>
      </c>
      <c r="AZ390" t="s">
        <v>49</v>
      </c>
      <c r="BA390" t="s">
        <v>74</v>
      </c>
      <c r="BB390">
        <v>1</v>
      </c>
      <c r="BD390">
        <v>0.41</v>
      </c>
      <c r="BE390">
        <v>713</v>
      </c>
      <c r="BF390">
        <v>713</v>
      </c>
      <c r="BG390">
        <v>8.1300000000000008</v>
      </c>
      <c r="BL390" t="s">
        <v>124</v>
      </c>
      <c r="BM390" t="s">
        <v>125</v>
      </c>
      <c r="BO390" t="s">
        <v>120</v>
      </c>
      <c r="BP390" t="s">
        <v>233</v>
      </c>
      <c r="BQ390" s="3">
        <v>1</v>
      </c>
      <c r="BR390" s="3" t="str">
        <f t="shared" si="42"/>
        <v>Niños y juventud</v>
      </c>
      <c r="BS390" s="3">
        <f t="shared" si="43"/>
        <v>15</v>
      </c>
      <c r="BT390" s="83">
        <f t="shared" si="44"/>
        <v>0</v>
      </c>
      <c r="BU390" s="82">
        <f t="shared" si="45"/>
        <v>4.0650000000000004</v>
      </c>
      <c r="BV390" s="3" t="str">
        <f t="shared" si="46"/>
        <v>1</v>
      </c>
      <c r="BW390" s="3" t="str">
        <f t="shared" si="48"/>
        <v>0</v>
      </c>
      <c r="BX390" s="3" t="str">
        <f t="shared" si="47"/>
        <v>0</v>
      </c>
    </row>
    <row r="391" spans="1:76" x14ac:dyDescent="0.3">
      <c r="A391" t="s">
        <v>1767</v>
      </c>
      <c r="C391" t="s">
        <v>1768</v>
      </c>
      <c r="D391" t="s">
        <v>143</v>
      </c>
      <c r="F391" t="s">
        <v>116</v>
      </c>
      <c r="G391" t="s">
        <v>124</v>
      </c>
      <c r="H391" t="s">
        <v>68</v>
      </c>
      <c r="L391" t="s">
        <v>1769</v>
      </c>
      <c r="N391" t="s">
        <v>118</v>
      </c>
      <c r="O391" t="s">
        <v>1757</v>
      </c>
      <c r="P391" s="1">
        <v>42962</v>
      </c>
      <c r="R391">
        <v>1626.9</v>
      </c>
      <c r="S391">
        <v>5</v>
      </c>
      <c r="U391">
        <v>1735</v>
      </c>
      <c r="W391">
        <v>1</v>
      </c>
      <c r="Y391" t="s">
        <v>70</v>
      </c>
      <c r="Z391" t="s">
        <v>71</v>
      </c>
      <c r="AB391" t="s">
        <v>72</v>
      </c>
      <c r="AD391" t="s">
        <v>77</v>
      </c>
      <c r="AE391" t="s">
        <v>196</v>
      </c>
      <c r="AO391" t="s">
        <v>236</v>
      </c>
      <c r="AW391" t="s">
        <v>73</v>
      </c>
      <c r="AX391" t="s">
        <v>74</v>
      </c>
      <c r="AY391">
        <v>1</v>
      </c>
      <c r="AZ391" t="s">
        <v>49</v>
      </c>
      <c r="BA391" t="s">
        <v>74</v>
      </c>
      <c r="BB391">
        <v>1</v>
      </c>
      <c r="BD391">
        <v>1</v>
      </c>
      <c r="BE391">
        <v>1735</v>
      </c>
      <c r="BF391">
        <v>1735</v>
      </c>
      <c r="BG391">
        <v>8.1300000000000008</v>
      </c>
      <c r="BL391" t="s">
        <v>124</v>
      </c>
      <c r="BM391" t="s">
        <v>125</v>
      </c>
      <c r="BO391" t="s">
        <v>120</v>
      </c>
      <c r="BP391" t="s">
        <v>77</v>
      </c>
      <c r="BQ391" s="3">
        <v>1</v>
      </c>
      <c r="BR391" s="3" t="str">
        <f t="shared" si="42"/>
        <v>Excursiones al Canal</v>
      </c>
      <c r="BS391" s="3">
        <f t="shared" si="43"/>
        <v>15</v>
      </c>
      <c r="BT391" s="83">
        <f t="shared" si="44"/>
        <v>0</v>
      </c>
      <c r="BU391" s="82">
        <f t="shared" si="45"/>
        <v>4.0650000000000004</v>
      </c>
      <c r="BV391" s="3" t="str">
        <f t="shared" si="46"/>
        <v>1</v>
      </c>
      <c r="BW391" s="3" t="str">
        <f t="shared" si="48"/>
        <v>0</v>
      </c>
      <c r="BX391" s="3" t="str">
        <f t="shared" si="47"/>
        <v>0</v>
      </c>
    </row>
    <row r="392" spans="1:76" x14ac:dyDescent="0.3">
      <c r="A392" t="s">
        <v>1770</v>
      </c>
      <c r="B392" t="s">
        <v>1771</v>
      </c>
      <c r="C392" t="s">
        <v>1771</v>
      </c>
      <c r="D392" t="s">
        <v>1772</v>
      </c>
      <c r="F392" t="s">
        <v>66</v>
      </c>
      <c r="G392" t="s">
        <v>107</v>
      </c>
      <c r="H392" t="s">
        <v>68</v>
      </c>
      <c r="L392" t="s">
        <v>115</v>
      </c>
      <c r="N392" t="s">
        <v>69</v>
      </c>
      <c r="O392" t="s">
        <v>1773</v>
      </c>
      <c r="P392" s="1">
        <v>42963</v>
      </c>
      <c r="Q392" s="2">
        <v>6.2499999999999995E-3</v>
      </c>
      <c r="S392">
        <v>419</v>
      </c>
      <c r="U392">
        <v>100</v>
      </c>
      <c r="X392">
        <v>4</v>
      </c>
      <c r="Y392" t="s">
        <v>70</v>
      </c>
      <c r="Z392" t="s">
        <v>71</v>
      </c>
      <c r="AB392" t="s">
        <v>72</v>
      </c>
      <c r="AU392" t="s">
        <v>174</v>
      </c>
      <c r="AW392" t="s">
        <v>73</v>
      </c>
      <c r="AX392" t="s">
        <v>78</v>
      </c>
      <c r="AY392">
        <v>1</v>
      </c>
      <c r="AZ392" t="s">
        <v>49</v>
      </c>
      <c r="BA392" t="s">
        <v>78</v>
      </c>
      <c r="BB392">
        <v>1</v>
      </c>
      <c r="BE392">
        <v>0.42</v>
      </c>
      <c r="BF392">
        <v>0.42</v>
      </c>
      <c r="BG392">
        <v>6.56</v>
      </c>
      <c r="BL392" t="s">
        <v>107</v>
      </c>
      <c r="BM392" t="s">
        <v>108</v>
      </c>
      <c r="BP392" t="s">
        <v>233</v>
      </c>
      <c r="BQ392" s="3">
        <v>1</v>
      </c>
      <c r="BR392" s="3" t="str">
        <f t="shared" si="42"/>
        <v>Relaciones internacionales</v>
      </c>
      <c r="BS392" s="3">
        <f t="shared" si="43"/>
        <v>16</v>
      </c>
      <c r="BT392" s="83">
        <f t="shared" si="44"/>
        <v>0</v>
      </c>
      <c r="BU392" s="82">
        <f t="shared" si="45"/>
        <v>3.2799999999999994</v>
      </c>
      <c r="BV392" s="3" t="str">
        <f t="shared" si="46"/>
        <v>1</v>
      </c>
      <c r="BW392" s="3" t="str">
        <f t="shared" si="48"/>
        <v>0</v>
      </c>
      <c r="BX392" s="3" t="str">
        <f t="shared" si="47"/>
        <v>0</v>
      </c>
    </row>
    <row r="393" spans="1:76" x14ac:dyDescent="0.3">
      <c r="A393" t="s">
        <v>1774</v>
      </c>
      <c r="C393" t="s">
        <v>1775</v>
      </c>
      <c r="D393" t="s">
        <v>1776</v>
      </c>
      <c r="F393" t="s">
        <v>116</v>
      </c>
      <c r="G393" t="s">
        <v>126</v>
      </c>
      <c r="H393" t="s">
        <v>68</v>
      </c>
      <c r="K393" t="s">
        <v>127</v>
      </c>
      <c r="L393" t="s">
        <v>1777</v>
      </c>
      <c r="N393" t="s">
        <v>118</v>
      </c>
      <c r="O393" t="s">
        <v>1757</v>
      </c>
      <c r="P393" s="1">
        <v>42962</v>
      </c>
      <c r="R393">
        <v>757.4</v>
      </c>
      <c r="S393">
        <v>5</v>
      </c>
      <c r="U393">
        <v>994</v>
      </c>
      <c r="W393">
        <v>15</v>
      </c>
      <c r="Y393" t="s">
        <v>70</v>
      </c>
      <c r="Z393" t="s">
        <v>71</v>
      </c>
      <c r="AB393" t="s">
        <v>72</v>
      </c>
      <c r="AU393" t="s">
        <v>174</v>
      </c>
      <c r="AW393" t="s">
        <v>73</v>
      </c>
      <c r="AX393" t="s">
        <v>78</v>
      </c>
      <c r="AY393">
        <v>0</v>
      </c>
      <c r="AZ393" t="s">
        <v>49</v>
      </c>
      <c r="BA393" t="s">
        <v>78</v>
      </c>
      <c r="BB393">
        <v>0</v>
      </c>
      <c r="BD393">
        <v>0.23</v>
      </c>
      <c r="BE393">
        <v>497</v>
      </c>
      <c r="BF393">
        <v>497</v>
      </c>
      <c r="BG393">
        <v>6.25</v>
      </c>
      <c r="BL393" t="s">
        <v>126</v>
      </c>
      <c r="BM393" t="s">
        <v>128</v>
      </c>
      <c r="BO393" t="s">
        <v>120</v>
      </c>
      <c r="BP393" t="s">
        <v>233</v>
      </c>
      <c r="BQ393" s="3">
        <v>1</v>
      </c>
      <c r="BR393" s="3" t="str">
        <f t="shared" si="42"/>
        <v>Relaciones internacionales</v>
      </c>
      <c r="BS393" s="3">
        <f t="shared" si="43"/>
        <v>15</v>
      </c>
      <c r="BT393" s="83">
        <f t="shared" si="44"/>
        <v>0</v>
      </c>
      <c r="BU393" s="82">
        <f t="shared" si="45"/>
        <v>3.125</v>
      </c>
      <c r="BV393" s="3" t="str">
        <f t="shared" si="46"/>
        <v>0</v>
      </c>
      <c r="BW393" s="3" t="str">
        <f t="shared" si="48"/>
        <v>1</v>
      </c>
      <c r="BX393" s="3" t="str">
        <f t="shared" si="47"/>
        <v>0</v>
      </c>
    </row>
    <row r="394" spans="1:76" x14ac:dyDescent="0.3">
      <c r="A394" t="s">
        <v>1778</v>
      </c>
      <c r="C394" t="s">
        <v>1779</v>
      </c>
      <c r="D394" t="s">
        <v>1780</v>
      </c>
      <c r="F394" t="s">
        <v>116</v>
      </c>
      <c r="G394" t="s">
        <v>126</v>
      </c>
      <c r="H394" t="s">
        <v>68</v>
      </c>
      <c r="K394" t="s">
        <v>127</v>
      </c>
      <c r="L394" t="s">
        <v>1433</v>
      </c>
      <c r="N394" t="s">
        <v>118</v>
      </c>
      <c r="O394" t="s">
        <v>1757</v>
      </c>
      <c r="P394" s="1">
        <v>42962</v>
      </c>
      <c r="R394">
        <v>331.7</v>
      </c>
      <c r="S394">
        <v>5</v>
      </c>
      <c r="U394">
        <v>434</v>
      </c>
      <c r="W394">
        <v>6</v>
      </c>
      <c r="Y394" t="s">
        <v>70</v>
      </c>
      <c r="Z394" t="s">
        <v>71</v>
      </c>
      <c r="AB394" t="s">
        <v>72</v>
      </c>
      <c r="AU394" t="s">
        <v>174</v>
      </c>
      <c r="AW394" t="s">
        <v>73</v>
      </c>
      <c r="AX394" t="s">
        <v>78</v>
      </c>
      <c r="AY394">
        <v>1</v>
      </c>
      <c r="AZ394" t="s">
        <v>49</v>
      </c>
      <c r="BA394" t="s">
        <v>78</v>
      </c>
      <c r="BB394">
        <v>1</v>
      </c>
      <c r="BD394">
        <v>0.1</v>
      </c>
      <c r="BE394">
        <v>217</v>
      </c>
      <c r="BF394">
        <v>217</v>
      </c>
      <c r="BG394">
        <v>7.5</v>
      </c>
      <c r="BL394" t="s">
        <v>126</v>
      </c>
      <c r="BM394" t="s">
        <v>128</v>
      </c>
      <c r="BO394" t="s">
        <v>120</v>
      </c>
      <c r="BP394" t="s">
        <v>77</v>
      </c>
      <c r="BQ394" s="3">
        <v>1</v>
      </c>
      <c r="BR394" s="3" t="str">
        <f t="shared" ref="BR394:BR457" si="49">+CONCATENATE(AF394,AG394,AH394,AI394,AJ394,AK394,AL394,AN394,AO394,AP394,AQ394,AR394,AS394,AT394,AU394,AV394)</f>
        <v>Relaciones internacionales</v>
      </c>
      <c r="BS394" s="3">
        <f t="shared" ref="BS394:BS457" si="50">+DAY(P394)</f>
        <v>15</v>
      </c>
      <c r="BT394" s="83">
        <f t="shared" ref="BT394:BT457" si="51">+(V394/3400)/24</f>
        <v>0</v>
      </c>
      <c r="BU394" s="82">
        <f t="shared" ref="BU394:BU457" si="52">+((BG394/10)*5)</f>
        <v>3.75</v>
      </c>
      <c r="BV394" s="3" t="str">
        <f t="shared" ref="BV394:BV457" si="53">+IF(BB394=1,"1","0")</f>
        <v>1</v>
      </c>
      <c r="BW394" s="3" t="str">
        <f t="shared" si="48"/>
        <v>0</v>
      </c>
      <c r="BX394" s="3" t="str">
        <f t="shared" ref="BX394:BX457" si="54">+IF(BB394=(-1),"1","0")</f>
        <v>0</v>
      </c>
    </row>
    <row r="395" spans="1:76" x14ac:dyDescent="0.3">
      <c r="A395" t="s">
        <v>1781</v>
      </c>
      <c r="C395" t="s">
        <v>1782</v>
      </c>
      <c r="D395" t="s">
        <v>1783</v>
      </c>
      <c r="F395" t="s">
        <v>116</v>
      </c>
      <c r="G395" t="s">
        <v>126</v>
      </c>
      <c r="H395" t="s">
        <v>68</v>
      </c>
      <c r="K395" t="s">
        <v>127</v>
      </c>
      <c r="L395" t="s">
        <v>293</v>
      </c>
      <c r="N395" t="s">
        <v>118</v>
      </c>
      <c r="O395" t="s">
        <v>1757</v>
      </c>
      <c r="P395" s="1">
        <v>42962</v>
      </c>
      <c r="R395">
        <v>93.4</v>
      </c>
      <c r="S395">
        <v>5</v>
      </c>
      <c r="U395">
        <v>123</v>
      </c>
      <c r="W395">
        <v>21</v>
      </c>
      <c r="Y395" t="s">
        <v>70</v>
      </c>
      <c r="Z395" t="s">
        <v>71</v>
      </c>
      <c r="AB395" t="s">
        <v>72</v>
      </c>
      <c r="AD395" t="s">
        <v>77</v>
      </c>
      <c r="AE395" t="s">
        <v>194</v>
      </c>
      <c r="AG395" t="s">
        <v>166</v>
      </c>
      <c r="AW395" t="s">
        <v>73</v>
      </c>
      <c r="AX395" t="s">
        <v>78</v>
      </c>
      <c r="AY395">
        <v>1</v>
      </c>
      <c r="AZ395" t="s">
        <v>49</v>
      </c>
      <c r="BA395" t="s">
        <v>78</v>
      </c>
      <c r="BB395">
        <v>1</v>
      </c>
      <c r="BD395">
        <v>0.03</v>
      </c>
      <c r="BE395">
        <v>68.52</v>
      </c>
      <c r="BF395">
        <v>68.52</v>
      </c>
      <c r="BG395">
        <v>7.5</v>
      </c>
      <c r="BL395" t="s">
        <v>126</v>
      </c>
      <c r="BM395" t="s">
        <v>128</v>
      </c>
      <c r="BO395" t="s">
        <v>120</v>
      </c>
      <c r="BP395" t="s">
        <v>233</v>
      </c>
      <c r="BQ395" s="3">
        <v>1</v>
      </c>
      <c r="BR395" s="3" t="s">
        <v>220</v>
      </c>
      <c r="BS395" s="3">
        <f t="shared" si="50"/>
        <v>15</v>
      </c>
      <c r="BT395" s="83">
        <f t="shared" si="51"/>
        <v>0</v>
      </c>
      <c r="BU395" s="82">
        <f t="shared" si="52"/>
        <v>3.75</v>
      </c>
      <c r="BV395" s="3" t="str">
        <f t="shared" si="53"/>
        <v>1</v>
      </c>
      <c r="BW395" s="3" t="str">
        <f t="shared" si="48"/>
        <v>0</v>
      </c>
      <c r="BX395" s="3" t="str">
        <f t="shared" si="54"/>
        <v>0</v>
      </c>
    </row>
    <row r="396" spans="1:76" x14ac:dyDescent="0.3">
      <c r="A396" t="s">
        <v>1784</v>
      </c>
      <c r="C396" t="s">
        <v>1785</v>
      </c>
      <c r="D396" t="s">
        <v>1772</v>
      </c>
      <c r="F396" t="s">
        <v>116</v>
      </c>
      <c r="G396" t="s">
        <v>117</v>
      </c>
      <c r="H396" t="s">
        <v>68</v>
      </c>
      <c r="L396" t="s">
        <v>115</v>
      </c>
      <c r="N396" t="s">
        <v>118</v>
      </c>
      <c r="O396" t="s">
        <v>1757</v>
      </c>
      <c r="P396" s="1">
        <v>42962</v>
      </c>
      <c r="R396">
        <v>106.1</v>
      </c>
      <c r="S396">
        <v>4</v>
      </c>
      <c r="U396">
        <v>143</v>
      </c>
      <c r="W396">
        <v>8</v>
      </c>
      <c r="Y396" t="s">
        <v>70</v>
      </c>
      <c r="Z396" t="s">
        <v>71</v>
      </c>
      <c r="AB396" t="s">
        <v>72</v>
      </c>
      <c r="AU396" t="s">
        <v>174</v>
      </c>
      <c r="AW396" t="s">
        <v>73</v>
      </c>
      <c r="AX396" t="s">
        <v>78</v>
      </c>
      <c r="AY396">
        <v>1</v>
      </c>
      <c r="AZ396" t="s">
        <v>49</v>
      </c>
      <c r="BA396" t="s">
        <v>78</v>
      </c>
      <c r="BB396">
        <v>1</v>
      </c>
      <c r="BD396">
        <v>7.0000000000000007E-2</v>
      </c>
      <c r="BE396">
        <v>71.5</v>
      </c>
      <c r="BF396">
        <v>71.5</v>
      </c>
      <c r="BG396">
        <v>7.5</v>
      </c>
      <c r="BL396" t="s">
        <v>117</v>
      </c>
      <c r="BM396" t="s">
        <v>119</v>
      </c>
      <c r="BO396" t="s">
        <v>120</v>
      </c>
      <c r="BP396" t="s">
        <v>77</v>
      </c>
      <c r="BQ396" s="3">
        <v>1</v>
      </c>
      <c r="BR396" s="3" t="str">
        <f t="shared" si="49"/>
        <v>Relaciones internacionales</v>
      </c>
      <c r="BS396" s="3">
        <f t="shared" si="50"/>
        <v>15</v>
      </c>
      <c r="BT396" s="83">
        <f t="shared" si="51"/>
        <v>0</v>
      </c>
      <c r="BU396" s="82">
        <f t="shared" si="52"/>
        <v>3.75</v>
      </c>
      <c r="BV396" s="3" t="str">
        <f t="shared" si="53"/>
        <v>1</v>
      </c>
      <c r="BW396" s="3" t="str">
        <f t="shared" si="48"/>
        <v>0</v>
      </c>
      <c r="BX396" s="3" t="str">
        <f t="shared" si="54"/>
        <v>0</v>
      </c>
    </row>
    <row r="397" spans="1:76" x14ac:dyDescent="0.3">
      <c r="A397" t="s">
        <v>1786</v>
      </c>
      <c r="B397" t="s">
        <v>1787</v>
      </c>
      <c r="C397" t="s">
        <v>1787</v>
      </c>
      <c r="D397" t="s">
        <v>1766</v>
      </c>
      <c r="F397" t="s">
        <v>66</v>
      </c>
      <c r="G397" t="s">
        <v>67</v>
      </c>
      <c r="H397" t="s">
        <v>68</v>
      </c>
      <c r="N397" t="s">
        <v>69</v>
      </c>
      <c r="O397" t="s">
        <v>1788</v>
      </c>
      <c r="P397" s="1">
        <v>42963</v>
      </c>
      <c r="Q397" s="2">
        <v>4.8611111111111112E-3</v>
      </c>
      <c r="S397">
        <v>49727</v>
      </c>
      <c r="U397">
        <v>462.46</v>
      </c>
      <c r="X397">
        <v>5</v>
      </c>
      <c r="Y397" t="s">
        <v>70</v>
      </c>
      <c r="Z397" t="s">
        <v>71</v>
      </c>
      <c r="AB397" t="s">
        <v>72</v>
      </c>
      <c r="AE397" t="s">
        <v>194</v>
      </c>
      <c r="AV397" t="s">
        <v>497</v>
      </c>
      <c r="AW397" t="s">
        <v>73</v>
      </c>
      <c r="AX397" t="s">
        <v>74</v>
      </c>
      <c r="AY397">
        <v>1</v>
      </c>
      <c r="AZ397" t="s">
        <v>49</v>
      </c>
      <c r="BA397" t="s">
        <v>74</v>
      </c>
      <c r="BB397">
        <v>1</v>
      </c>
      <c r="BE397">
        <v>462.46</v>
      </c>
      <c r="BF397">
        <v>462.46</v>
      </c>
      <c r="BG397">
        <v>7.81</v>
      </c>
      <c r="BL397" t="s">
        <v>67</v>
      </c>
      <c r="BM397" t="s">
        <v>75</v>
      </c>
      <c r="BP397" t="s">
        <v>233</v>
      </c>
      <c r="BQ397" s="3">
        <v>1</v>
      </c>
      <c r="BR397" s="3" t="s">
        <v>220</v>
      </c>
      <c r="BS397" s="3">
        <f t="shared" si="50"/>
        <v>16</v>
      </c>
      <c r="BT397" s="83">
        <f t="shared" si="51"/>
        <v>0</v>
      </c>
      <c r="BU397" s="82">
        <f t="shared" si="52"/>
        <v>3.9049999999999994</v>
      </c>
      <c r="BV397" s="3" t="str">
        <f t="shared" si="53"/>
        <v>1</v>
      </c>
      <c r="BW397" s="3" t="str">
        <f t="shared" si="48"/>
        <v>0</v>
      </c>
      <c r="BX397" s="3" t="str">
        <f t="shared" si="54"/>
        <v>0</v>
      </c>
    </row>
    <row r="398" spans="1:76" x14ac:dyDescent="0.3">
      <c r="A398" t="s">
        <v>1789</v>
      </c>
      <c r="B398" t="s">
        <v>1790</v>
      </c>
      <c r="C398" t="s">
        <v>1790</v>
      </c>
      <c r="D398" t="s">
        <v>1610</v>
      </c>
      <c r="F398" t="s">
        <v>66</v>
      </c>
      <c r="G398" t="s">
        <v>88</v>
      </c>
      <c r="H398" t="s">
        <v>68</v>
      </c>
      <c r="N398" t="s">
        <v>69</v>
      </c>
      <c r="O398" t="s">
        <v>1791</v>
      </c>
      <c r="P398" s="1">
        <v>42963</v>
      </c>
      <c r="Q398" s="2">
        <v>0.33124999999999999</v>
      </c>
      <c r="S398">
        <v>1844</v>
      </c>
      <c r="U398">
        <v>100</v>
      </c>
      <c r="X398">
        <v>4</v>
      </c>
      <c r="Z398" t="s">
        <v>71</v>
      </c>
      <c r="AB398" t="s">
        <v>72</v>
      </c>
      <c r="AU398" t="s">
        <v>174</v>
      </c>
      <c r="AW398" t="s">
        <v>73</v>
      </c>
      <c r="AX398" t="s">
        <v>82</v>
      </c>
      <c r="AY398">
        <v>0</v>
      </c>
      <c r="AZ398" t="s">
        <v>49</v>
      </c>
      <c r="BA398" t="s">
        <v>82</v>
      </c>
      <c r="BB398">
        <v>0</v>
      </c>
      <c r="BE398">
        <v>0.41</v>
      </c>
      <c r="BF398">
        <v>0.41</v>
      </c>
      <c r="BG398">
        <v>5.47</v>
      </c>
      <c r="BL398" t="s">
        <v>88</v>
      </c>
      <c r="BM398" t="s">
        <v>89</v>
      </c>
      <c r="BP398" t="s">
        <v>233</v>
      </c>
      <c r="BQ398" s="3">
        <v>1</v>
      </c>
      <c r="BR398" s="3" t="str">
        <f t="shared" si="49"/>
        <v>Relaciones internacionales</v>
      </c>
      <c r="BS398" s="3">
        <f t="shared" si="50"/>
        <v>16</v>
      </c>
      <c r="BT398" s="83">
        <f t="shared" si="51"/>
        <v>0</v>
      </c>
      <c r="BU398" s="82">
        <f t="shared" si="52"/>
        <v>2.7349999999999994</v>
      </c>
      <c r="BV398" s="3" t="str">
        <f t="shared" si="53"/>
        <v>0</v>
      </c>
      <c r="BW398" s="3" t="str">
        <f t="shared" si="48"/>
        <v>1</v>
      </c>
      <c r="BX398" s="3" t="str">
        <f t="shared" si="54"/>
        <v>0</v>
      </c>
    </row>
    <row r="399" spans="1:76" x14ac:dyDescent="0.3">
      <c r="A399" t="s">
        <v>1792</v>
      </c>
      <c r="C399" t="s">
        <v>1793</v>
      </c>
      <c r="D399" t="s">
        <v>1794</v>
      </c>
      <c r="F399" t="s">
        <v>116</v>
      </c>
      <c r="G399" t="s">
        <v>126</v>
      </c>
      <c r="H399" t="s">
        <v>68</v>
      </c>
      <c r="K399" t="s">
        <v>127</v>
      </c>
      <c r="L399" t="s">
        <v>1795</v>
      </c>
      <c r="N399" t="s">
        <v>118</v>
      </c>
      <c r="O399" t="s">
        <v>1757</v>
      </c>
      <c r="P399" s="1">
        <v>42962</v>
      </c>
      <c r="R399">
        <v>249.8</v>
      </c>
      <c r="S399">
        <v>5</v>
      </c>
      <c r="U399">
        <v>330</v>
      </c>
      <c r="W399">
        <v>21</v>
      </c>
      <c r="Y399" t="s">
        <v>70</v>
      </c>
      <c r="Z399" t="s">
        <v>71</v>
      </c>
      <c r="AB399" t="s">
        <v>72</v>
      </c>
      <c r="AU399" t="s">
        <v>174</v>
      </c>
      <c r="AW399" t="s">
        <v>73</v>
      </c>
      <c r="AX399" t="s">
        <v>82</v>
      </c>
      <c r="AY399">
        <v>0</v>
      </c>
      <c r="AZ399" t="s">
        <v>49</v>
      </c>
      <c r="BA399" t="s">
        <v>82</v>
      </c>
      <c r="BB399">
        <v>0</v>
      </c>
      <c r="BD399">
        <v>0.03</v>
      </c>
      <c r="BE399">
        <v>68.66</v>
      </c>
      <c r="BF399">
        <v>68.66</v>
      </c>
      <c r="BG399">
        <v>5.94</v>
      </c>
      <c r="BL399" t="s">
        <v>126</v>
      </c>
      <c r="BM399" t="s">
        <v>128</v>
      </c>
      <c r="BO399" t="s">
        <v>120</v>
      </c>
      <c r="BP399" t="s">
        <v>233</v>
      </c>
      <c r="BQ399" s="3">
        <v>1</v>
      </c>
      <c r="BR399" s="3" t="str">
        <f t="shared" si="49"/>
        <v>Relaciones internacionales</v>
      </c>
      <c r="BS399" s="3">
        <f t="shared" si="50"/>
        <v>15</v>
      </c>
      <c r="BT399" s="83">
        <f t="shared" si="51"/>
        <v>0</v>
      </c>
      <c r="BU399" s="82">
        <f t="shared" si="52"/>
        <v>2.9700000000000006</v>
      </c>
      <c r="BV399" s="3" t="str">
        <f t="shared" si="53"/>
        <v>0</v>
      </c>
      <c r="BW399" s="3" t="str">
        <f t="shared" si="48"/>
        <v>1</v>
      </c>
      <c r="BX399" s="3" t="str">
        <f t="shared" si="54"/>
        <v>0</v>
      </c>
    </row>
    <row r="400" spans="1:76" ht="15" customHeight="1" x14ac:dyDescent="0.3">
      <c r="A400" t="s">
        <v>1796</v>
      </c>
      <c r="C400" t="s">
        <v>1797</v>
      </c>
      <c r="D400" t="s">
        <v>1798</v>
      </c>
      <c r="F400" t="s">
        <v>134</v>
      </c>
      <c r="G400" t="s">
        <v>248</v>
      </c>
      <c r="H400" t="s">
        <v>68</v>
      </c>
      <c r="I400" t="s">
        <v>68</v>
      </c>
      <c r="N400" t="s">
        <v>134</v>
      </c>
      <c r="O400" t="s">
        <v>1799</v>
      </c>
      <c r="P400" s="1">
        <v>42963</v>
      </c>
      <c r="Q400" s="2">
        <v>0.32890046296296299</v>
      </c>
      <c r="U400">
        <v>7846.88</v>
      </c>
      <c r="V400">
        <v>837</v>
      </c>
      <c r="Z400" t="s">
        <v>71</v>
      </c>
      <c r="AA400" t="s">
        <v>68</v>
      </c>
      <c r="AK400" t="s">
        <v>167</v>
      </c>
      <c r="AW400" t="s">
        <v>73</v>
      </c>
      <c r="AX400" t="s">
        <v>82</v>
      </c>
      <c r="AY400">
        <v>0</v>
      </c>
      <c r="AZ400" t="s">
        <v>49</v>
      </c>
      <c r="BA400" t="s">
        <v>82</v>
      </c>
      <c r="BB400">
        <v>0</v>
      </c>
      <c r="BC400">
        <v>5</v>
      </c>
      <c r="BE400">
        <v>46.88</v>
      </c>
      <c r="BF400">
        <v>46.88</v>
      </c>
      <c r="BG400">
        <v>5</v>
      </c>
      <c r="BL400" t="s">
        <v>160</v>
      </c>
      <c r="BP400" t="s">
        <v>233</v>
      </c>
      <c r="BQ400" s="3">
        <v>1</v>
      </c>
      <c r="BR400" s="3" t="s">
        <v>220</v>
      </c>
      <c r="BS400" s="3">
        <f t="shared" si="50"/>
        <v>16</v>
      </c>
      <c r="BT400" s="83">
        <f t="shared" si="51"/>
        <v>1.0257352941176471E-2</v>
      </c>
      <c r="BU400" s="82">
        <f t="shared" si="52"/>
        <v>2.5</v>
      </c>
      <c r="BV400" s="3" t="str">
        <f t="shared" si="53"/>
        <v>0</v>
      </c>
      <c r="BW400" s="3" t="str">
        <f t="shared" si="48"/>
        <v>1</v>
      </c>
      <c r="BX400" s="3" t="str">
        <f t="shared" si="54"/>
        <v>0</v>
      </c>
    </row>
    <row r="401" spans="1:76" ht="15" customHeight="1" x14ac:dyDescent="0.3">
      <c r="A401" t="s">
        <v>1800</v>
      </c>
      <c r="C401" t="s">
        <v>1801</v>
      </c>
      <c r="D401" t="s">
        <v>1802</v>
      </c>
      <c r="F401" t="s">
        <v>134</v>
      </c>
      <c r="G401" t="s">
        <v>135</v>
      </c>
      <c r="H401" t="s">
        <v>68</v>
      </c>
      <c r="I401" t="s">
        <v>68</v>
      </c>
      <c r="L401" t="s">
        <v>1480</v>
      </c>
      <c r="N401" t="s">
        <v>134</v>
      </c>
      <c r="O401" t="s">
        <v>1803</v>
      </c>
      <c r="P401" s="1">
        <v>42963</v>
      </c>
      <c r="Q401" s="2">
        <v>0.40780092592592593</v>
      </c>
      <c r="U401">
        <v>3768.45</v>
      </c>
      <c r="V401">
        <v>111</v>
      </c>
      <c r="Z401" t="s">
        <v>71</v>
      </c>
      <c r="AA401" t="s">
        <v>68</v>
      </c>
      <c r="AD401" t="s">
        <v>77</v>
      </c>
      <c r="AU401" t="s">
        <v>174</v>
      </c>
      <c r="AW401" t="s">
        <v>73</v>
      </c>
      <c r="AX401" t="s">
        <v>78</v>
      </c>
      <c r="AY401">
        <v>1</v>
      </c>
      <c r="AZ401" t="s">
        <v>49</v>
      </c>
      <c r="BA401" t="s">
        <v>78</v>
      </c>
      <c r="BB401">
        <v>1</v>
      </c>
      <c r="BC401">
        <v>55.5</v>
      </c>
      <c r="BE401">
        <v>1884.22</v>
      </c>
      <c r="BF401">
        <v>1884.22</v>
      </c>
      <c r="BG401">
        <v>8</v>
      </c>
      <c r="BL401" t="s">
        <v>136</v>
      </c>
      <c r="BP401" t="s">
        <v>233</v>
      </c>
      <c r="BQ401" s="3">
        <v>1</v>
      </c>
      <c r="BR401" s="3" t="str">
        <f t="shared" si="49"/>
        <v>Relaciones internacionales</v>
      </c>
      <c r="BS401" s="3">
        <f t="shared" si="50"/>
        <v>16</v>
      </c>
      <c r="BT401" s="83">
        <f t="shared" si="51"/>
        <v>1.3602941176470587E-3</v>
      </c>
      <c r="BU401" s="82">
        <f t="shared" si="52"/>
        <v>4</v>
      </c>
      <c r="BV401" s="3" t="str">
        <f t="shared" si="53"/>
        <v>1</v>
      </c>
      <c r="BW401" s="3" t="str">
        <f t="shared" si="48"/>
        <v>0</v>
      </c>
      <c r="BX401" s="3" t="str">
        <f t="shared" si="54"/>
        <v>0</v>
      </c>
    </row>
    <row r="402" spans="1:76" ht="15" customHeight="1" x14ac:dyDescent="0.3">
      <c r="A402" t="s">
        <v>1804</v>
      </c>
      <c r="C402" t="s">
        <v>1805</v>
      </c>
      <c r="D402" t="s">
        <v>1806</v>
      </c>
      <c r="F402" t="s">
        <v>134</v>
      </c>
      <c r="G402" t="s">
        <v>258</v>
      </c>
      <c r="H402" t="s">
        <v>68</v>
      </c>
      <c r="I402" t="s">
        <v>68</v>
      </c>
      <c r="L402" t="s">
        <v>300</v>
      </c>
      <c r="N402" t="s">
        <v>134</v>
      </c>
      <c r="O402" t="s">
        <v>1807</v>
      </c>
      <c r="P402" s="1">
        <v>42963</v>
      </c>
      <c r="Q402" s="2">
        <v>0.41347222222222224</v>
      </c>
      <c r="U402">
        <v>20317.5</v>
      </c>
      <c r="V402">
        <v>602</v>
      </c>
      <c r="Z402" t="s">
        <v>71</v>
      </c>
      <c r="AA402" t="s">
        <v>68</v>
      </c>
      <c r="AR402" t="s">
        <v>235</v>
      </c>
      <c r="AW402" t="s">
        <v>73</v>
      </c>
      <c r="AX402" t="s">
        <v>82</v>
      </c>
      <c r="AY402">
        <v>0</v>
      </c>
      <c r="AZ402" t="s">
        <v>49</v>
      </c>
      <c r="BA402" t="s">
        <v>82</v>
      </c>
      <c r="BB402">
        <v>0</v>
      </c>
      <c r="BC402">
        <v>5</v>
      </c>
      <c r="BE402">
        <v>168.75</v>
      </c>
      <c r="BF402">
        <v>168.75</v>
      </c>
      <c r="BG402">
        <v>5</v>
      </c>
      <c r="BL402" t="s">
        <v>259</v>
      </c>
      <c r="BP402" t="s">
        <v>233</v>
      </c>
      <c r="BQ402" s="3">
        <v>1</v>
      </c>
      <c r="BR402" s="3" t="str">
        <f t="shared" si="49"/>
        <v>Cuarto puente sobre el Canal</v>
      </c>
      <c r="BS402" s="3">
        <f t="shared" si="50"/>
        <v>16</v>
      </c>
      <c r="BT402" s="83">
        <f t="shared" si="51"/>
        <v>7.377450980392157E-3</v>
      </c>
      <c r="BU402" s="82">
        <f t="shared" si="52"/>
        <v>2.5</v>
      </c>
      <c r="BV402" s="3" t="str">
        <f t="shared" si="53"/>
        <v>0</v>
      </c>
      <c r="BW402" s="3" t="str">
        <f t="shared" si="48"/>
        <v>1</v>
      </c>
      <c r="BX402" s="3" t="str">
        <f t="shared" si="54"/>
        <v>0</v>
      </c>
    </row>
    <row r="403" spans="1:76" x14ac:dyDescent="0.3">
      <c r="A403" t="s">
        <v>1808</v>
      </c>
      <c r="C403" t="s">
        <v>1809</v>
      </c>
      <c r="D403" t="s">
        <v>1810</v>
      </c>
      <c r="F403" t="s">
        <v>134</v>
      </c>
      <c r="G403" t="s">
        <v>1811</v>
      </c>
      <c r="H403" t="s">
        <v>68</v>
      </c>
      <c r="I403" t="s">
        <v>68</v>
      </c>
      <c r="L403" t="s">
        <v>347</v>
      </c>
      <c r="N403" t="s">
        <v>134</v>
      </c>
      <c r="O403" t="s">
        <v>1812</v>
      </c>
      <c r="P403" s="1">
        <v>42962</v>
      </c>
      <c r="Q403" s="2">
        <v>0.99656250000000002</v>
      </c>
      <c r="U403">
        <v>16284.95</v>
      </c>
      <c r="V403">
        <v>663</v>
      </c>
      <c r="Z403" t="s">
        <v>71</v>
      </c>
      <c r="AA403" t="s">
        <v>68</v>
      </c>
      <c r="AF403" t="s">
        <v>221</v>
      </c>
      <c r="AW403" t="s">
        <v>73</v>
      </c>
      <c r="AX403" t="s">
        <v>74</v>
      </c>
      <c r="AY403">
        <v>1</v>
      </c>
      <c r="AZ403" t="s">
        <v>49</v>
      </c>
      <c r="BA403" t="s">
        <v>74</v>
      </c>
      <c r="BB403">
        <v>1</v>
      </c>
      <c r="BC403">
        <v>663</v>
      </c>
      <c r="BE403">
        <v>16284.95</v>
      </c>
      <c r="BF403">
        <v>16284.95</v>
      </c>
      <c r="BG403">
        <v>10</v>
      </c>
      <c r="BL403" t="s">
        <v>162</v>
      </c>
      <c r="BP403" t="s">
        <v>233</v>
      </c>
      <c r="BQ403" s="3">
        <v>1</v>
      </c>
      <c r="BR403" s="3" t="str">
        <f t="shared" si="49"/>
        <v>Administración</v>
      </c>
      <c r="BS403" s="3">
        <f t="shared" si="50"/>
        <v>15</v>
      </c>
      <c r="BT403" s="83">
        <f t="shared" si="51"/>
        <v>8.1250000000000003E-3</v>
      </c>
      <c r="BU403" s="82">
        <f t="shared" si="52"/>
        <v>5</v>
      </c>
      <c r="BV403" s="3" t="str">
        <f t="shared" si="53"/>
        <v>1</v>
      </c>
      <c r="BW403" s="3" t="str">
        <f t="shared" si="48"/>
        <v>0</v>
      </c>
      <c r="BX403" s="3" t="str">
        <f t="shared" si="54"/>
        <v>0</v>
      </c>
    </row>
    <row r="404" spans="1:76" ht="15" customHeight="1" x14ac:dyDescent="0.3">
      <c r="A404" t="s">
        <v>1813</v>
      </c>
      <c r="C404" t="s">
        <v>1814</v>
      </c>
      <c r="D404" t="s">
        <v>1810</v>
      </c>
      <c r="F404" t="s">
        <v>134</v>
      </c>
      <c r="G404" t="s">
        <v>1811</v>
      </c>
      <c r="H404" t="s">
        <v>68</v>
      </c>
      <c r="I404" t="s">
        <v>68</v>
      </c>
      <c r="L404" t="s">
        <v>347</v>
      </c>
      <c r="N404" t="s">
        <v>134</v>
      </c>
      <c r="O404" t="s">
        <v>1815</v>
      </c>
      <c r="P404" s="1">
        <v>42963</v>
      </c>
      <c r="Q404" s="2">
        <v>4.1203703703703706E-3</v>
      </c>
      <c r="U404">
        <v>4396.6899999999996</v>
      </c>
      <c r="V404">
        <v>179</v>
      </c>
      <c r="Z404" t="s">
        <v>71</v>
      </c>
      <c r="AA404" t="s">
        <v>68</v>
      </c>
      <c r="AF404" t="s">
        <v>221</v>
      </c>
      <c r="AW404" t="s">
        <v>73</v>
      </c>
      <c r="AX404" t="s">
        <v>74</v>
      </c>
      <c r="AY404">
        <v>1</v>
      </c>
      <c r="AZ404" t="s">
        <v>49</v>
      </c>
      <c r="BA404" t="s">
        <v>74</v>
      </c>
      <c r="BB404">
        <v>1</v>
      </c>
      <c r="BC404">
        <v>179</v>
      </c>
      <c r="BE404">
        <v>4396.6899999999996</v>
      </c>
      <c r="BF404">
        <v>4396.6899999999996</v>
      </c>
      <c r="BG404">
        <v>10</v>
      </c>
      <c r="BL404" t="s">
        <v>162</v>
      </c>
      <c r="BP404" t="s">
        <v>233</v>
      </c>
      <c r="BQ404" s="3">
        <v>1</v>
      </c>
      <c r="BR404" s="3" t="s">
        <v>220</v>
      </c>
      <c r="BS404" s="3">
        <f t="shared" si="50"/>
        <v>16</v>
      </c>
      <c r="BT404" s="83">
        <f t="shared" si="51"/>
        <v>2.1936274509803924E-3</v>
      </c>
      <c r="BU404" s="82">
        <f t="shared" si="52"/>
        <v>5</v>
      </c>
      <c r="BV404" s="3" t="str">
        <f t="shared" si="53"/>
        <v>1</v>
      </c>
      <c r="BW404" s="3" t="str">
        <f t="shared" si="48"/>
        <v>0</v>
      </c>
      <c r="BX404" s="3" t="str">
        <f t="shared" si="54"/>
        <v>0</v>
      </c>
    </row>
    <row r="405" spans="1:76" x14ac:dyDescent="0.3">
      <c r="A405" t="s">
        <v>1816</v>
      </c>
      <c r="C405" t="s">
        <v>1817</v>
      </c>
      <c r="D405" t="s">
        <v>1810</v>
      </c>
      <c r="F405" t="s">
        <v>134</v>
      </c>
      <c r="G405" t="s">
        <v>1811</v>
      </c>
      <c r="H405" t="s">
        <v>68</v>
      </c>
      <c r="I405" t="s">
        <v>68</v>
      </c>
      <c r="L405" t="s">
        <v>347</v>
      </c>
      <c r="N405" t="s">
        <v>134</v>
      </c>
      <c r="O405" t="s">
        <v>1818</v>
      </c>
      <c r="P405" s="1">
        <v>42963</v>
      </c>
      <c r="Q405" s="2">
        <v>8.7499999999999991E-3</v>
      </c>
      <c r="U405">
        <v>13140.94</v>
      </c>
      <c r="V405">
        <v>535</v>
      </c>
      <c r="Z405" t="s">
        <v>71</v>
      </c>
      <c r="AA405" t="s">
        <v>68</v>
      </c>
      <c r="AF405" t="s">
        <v>221</v>
      </c>
      <c r="AW405" t="s">
        <v>73</v>
      </c>
      <c r="AX405" t="s">
        <v>74</v>
      </c>
      <c r="AY405">
        <v>1</v>
      </c>
      <c r="AZ405" t="s">
        <v>49</v>
      </c>
      <c r="BA405" t="s">
        <v>74</v>
      </c>
      <c r="BB405">
        <v>1</v>
      </c>
      <c r="BC405">
        <v>535</v>
      </c>
      <c r="BE405">
        <v>13140.94</v>
      </c>
      <c r="BF405">
        <v>13140.94</v>
      </c>
      <c r="BG405">
        <v>10</v>
      </c>
      <c r="BL405" t="s">
        <v>162</v>
      </c>
      <c r="BP405" t="s">
        <v>233</v>
      </c>
      <c r="BQ405" s="3">
        <v>1</v>
      </c>
      <c r="BR405" s="3" t="str">
        <f t="shared" si="49"/>
        <v>Administración</v>
      </c>
      <c r="BS405" s="3">
        <f t="shared" si="50"/>
        <v>16</v>
      </c>
      <c r="BT405" s="83">
        <f t="shared" si="51"/>
        <v>6.556372549019608E-3</v>
      </c>
      <c r="BU405" s="82">
        <f t="shared" si="52"/>
        <v>5</v>
      </c>
      <c r="BV405" s="3" t="str">
        <f t="shared" si="53"/>
        <v>1</v>
      </c>
      <c r="BW405" s="3" t="str">
        <f t="shared" si="48"/>
        <v>0</v>
      </c>
      <c r="BX405" s="3" t="str">
        <f t="shared" si="54"/>
        <v>0</v>
      </c>
    </row>
    <row r="406" spans="1:76" x14ac:dyDescent="0.3">
      <c r="A406" t="s">
        <v>1819</v>
      </c>
      <c r="C406" t="s">
        <v>1820</v>
      </c>
      <c r="D406" t="s">
        <v>1690</v>
      </c>
      <c r="F406" t="s">
        <v>116</v>
      </c>
      <c r="G406" t="s">
        <v>121</v>
      </c>
      <c r="H406" t="s">
        <v>68</v>
      </c>
      <c r="K406" t="s">
        <v>122</v>
      </c>
      <c r="N406" t="s">
        <v>118</v>
      </c>
      <c r="O406" t="s">
        <v>1757</v>
      </c>
      <c r="P406" s="1">
        <v>42962</v>
      </c>
      <c r="R406">
        <v>120.8</v>
      </c>
      <c r="S406">
        <v>4</v>
      </c>
      <c r="U406">
        <v>243</v>
      </c>
      <c r="W406">
        <v>4</v>
      </c>
      <c r="Y406" t="s">
        <v>70</v>
      </c>
      <c r="Z406" t="s">
        <v>71</v>
      </c>
      <c r="AB406" t="s">
        <v>72</v>
      </c>
      <c r="AU406" t="s">
        <v>174</v>
      </c>
      <c r="AW406" t="s">
        <v>73</v>
      </c>
      <c r="AX406" t="s">
        <v>82</v>
      </c>
      <c r="AY406">
        <v>0</v>
      </c>
      <c r="AZ406" t="s">
        <v>49</v>
      </c>
      <c r="BA406" t="s">
        <v>82</v>
      </c>
      <c r="BB406">
        <v>0</v>
      </c>
      <c r="BD406">
        <v>0.03</v>
      </c>
      <c r="BE406">
        <v>30.04</v>
      </c>
      <c r="BF406">
        <v>30.04</v>
      </c>
      <c r="BG406">
        <v>6.25</v>
      </c>
      <c r="BL406" t="s">
        <v>121</v>
      </c>
      <c r="BM406" t="s">
        <v>123</v>
      </c>
      <c r="BO406" t="s">
        <v>120</v>
      </c>
      <c r="BP406" t="s">
        <v>77</v>
      </c>
      <c r="BQ406" s="3">
        <v>1</v>
      </c>
      <c r="BR406" s="3" t="str">
        <f t="shared" si="49"/>
        <v>Relaciones internacionales</v>
      </c>
      <c r="BS406" s="3">
        <f t="shared" si="50"/>
        <v>15</v>
      </c>
      <c r="BT406" s="83">
        <f t="shared" si="51"/>
        <v>0</v>
      </c>
      <c r="BU406" s="82">
        <f t="shared" si="52"/>
        <v>3.125</v>
      </c>
      <c r="BV406" s="3" t="str">
        <f t="shared" si="53"/>
        <v>0</v>
      </c>
      <c r="BW406" s="3" t="str">
        <f t="shared" si="48"/>
        <v>1</v>
      </c>
      <c r="BX406" s="3" t="str">
        <f t="shared" si="54"/>
        <v>0</v>
      </c>
    </row>
    <row r="407" spans="1:76" x14ac:dyDescent="0.3">
      <c r="A407" t="s">
        <v>1821</v>
      </c>
      <c r="B407" t="s">
        <v>1822</v>
      </c>
      <c r="C407" t="s">
        <v>1822</v>
      </c>
      <c r="D407" t="s">
        <v>1823</v>
      </c>
      <c r="F407" t="s">
        <v>66</v>
      </c>
      <c r="G407" t="s">
        <v>113</v>
      </c>
      <c r="H407" t="s">
        <v>68</v>
      </c>
      <c r="N407" t="s">
        <v>69</v>
      </c>
      <c r="O407" t="s">
        <v>1824</v>
      </c>
      <c r="P407" s="1">
        <v>42963</v>
      </c>
      <c r="Q407" s="2">
        <v>0.3833333333333333</v>
      </c>
      <c r="S407">
        <v>22450</v>
      </c>
      <c r="T407">
        <v>311</v>
      </c>
      <c r="U407">
        <v>154.9</v>
      </c>
      <c r="X407">
        <v>5</v>
      </c>
      <c r="Y407" t="s">
        <v>70</v>
      </c>
      <c r="Z407" t="s">
        <v>71</v>
      </c>
      <c r="AB407" t="s">
        <v>72</v>
      </c>
      <c r="AU407" t="s">
        <v>174</v>
      </c>
      <c r="AW407" t="s">
        <v>73</v>
      </c>
      <c r="AX407" t="s">
        <v>78</v>
      </c>
      <c r="AY407">
        <v>1</v>
      </c>
      <c r="AZ407" t="s">
        <v>49</v>
      </c>
      <c r="BA407" t="s">
        <v>78</v>
      </c>
      <c r="BB407">
        <v>1</v>
      </c>
      <c r="BE407">
        <v>77.45</v>
      </c>
      <c r="BF407">
        <v>77.45</v>
      </c>
      <c r="BG407">
        <v>6.56</v>
      </c>
      <c r="BH407">
        <v>6.56</v>
      </c>
      <c r="BL407" t="s">
        <v>113</v>
      </c>
      <c r="BM407" t="s">
        <v>114</v>
      </c>
      <c r="BP407" t="s">
        <v>233</v>
      </c>
      <c r="BQ407" s="3">
        <v>1</v>
      </c>
      <c r="BR407" s="3" t="str">
        <f t="shared" si="49"/>
        <v>Relaciones internacionales</v>
      </c>
      <c r="BS407" s="3">
        <f t="shared" si="50"/>
        <v>16</v>
      </c>
      <c r="BT407" s="83">
        <f t="shared" si="51"/>
        <v>0</v>
      </c>
      <c r="BU407" s="82">
        <f t="shared" si="52"/>
        <v>3.2799999999999994</v>
      </c>
      <c r="BV407" s="3" t="str">
        <f t="shared" si="53"/>
        <v>1</v>
      </c>
      <c r="BW407" s="3" t="str">
        <f t="shared" si="48"/>
        <v>0</v>
      </c>
      <c r="BX407" s="3" t="str">
        <f t="shared" si="54"/>
        <v>0</v>
      </c>
    </row>
    <row r="408" spans="1:76" ht="15" customHeight="1" x14ac:dyDescent="0.3">
      <c r="A408" t="s">
        <v>1825</v>
      </c>
      <c r="B408" t="s">
        <v>1826</v>
      </c>
      <c r="C408" t="s">
        <v>1826</v>
      </c>
      <c r="D408" t="s">
        <v>1827</v>
      </c>
      <c r="F408" t="s">
        <v>66</v>
      </c>
      <c r="G408" t="s">
        <v>86</v>
      </c>
      <c r="H408" t="s">
        <v>68</v>
      </c>
      <c r="N408" t="s">
        <v>69</v>
      </c>
      <c r="O408" t="s">
        <v>1828</v>
      </c>
      <c r="P408" s="1">
        <v>42963</v>
      </c>
      <c r="Q408" s="2">
        <v>0.41805555555555557</v>
      </c>
      <c r="S408">
        <v>3352</v>
      </c>
      <c r="U408">
        <v>100</v>
      </c>
      <c r="X408">
        <v>4</v>
      </c>
      <c r="Y408" t="s">
        <v>70</v>
      </c>
      <c r="Z408" t="s">
        <v>71</v>
      </c>
      <c r="AB408" t="s">
        <v>72</v>
      </c>
      <c r="AU408" t="s">
        <v>174</v>
      </c>
      <c r="AW408" t="s">
        <v>73</v>
      </c>
      <c r="AX408" t="s">
        <v>78</v>
      </c>
      <c r="AY408">
        <v>1</v>
      </c>
      <c r="AZ408" t="s">
        <v>49</v>
      </c>
      <c r="BA408" t="s">
        <v>78</v>
      </c>
      <c r="BB408">
        <v>1</v>
      </c>
      <c r="BE408">
        <v>4.6900000000000004</v>
      </c>
      <c r="BF408">
        <v>4.6900000000000004</v>
      </c>
      <c r="BG408">
        <v>6.56</v>
      </c>
      <c r="BL408" t="s">
        <v>86</v>
      </c>
      <c r="BM408" t="s">
        <v>87</v>
      </c>
      <c r="BP408" t="s">
        <v>233</v>
      </c>
      <c r="BQ408" s="3">
        <v>1</v>
      </c>
      <c r="BR408" s="3" t="str">
        <f t="shared" si="49"/>
        <v>Relaciones internacionales</v>
      </c>
      <c r="BS408" s="3">
        <f t="shared" si="50"/>
        <v>16</v>
      </c>
      <c r="BT408" s="83">
        <f t="shared" si="51"/>
        <v>0</v>
      </c>
      <c r="BU408" s="82">
        <f t="shared" si="52"/>
        <v>3.2799999999999994</v>
      </c>
      <c r="BV408" s="3" t="str">
        <f t="shared" si="53"/>
        <v>1</v>
      </c>
      <c r="BW408" s="3" t="str">
        <f t="shared" si="48"/>
        <v>0</v>
      </c>
      <c r="BX408" s="3" t="str">
        <f t="shared" si="54"/>
        <v>0</v>
      </c>
    </row>
    <row r="409" spans="1:76" x14ac:dyDescent="0.3">
      <c r="A409" t="s">
        <v>1829</v>
      </c>
      <c r="B409" t="s">
        <v>1830</v>
      </c>
      <c r="C409" t="s">
        <v>1830</v>
      </c>
      <c r="D409" t="s">
        <v>1831</v>
      </c>
      <c r="F409" t="s">
        <v>66</v>
      </c>
      <c r="G409" t="s">
        <v>105</v>
      </c>
      <c r="H409" t="s">
        <v>68</v>
      </c>
      <c r="N409" t="s">
        <v>69</v>
      </c>
      <c r="O409" t="s">
        <v>1832</v>
      </c>
      <c r="P409" s="1">
        <v>42963</v>
      </c>
      <c r="Q409" s="2">
        <v>0.3756944444444445</v>
      </c>
      <c r="S409">
        <v>1823</v>
      </c>
      <c r="U409">
        <v>100</v>
      </c>
      <c r="X409">
        <v>4</v>
      </c>
      <c r="Z409" t="s">
        <v>71</v>
      </c>
      <c r="AB409" t="s">
        <v>72</v>
      </c>
      <c r="AU409" t="s">
        <v>174</v>
      </c>
      <c r="AW409" t="s">
        <v>73</v>
      </c>
      <c r="AX409" t="s">
        <v>82</v>
      </c>
      <c r="AY409">
        <v>0</v>
      </c>
      <c r="AZ409" t="s">
        <v>49</v>
      </c>
      <c r="BA409" t="s">
        <v>82</v>
      </c>
      <c r="BB409">
        <v>0</v>
      </c>
      <c r="BE409">
        <v>0.51</v>
      </c>
      <c r="BF409">
        <v>0.51</v>
      </c>
      <c r="BG409">
        <v>5.47</v>
      </c>
      <c r="BL409" t="s">
        <v>105</v>
      </c>
      <c r="BM409" t="s">
        <v>106</v>
      </c>
      <c r="BP409" t="s">
        <v>233</v>
      </c>
      <c r="BQ409" s="3">
        <v>1</v>
      </c>
      <c r="BR409" s="3" t="str">
        <f t="shared" si="49"/>
        <v>Relaciones internacionales</v>
      </c>
      <c r="BS409" s="3">
        <f t="shared" si="50"/>
        <v>16</v>
      </c>
      <c r="BT409" s="83">
        <f t="shared" si="51"/>
        <v>0</v>
      </c>
      <c r="BU409" s="82">
        <f t="shared" si="52"/>
        <v>2.7349999999999994</v>
      </c>
      <c r="BV409" s="3" t="str">
        <f t="shared" si="53"/>
        <v>0</v>
      </c>
      <c r="BW409" s="3" t="str">
        <f t="shared" si="48"/>
        <v>1</v>
      </c>
      <c r="BX409" s="3" t="str">
        <f t="shared" si="54"/>
        <v>0</v>
      </c>
    </row>
    <row r="410" spans="1:76" x14ac:dyDescent="0.3">
      <c r="A410" t="s">
        <v>1833</v>
      </c>
      <c r="B410" t="s">
        <v>1834</v>
      </c>
      <c r="C410" t="s">
        <v>1834</v>
      </c>
      <c r="D410" t="s">
        <v>1835</v>
      </c>
      <c r="F410" t="s">
        <v>66</v>
      </c>
      <c r="G410" t="s">
        <v>107</v>
      </c>
      <c r="H410" t="s">
        <v>68</v>
      </c>
      <c r="N410" t="s">
        <v>69</v>
      </c>
      <c r="O410" t="s">
        <v>1836</v>
      </c>
      <c r="P410" s="1">
        <v>42963</v>
      </c>
      <c r="Q410" s="2">
        <v>0.4368055555555555</v>
      </c>
      <c r="S410">
        <v>419</v>
      </c>
      <c r="U410">
        <v>100</v>
      </c>
      <c r="X410">
        <v>4</v>
      </c>
      <c r="Y410" t="s">
        <v>70</v>
      </c>
      <c r="Z410" t="s">
        <v>71</v>
      </c>
      <c r="AB410" t="s">
        <v>72</v>
      </c>
      <c r="AU410" t="s">
        <v>174</v>
      </c>
      <c r="AW410" t="s">
        <v>73</v>
      </c>
      <c r="AX410" t="s">
        <v>78</v>
      </c>
      <c r="AY410">
        <v>1</v>
      </c>
      <c r="AZ410" t="s">
        <v>49</v>
      </c>
      <c r="BA410" t="s">
        <v>78</v>
      </c>
      <c r="BB410">
        <v>1</v>
      </c>
      <c r="BE410">
        <v>0.42</v>
      </c>
      <c r="BF410">
        <v>0.42</v>
      </c>
      <c r="BG410">
        <v>6.56</v>
      </c>
      <c r="BL410" t="s">
        <v>107</v>
      </c>
      <c r="BM410" t="s">
        <v>108</v>
      </c>
      <c r="BP410" t="s">
        <v>233</v>
      </c>
      <c r="BQ410" s="3">
        <v>1</v>
      </c>
      <c r="BR410" s="3" t="str">
        <f t="shared" si="49"/>
        <v>Relaciones internacionales</v>
      </c>
      <c r="BS410" s="3">
        <f t="shared" si="50"/>
        <v>16</v>
      </c>
      <c r="BT410" s="83">
        <f t="shared" si="51"/>
        <v>0</v>
      </c>
      <c r="BU410" s="82">
        <f t="shared" si="52"/>
        <v>3.2799999999999994</v>
      </c>
      <c r="BV410" s="3" t="str">
        <f t="shared" si="53"/>
        <v>1</v>
      </c>
      <c r="BW410" s="3" t="str">
        <f t="shared" si="48"/>
        <v>0</v>
      </c>
      <c r="BX410" s="3" t="str">
        <f t="shared" si="54"/>
        <v>0</v>
      </c>
    </row>
    <row r="411" spans="1:76" ht="15" customHeight="1" x14ac:dyDescent="0.3">
      <c r="A411" t="s">
        <v>1837</v>
      </c>
      <c r="C411" t="s">
        <v>1838</v>
      </c>
      <c r="D411" t="s">
        <v>1839</v>
      </c>
      <c r="F411" t="s">
        <v>116</v>
      </c>
      <c r="G411" t="s">
        <v>121</v>
      </c>
      <c r="H411" t="s">
        <v>68</v>
      </c>
      <c r="K411" t="s">
        <v>122</v>
      </c>
      <c r="N411" t="s">
        <v>118</v>
      </c>
      <c r="O411" t="s">
        <v>1757</v>
      </c>
      <c r="P411" s="1">
        <v>42962</v>
      </c>
      <c r="R411">
        <v>239.8</v>
      </c>
      <c r="S411">
        <v>4</v>
      </c>
      <c r="U411">
        <v>483</v>
      </c>
      <c r="W411">
        <v>4</v>
      </c>
      <c r="Y411" t="s">
        <v>70</v>
      </c>
      <c r="Z411" t="s">
        <v>71</v>
      </c>
      <c r="AB411" t="s">
        <v>72</v>
      </c>
      <c r="AU411" t="s">
        <v>174</v>
      </c>
      <c r="AW411" t="s">
        <v>73</v>
      </c>
      <c r="AX411" t="s">
        <v>82</v>
      </c>
      <c r="AY411">
        <v>-1</v>
      </c>
      <c r="AZ411" t="s">
        <v>49</v>
      </c>
      <c r="BA411" t="s">
        <v>82</v>
      </c>
      <c r="BB411">
        <v>-1</v>
      </c>
      <c r="BD411">
        <v>0.03</v>
      </c>
      <c r="BE411">
        <v>30.07</v>
      </c>
      <c r="BF411">
        <v>-30.07</v>
      </c>
      <c r="BG411">
        <v>2.5</v>
      </c>
      <c r="BL411" t="s">
        <v>121</v>
      </c>
      <c r="BM411" t="s">
        <v>123</v>
      </c>
      <c r="BO411" t="s">
        <v>120</v>
      </c>
      <c r="BP411" t="s">
        <v>77</v>
      </c>
      <c r="BQ411" s="3">
        <v>1</v>
      </c>
      <c r="BR411" s="3" t="str">
        <f t="shared" si="49"/>
        <v>Relaciones internacionales</v>
      </c>
      <c r="BS411" s="3">
        <f t="shared" si="50"/>
        <v>15</v>
      </c>
      <c r="BT411" s="83">
        <f t="shared" si="51"/>
        <v>0</v>
      </c>
      <c r="BU411" s="82">
        <f t="shared" si="52"/>
        <v>1.25</v>
      </c>
      <c r="BV411" s="3" t="str">
        <f t="shared" si="53"/>
        <v>0</v>
      </c>
      <c r="BW411" s="3" t="str">
        <f t="shared" si="48"/>
        <v>0</v>
      </c>
      <c r="BX411" s="3" t="str">
        <f t="shared" si="54"/>
        <v>1</v>
      </c>
    </row>
    <row r="412" spans="1:76" ht="15" customHeight="1" x14ac:dyDescent="0.3">
      <c r="A412" t="s">
        <v>1840</v>
      </c>
      <c r="C412" t="s">
        <v>1841</v>
      </c>
      <c r="D412" t="s">
        <v>1842</v>
      </c>
      <c r="F412" t="s">
        <v>116</v>
      </c>
      <c r="G412" t="s">
        <v>101</v>
      </c>
      <c r="H412" t="s">
        <v>68</v>
      </c>
      <c r="K412" t="s">
        <v>122</v>
      </c>
      <c r="L412" t="s">
        <v>1843</v>
      </c>
      <c r="N412" t="s">
        <v>118</v>
      </c>
      <c r="O412" t="s">
        <v>1757</v>
      </c>
      <c r="P412" s="1">
        <v>42962</v>
      </c>
      <c r="R412">
        <v>275.7</v>
      </c>
      <c r="S412">
        <v>4</v>
      </c>
      <c r="U412">
        <v>905</v>
      </c>
      <c r="W412">
        <v>10</v>
      </c>
      <c r="Y412" t="s">
        <v>70</v>
      </c>
      <c r="Z412" t="s">
        <v>71</v>
      </c>
      <c r="AB412" t="s">
        <v>72</v>
      </c>
      <c r="AD412" t="s">
        <v>77</v>
      </c>
      <c r="AM412" t="s">
        <v>77</v>
      </c>
      <c r="AT412" t="s">
        <v>219</v>
      </c>
      <c r="AW412" t="s">
        <v>73</v>
      </c>
      <c r="AX412" t="s">
        <v>74</v>
      </c>
      <c r="AY412">
        <v>-1</v>
      </c>
      <c r="AZ412" t="s">
        <v>49</v>
      </c>
      <c r="BA412" t="s">
        <v>74</v>
      </c>
      <c r="BB412">
        <v>-1</v>
      </c>
      <c r="BD412">
        <v>0.46</v>
      </c>
      <c r="BE412">
        <v>905</v>
      </c>
      <c r="BF412">
        <v>-905</v>
      </c>
      <c r="BG412">
        <v>1.25</v>
      </c>
      <c r="BL412" t="s">
        <v>101</v>
      </c>
      <c r="BM412" t="s">
        <v>132</v>
      </c>
      <c r="BO412" t="s">
        <v>120</v>
      </c>
      <c r="BP412" t="s">
        <v>77</v>
      </c>
      <c r="BQ412" s="3">
        <v>1</v>
      </c>
      <c r="BR412" s="3" t="s">
        <v>220</v>
      </c>
      <c r="BS412" s="3">
        <f t="shared" si="50"/>
        <v>15</v>
      </c>
      <c r="BT412" s="83">
        <f t="shared" si="51"/>
        <v>0</v>
      </c>
      <c r="BU412" s="82">
        <f t="shared" si="52"/>
        <v>0.625</v>
      </c>
      <c r="BV412" s="3" t="str">
        <f t="shared" si="53"/>
        <v>0</v>
      </c>
      <c r="BW412" s="3" t="str">
        <f t="shared" si="48"/>
        <v>0</v>
      </c>
      <c r="BX412" s="3" t="str">
        <f t="shared" si="54"/>
        <v>1</v>
      </c>
    </row>
    <row r="413" spans="1:76" x14ac:dyDescent="0.3">
      <c r="A413" t="s">
        <v>1844</v>
      </c>
      <c r="C413" t="s">
        <v>1845</v>
      </c>
      <c r="D413" t="s">
        <v>1846</v>
      </c>
      <c r="F413" t="s">
        <v>116</v>
      </c>
      <c r="G413" t="s">
        <v>288</v>
      </c>
      <c r="H413" t="s">
        <v>68</v>
      </c>
      <c r="L413" t="s">
        <v>674</v>
      </c>
      <c r="N413" t="s">
        <v>319</v>
      </c>
      <c r="O413" t="s">
        <v>1757</v>
      </c>
      <c r="P413" s="1">
        <v>42962</v>
      </c>
      <c r="R413">
        <v>188.2</v>
      </c>
      <c r="S413">
        <v>4</v>
      </c>
      <c r="U413">
        <v>12</v>
      </c>
      <c r="W413">
        <v>16</v>
      </c>
      <c r="Y413" t="s">
        <v>320</v>
      </c>
      <c r="Z413" t="s">
        <v>71</v>
      </c>
      <c r="AB413" t="s">
        <v>72</v>
      </c>
      <c r="AK413" t="s">
        <v>167</v>
      </c>
      <c r="AW413" t="s">
        <v>73</v>
      </c>
      <c r="AX413" t="s">
        <v>78</v>
      </c>
      <c r="AY413">
        <v>1</v>
      </c>
      <c r="AZ413" t="s">
        <v>49</v>
      </c>
      <c r="BA413" t="s">
        <v>78</v>
      </c>
      <c r="BB413">
        <v>1</v>
      </c>
      <c r="BD413">
        <v>0.12</v>
      </c>
      <c r="BE413">
        <v>6</v>
      </c>
      <c r="BF413">
        <v>6</v>
      </c>
      <c r="BG413">
        <v>6.56</v>
      </c>
      <c r="BL413" t="s">
        <v>288</v>
      </c>
      <c r="BM413" t="s">
        <v>321</v>
      </c>
      <c r="BO413" t="s">
        <v>120</v>
      </c>
      <c r="BP413" t="s">
        <v>77</v>
      </c>
      <c r="BQ413" s="3">
        <v>1</v>
      </c>
      <c r="BR413" s="3" t="s">
        <v>220</v>
      </c>
      <c r="BS413" s="3">
        <f t="shared" si="50"/>
        <v>15</v>
      </c>
      <c r="BT413" s="83">
        <f t="shared" si="51"/>
        <v>0</v>
      </c>
      <c r="BU413" s="82">
        <f t="shared" si="52"/>
        <v>3.2799999999999994</v>
      </c>
      <c r="BV413" s="3" t="str">
        <f t="shared" si="53"/>
        <v>1</v>
      </c>
      <c r="BW413" s="3" t="str">
        <f t="shared" si="48"/>
        <v>0</v>
      </c>
      <c r="BX413" s="3" t="str">
        <f t="shared" si="54"/>
        <v>0</v>
      </c>
    </row>
    <row r="414" spans="1:76" ht="15" customHeight="1" x14ac:dyDescent="0.3">
      <c r="A414" t="s">
        <v>1847</v>
      </c>
      <c r="C414" t="s">
        <v>1848</v>
      </c>
      <c r="D414" t="s">
        <v>1810</v>
      </c>
      <c r="F414" t="s">
        <v>134</v>
      </c>
      <c r="G414" t="s">
        <v>1811</v>
      </c>
      <c r="H414" t="s">
        <v>68</v>
      </c>
      <c r="I414" t="s">
        <v>68</v>
      </c>
      <c r="L414" t="s">
        <v>347</v>
      </c>
      <c r="N414" t="s">
        <v>134</v>
      </c>
      <c r="O414" t="s">
        <v>1849</v>
      </c>
      <c r="P414" s="1">
        <v>42963</v>
      </c>
      <c r="Q414" s="2">
        <v>2.7233796296296298E-2</v>
      </c>
      <c r="U414">
        <v>15597.19</v>
      </c>
      <c r="V414">
        <v>635</v>
      </c>
      <c r="Z414" t="s">
        <v>71</v>
      </c>
      <c r="AA414" t="s">
        <v>68</v>
      </c>
      <c r="AF414" t="s">
        <v>221</v>
      </c>
      <c r="AW414" t="s">
        <v>73</v>
      </c>
      <c r="AX414" t="s">
        <v>74</v>
      </c>
      <c r="AY414">
        <v>1</v>
      </c>
      <c r="AZ414" t="s">
        <v>49</v>
      </c>
      <c r="BA414" t="s">
        <v>74</v>
      </c>
      <c r="BB414">
        <v>1</v>
      </c>
      <c r="BC414">
        <v>635</v>
      </c>
      <c r="BE414">
        <v>15597.19</v>
      </c>
      <c r="BF414">
        <v>15597.19</v>
      </c>
      <c r="BG414">
        <v>10</v>
      </c>
      <c r="BL414" t="s">
        <v>162</v>
      </c>
      <c r="BP414" t="s">
        <v>233</v>
      </c>
      <c r="BQ414" s="3">
        <v>1</v>
      </c>
      <c r="BR414" s="3" t="str">
        <f t="shared" si="49"/>
        <v>Administración</v>
      </c>
      <c r="BS414" s="3">
        <f t="shared" si="50"/>
        <v>16</v>
      </c>
      <c r="BT414" s="83">
        <f t="shared" si="51"/>
        <v>7.7818627450980393E-3</v>
      </c>
      <c r="BU414" s="82">
        <f t="shared" si="52"/>
        <v>5</v>
      </c>
      <c r="BV414" s="3" t="str">
        <f t="shared" si="53"/>
        <v>1</v>
      </c>
      <c r="BW414" s="3" t="str">
        <f t="shared" si="48"/>
        <v>0</v>
      </c>
      <c r="BX414" s="3" t="str">
        <f t="shared" si="54"/>
        <v>0</v>
      </c>
    </row>
    <row r="415" spans="1:76" x14ac:dyDescent="0.3">
      <c r="A415" t="s">
        <v>1850</v>
      </c>
      <c r="C415" t="s">
        <v>1851</v>
      </c>
      <c r="D415" t="s">
        <v>1852</v>
      </c>
      <c r="F415" t="s">
        <v>83</v>
      </c>
      <c r="G415" t="s">
        <v>84</v>
      </c>
      <c r="H415" t="s">
        <v>68</v>
      </c>
      <c r="I415" t="s">
        <v>68</v>
      </c>
      <c r="N415" t="s">
        <v>83</v>
      </c>
      <c r="O415" t="s">
        <v>1853</v>
      </c>
      <c r="P415" s="1">
        <v>42963</v>
      </c>
      <c r="Q415" s="2">
        <v>0.2521990740740741</v>
      </c>
      <c r="U415">
        <v>141.30000000000001</v>
      </c>
      <c r="V415">
        <v>212</v>
      </c>
      <c r="Z415" t="s">
        <v>71</v>
      </c>
      <c r="AA415" t="s">
        <v>68</v>
      </c>
      <c r="AD415" t="s">
        <v>77</v>
      </c>
      <c r="AV415" t="s">
        <v>497</v>
      </c>
      <c r="AW415" t="s">
        <v>73</v>
      </c>
      <c r="AX415" t="s">
        <v>74</v>
      </c>
      <c r="AY415">
        <v>1</v>
      </c>
      <c r="AZ415" t="s">
        <v>49</v>
      </c>
      <c r="BA415" t="s">
        <v>74</v>
      </c>
      <c r="BB415">
        <v>1</v>
      </c>
      <c r="BC415">
        <v>212</v>
      </c>
      <c r="BE415">
        <v>141.30000000000001</v>
      </c>
      <c r="BF415">
        <v>141.30000000000001</v>
      </c>
      <c r="BG415">
        <v>10</v>
      </c>
      <c r="BL415" t="s">
        <v>85</v>
      </c>
      <c r="BP415" t="s">
        <v>233</v>
      </c>
      <c r="BQ415" s="3">
        <v>1</v>
      </c>
      <c r="BR415" s="3" t="str">
        <f t="shared" si="49"/>
        <v>Aniversario del Canal de Panamá</v>
      </c>
      <c r="BS415" s="3">
        <f t="shared" si="50"/>
        <v>16</v>
      </c>
      <c r="BT415" s="83">
        <f t="shared" si="51"/>
        <v>2.5980392156862747E-3</v>
      </c>
      <c r="BU415" s="82">
        <f t="shared" si="52"/>
        <v>5</v>
      </c>
      <c r="BV415" s="3" t="str">
        <f t="shared" si="53"/>
        <v>1</v>
      </c>
      <c r="BW415" s="3" t="str">
        <f t="shared" si="48"/>
        <v>0</v>
      </c>
      <c r="BX415" s="3" t="str">
        <f t="shared" si="54"/>
        <v>0</v>
      </c>
    </row>
    <row r="416" spans="1:76" x14ac:dyDescent="0.3">
      <c r="A416" t="s">
        <v>1854</v>
      </c>
      <c r="C416" t="s">
        <v>1855</v>
      </c>
      <c r="D416" t="s">
        <v>1810</v>
      </c>
      <c r="F416" t="s">
        <v>134</v>
      </c>
      <c r="G416" t="s">
        <v>1811</v>
      </c>
      <c r="H416" t="s">
        <v>68</v>
      </c>
      <c r="I416" t="s">
        <v>68</v>
      </c>
      <c r="L416" t="s">
        <v>347</v>
      </c>
      <c r="N416" t="s">
        <v>134</v>
      </c>
      <c r="O416" t="s">
        <v>1856</v>
      </c>
      <c r="P416" s="1">
        <v>42963</v>
      </c>
      <c r="Q416" s="2">
        <v>1.7962962962962962E-2</v>
      </c>
      <c r="U416">
        <v>14712.94</v>
      </c>
      <c r="V416">
        <v>599</v>
      </c>
      <c r="Z416" t="s">
        <v>71</v>
      </c>
      <c r="AA416" t="s">
        <v>68</v>
      </c>
      <c r="AF416" t="s">
        <v>221</v>
      </c>
      <c r="AW416" t="s">
        <v>73</v>
      </c>
      <c r="AX416" t="s">
        <v>74</v>
      </c>
      <c r="AY416">
        <v>1</v>
      </c>
      <c r="AZ416" t="s">
        <v>49</v>
      </c>
      <c r="BA416" t="s">
        <v>74</v>
      </c>
      <c r="BB416">
        <v>1</v>
      </c>
      <c r="BC416">
        <v>599</v>
      </c>
      <c r="BE416">
        <v>14712.94</v>
      </c>
      <c r="BF416">
        <v>14712.94</v>
      </c>
      <c r="BG416">
        <v>10</v>
      </c>
      <c r="BL416" t="s">
        <v>162</v>
      </c>
      <c r="BP416" t="s">
        <v>233</v>
      </c>
      <c r="BQ416" s="3">
        <v>1</v>
      </c>
      <c r="BR416" s="3" t="s">
        <v>220</v>
      </c>
      <c r="BS416" s="3">
        <f t="shared" si="50"/>
        <v>16</v>
      </c>
      <c r="BT416" s="83">
        <f t="shared" si="51"/>
        <v>7.3406862745098037E-3</v>
      </c>
      <c r="BU416" s="82">
        <f t="shared" si="52"/>
        <v>5</v>
      </c>
      <c r="BV416" s="3" t="str">
        <f t="shared" si="53"/>
        <v>1</v>
      </c>
      <c r="BW416" s="3" t="str">
        <f t="shared" si="48"/>
        <v>0</v>
      </c>
      <c r="BX416" s="3" t="str">
        <f t="shared" si="54"/>
        <v>0</v>
      </c>
    </row>
    <row r="417" spans="1:76" x14ac:dyDescent="0.3">
      <c r="A417" t="s">
        <v>1857</v>
      </c>
      <c r="B417" t="s">
        <v>1858</v>
      </c>
      <c r="C417" t="s">
        <v>1858</v>
      </c>
      <c r="D417" t="s">
        <v>1835</v>
      </c>
      <c r="F417" t="s">
        <v>66</v>
      </c>
      <c r="G417" t="s">
        <v>95</v>
      </c>
      <c r="H417" t="s">
        <v>68</v>
      </c>
      <c r="N417" t="s">
        <v>69</v>
      </c>
      <c r="O417" t="s">
        <v>1859</v>
      </c>
      <c r="P417" s="1">
        <v>42963</v>
      </c>
      <c r="Q417" s="2">
        <v>0.4513888888888889</v>
      </c>
      <c r="S417">
        <v>44394</v>
      </c>
      <c r="U417">
        <v>266.36</v>
      </c>
      <c r="X417">
        <v>5</v>
      </c>
      <c r="Y417" t="s">
        <v>70</v>
      </c>
      <c r="Z417" t="s">
        <v>71</v>
      </c>
      <c r="AB417" t="s">
        <v>72</v>
      </c>
      <c r="AU417" t="s">
        <v>174</v>
      </c>
      <c r="AW417" t="s">
        <v>73</v>
      </c>
      <c r="AX417" t="s">
        <v>78</v>
      </c>
      <c r="AY417">
        <v>1</v>
      </c>
      <c r="AZ417" t="s">
        <v>49</v>
      </c>
      <c r="BA417" t="s">
        <v>78</v>
      </c>
      <c r="BB417">
        <v>1</v>
      </c>
      <c r="BE417">
        <v>133.18</v>
      </c>
      <c r="BF417">
        <v>133.18</v>
      </c>
      <c r="BG417">
        <v>6.56</v>
      </c>
      <c r="BL417" t="s">
        <v>95</v>
      </c>
      <c r="BM417" t="s">
        <v>96</v>
      </c>
      <c r="BP417" t="s">
        <v>233</v>
      </c>
      <c r="BQ417" s="3">
        <v>1</v>
      </c>
      <c r="BR417" s="3" t="str">
        <f t="shared" si="49"/>
        <v>Relaciones internacionales</v>
      </c>
      <c r="BS417" s="3">
        <f t="shared" si="50"/>
        <v>16</v>
      </c>
      <c r="BT417" s="83">
        <f t="shared" si="51"/>
        <v>0</v>
      </c>
      <c r="BU417" s="82">
        <f t="shared" si="52"/>
        <v>3.2799999999999994</v>
      </c>
      <c r="BV417" s="3" t="str">
        <f t="shared" si="53"/>
        <v>1</v>
      </c>
      <c r="BW417" s="3" t="str">
        <f t="shared" si="48"/>
        <v>0</v>
      </c>
      <c r="BX417" s="3" t="str">
        <f t="shared" si="54"/>
        <v>0</v>
      </c>
    </row>
    <row r="418" spans="1:76" x14ac:dyDescent="0.3">
      <c r="A418" t="s">
        <v>1860</v>
      </c>
      <c r="B418" t="s">
        <v>1858</v>
      </c>
      <c r="C418" t="s">
        <v>1858</v>
      </c>
      <c r="D418" t="s">
        <v>1861</v>
      </c>
      <c r="F418" t="s">
        <v>66</v>
      </c>
      <c r="G418" t="s">
        <v>95</v>
      </c>
      <c r="H418" t="s">
        <v>68</v>
      </c>
      <c r="N418" t="s">
        <v>69</v>
      </c>
      <c r="O418" t="s">
        <v>1862</v>
      </c>
      <c r="P418" s="1">
        <v>42963</v>
      </c>
      <c r="Q418" s="2">
        <v>0.45069444444444445</v>
      </c>
      <c r="S418">
        <v>44394</v>
      </c>
      <c r="U418">
        <v>266.36</v>
      </c>
      <c r="X418">
        <v>5</v>
      </c>
      <c r="Y418" t="s">
        <v>70</v>
      </c>
      <c r="Z418" t="s">
        <v>71</v>
      </c>
      <c r="AB418" t="s">
        <v>72</v>
      </c>
      <c r="AU418" t="s">
        <v>174</v>
      </c>
      <c r="AW418" t="s">
        <v>73</v>
      </c>
      <c r="AX418" t="s">
        <v>78</v>
      </c>
      <c r="AY418">
        <v>1</v>
      </c>
      <c r="AZ418" t="s">
        <v>49</v>
      </c>
      <c r="BA418" t="s">
        <v>78</v>
      </c>
      <c r="BB418">
        <v>1</v>
      </c>
      <c r="BE418">
        <v>133.18</v>
      </c>
      <c r="BF418">
        <v>133.18</v>
      </c>
      <c r="BG418">
        <v>6.56</v>
      </c>
      <c r="BL418" t="s">
        <v>95</v>
      </c>
      <c r="BM418" t="s">
        <v>96</v>
      </c>
      <c r="BP418" t="s">
        <v>233</v>
      </c>
      <c r="BQ418" s="3">
        <v>1</v>
      </c>
      <c r="BR418" s="3" t="str">
        <f t="shared" si="49"/>
        <v>Relaciones internacionales</v>
      </c>
      <c r="BS418" s="3">
        <f t="shared" si="50"/>
        <v>16</v>
      </c>
      <c r="BT418" s="83">
        <f t="shared" si="51"/>
        <v>0</v>
      </c>
      <c r="BU418" s="82">
        <f t="shared" si="52"/>
        <v>3.2799999999999994</v>
      </c>
      <c r="BV418" s="3" t="str">
        <f t="shared" si="53"/>
        <v>1</v>
      </c>
      <c r="BW418" s="3" t="str">
        <f t="shared" si="48"/>
        <v>0</v>
      </c>
      <c r="BX418" s="3" t="str">
        <f t="shared" si="54"/>
        <v>0</v>
      </c>
    </row>
    <row r="419" spans="1:76" x14ac:dyDescent="0.3">
      <c r="A419" t="s">
        <v>1863</v>
      </c>
      <c r="B419" t="s">
        <v>1864</v>
      </c>
      <c r="C419" t="s">
        <v>1864</v>
      </c>
      <c r="D419" t="s">
        <v>1865</v>
      </c>
      <c r="F419" t="s">
        <v>66</v>
      </c>
      <c r="G419" t="s">
        <v>107</v>
      </c>
      <c r="H419" t="s">
        <v>68</v>
      </c>
      <c r="L419" t="s">
        <v>1866</v>
      </c>
      <c r="N419" t="s">
        <v>69</v>
      </c>
      <c r="O419" t="s">
        <v>1867</v>
      </c>
      <c r="P419" s="1">
        <v>42963</v>
      </c>
      <c r="Q419" s="2">
        <v>0.5444444444444444</v>
      </c>
      <c r="S419">
        <v>419</v>
      </c>
      <c r="U419">
        <v>100</v>
      </c>
      <c r="X419">
        <v>4</v>
      </c>
      <c r="Y419" t="s">
        <v>70</v>
      </c>
      <c r="Z419" t="s">
        <v>71</v>
      </c>
      <c r="AB419" t="s">
        <v>72</v>
      </c>
      <c r="AU419" t="s">
        <v>174</v>
      </c>
      <c r="AW419" t="s">
        <v>73</v>
      </c>
      <c r="AX419" t="s">
        <v>82</v>
      </c>
      <c r="AY419">
        <v>0</v>
      </c>
      <c r="AZ419" t="s">
        <v>49</v>
      </c>
      <c r="BA419" t="s">
        <v>82</v>
      </c>
      <c r="BB419">
        <v>0</v>
      </c>
      <c r="BE419">
        <v>0.08</v>
      </c>
      <c r="BF419">
        <v>0.08</v>
      </c>
      <c r="BG419">
        <v>5.47</v>
      </c>
      <c r="BL419" t="s">
        <v>107</v>
      </c>
      <c r="BM419" t="s">
        <v>108</v>
      </c>
      <c r="BP419" t="s">
        <v>233</v>
      </c>
      <c r="BQ419" s="3">
        <v>1</v>
      </c>
      <c r="BR419" s="3" t="s">
        <v>220</v>
      </c>
      <c r="BS419" s="3">
        <f t="shared" si="50"/>
        <v>16</v>
      </c>
      <c r="BT419" s="83">
        <f t="shared" si="51"/>
        <v>0</v>
      </c>
      <c r="BU419" s="82">
        <f t="shared" si="52"/>
        <v>2.7349999999999994</v>
      </c>
      <c r="BV419" s="3" t="str">
        <f t="shared" si="53"/>
        <v>0</v>
      </c>
      <c r="BW419" s="3" t="str">
        <f t="shared" si="48"/>
        <v>1</v>
      </c>
      <c r="BX419" s="3" t="str">
        <f t="shared" si="54"/>
        <v>0</v>
      </c>
    </row>
    <row r="420" spans="1:76" x14ac:dyDescent="0.3">
      <c r="A420" t="s">
        <v>1868</v>
      </c>
      <c r="C420" t="s">
        <v>1869</v>
      </c>
      <c r="D420" t="s">
        <v>1870</v>
      </c>
      <c r="F420" t="s">
        <v>134</v>
      </c>
      <c r="G420" t="s">
        <v>283</v>
      </c>
      <c r="H420" t="s">
        <v>68</v>
      </c>
      <c r="I420" t="s">
        <v>68</v>
      </c>
      <c r="L420" t="s">
        <v>308</v>
      </c>
      <c r="N420" t="s">
        <v>134</v>
      </c>
      <c r="O420" t="s">
        <v>1871</v>
      </c>
      <c r="P420" s="1">
        <v>42963</v>
      </c>
      <c r="Q420" s="2">
        <v>0.5525578703703703</v>
      </c>
      <c r="U420">
        <v>2202.75</v>
      </c>
      <c r="V420">
        <v>178</v>
      </c>
      <c r="Z420" t="s">
        <v>71</v>
      </c>
      <c r="AA420" t="s">
        <v>68</v>
      </c>
      <c r="AD420" t="s">
        <v>77</v>
      </c>
      <c r="AF420" t="s">
        <v>221</v>
      </c>
      <c r="AW420" t="s">
        <v>73</v>
      </c>
      <c r="AX420" t="s">
        <v>74</v>
      </c>
      <c r="AY420">
        <v>1</v>
      </c>
      <c r="AZ420" t="s">
        <v>49</v>
      </c>
      <c r="BA420" t="s">
        <v>74</v>
      </c>
      <c r="BB420">
        <v>1</v>
      </c>
      <c r="BC420">
        <v>178</v>
      </c>
      <c r="BE420">
        <v>2202.75</v>
      </c>
      <c r="BF420">
        <v>2202.75</v>
      </c>
      <c r="BG420">
        <v>10</v>
      </c>
      <c r="BL420" t="s">
        <v>160</v>
      </c>
      <c r="BP420" t="s">
        <v>233</v>
      </c>
      <c r="BQ420" s="3">
        <v>1</v>
      </c>
      <c r="BR420" s="3" t="str">
        <f t="shared" si="49"/>
        <v>Administración</v>
      </c>
      <c r="BS420" s="3">
        <f t="shared" si="50"/>
        <v>16</v>
      </c>
      <c r="BT420" s="83">
        <f t="shared" si="51"/>
        <v>2.181372549019608E-3</v>
      </c>
      <c r="BU420" s="82">
        <f t="shared" si="52"/>
        <v>5</v>
      </c>
      <c r="BV420" s="3" t="str">
        <f t="shared" si="53"/>
        <v>1</v>
      </c>
      <c r="BW420" s="3" t="str">
        <f t="shared" si="48"/>
        <v>0</v>
      </c>
      <c r="BX420" s="3" t="str">
        <f t="shared" si="54"/>
        <v>0</v>
      </c>
    </row>
    <row r="421" spans="1:76" x14ac:dyDescent="0.3">
      <c r="A421" t="s">
        <v>1872</v>
      </c>
      <c r="B421" t="s">
        <v>1873</v>
      </c>
      <c r="C421" t="s">
        <v>1873</v>
      </c>
      <c r="D421" t="s">
        <v>1874</v>
      </c>
      <c r="F421" t="s">
        <v>66</v>
      </c>
      <c r="G421" t="s">
        <v>1875</v>
      </c>
      <c r="H421" t="s">
        <v>68</v>
      </c>
      <c r="N421" t="s">
        <v>69</v>
      </c>
      <c r="O421" t="s">
        <v>1876</v>
      </c>
      <c r="P421" s="1">
        <v>42963</v>
      </c>
      <c r="Q421" s="2">
        <v>0.72222222222222221</v>
      </c>
      <c r="S421">
        <v>84</v>
      </c>
      <c r="U421">
        <v>100</v>
      </c>
      <c r="X421">
        <v>3</v>
      </c>
      <c r="Z421" t="s">
        <v>71</v>
      </c>
      <c r="AB421" t="s">
        <v>72</v>
      </c>
      <c r="AE421" t="s">
        <v>194</v>
      </c>
      <c r="AG421" t="s">
        <v>166</v>
      </c>
      <c r="AW421" t="s">
        <v>73</v>
      </c>
      <c r="AX421" t="s">
        <v>74</v>
      </c>
      <c r="AY421">
        <v>1</v>
      </c>
      <c r="AZ421" t="s">
        <v>49</v>
      </c>
      <c r="BA421" t="s">
        <v>74</v>
      </c>
      <c r="BB421">
        <v>1</v>
      </c>
      <c r="BE421">
        <v>0.67</v>
      </c>
      <c r="BF421">
        <v>0.67</v>
      </c>
      <c r="BG421">
        <v>7.81</v>
      </c>
      <c r="BL421" t="s">
        <v>1875</v>
      </c>
      <c r="BM421" t="s">
        <v>1877</v>
      </c>
      <c r="BP421" t="s">
        <v>233</v>
      </c>
      <c r="BQ421" s="3">
        <v>1</v>
      </c>
      <c r="BR421" s="3" t="str">
        <f t="shared" si="49"/>
        <v>Niños y juventud</v>
      </c>
      <c r="BS421" s="3">
        <f t="shared" si="50"/>
        <v>16</v>
      </c>
      <c r="BT421" s="83">
        <f t="shared" si="51"/>
        <v>0</v>
      </c>
      <c r="BU421" s="82">
        <f t="shared" si="52"/>
        <v>3.9049999999999994</v>
      </c>
      <c r="BV421" s="3" t="str">
        <f t="shared" si="53"/>
        <v>1</v>
      </c>
      <c r="BW421" s="3" t="str">
        <f t="shared" si="48"/>
        <v>0</v>
      </c>
      <c r="BX421" s="3" t="str">
        <f t="shared" si="54"/>
        <v>0</v>
      </c>
    </row>
    <row r="422" spans="1:76" x14ac:dyDescent="0.3">
      <c r="A422" t="s">
        <v>1878</v>
      </c>
      <c r="B422" t="s">
        <v>1879</v>
      </c>
      <c r="C422" t="s">
        <v>1879</v>
      </c>
      <c r="D422" t="s">
        <v>1610</v>
      </c>
      <c r="F422" t="s">
        <v>66</v>
      </c>
      <c r="G422" t="s">
        <v>92</v>
      </c>
      <c r="H422" t="s">
        <v>68</v>
      </c>
      <c r="L422" t="s">
        <v>93</v>
      </c>
      <c r="N422" t="s">
        <v>69</v>
      </c>
      <c r="O422" t="s">
        <v>1880</v>
      </c>
      <c r="P422" s="1">
        <v>42963</v>
      </c>
      <c r="Q422" s="2">
        <v>0.5805555555555556</v>
      </c>
      <c r="S422">
        <v>105</v>
      </c>
      <c r="U422">
        <v>100</v>
      </c>
      <c r="X422">
        <v>3</v>
      </c>
      <c r="Z422" t="s">
        <v>71</v>
      </c>
      <c r="AB422" t="s">
        <v>72</v>
      </c>
      <c r="AU422" t="s">
        <v>174</v>
      </c>
      <c r="AW422" t="s">
        <v>73</v>
      </c>
      <c r="AX422" t="s">
        <v>82</v>
      </c>
      <c r="AY422">
        <v>1</v>
      </c>
      <c r="AZ422" t="s">
        <v>49</v>
      </c>
      <c r="BA422" t="s">
        <v>82</v>
      </c>
      <c r="BB422">
        <v>1</v>
      </c>
      <c r="BE422">
        <v>0.02</v>
      </c>
      <c r="BF422">
        <v>0.02</v>
      </c>
      <c r="BG422">
        <v>5.94</v>
      </c>
      <c r="BL422" t="s">
        <v>92</v>
      </c>
      <c r="BM422" t="s">
        <v>94</v>
      </c>
      <c r="BP422" t="s">
        <v>233</v>
      </c>
      <c r="BQ422" s="3">
        <v>1</v>
      </c>
      <c r="BR422" s="3" t="str">
        <f t="shared" si="49"/>
        <v>Relaciones internacionales</v>
      </c>
      <c r="BS422" s="3">
        <f t="shared" si="50"/>
        <v>16</v>
      </c>
      <c r="BT422" s="83">
        <f t="shared" si="51"/>
        <v>0</v>
      </c>
      <c r="BU422" s="82">
        <f t="shared" si="52"/>
        <v>2.9700000000000006</v>
      </c>
      <c r="BV422" s="3" t="str">
        <f t="shared" si="53"/>
        <v>1</v>
      </c>
      <c r="BW422" s="3" t="str">
        <f t="shared" si="48"/>
        <v>0</v>
      </c>
      <c r="BX422" s="3" t="str">
        <f t="shared" si="54"/>
        <v>0</v>
      </c>
    </row>
    <row r="423" spans="1:76" x14ac:dyDescent="0.3">
      <c r="A423" t="s">
        <v>1881</v>
      </c>
      <c r="B423" t="s">
        <v>1882</v>
      </c>
      <c r="C423" t="s">
        <v>1882</v>
      </c>
      <c r="D423" t="s">
        <v>1883</v>
      </c>
      <c r="F423" t="s">
        <v>66</v>
      </c>
      <c r="G423" t="s">
        <v>67</v>
      </c>
      <c r="H423" t="s">
        <v>68</v>
      </c>
      <c r="N423" t="s">
        <v>69</v>
      </c>
      <c r="O423" t="s">
        <v>1884</v>
      </c>
      <c r="P423" s="1">
        <v>42963</v>
      </c>
      <c r="Q423" s="2">
        <v>0.52569444444444446</v>
      </c>
      <c r="S423">
        <v>49727</v>
      </c>
      <c r="U423">
        <v>462.46</v>
      </c>
      <c r="X423">
        <v>5</v>
      </c>
      <c r="Y423" t="s">
        <v>70</v>
      </c>
      <c r="Z423" t="s">
        <v>71</v>
      </c>
      <c r="AB423" t="s">
        <v>72</v>
      </c>
      <c r="AU423" t="s">
        <v>174</v>
      </c>
      <c r="AW423" t="s">
        <v>73</v>
      </c>
      <c r="AX423" t="s">
        <v>78</v>
      </c>
      <c r="AY423">
        <v>1</v>
      </c>
      <c r="AZ423" t="s">
        <v>49</v>
      </c>
      <c r="BA423" t="s">
        <v>78</v>
      </c>
      <c r="BB423">
        <v>1</v>
      </c>
      <c r="BE423">
        <v>231.23</v>
      </c>
      <c r="BF423">
        <v>231.23</v>
      </c>
      <c r="BG423">
        <v>6.56</v>
      </c>
      <c r="BL423" t="s">
        <v>67</v>
      </c>
      <c r="BM423" t="s">
        <v>75</v>
      </c>
      <c r="BP423" t="s">
        <v>233</v>
      </c>
      <c r="BQ423" s="3">
        <v>1</v>
      </c>
      <c r="BR423" s="3" t="str">
        <f t="shared" si="49"/>
        <v>Relaciones internacionales</v>
      </c>
      <c r="BS423" s="3">
        <f t="shared" si="50"/>
        <v>16</v>
      </c>
      <c r="BT423" s="83">
        <f t="shared" si="51"/>
        <v>0</v>
      </c>
      <c r="BU423" s="82">
        <f t="shared" si="52"/>
        <v>3.2799999999999994</v>
      </c>
      <c r="BV423" s="3" t="str">
        <f t="shared" si="53"/>
        <v>1</v>
      </c>
      <c r="BW423" s="3" t="str">
        <f t="shared" si="48"/>
        <v>0</v>
      </c>
      <c r="BX423" s="3" t="str">
        <f t="shared" si="54"/>
        <v>0</v>
      </c>
    </row>
    <row r="424" spans="1:76" x14ac:dyDescent="0.3">
      <c r="A424" t="s">
        <v>1885</v>
      </c>
      <c r="B424" t="s">
        <v>1886</v>
      </c>
      <c r="C424" t="s">
        <v>1886</v>
      </c>
      <c r="D424" t="s">
        <v>1887</v>
      </c>
      <c r="F424" t="s">
        <v>66</v>
      </c>
      <c r="G424" t="s">
        <v>97</v>
      </c>
      <c r="H424" t="s">
        <v>68</v>
      </c>
      <c r="N424" t="s">
        <v>69</v>
      </c>
      <c r="O424" t="s">
        <v>1888</v>
      </c>
      <c r="P424" s="1">
        <v>42963</v>
      </c>
      <c r="Q424" s="2">
        <v>0.52916666666666667</v>
      </c>
      <c r="S424">
        <v>419</v>
      </c>
      <c r="U424">
        <v>100</v>
      </c>
      <c r="X424">
        <v>4</v>
      </c>
      <c r="Z424" t="s">
        <v>71</v>
      </c>
      <c r="AB424" t="s">
        <v>72</v>
      </c>
      <c r="AE424" t="s">
        <v>194</v>
      </c>
      <c r="AU424" t="s">
        <v>174</v>
      </c>
      <c r="AW424" t="s">
        <v>73</v>
      </c>
      <c r="AX424" t="s">
        <v>78</v>
      </c>
      <c r="AY424">
        <v>1</v>
      </c>
      <c r="AZ424" t="s">
        <v>49</v>
      </c>
      <c r="BA424" t="s">
        <v>78</v>
      </c>
      <c r="BB424">
        <v>1</v>
      </c>
      <c r="BE424">
        <v>0.42</v>
      </c>
      <c r="BF424">
        <v>0.42</v>
      </c>
      <c r="BG424">
        <v>6.56</v>
      </c>
      <c r="BL424" t="s">
        <v>97</v>
      </c>
      <c r="BM424" t="s">
        <v>98</v>
      </c>
      <c r="BP424" t="s">
        <v>233</v>
      </c>
      <c r="BQ424" s="3">
        <v>1</v>
      </c>
      <c r="BR424" s="3" t="str">
        <f t="shared" si="49"/>
        <v>Relaciones internacionales</v>
      </c>
      <c r="BS424" s="3">
        <f t="shared" si="50"/>
        <v>16</v>
      </c>
      <c r="BT424" s="83">
        <f t="shared" si="51"/>
        <v>0</v>
      </c>
      <c r="BU424" s="82">
        <f t="shared" si="52"/>
        <v>3.2799999999999994</v>
      </c>
      <c r="BV424" s="3" t="str">
        <f t="shared" si="53"/>
        <v>1</v>
      </c>
      <c r="BW424" s="3" t="str">
        <f t="shared" si="48"/>
        <v>0</v>
      </c>
      <c r="BX424" s="3" t="str">
        <f t="shared" si="54"/>
        <v>0</v>
      </c>
    </row>
    <row r="425" spans="1:76" x14ac:dyDescent="0.3">
      <c r="A425" t="s">
        <v>1889</v>
      </c>
      <c r="B425" t="s">
        <v>1787</v>
      </c>
      <c r="C425" t="s">
        <v>1787</v>
      </c>
      <c r="D425" t="s">
        <v>1890</v>
      </c>
      <c r="F425" t="s">
        <v>66</v>
      </c>
      <c r="G425" t="s">
        <v>67</v>
      </c>
      <c r="H425" t="s">
        <v>68</v>
      </c>
      <c r="N425" t="s">
        <v>69</v>
      </c>
      <c r="O425" t="s">
        <v>1891</v>
      </c>
      <c r="P425" s="1">
        <v>42963</v>
      </c>
      <c r="Q425" s="2">
        <v>0.70972222222222225</v>
      </c>
      <c r="S425">
        <v>49727</v>
      </c>
      <c r="U425">
        <v>462.46</v>
      </c>
      <c r="X425">
        <v>5</v>
      </c>
      <c r="Y425" t="s">
        <v>70</v>
      </c>
      <c r="Z425" t="s">
        <v>71</v>
      </c>
      <c r="AB425" t="s">
        <v>72</v>
      </c>
      <c r="AE425" t="s">
        <v>194</v>
      </c>
      <c r="AV425" t="s">
        <v>497</v>
      </c>
      <c r="AW425" t="s">
        <v>73</v>
      </c>
      <c r="AX425" t="s">
        <v>74</v>
      </c>
      <c r="AY425">
        <v>1</v>
      </c>
      <c r="AZ425" t="s">
        <v>49</v>
      </c>
      <c r="BA425" t="s">
        <v>74</v>
      </c>
      <c r="BB425">
        <v>1</v>
      </c>
      <c r="BE425">
        <v>462.46</v>
      </c>
      <c r="BF425">
        <v>462.46</v>
      </c>
      <c r="BG425">
        <v>7.81</v>
      </c>
      <c r="BL425" t="s">
        <v>67</v>
      </c>
      <c r="BM425" t="s">
        <v>75</v>
      </c>
      <c r="BP425" t="s">
        <v>233</v>
      </c>
      <c r="BQ425" s="3">
        <v>1</v>
      </c>
      <c r="BR425" s="3" t="str">
        <f t="shared" si="49"/>
        <v>Aniversario del Canal de Panamá</v>
      </c>
      <c r="BS425" s="3">
        <f t="shared" si="50"/>
        <v>16</v>
      </c>
      <c r="BT425" s="83">
        <f t="shared" si="51"/>
        <v>0</v>
      </c>
      <c r="BU425" s="82">
        <f t="shared" si="52"/>
        <v>3.9049999999999994</v>
      </c>
      <c r="BV425" s="3" t="str">
        <f t="shared" si="53"/>
        <v>1</v>
      </c>
      <c r="BW425" s="3" t="str">
        <f t="shared" si="48"/>
        <v>0</v>
      </c>
      <c r="BX425" s="3" t="str">
        <f t="shared" si="54"/>
        <v>0</v>
      </c>
    </row>
    <row r="426" spans="1:76" x14ac:dyDescent="0.3">
      <c r="A426" t="s">
        <v>1892</v>
      </c>
      <c r="C426" t="s">
        <v>1893</v>
      </c>
      <c r="D426" t="s">
        <v>1894</v>
      </c>
      <c r="F426" t="s">
        <v>134</v>
      </c>
      <c r="G426" t="s">
        <v>142</v>
      </c>
      <c r="H426" t="s">
        <v>68</v>
      </c>
      <c r="I426" t="s">
        <v>68</v>
      </c>
      <c r="L426" t="s">
        <v>1895</v>
      </c>
      <c r="N426" t="s">
        <v>134</v>
      </c>
      <c r="O426" t="s">
        <v>1896</v>
      </c>
      <c r="P426" s="1">
        <v>42963</v>
      </c>
      <c r="Q426" s="2">
        <v>0.82937500000000008</v>
      </c>
      <c r="U426">
        <v>11851.95</v>
      </c>
      <c r="V426">
        <v>121</v>
      </c>
      <c r="Z426" t="s">
        <v>71</v>
      </c>
      <c r="AA426" t="s">
        <v>68</v>
      </c>
      <c r="AU426" t="s">
        <v>174</v>
      </c>
      <c r="AW426" t="s">
        <v>73</v>
      </c>
      <c r="AX426" t="s">
        <v>78</v>
      </c>
      <c r="AY426">
        <v>1</v>
      </c>
      <c r="AZ426" t="s">
        <v>49</v>
      </c>
      <c r="BA426" t="s">
        <v>78</v>
      </c>
      <c r="BB426">
        <v>1</v>
      </c>
      <c r="BC426">
        <v>60.5</v>
      </c>
      <c r="BE426">
        <v>5925.98</v>
      </c>
      <c r="BF426">
        <v>5925.98</v>
      </c>
      <c r="BG426">
        <v>8</v>
      </c>
      <c r="BL426" t="s">
        <v>136</v>
      </c>
      <c r="BP426" t="s">
        <v>233</v>
      </c>
      <c r="BQ426" s="3">
        <v>1</v>
      </c>
      <c r="BR426" s="3" t="str">
        <f t="shared" si="49"/>
        <v>Relaciones internacionales</v>
      </c>
      <c r="BS426" s="3">
        <f t="shared" si="50"/>
        <v>16</v>
      </c>
      <c r="BT426" s="83">
        <f t="shared" si="51"/>
        <v>1.4828431372549021E-3</v>
      </c>
      <c r="BU426" s="82">
        <f t="shared" si="52"/>
        <v>4</v>
      </c>
      <c r="BV426" s="3" t="str">
        <f t="shared" si="53"/>
        <v>1</v>
      </c>
      <c r="BW426" s="3" t="str">
        <f t="shared" si="48"/>
        <v>0</v>
      </c>
      <c r="BX426" s="3" t="str">
        <f t="shared" si="54"/>
        <v>0</v>
      </c>
    </row>
    <row r="427" spans="1:76" x14ac:dyDescent="0.3">
      <c r="A427" t="s">
        <v>1897</v>
      </c>
      <c r="C427" t="s">
        <v>1898</v>
      </c>
      <c r="D427" t="s">
        <v>1899</v>
      </c>
      <c r="F427" t="s">
        <v>83</v>
      </c>
      <c r="G427" t="s">
        <v>137</v>
      </c>
      <c r="H427" t="s">
        <v>68</v>
      </c>
      <c r="I427" t="s">
        <v>68</v>
      </c>
      <c r="N427" t="s">
        <v>83</v>
      </c>
      <c r="O427" t="s">
        <v>1900</v>
      </c>
      <c r="P427" s="1">
        <v>42963</v>
      </c>
      <c r="Q427" s="2">
        <v>0.30299768518518516</v>
      </c>
      <c r="U427">
        <v>262.36</v>
      </c>
      <c r="V427">
        <v>246</v>
      </c>
      <c r="Z427" t="s">
        <v>71</v>
      </c>
      <c r="AA427" t="s">
        <v>68</v>
      </c>
      <c r="AD427" t="s">
        <v>77</v>
      </c>
      <c r="AV427" t="s">
        <v>497</v>
      </c>
      <c r="AW427" t="s">
        <v>73</v>
      </c>
      <c r="AX427" t="s">
        <v>74</v>
      </c>
      <c r="AY427">
        <v>1</v>
      </c>
      <c r="AZ427" t="s">
        <v>49</v>
      </c>
      <c r="BA427" t="s">
        <v>74</v>
      </c>
      <c r="BB427">
        <v>1</v>
      </c>
      <c r="BC427">
        <v>246</v>
      </c>
      <c r="BE427">
        <v>262.36</v>
      </c>
      <c r="BF427">
        <v>262.36</v>
      </c>
      <c r="BG427">
        <v>10</v>
      </c>
      <c r="BL427" t="s">
        <v>138</v>
      </c>
      <c r="BP427" t="s">
        <v>233</v>
      </c>
      <c r="BQ427" s="3">
        <v>1</v>
      </c>
      <c r="BR427" s="3" t="str">
        <f t="shared" si="49"/>
        <v>Aniversario del Canal de Panamá</v>
      </c>
      <c r="BS427" s="3">
        <f t="shared" si="50"/>
        <v>16</v>
      </c>
      <c r="BT427" s="83">
        <f t="shared" si="51"/>
        <v>3.0147058823529415E-3</v>
      </c>
      <c r="BU427" s="82">
        <f t="shared" si="52"/>
        <v>5</v>
      </c>
      <c r="BV427" s="3" t="str">
        <f t="shared" si="53"/>
        <v>1</v>
      </c>
      <c r="BW427" s="3" t="str">
        <f t="shared" si="48"/>
        <v>0</v>
      </c>
      <c r="BX427" s="3" t="str">
        <f t="shared" si="54"/>
        <v>0</v>
      </c>
    </row>
    <row r="428" spans="1:76" x14ac:dyDescent="0.3">
      <c r="A428" t="s">
        <v>1901</v>
      </c>
      <c r="B428" t="s">
        <v>1902</v>
      </c>
      <c r="C428" t="s">
        <v>1902</v>
      </c>
      <c r="D428" t="s">
        <v>1903</v>
      </c>
      <c r="F428" t="s">
        <v>66</v>
      </c>
      <c r="G428" t="s">
        <v>151</v>
      </c>
      <c r="H428" t="s">
        <v>68</v>
      </c>
      <c r="L428" t="s">
        <v>829</v>
      </c>
      <c r="N428" t="s">
        <v>69</v>
      </c>
      <c r="O428" t="s">
        <v>1904</v>
      </c>
      <c r="P428" s="1">
        <v>42963</v>
      </c>
      <c r="Q428" s="2">
        <v>0.84444444444444444</v>
      </c>
      <c r="U428">
        <v>100</v>
      </c>
      <c r="Z428" t="s">
        <v>71</v>
      </c>
      <c r="AB428" t="s">
        <v>72</v>
      </c>
      <c r="AU428" t="s">
        <v>174</v>
      </c>
      <c r="AW428" t="s">
        <v>73</v>
      </c>
      <c r="AX428" t="s">
        <v>78</v>
      </c>
      <c r="AY428">
        <v>1</v>
      </c>
      <c r="AZ428" t="s">
        <v>49</v>
      </c>
      <c r="BA428" t="s">
        <v>78</v>
      </c>
      <c r="BB428">
        <v>1</v>
      </c>
      <c r="BG428">
        <v>8</v>
      </c>
      <c r="BL428" t="s">
        <v>151</v>
      </c>
      <c r="BM428" t="s">
        <v>152</v>
      </c>
      <c r="BP428" t="s">
        <v>233</v>
      </c>
      <c r="BQ428" s="3">
        <v>1</v>
      </c>
      <c r="BR428" s="3" t="str">
        <f t="shared" si="49"/>
        <v>Relaciones internacionales</v>
      </c>
      <c r="BS428" s="3">
        <f t="shared" si="50"/>
        <v>16</v>
      </c>
      <c r="BT428" s="83">
        <f t="shared" si="51"/>
        <v>0</v>
      </c>
      <c r="BU428" s="82">
        <f t="shared" si="52"/>
        <v>4</v>
      </c>
      <c r="BV428" s="3" t="str">
        <f t="shared" si="53"/>
        <v>1</v>
      </c>
      <c r="BW428" s="3" t="str">
        <f t="shared" si="48"/>
        <v>0</v>
      </c>
      <c r="BX428" s="3" t="str">
        <f t="shared" si="54"/>
        <v>0</v>
      </c>
    </row>
    <row r="429" spans="1:76" x14ac:dyDescent="0.3">
      <c r="A429" t="s">
        <v>1905</v>
      </c>
      <c r="C429" t="s">
        <v>1906</v>
      </c>
      <c r="D429" t="s">
        <v>1907</v>
      </c>
      <c r="F429" t="s">
        <v>83</v>
      </c>
      <c r="G429" t="s">
        <v>137</v>
      </c>
      <c r="H429" t="s">
        <v>68</v>
      </c>
      <c r="I429" t="s">
        <v>68</v>
      </c>
      <c r="N429" t="s">
        <v>83</v>
      </c>
      <c r="O429" t="s">
        <v>1908</v>
      </c>
      <c r="P429" s="1">
        <v>42963</v>
      </c>
      <c r="Q429" s="2">
        <v>0.35484953703703703</v>
      </c>
      <c r="U429">
        <v>906.53</v>
      </c>
      <c r="V429">
        <v>850</v>
      </c>
      <c r="Z429" t="s">
        <v>71</v>
      </c>
      <c r="AA429" t="s">
        <v>68</v>
      </c>
      <c r="AS429" t="s">
        <v>239</v>
      </c>
      <c r="AW429" t="s">
        <v>73</v>
      </c>
      <c r="AX429" t="s">
        <v>82</v>
      </c>
      <c r="AY429">
        <v>0</v>
      </c>
      <c r="AZ429" t="s">
        <v>49</v>
      </c>
      <c r="BA429" t="s">
        <v>82</v>
      </c>
      <c r="BB429">
        <v>0</v>
      </c>
      <c r="BC429">
        <v>5</v>
      </c>
      <c r="BE429">
        <v>10</v>
      </c>
      <c r="BF429">
        <v>5.33</v>
      </c>
      <c r="BG429">
        <v>5</v>
      </c>
      <c r="BL429" t="s">
        <v>138</v>
      </c>
      <c r="BP429" t="s">
        <v>233</v>
      </c>
      <c r="BQ429" s="3">
        <v>1</v>
      </c>
      <c r="BR429" s="3" t="str">
        <f t="shared" si="49"/>
        <v>Gobierno</v>
      </c>
      <c r="BS429" s="3">
        <f t="shared" si="50"/>
        <v>16</v>
      </c>
      <c r="BT429" s="83">
        <f t="shared" si="51"/>
        <v>1.0416666666666666E-2</v>
      </c>
      <c r="BU429" s="82">
        <f t="shared" si="52"/>
        <v>2.5</v>
      </c>
      <c r="BV429" s="3" t="str">
        <f t="shared" si="53"/>
        <v>0</v>
      </c>
      <c r="BW429" s="3" t="str">
        <f t="shared" si="48"/>
        <v>1</v>
      </c>
      <c r="BX429" s="3" t="str">
        <f t="shared" si="54"/>
        <v>0</v>
      </c>
    </row>
    <row r="430" spans="1:76" x14ac:dyDescent="0.3">
      <c r="A430" t="s">
        <v>1909</v>
      </c>
      <c r="B430" t="s">
        <v>1910</v>
      </c>
      <c r="C430" t="s">
        <v>1910</v>
      </c>
      <c r="D430" t="s">
        <v>1911</v>
      </c>
      <c r="F430" t="s">
        <v>66</v>
      </c>
      <c r="G430" t="s">
        <v>111</v>
      </c>
      <c r="H430" t="s">
        <v>68</v>
      </c>
      <c r="N430" t="s">
        <v>69</v>
      </c>
      <c r="O430" t="s">
        <v>1912</v>
      </c>
      <c r="P430" s="1">
        <v>42963</v>
      </c>
      <c r="Q430" s="2">
        <v>0.49236111111111108</v>
      </c>
      <c r="S430">
        <v>49126</v>
      </c>
      <c r="U430">
        <v>486.35</v>
      </c>
      <c r="X430">
        <v>5</v>
      </c>
      <c r="Y430" t="s">
        <v>70</v>
      </c>
      <c r="Z430" t="s">
        <v>71</v>
      </c>
      <c r="AB430" t="s">
        <v>72</v>
      </c>
      <c r="AU430" t="s">
        <v>174</v>
      </c>
      <c r="AW430" t="s">
        <v>73</v>
      </c>
      <c r="AX430" t="s">
        <v>78</v>
      </c>
      <c r="AY430">
        <v>1</v>
      </c>
      <c r="AZ430" t="s">
        <v>49</v>
      </c>
      <c r="BA430" t="s">
        <v>78</v>
      </c>
      <c r="BB430">
        <v>1</v>
      </c>
      <c r="BE430">
        <v>243.17</v>
      </c>
      <c r="BF430">
        <v>243.17</v>
      </c>
      <c r="BG430">
        <v>6.56</v>
      </c>
      <c r="BL430" t="s">
        <v>111</v>
      </c>
      <c r="BM430" t="s">
        <v>112</v>
      </c>
      <c r="BP430" t="s">
        <v>233</v>
      </c>
      <c r="BQ430" s="3">
        <v>1</v>
      </c>
      <c r="BR430" s="3" t="str">
        <f t="shared" si="49"/>
        <v>Relaciones internacionales</v>
      </c>
      <c r="BS430" s="3">
        <f t="shared" si="50"/>
        <v>16</v>
      </c>
      <c r="BT430" s="83">
        <f t="shared" si="51"/>
        <v>0</v>
      </c>
      <c r="BU430" s="82">
        <f t="shared" si="52"/>
        <v>3.2799999999999994</v>
      </c>
      <c r="BV430" s="3" t="str">
        <f t="shared" si="53"/>
        <v>1</v>
      </c>
      <c r="BW430" s="3" t="str">
        <f t="shared" si="48"/>
        <v>0</v>
      </c>
      <c r="BX430" s="3" t="str">
        <f t="shared" si="54"/>
        <v>0</v>
      </c>
    </row>
    <row r="431" spans="1:76" x14ac:dyDescent="0.3">
      <c r="A431" t="s">
        <v>1913</v>
      </c>
      <c r="B431" t="s">
        <v>1914</v>
      </c>
      <c r="C431" t="s">
        <v>1914</v>
      </c>
      <c r="D431" t="s">
        <v>1915</v>
      </c>
      <c r="F431" t="s">
        <v>66</v>
      </c>
      <c r="G431" t="s">
        <v>86</v>
      </c>
      <c r="H431" t="s">
        <v>68</v>
      </c>
      <c r="N431" t="s">
        <v>69</v>
      </c>
      <c r="O431" t="s">
        <v>1916</v>
      </c>
      <c r="P431" s="1">
        <v>42963</v>
      </c>
      <c r="Q431" s="2">
        <v>0.66805555555555562</v>
      </c>
      <c r="S431">
        <v>3352</v>
      </c>
      <c r="U431">
        <v>100</v>
      </c>
      <c r="X431">
        <v>4</v>
      </c>
      <c r="Y431" t="s">
        <v>70</v>
      </c>
      <c r="Z431" t="s">
        <v>71</v>
      </c>
      <c r="AB431" t="s">
        <v>72</v>
      </c>
      <c r="AU431" t="s">
        <v>174</v>
      </c>
      <c r="AW431" t="s">
        <v>73</v>
      </c>
      <c r="AX431" t="s">
        <v>78</v>
      </c>
      <c r="AY431">
        <v>1</v>
      </c>
      <c r="AZ431" t="s">
        <v>49</v>
      </c>
      <c r="BA431" t="s">
        <v>78</v>
      </c>
      <c r="BB431">
        <v>1</v>
      </c>
      <c r="BE431">
        <v>4.6900000000000004</v>
      </c>
      <c r="BF431">
        <v>4.6900000000000004</v>
      </c>
      <c r="BG431">
        <v>6.56</v>
      </c>
      <c r="BL431" t="s">
        <v>86</v>
      </c>
      <c r="BM431" t="s">
        <v>87</v>
      </c>
      <c r="BP431" t="s">
        <v>233</v>
      </c>
      <c r="BQ431" s="3">
        <v>1</v>
      </c>
      <c r="BR431" s="3" t="str">
        <f t="shared" si="49"/>
        <v>Relaciones internacionales</v>
      </c>
      <c r="BS431" s="3">
        <f t="shared" si="50"/>
        <v>16</v>
      </c>
      <c r="BT431" s="83">
        <f t="shared" si="51"/>
        <v>0</v>
      </c>
      <c r="BU431" s="82">
        <f t="shared" si="52"/>
        <v>3.2799999999999994</v>
      </c>
      <c r="BV431" s="3" t="str">
        <f t="shared" si="53"/>
        <v>1</v>
      </c>
      <c r="BW431" s="3" t="str">
        <f t="shared" si="48"/>
        <v>0</v>
      </c>
      <c r="BX431" s="3" t="str">
        <f t="shared" si="54"/>
        <v>0</v>
      </c>
    </row>
    <row r="432" spans="1:76" x14ac:dyDescent="0.3">
      <c r="A432" t="s">
        <v>1917</v>
      </c>
      <c r="B432" t="s">
        <v>1864</v>
      </c>
      <c r="C432" t="s">
        <v>1864</v>
      </c>
      <c r="D432" t="s">
        <v>1918</v>
      </c>
      <c r="F432" t="s">
        <v>66</v>
      </c>
      <c r="G432" t="s">
        <v>107</v>
      </c>
      <c r="H432" t="s">
        <v>68</v>
      </c>
      <c r="L432" t="s">
        <v>1866</v>
      </c>
      <c r="N432" t="s">
        <v>69</v>
      </c>
      <c r="O432" t="s">
        <v>1919</v>
      </c>
      <c r="P432" s="1">
        <v>42963</v>
      </c>
      <c r="Q432" s="2">
        <v>0.52708333333333335</v>
      </c>
      <c r="S432">
        <v>419</v>
      </c>
      <c r="U432">
        <v>100</v>
      </c>
      <c r="X432">
        <v>4</v>
      </c>
      <c r="Y432" t="s">
        <v>70</v>
      </c>
      <c r="Z432" t="s">
        <v>71</v>
      </c>
      <c r="AB432" t="s">
        <v>72</v>
      </c>
      <c r="AU432" t="s">
        <v>174</v>
      </c>
      <c r="AW432" t="s">
        <v>73</v>
      </c>
      <c r="AX432" t="s">
        <v>82</v>
      </c>
      <c r="AY432">
        <v>0</v>
      </c>
      <c r="AZ432" t="s">
        <v>49</v>
      </c>
      <c r="BA432" t="s">
        <v>82</v>
      </c>
      <c r="BB432">
        <v>0</v>
      </c>
      <c r="BE432">
        <v>0.08</v>
      </c>
      <c r="BF432">
        <v>0.08</v>
      </c>
      <c r="BG432">
        <v>5.47</v>
      </c>
      <c r="BL432" t="s">
        <v>107</v>
      </c>
      <c r="BM432" t="s">
        <v>108</v>
      </c>
      <c r="BP432" t="s">
        <v>233</v>
      </c>
      <c r="BQ432" s="3">
        <v>1</v>
      </c>
      <c r="BR432" s="3" t="s">
        <v>184</v>
      </c>
      <c r="BS432" s="3">
        <f t="shared" si="50"/>
        <v>16</v>
      </c>
      <c r="BT432" s="83">
        <f t="shared" si="51"/>
        <v>0</v>
      </c>
      <c r="BU432" s="82">
        <f t="shared" si="52"/>
        <v>2.7349999999999994</v>
      </c>
      <c r="BV432" s="3" t="str">
        <f t="shared" si="53"/>
        <v>0</v>
      </c>
      <c r="BW432" s="3" t="str">
        <f t="shared" si="48"/>
        <v>1</v>
      </c>
      <c r="BX432" s="3" t="str">
        <f t="shared" si="54"/>
        <v>0</v>
      </c>
    </row>
    <row r="433" spans="1:76" x14ac:dyDescent="0.3">
      <c r="A433" t="s">
        <v>1920</v>
      </c>
      <c r="C433" t="s">
        <v>1921</v>
      </c>
      <c r="D433" t="s">
        <v>1922</v>
      </c>
      <c r="F433" t="s">
        <v>134</v>
      </c>
      <c r="G433" t="s">
        <v>142</v>
      </c>
      <c r="H433" t="s">
        <v>68</v>
      </c>
      <c r="I433" t="s">
        <v>68</v>
      </c>
      <c r="N433" t="s">
        <v>134</v>
      </c>
      <c r="O433" t="s">
        <v>1923</v>
      </c>
      <c r="P433" s="1">
        <v>42963</v>
      </c>
      <c r="Q433" s="2">
        <v>0.87386574074074075</v>
      </c>
      <c r="U433">
        <v>9599.1</v>
      </c>
      <c r="V433">
        <v>120</v>
      </c>
      <c r="Z433" t="s">
        <v>71</v>
      </c>
      <c r="AA433" t="s">
        <v>68</v>
      </c>
      <c r="AG433" t="s">
        <v>166</v>
      </c>
      <c r="AW433" t="s">
        <v>73</v>
      </c>
      <c r="AX433" t="s">
        <v>74</v>
      </c>
      <c r="AY433">
        <v>1</v>
      </c>
      <c r="AZ433" t="s">
        <v>49</v>
      </c>
      <c r="BA433" t="s">
        <v>74</v>
      </c>
      <c r="BB433">
        <v>1</v>
      </c>
      <c r="BC433">
        <v>120</v>
      </c>
      <c r="BE433">
        <v>9599.1</v>
      </c>
      <c r="BF433">
        <v>9599.1</v>
      </c>
      <c r="BG433">
        <v>10</v>
      </c>
      <c r="BL433" t="s">
        <v>136</v>
      </c>
      <c r="BP433" t="s">
        <v>233</v>
      </c>
      <c r="BQ433" s="3">
        <v>1</v>
      </c>
      <c r="BR433" s="3" t="str">
        <f t="shared" si="49"/>
        <v>Niños y juventud</v>
      </c>
      <c r="BS433" s="3">
        <f t="shared" si="50"/>
        <v>16</v>
      </c>
      <c r="BT433" s="83">
        <f t="shared" si="51"/>
        <v>1.4705882352941176E-3</v>
      </c>
      <c r="BU433" s="82">
        <f t="shared" si="52"/>
        <v>5</v>
      </c>
      <c r="BV433" s="3" t="str">
        <f t="shared" si="53"/>
        <v>1</v>
      </c>
      <c r="BW433" s="3" t="str">
        <f t="shared" si="48"/>
        <v>0</v>
      </c>
      <c r="BX433" s="3" t="str">
        <f t="shared" si="54"/>
        <v>0</v>
      </c>
    </row>
    <row r="434" spans="1:76" x14ac:dyDescent="0.3">
      <c r="A434" t="s">
        <v>1924</v>
      </c>
      <c r="C434" t="s">
        <v>1925</v>
      </c>
      <c r="D434" t="s">
        <v>1926</v>
      </c>
      <c r="F434" t="s">
        <v>134</v>
      </c>
      <c r="G434" t="s">
        <v>142</v>
      </c>
      <c r="H434" t="s">
        <v>68</v>
      </c>
      <c r="I434" t="s">
        <v>68</v>
      </c>
      <c r="L434" t="s">
        <v>1927</v>
      </c>
      <c r="N434" t="s">
        <v>134</v>
      </c>
      <c r="O434" t="s">
        <v>1928</v>
      </c>
      <c r="P434" s="1">
        <v>42963</v>
      </c>
      <c r="Q434" s="2">
        <v>0.80074074074074064</v>
      </c>
      <c r="U434">
        <v>13027.35</v>
      </c>
      <c r="V434">
        <v>133</v>
      </c>
      <c r="Z434" t="s">
        <v>71</v>
      </c>
      <c r="AA434" t="s">
        <v>68</v>
      </c>
      <c r="AU434" t="s">
        <v>174</v>
      </c>
      <c r="AW434" t="s">
        <v>73</v>
      </c>
      <c r="AX434" t="s">
        <v>82</v>
      </c>
      <c r="AY434">
        <v>1</v>
      </c>
      <c r="AZ434" t="s">
        <v>49</v>
      </c>
      <c r="BA434" t="s">
        <v>82</v>
      </c>
      <c r="BB434">
        <v>1</v>
      </c>
      <c r="BC434">
        <v>5</v>
      </c>
      <c r="BE434">
        <v>489.75</v>
      </c>
      <c r="BF434">
        <v>489.75</v>
      </c>
      <c r="BG434">
        <v>8</v>
      </c>
      <c r="BL434" t="s">
        <v>136</v>
      </c>
      <c r="BP434" t="s">
        <v>233</v>
      </c>
      <c r="BQ434" s="3">
        <v>1</v>
      </c>
      <c r="BR434" s="3" t="str">
        <f t="shared" si="49"/>
        <v>Relaciones internacionales</v>
      </c>
      <c r="BS434" s="3">
        <f t="shared" si="50"/>
        <v>16</v>
      </c>
      <c r="BT434" s="83">
        <f t="shared" si="51"/>
        <v>1.6299019607843137E-3</v>
      </c>
      <c r="BU434" s="82">
        <f t="shared" si="52"/>
        <v>4</v>
      </c>
      <c r="BV434" s="3" t="str">
        <f t="shared" si="53"/>
        <v>1</v>
      </c>
      <c r="BW434" s="3" t="str">
        <f t="shared" si="48"/>
        <v>0</v>
      </c>
      <c r="BX434" s="3" t="str">
        <f t="shared" si="54"/>
        <v>0</v>
      </c>
    </row>
    <row r="435" spans="1:76" x14ac:dyDescent="0.3">
      <c r="A435" t="s">
        <v>1929</v>
      </c>
      <c r="B435" t="s">
        <v>1930</v>
      </c>
      <c r="C435" t="s">
        <v>1930</v>
      </c>
      <c r="D435" t="s">
        <v>1931</v>
      </c>
      <c r="F435" t="s">
        <v>66</v>
      </c>
      <c r="G435" t="s">
        <v>107</v>
      </c>
      <c r="H435" t="s">
        <v>68</v>
      </c>
      <c r="L435" t="s">
        <v>1866</v>
      </c>
      <c r="N435" t="s">
        <v>69</v>
      </c>
      <c r="O435" t="s">
        <v>1932</v>
      </c>
      <c r="P435" s="1">
        <v>42963</v>
      </c>
      <c r="Q435" s="2">
        <v>0.8340277777777777</v>
      </c>
      <c r="S435">
        <v>419</v>
      </c>
      <c r="U435">
        <v>100</v>
      </c>
      <c r="X435">
        <v>4</v>
      </c>
      <c r="Y435" t="s">
        <v>70</v>
      </c>
      <c r="Z435" t="s">
        <v>71</v>
      </c>
      <c r="AB435" t="s">
        <v>72</v>
      </c>
      <c r="AU435" t="s">
        <v>174</v>
      </c>
      <c r="AW435" t="s">
        <v>73</v>
      </c>
      <c r="AX435" t="s">
        <v>82</v>
      </c>
      <c r="AY435">
        <v>0</v>
      </c>
      <c r="AZ435" t="s">
        <v>49</v>
      </c>
      <c r="BA435" t="s">
        <v>82</v>
      </c>
      <c r="BB435">
        <v>0</v>
      </c>
      <c r="BE435">
        <v>0.08</v>
      </c>
      <c r="BF435">
        <v>0.08</v>
      </c>
      <c r="BG435">
        <v>5.47</v>
      </c>
      <c r="BL435" t="s">
        <v>107</v>
      </c>
      <c r="BM435" t="s">
        <v>108</v>
      </c>
      <c r="BP435" t="s">
        <v>233</v>
      </c>
      <c r="BQ435" s="3">
        <v>1</v>
      </c>
      <c r="BR435" s="3" t="s">
        <v>220</v>
      </c>
      <c r="BS435" s="3">
        <f t="shared" si="50"/>
        <v>16</v>
      </c>
      <c r="BT435" s="83">
        <f t="shared" si="51"/>
        <v>0</v>
      </c>
      <c r="BU435" s="82">
        <f t="shared" si="52"/>
        <v>2.7349999999999994</v>
      </c>
      <c r="BV435" s="3" t="str">
        <f t="shared" si="53"/>
        <v>0</v>
      </c>
      <c r="BW435" s="3" t="str">
        <f t="shared" si="48"/>
        <v>1</v>
      </c>
      <c r="BX435" s="3" t="str">
        <f t="shared" si="54"/>
        <v>0</v>
      </c>
    </row>
    <row r="436" spans="1:76" x14ac:dyDescent="0.3">
      <c r="A436" t="s">
        <v>1933</v>
      </c>
      <c r="C436" t="s">
        <v>1934</v>
      </c>
      <c r="D436" t="s">
        <v>1935</v>
      </c>
      <c r="F436" t="s">
        <v>116</v>
      </c>
      <c r="G436" t="s">
        <v>117</v>
      </c>
      <c r="H436" t="s">
        <v>68</v>
      </c>
      <c r="L436" t="s">
        <v>1936</v>
      </c>
      <c r="N436" t="s">
        <v>118</v>
      </c>
      <c r="O436" t="s">
        <v>1937</v>
      </c>
      <c r="P436" s="1">
        <v>42963</v>
      </c>
      <c r="R436">
        <v>204.9</v>
      </c>
      <c r="S436">
        <v>4</v>
      </c>
      <c r="U436">
        <v>277</v>
      </c>
      <c r="W436">
        <v>10</v>
      </c>
      <c r="Y436" t="s">
        <v>70</v>
      </c>
      <c r="Z436" t="s">
        <v>71</v>
      </c>
      <c r="AB436" t="s">
        <v>72</v>
      </c>
      <c r="AS436" t="s">
        <v>239</v>
      </c>
      <c r="AW436" t="s">
        <v>73</v>
      </c>
      <c r="AX436" t="s">
        <v>82</v>
      </c>
      <c r="AY436">
        <v>0</v>
      </c>
      <c r="AZ436" t="s">
        <v>49</v>
      </c>
      <c r="BA436" t="s">
        <v>82</v>
      </c>
      <c r="BB436">
        <v>0</v>
      </c>
      <c r="BD436">
        <v>0.03</v>
      </c>
      <c r="BE436">
        <v>30.89</v>
      </c>
      <c r="BF436">
        <v>30.89</v>
      </c>
      <c r="BG436">
        <v>5.94</v>
      </c>
      <c r="BL436" t="s">
        <v>117</v>
      </c>
      <c r="BM436" t="s">
        <v>119</v>
      </c>
      <c r="BO436" t="s">
        <v>120</v>
      </c>
      <c r="BP436" t="s">
        <v>77</v>
      </c>
      <c r="BQ436" s="3">
        <v>1</v>
      </c>
      <c r="BR436" s="3" t="s">
        <v>220</v>
      </c>
      <c r="BS436" s="3">
        <f t="shared" si="50"/>
        <v>16</v>
      </c>
      <c r="BT436" s="83">
        <f t="shared" si="51"/>
        <v>0</v>
      </c>
      <c r="BU436" s="82">
        <f t="shared" si="52"/>
        <v>2.9700000000000006</v>
      </c>
      <c r="BV436" s="3" t="str">
        <f t="shared" si="53"/>
        <v>0</v>
      </c>
      <c r="BW436" s="3" t="str">
        <f t="shared" si="48"/>
        <v>1</v>
      </c>
      <c r="BX436" s="3" t="str">
        <f t="shared" si="54"/>
        <v>0</v>
      </c>
    </row>
    <row r="437" spans="1:76" x14ac:dyDescent="0.3">
      <c r="A437" t="s">
        <v>1938</v>
      </c>
      <c r="C437" t="s">
        <v>1939</v>
      </c>
      <c r="D437" t="s">
        <v>1940</v>
      </c>
      <c r="F437" t="s">
        <v>116</v>
      </c>
      <c r="G437" t="s">
        <v>121</v>
      </c>
      <c r="H437" t="s">
        <v>68</v>
      </c>
      <c r="K437" t="s">
        <v>122</v>
      </c>
      <c r="L437" t="s">
        <v>1941</v>
      </c>
      <c r="N437" t="s">
        <v>118</v>
      </c>
      <c r="O437" t="s">
        <v>1937</v>
      </c>
      <c r="P437" s="1">
        <v>42963</v>
      </c>
      <c r="R437">
        <v>210.6</v>
      </c>
      <c r="S437">
        <v>4</v>
      </c>
      <c r="U437">
        <v>276</v>
      </c>
      <c r="W437">
        <v>18</v>
      </c>
      <c r="Y437" t="s">
        <v>70</v>
      </c>
      <c r="Z437" t="s">
        <v>71</v>
      </c>
      <c r="AB437" t="s">
        <v>72</v>
      </c>
      <c r="AF437" t="s">
        <v>231</v>
      </c>
      <c r="AW437" t="s">
        <v>73</v>
      </c>
      <c r="AX437" t="s">
        <v>82</v>
      </c>
      <c r="AY437">
        <v>0</v>
      </c>
      <c r="AZ437" t="s">
        <v>49</v>
      </c>
      <c r="BA437" t="s">
        <v>82</v>
      </c>
      <c r="BB437">
        <v>0</v>
      </c>
      <c r="BD437">
        <v>0.03</v>
      </c>
      <c r="BE437">
        <v>30.04</v>
      </c>
      <c r="BF437">
        <v>30.04</v>
      </c>
      <c r="BG437">
        <v>6.25</v>
      </c>
      <c r="BL437" t="s">
        <v>121</v>
      </c>
      <c r="BM437" t="s">
        <v>123</v>
      </c>
      <c r="BO437" t="s">
        <v>120</v>
      </c>
      <c r="BP437" t="s">
        <v>233</v>
      </c>
      <c r="BQ437" s="3">
        <v>1</v>
      </c>
      <c r="BR437" s="3" t="str">
        <f t="shared" si="49"/>
        <v>Funcionarios de la ACP</v>
      </c>
      <c r="BS437" s="3">
        <f t="shared" si="50"/>
        <v>16</v>
      </c>
      <c r="BT437" s="83">
        <f t="shared" si="51"/>
        <v>0</v>
      </c>
      <c r="BU437" s="82">
        <f t="shared" si="52"/>
        <v>3.125</v>
      </c>
      <c r="BV437" s="3" t="str">
        <f t="shared" si="53"/>
        <v>0</v>
      </c>
      <c r="BW437" s="3" t="str">
        <f t="shared" si="48"/>
        <v>1</v>
      </c>
      <c r="BX437" s="3" t="str">
        <f t="shared" si="54"/>
        <v>0</v>
      </c>
    </row>
    <row r="438" spans="1:76" ht="15" customHeight="1" x14ac:dyDescent="0.3">
      <c r="A438" t="s">
        <v>1942</v>
      </c>
      <c r="B438" t="s">
        <v>1943</v>
      </c>
      <c r="C438" t="s">
        <v>1943</v>
      </c>
      <c r="D438" t="s">
        <v>1944</v>
      </c>
      <c r="F438" t="s">
        <v>66</v>
      </c>
      <c r="G438" t="s">
        <v>86</v>
      </c>
      <c r="H438" t="s">
        <v>68</v>
      </c>
      <c r="N438" t="s">
        <v>69</v>
      </c>
      <c r="O438" t="s">
        <v>1945</v>
      </c>
      <c r="P438" s="1">
        <v>42964</v>
      </c>
      <c r="Q438" s="2">
        <v>0.24791666666666667</v>
      </c>
      <c r="S438">
        <v>3352</v>
      </c>
      <c r="U438">
        <v>100</v>
      </c>
      <c r="X438">
        <v>4</v>
      </c>
      <c r="Y438" t="s">
        <v>70</v>
      </c>
      <c r="Z438" t="s">
        <v>71</v>
      </c>
      <c r="AB438" t="s">
        <v>72</v>
      </c>
      <c r="AU438" t="s">
        <v>174</v>
      </c>
      <c r="AW438" t="s">
        <v>73</v>
      </c>
      <c r="AX438" t="s">
        <v>78</v>
      </c>
      <c r="AY438">
        <v>1</v>
      </c>
      <c r="AZ438" t="s">
        <v>49</v>
      </c>
      <c r="BA438" t="s">
        <v>78</v>
      </c>
      <c r="BB438">
        <v>1</v>
      </c>
      <c r="BE438">
        <v>4.6900000000000004</v>
      </c>
      <c r="BF438">
        <v>4.6900000000000004</v>
      </c>
      <c r="BG438">
        <v>6.56</v>
      </c>
      <c r="BL438" t="s">
        <v>86</v>
      </c>
      <c r="BM438" t="s">
        <v>87</v>
      </c>
      <c r="BP438" t="s">
        <v>233</v>
      </c>
      <c r="BQ438" s="3">
        <v>1</v>
      </c>
      <c r="BR438" s="3" t="str">
        <f t="shared" si="49"/>
        <v>Relaciones internacionales</v>
      </c>
      <c r="BS438" s="3">
        <f t="shared" si="50"/>
        <v>17</v>
      </c>
      <c r="BT438" s="83">
        <f t="shared" si="51"/>
        <v>0</v>
      </c>
      <c r="BU438" s="82">
        <f t="shared" si="52"/>
        <v>3.2799999999999994</v>
      </c>
      <c r="BV438" s="3" t="str">
        <f t="shared" si="53"/>
        <v>1</v>
      </c>
      <c r="BW438" s="3" t="str">
        <f t="shared" si="48"/>
        <v>0</v>
      </c>
      <c r="BX438" s="3" t="str">
        <f t="shared" si="54"/>
        <v>0</v>
      </c>
    </row>
    <row r="439" spans="1:76" x14ac:dyDescent="0.3">
      <c r="A439" t="s">
        <v>1946</v>
      </c>
      <c r="B439" t="s">
        <v>1947</v>
      </c>
      <c r="C439" t="s">
        <v>1947</v>
      </c>
      <c r="D439" t="s">
        <v>1948</v>
      </c>
      <c r="F439" t="s">
        <v>66</v>
      </c>
      <c r="G439" t="s">
        <v>113</v>
      </c>
      <c r="H439" t="s">
        <v>68</v>
      </c>
      <c r="N439" t="s">
        <v>69</v>
      </c>
      <c r="O439" t="s">
        <v>1949</v>
      </c>
      <c r="P439" s="1">
        <v>42964</v>
      </c>
      <c r="Q439" s="2">
        <v>2.6388888888888889E-2</v>
      </c>
      <c r="S439">
        <v>22450</v>
      </c>
      <c r="T439">
        <v>311</v>
      </c>
      <c r="U439">
        <v>154.9</v>
      </c>
      <c r="X439">
        <v>5</v>
      </c>
      <c r="Y439" t="s">
        <v>70</v>
      </c>
      <c r="Z439" t="s">
        <v>71</v>
      </c>
      <c r="AB439" t="s">
        <v>72</v>
      </c>
      <c r="AU439" t="s">
        <v>174</v>
      </c>
      <c r="AW439" t="s">
        <v>73</v>
      </c>
      <c r="AX439" t="s">
        <v>82</v>
      </c>
      <c r="AY439">
        <v>0</v>
      </c>
      <c r="AZ439" t="s">
        <v>49</v>
      </c>
      <c r="BA439" t="s">
        <v>82</v>
      </c>
      <c r="BB439">
        <v>0</v>
      </c>
      <c r="BE439">
        <v>15.49</v>
      </c>
      <c r="BF439">
        <v>15.49</v>
      </c>
      <c r="BG439">
        <v>5.47</v>
      </c>
      <c r="BH439">
        <v>5.47</v>
      </c>
      <c r="BL439" t="s">
        <v>113</v>
      </c>
      <c r="BM439" t="s">
        <v>114</v>
      </c>
      <c r="BP439" t="s">
        <v>233</v>
      </c>
      <c r="BQ439" s="3">
        <v>1</v>
      </c>
      <c r="BR439" s="3" t="s">
        <v>220</v>
      </c>
      <c r="BS439" s="3">
        <f t="shared" si="50"/>
        <v>17</v>
      </c>
      <c r="BT439" s="83">
        <f t="shared" si="51"/>
        <v>0</v>
      </c>
      <c r="BU439" s="82">
        <f t="shared" si="52"/>
        <v>2.7349999999999994</v>
      </c>
      <c r="BV439" s="3" t="str">
        <f t="shared" si="53"/>
        <v>0</v>
      </c>
      <c r="BW439" s="3" t="str">
        <f t="shared" si="48"/>
        <v>1</v>
      </c>
      <c r="BX439" s="3" t="str">
        <f t="shared" si="54"/>
        <v>0</v>
      </c>
    </row>
    <row r="440" spans="1:76" x14ac:dyDescent="0.3">
      <c r="A440" t="s">
        <v>1950</v>
      </c>
      <c r="C440" t="s">
        <v>1951</v>
      </c>
      <c r="D440" t="s">
        <v>1948</v>
      </c>
      <c r="F440" t="s">
        <v>116</v>
      </c>
      <c r="G440" t="s">
        <v>121</v>
      </c>
      <c r="H440" t="s">
        <v>68</v>
      </c>
      <c r="K440" t="s">
        <v>122</v>
      </c>
      <c r="N440" t="s">
        <v>118</v>
      </c>
      <c r="O440" t="s">
        <v>1937</v>
      </c>
      <c r="P440" s="1">
        <v>42963</v>
      </c>
      <c r="R440">
        <v>153</v>
      </c>
      <c r="S440">
        <v>4</v>
      </c>
      <c r="U440">
        <v>198</v>
      </c>
      <c r="W440">
        <v>2</v>
      </c>
      <c r="Y440" t="s">
        <v>70</v>
      </c>
      <c r="Z440" t="s">
        <v>71</v>
      </c>
      <c r="AB440" t="s">
        <v>72</v>
      </c>
      <c r="AU440" t="s">
        <v>174</v>
      </c>
      <c r="AW440" t="s">
        <v>73</v>
      </c>
      <c r="AX440" t="s">
        <v>82</v>
      </c>
      <c r="AY440">
        <v>0</v>
      </c>
      <c r="AZ440" t="s">
        <v>49</v>
      </c>
      <c r="BA440" t="s">
        <v>82</v>
      </c>
      <c r="BB440">
        <v>0</v>
      </c>
      <c r="BD440">
        <v>0.03</v>
      </c>
      <c r="BE440">
        <v>30.14</v>
      </c>
      <c r="BF440">
        <v>30.14</v>
      </c>
      <c r="BG440">
        <v>6.25</v>
      </c>
      <c r="BL440" t="s">
        <v>121</v>
      </c>
      <c r="BM440" t="s">
        <v>123</v>
      </c>
      <c r="BO440" t="s">
        <v>120</v>
      </c>
      <c r="BP440" t="s">
        <v>77</v>
      </c>
      <c r="BQ440" s="3">
        <v>1</v>
      </c>
      <c r="BR440" s="3" t="s">
        <v>220</v>
      </c>
      <c r="BS440" s="3">
        <f t="shared" si="50"/>
        <v>16</v>
      </c>
      <c r="BT440" s="83">
        <f t="shared" si="51"/>
        <v>0</v>
      </c>
      <c r="BU440" s="82">
        <f t="shared" si="52"/>
        <v>3.125</v>
      </c>
      <c r="BV440" s="3" t="str">
        <f t="shared" si="53"/>
        <v>0</v>
      </c>
      <c r="BW440" s="3" t="str">
        <f t="shared" si="48"/>
        <v>1</v>
      </c>
      <c r="BX440" s="3" t="str">
        <f t="shared" si="54"/>
        <v>0</v>
      </c>
    </row>
    <row r="441" spans="1:76" x14ac:dyDescent="0.3">
      <c r="A441" t="s">
        <v>1952</v>
      </c>
      <c r="C441" t="s">
        <v>1953</v>
      </c>
      <c r="D441" t="s">
        <v>1954</v>
      </c>
      <c r="F441" t="s">
        <v>116</v>
      </c>
      <c r="G441" t="s">
        <v>129</v>
      </c>
      <c r="H441" t="s">
        <v>68</v>
      </c>
      <c r="K441" t="s">
        <v>130</v>
      </c>
      <c r="L441" t="s">
        <v>276</v>
      </c>
      <c r="N441" t="s">
        <v>118</v>
      </c>
      <c r="O441" t="s">
        <v>1937</v>
      </c>
      <c r="P441" s="1">
        <v>42963</v>
      </c>
      <c r="R441">
        <v>534.6</v>
      </c>
      <c r="S441">
        <v>4</v>
      </c>
      <c r="U441">
        <v>812</v>
      </c>
      <c r="W441">
        <v>4</v>
      </c>
      <c r="Y441" t="s">
        <v>70</v>
      </c>
      <c r="Z441" t="s">
        <v>71</v>
      </c>
      <c r="AB441" t="s">
        <v>72</v>
      </c>
      <c r="AU441" t="s">
        <v>174</v>
      </c>
      <c r="AW441" t="s">
        <v>73</v>
      </c>
      <c r="AX441" t="s">
        <v>78</v>
      </c>
      <c r="AY441">
        <v>1</v>
      </c>
      <c r="AZ441" t="s">
        <v>49</v>
      </c>
      <c r="BA441" t="s">
        <v>78</v>
      </c>
      <c r="BB441">
        <v>1</v>
      </c>
      <c r="BD441">
        <v>0.3</v>
      </c>
      <c r="BE441">
        <v>406</v>
      </c>
      <c r="BF441">
        <v>406</v>
      </c>
      <c r="BG441">
        <v>8.1300000000000008</v>
      </c>
      <c r="BL441" t="s">
        <v>129</v>
      </c>
      <c r="BM441" t="s">
        <v>131</v>
      </c>
      <c r="BO441" t="s">
        <v>120</v>
      </c>
      <c r="BP441" t="s">
        <v>77</v>
      </c>
      <c r="BQ441" s="3">
        <v>1</v>
      </c>
      <c r="BR441" s="3" t="s">
        <v>220</v>
      </c>
      <c r="BS441" s="3">
        <f t="shared" si="50"/>
        <v>16</v>
      </c>
      <c r="BT441" s="83">
        <f t="shared" si="51"/>
        <v>0</v>
      </c>
      <c r="BU441" s="82">
        <f t="shared" si="52"/>
        <v>4.0650000000000004</v>
      </c>
      <c r="BV441" s="3" t="str">
        <f t="shared" si="53"/>
        <v>1</v>
      </c>
      <c r="BW441" s="3" t="str">
        <f t="shared" si="48"/>
        <v>0</v>
      </c>
      <c r="BX441" s="3" t="str">
        <f t="shared" si="54"/>
        <v>0</v>
      </c>
    </row>
    <row r="442" spans="1:76" x14ac:dyDescent="0.3">
      <c r="A442" t="s">
        <v>1955</v>
      </c>
      <c r="C442" t="s">
        <v>1956</v>
      </c>
      <c r="D442" t="s">
        <v>1957</v>
      </c>
      <c r="F442" t="s">
        <v>116</v>
      </c>
      <c r="G442" t="s">
        <v>117</v>
      </c>
      <c r="H442" t="s">
        <v>68</v>
      </c>
      <c r="L442" t="s">
        <v>328</v>
      </c>
      <c r="N442" t="s">
        <v>118</v>
      </c>
      <c r="O442" t="s">
        <v>1937</v>
      </c>
      <c r="P442" s="1">
        <v>42963</v>
      </c>
      <c r="R442">
        <v>93.9</v>
      </c>
      <c r="S442">
        <v>4</v>
      </c>
      <c r="U442">
        <v>128</v>
      </c>
      <c r="W442">
        <v>3</v>
      </c>
      <c r="Y442" t="s">
        <v>70</v>
      </c>
      <c r="Z442" t="s">
        <v>71</v>
      </c>
      <c r="AB442" t="s">
        <v>72</v>
      </c>
      <c r="AU442" t="s">
        <v>174</v>
      </c>
      <c r="AW442" t="s">
        <v>73</v>
      </c>
      <c r="AX442" t="s">
        <v>82</v>
      </c>
      <c r="AY442">
        <v>0</v>
      </c>
      <c r="AZ442" t="s">
        <v>49</v>
      </c>
      <c r="BA442" t="s">
        <v>82</v>
      </c>
      <c r="BB442">
        <v>0</v>
      </c>
      <c r="BD442">
        <v>0.03</v>
      </c>
      <c r="BE442">
        <v>30.91</v>
      </c>
      <c r="BF442">
        <v>30.91</v>
      </c>
      <c r="BG442">
        <v>5.94</v>
      </c>
      <c r="BL442" t="s">
        <v>117</v>
      </c>
      <c r="BM442" t="s">
        <v>119</v>
      </c>
      <c r="BO442" t="s">
        <v>120</v>
      </c>
      <c r="BP442" t="s">
        <v>233</v>
      </c>
      <c r="BQ442" s="3">
        <v>1</v>
      </c>
      <c r="BR442" s="3" t="str">
        <f t="shared" si="49"/>
        <v>Relaciones internacionales</v>
      </c>
      <c r="BS442" s="3">
        <f t="shared" si="50"/>
        <v>16</v>
      </c>
      <c r="BT442" s="83">
        <f t="shared" si="51"/>
        <v>0</v>
      </c>
      <c r="BU442" s="82">
        <f t="shared" si="52"/>
        <v>2.9700000000000006</v>
      </c>
      <c r="BV442" s="3" t="str">
        <f t="shared" si="53"/>
        <v>0</v>
      </c>
      <c r="BW442" s="3" t="str">
        <f t="shared" si="48"/>
        <v>1</v>
      </c>
      <c r="BX442" s="3" t="str">
        <f t="shared" si="54"/>
        <v>0</v>
      </c>
    </row>
    <row r="443" spans="1:76" x14ac:dyDescent="0.3">
      <c r="A443" t="s">
        <v>1958</v>
      </c>
      <c r="B443" t="s">
        <v>1959</v>
      </c>
      <c r="C443" t="s">
        <v>1959</v>
      </c>
      <c r="D443" t="s">
        <v>1960</v>
      </c>
      <c r="F443" t="s">
        <v>66</v>
      </c>
      <c r="G443" t="s">
        <v>67</v>
      </c>
      <c r="H443" t="s">
        <v>68</v>
      </c>
      <c r="L443" t="s">
        <v>365</v>
      </c>
      <c r="N443" t="s">
        <v>69</v>
      </c>
      <c r="O443" t="s">
        <v>1961</v>
      </c>
      <c r="P443" s="1">
        <v>42964</v>
      </c>
      <c r="Q443" s="2">
        <v>0.29305555555555557</v>
      </c>
      <c r="S443">
        <v>49727</v>
      </c>
      <c r="U443">
        <v>462.46</v>
      </c>
      <c r="X443">
        <v>5</v>
      </c>
      <c r="Y443" t="s">
        <v>70</v>
      </c>
      <c r="Z443" t="s">
        <v>71</v>
      </c>
      <c r="AB443" t="s">
        <v>72</v>
      </c>
      <c r="AU443" t="s">
        <v>174</v>
      </c>
      <c r="AW443" t="s">
        <v>73</v>
      </c>
      <c r="AX443" t="s">
        <v>82</v>
      </c>
      <c r="AY443">
        <v>1</v>
      </c>
      <c r="AZ443" t="s">
        <v>49</v>
      </c>
      <c r="BA443" t="s">
        <v>82</v>
      </c>
      <c r="BB443">
        <v>1</v>
      </c>
      <c r="BE443">
        <v>46.25</v>
      </c>
      <c r="BF443">
        <v>46.25</v>
      </c>
      <c r="BG443">
        <v>5.94</v>
      </c>
      <c r="BL443" t="s">
        <v>67</v>
      </c>
      <c r="BM443" t="s">
        <v>75</v>
      </c>
      <c r="BP443" t="s">
        <v>233</v>
      </c>
      <c r="BQ443" s="3">
        <v>1</v>
      </c>
      <c r="BR443" s="3" t="str">
        <f t="shared" si="49"/>
        <v>Relaciones internacionales</v>
      </c>
      <c r="BS443" s="3">
        <f t="shared" si="50"/>
        <v>17</v>
      </c>
      <c r="BT443" s="83">
        <f t="shared" si="51"/>
        <v>0</v>
      </c>
      <c r="BU443" s="82">
        <f t="shared" si="52"/>
        <v>2.9700000000000006</v>
      </c>
      <c r="BV443" s="3" t="str">
        <f t="shared" si="53"/>
        <v>1</v>
      </c>
      <c r="BW443" s="3" t="str">
        <f t="shared" si="48"/>
        <v>0</v>
      </c>
      <c r="BX443" s="3" t="str">
        <f t="shared" si="54"/>
        <v>0</v>
      </c>
    </row>
    <row r="444" spans="1:76" x14ac:dyDescent="0.3">
      <c r="A444" t="s">
        <v>1962</v>
      </c>
      <c r="C444" t="s">
        <v>1963</v>
      </c>
      <c r="D444" t="s">
        <v>1964</v>
      </c>
      <c r="F444" t="s">
        <v>116</v>
      </c>
      <c r="G444" t="s">
        <v>126</v>
      </c>
      <c r="H444" t="s">
        <v>68</v>
      </c>
      <c r="K444" t="s">
        <v>127</v>
      </c>
      <c r="L444" t="s">
        <v>1433</v>
      </c>
      <c r="N444" t="s">
        <v>118</v>
      </c>
      <c r="O444" t="s">
        <v>1937</v>
      </c>
      <c r="P444" s="1">
        <v>42963</v>
      </c>
      <c r="R444">
        <v>646.1</v>
      </c>
      <c r="S444">
        <v>5</v>
      </c>
      <c r="U444">
        <v>846</v>
      </c>
      <c r="W444">
        <v>4</v>
      </c>
      <c r="Y444" t="s">
        <v>70</v>
      </c>
      <c r="Z444" t="s">
        <v>71</v>
      </c>
      <c r="AB444" t="s">
        <v>72</v>
      </c>
      <c r="AU444" t="s">
        <v>174</v>
      </c>
      <c r="AW444" t="s">
        <v>73</v>
      </c>
      <c r="AX444" t="s">
        <v>78</v>
      </c>
      <c r="AY444">
        <v>1</v>
      </c>
      <c r="AZ444" t="s">
        <v>49</v>
      </c>
      <c r="BA444" t="s">
        <v>78</v>
      </c>
      <c r="BB444">
        <v>1</v>
      </c>
      <c r="BD444">
        <v>0.19</v>
      </c>
      <c r="BE444">
        <v>423</v>
      </c>
      <c r="BF444">
        <v>423</v>
      </c>
      <c r="BG444">
        <v>7.5</v>
      </c>
      <c r="BL444" t="s">
        <v>126</v>
      </c>
      <c r="BM444" t="s">
        <v>128</v>
      </c>
      <c r="BO444" t="s">
        <v>120</v>
      </c>
      <c r="BP444" t="s">
        <v>233</v>
      </c>
      <c r="BQ444" s="3">
        <v>1</v>
      </c>
      <c r="BR444" s="3" t="str">
        <f t="shared" si="49"/>
        <v>Relaciones internacionales</v>
      </c>
      <c r="BS444" s="3">
        <f t="shared" si="50"/>
        <v>16</v>
      </c>
      <c r="BT444" s="83">
        <f t="shared" si="51"/>
        <v>0</v>
      </c>
      <c r="BU444" s="82">
        <f t="shared" si="52"/>
        <v>3.75</v>
      </c>
      <c r="BV444" s="3" t="str">
        <f t="shared" si="53"/>
        <v>1</v>
      </c>
      <c r="BW444" s="3" t="str">
        <f t="shared" si="48"/>
        <v>0</v>
      </c>
      <c r="BX444" s="3" t="str">
        <f t="shared" si="54"/>
        <v>0</v>
      </c>
    </row>
    <row r="445" spans="1:76" x14ac:dyDescent="0.3">
      <c r="A445" t="s">
        <v>1965</v>
      </c>
      <c r="C445" t="s">
        <v>1966</v>
      </c>
      <c r="D445" t="s">
        <v>1967</v>
      </c>
      <c r="F445" t="s">
        <v>116</v>
      </c>
      <c r="G445" t="s">
        <v>146</v>
      </c>
      <c r="H445" t="s">
        <v>68</v>
      </c>
      <c r="L445" t="s">
        <v>297</v>
      </c>
      <c r="N445" t="s">
        <v>118</v>
      </c>
      <c r="O445" t="s">
        <v>1937</v>
      </c>
      <c r="P445" s="1">
        <v>42963</v>
      </c>
      <c r="R445">
        <v>114.2</v>
      </c>
      <c r="S445">
        <v>4</v>
      </c>
      <c r="U445">
        <v>119</v>
      </c>
      <c r="W445">
        <v>2</v>
      </c>
      <c r="Y445" t="s">
        <v>70</v>
      </c>
      <c r="Z445" t="s">
        <v>71</v>
      </c>
      <c r="AB445" t="s">
        <v>72</v>
      </c>
      <c r="AU445" t="s">
        <v>174</v>
      </c>
      <c r="AW445" t="s">
        <v>73</v>
      </c>
      <c r="AX445" t="s">
        <v>78</v>
      </c>
      <c r="AY445">
        <v>1</v>
      </c>
      <c r="AZ445" t="s">
        <v>49</v>
      </c>
      <c r="BA445" t="s">
        <v>78</v>
      </c>
      <c r="BB445">
        <v>1</v>
      </c>
      <c r="BD445">
        <v>0.08</v>
      </c>
      <c r="BE445">
        <v>59.5</v>
      </c>
      <c r="BF445">
        <v>59.5</v>
      </c>
      <c r="BG445">
        <v>6.56</v>
      </c>
      <c r="BL445" t="s">
        <v>146</v>
      </c>
      <c r="BM445" t="s">
        <v>147</v>
      </c>
      <c r="BO445" t="s">
        <v>120</v>
      </c>
      <c r="BP445" t="s">
        <v>233</v>
      </c>
      <c r="BQ445" s="3">
        <v>1</v>
      </c>
      <c r="BR445" s="3" t="s">
        <v>220</v>
      </c>
      <c r="BS445" s="3">
        <f t="shared" si="50"/>
        <v>16</v>
      </c>
      <c r="BT445" s="83">
        <f t="shared" si="51"/>
        <v>0</v>
      </c>
      <c r="BU445" s="82">
        <f t="shared" si="52"/>
        <v>3.2799999999999994</v>
      </c>
      <c r="BV445" s="3" t="str">
        <f t="shared" si="53"/>
        <v>1</v>
      </c>
      <c r="BW445" s="3" t="str">
        <f t="shared" si="48"/>
        <v>0</v>
      </c>
      <c r="BX445" s="3" t="str">
        <f t="shared" si="54"/>
        <v>0</v>
      </c>
    </row>
    <row r="446" spans="1:76" x14ac:dyDescent="0.3">
      <c r="A446" t="s">
        <v>1968</v>
      </c>
      <c r="C446" t="s">
        <v>1969</v>
      </c>
      <c r="D446" t="s">
        <v>1970</v>
      </c>
      <c r="F446" t="s">
        <v>116</v>
      </c>
      <c r="G446" t="s">
        <v>287</v>
      </c>
      <c r="H446" t="s">
        <v>68</v>
      </c>
      <c r="N446" t="s">
        <v>118</v>
      </c>
      <c r="O446" t="s">
        <v>1937</v>
      </c>
      <c r="P446" s="1">
        <v>42963</v>
      </c>
      <c r="R446">
        <v>933.9</v>
      </c>
      <c r="S446">
        <v>4</v>
      </c>
      <c r="U446">
        <v>1062</v>
      </c>
      <c r="W446">
        <v>12</v>
      </c>
      <c r="Y446" t="s">
        <v>326</v>
      </c>
      <c r="Z446" t="s">
        <v>71</v>
      </c>
      <c r="AB446" t="s">
        <v>72</v>
      </c>
      <c r="AH446" t="s">
        <v>216</v>
      </c>
      <c r="AW446" t="s">
        <v>73</v>
      </c>
      <c r="AX446" t="s">
        <v>82</v>
      </c>
      <c r="AY446">
        <v>0</v>
      </c>
      <c r="AZ446" t="s">
        <v>49</v>
      </c>
      <c r="BA446" t="s">
        <v>82</v>
      </c>
      <c r="BB446">
        <v>0</v>
      </c>
      <c r="BD446">
        <v>0.03</v>
      </c>
      <c r="BE446">
        <v>54.19</v>
      </c>
      <c r="BF446">
        <v>54.19</v>
      </c>
      <c r="BG446">
        <v>5.63</v>
      </c>
      <c r="BL446" t="s">
        <v>287</v>
      </c>
      <c r="BM446" t="s">
        <v>327</v>
      </c>
      <c r="BN446">
        <v>1</v>
      </c>
      <c r="BO446" t="s">
        <v>120</v>
      </c>
      <c r="BP446" t="s">
        <v>77</v>
      </c>
      <c r="BQ446" s="3">
        <v>1</v>
      </c>
      <c r="BR446" s="3" t="str">
        <f t="shared" si="49"/>
        <v>Ampliación Canal</v>
      </c>
      <c r="BS446" s="3">
        <f t="shared" si="50"/>
        <v>16</v>
      </c>
      <c r="BT446" s="83">
        <f t="shared" si="51"/>
        <v>0</v>
      </c>
      <c r="BU446" s="82">
        <f t="shared" si="52"/>
        <v>2.8149999999999995</v>
      </c>
      <c r="BV446" s="3" t="str">
        <f t="shared" si="53"/>
        <v>0</v>
      </c>
      <c r="BW446" s="3" t="str">
        <f t="shared" si="48"/>
        <v>1</v>
      </c>
      <c r="BX446" s="3" t="str">
        <f t="shared" si="54"/>
        <v>0</v>
      </c>
    </row>
    <row r="447" spans="1:76" x14ac:dyDescent="0.3">
      <c r="A447" t="s">
        <v>1971</v>
      </c>
      <c r="B447" t="s">
        <v>1972</v>
      </c>
      <c r="C447" t="s">
        <v>1972</v>
      </c>
      <c r="D447" t="s">
        <v>1973</v>
      </c>
      <c r="F447" t="s">
        <v>66</v>
      </c>
      <c r="G447" t="s">
        <v>113</v>
      </c>
      <c r="H447" t="s">
        <v>68</v>
      </c>
      <c r="N447" t="s">
        <v>69</v>
      </c>
      <c r="O447" t="s">
        <v>1974</v>
      </c>
      <c r="P447" s="1">
        <v>42964</v>
      </c>
      <c r="Q447" s="2">
        <v>0.34861111111111115</v>
      </c>
      <c r="S447">
        <v>22450</v>
      </c>
      <c r="T447">
        <v>311</v>
      </c>
      <c r="U447">
        <v>154.9</v>
      </c>
      <c r="X447">
        <v>5</v>
      </c>
      <c r="Y447" t="s">
        <v>70</v>
      </c>
      <c r="Z447" t="s">
        <v>71</v>
      </c>
      <c r="AB447" t="s">
        <v>72</v>
      </c>
      <c r="AU447" t="s">
        <v>174</v>
      </c>
      <c r="AW447" t="s">
        <v>73</v>
      </c>
      <c r="AX447" t="s">
        <v>82</v>
      </c>
      <c r="AY447">
        <v>0</v>
      </c>
      <c r="AZ447" t="s">
        <v>49</v>
      </c>
      <c r="BA447" t="s">
        <v>82</v>
      </c>
      <c r="BB447">
        <v>0</v>
      </c>
      <c r="BE447">
        <v>15.49</v>
      </c>
      <c r="BF447">
        <v>15.49</v>
      </c>
      <c r="BG447">
        <v>5.47</v>
      </c>
      <c r="BH447">
        <v>5.47</v>
      </c>
      <c r="BL447" t="s">
        <v>113</v>
      </c>
      <c r="BM447" t="s">
        <v>114</v>
      </c>
      <c r="BP447" t="s">
        <v>233</v>
      </c>
      <c r="BQ447" s="3">
        <v>1</v>
      </c>
      <c r="BR447" s="3" t="str">
        <f t="shared" si="49"/>
        <v>Relaciones internacionales</v>
      </c>
      <c r="BS447" s="3">
        <f t="shared" si="50"/>
        <v>17</v>
      </c>
      <c r="BT447" s="83">
        <f t="shared" si="51"/>
        <v>0</v>
      </c>
      <c r="BU447" s="82">
        <f t="shared" si="52"/>
        <v>2.7349999999999994</v>
      </c>
      <c r="BV447" s="3" t="str">
        <f t="shared" si="53"/>
        <v>0</v>
      </c>
      <c r="BW447" s="3" t="str">
        <f t="shared" si="48"/>
        <v>1</v>
      </c>
      <c r="BX447" s="3" t="str">
        <f t="shared" si="54"/>
        <v>0</v>
      </c>
    </row>
    <row r="448" spans="1:76" ht="15" customHeight="1" x14ac:dyDescent="0.3">
      <c r="A448" t="s">
        <v>1975</v>
      </c>
      <c r="C448" t="s">
        <v>1976</v>
      </c>
      <c r="D448" t="s">
        <v>1977</v>
      </c>
      <c r="F448" t="s">
        <v>134</v>
      </c>
      <c r="G448" t="s">
        <v>135</v>
      </c>
      <c r="H448" t="s">
        <v>68</v>
      </c>
      <c r="I448" t="s">
        <v>68</v>
      </c>
      <c r="L448" t="s">
        <v>1895</v>
      </c>
      <c r="N448" t="s">
        <v>134</v>
      </c>
      <c r="O448" t="s">
        <v>1978</v>
      </c>
      <c r="P448" s="1">
        <v>42964</v>
      </c>
      <c r="Q448" s="2">
        <v>0.32491898148148146</v>
      </c>
      <c r="U448">
        <v>3904.26</v>
      </c>
      <c r="V448">
        <v>115</v>
      </c>
      <c r="Z448" t="s">
        <v>71</v>
      </c>
      <c r="AA448" t="s">
        <v>68</v>
      </c>
      <c r="AU448" t="s">
        <v>174</v>
      </c>
      <c r="AW448" t="s">
        <v>73</v>
      </c>
      <c r="AX448" t="s">
        <v>82</v>
      </c>
      <c r="AY448">
        <v>0</v>
      </c>
      <c r="AZ448" t="s">
        <v>49</v>
      </c>
      <c r="BA448" t="s">
        <v>82</v>
      </c>
      <c r="BB448">
        <v>0</v>
      </c>
      <c r="BC448">
        <v>5</v>
      </c>
      <c r="BE448">
        <v>169.75</v>
      </c>
      <c r="BF448">
        <v>169.75</v>
      </c>
      <c r="BG448">
        <v>5</v>
      </c>
      <c r="BL448" t="s">
        <v>136</v>
      </c>
      <c r="BP448" t="s">
        <v>233</v>
      </c>
      <c r="BQ448" s="3">
        <v>1</v>
      </c>
      <c r="BR448" s="3" t="str">
        <f t="shared" si="49"/>
        <v>Relaciones internacionales</v>
      </c>
      <c r="BS448" s="3">
        <f t="shared" si="50"/>
        <v>17</v>
      </c>
      <c r="BT448" s="83">
        <f t="shared" si="51"/>
        <v>1.4093137254901961E-3</v>
      </c>
      <c r="BU448" s="82">
        <f t="shared" si="52"/>
        <v>2.5</v>
      </c>
      <c r="BV448" s="3" t="str">
        <f t="shared" si="53"/>
        <v>0</v>
      </c>
      <c r="BW448" s="3" t="str">
        <f t="shared" si="48"/>
        <v>1</v>
      </c>
      <c r="BX448" s="3" t="str">
        <f t="shared" si="54"/>
        <v>0</v>
      </c>
    </row>
    <row r="449" spans="1:80" x14ac:dyDescent="0.3">
      <c r="A449" t="s">
        <v>1979</v>
      </c>
      <c r="B449" t="s">
        <v>1980</v>
      </c>
      <c r="C449" t="s">
        <v>1980</v>
      </c>
      <c r="D449" t="s">
        <v>1981</v>
      </c>
      <c r="F449" t="s">
        <v>66</v>
      </c>
      <c r="G449" t="s">
        <v>99</v>
      </c>
      <c r="H449" t="s">
        <v>68</v>
      </c>
      <c r="L449" t="s">
        <v>286</v>
      </c>
      <c r="N449" t="s">
        <v>69</v>
      </c>
      <c r="O449" t="s">
        <v>1982</v>
      </c>
      <c r="P449" s="1">
        <v>42964</v>
      </c>
      <c r="Q449" s="2">
        <v>0.40277777777777773</v>
      </c>
      <c r="S449">
        <v>1236</v>
      </c>
      <c r="U449">
        <v>100</v>
      </c>
      <c r="X449">
        <v>4</v>
      </c>
      <c r="Z449" t="s">
        <v>71</v>
      </c>
      <c r="AB449" t="s">
        <v>72</v>
      </c>
      <c r="AE449" t="s">
        <v>194</v>
      </c>
      <c r="AK449" t="s">
        <v>167</v>
      </c>
      <c r="AM449" t="s">
        <v>77</v>
      </c>
      <c r="AW449" t="s">
        <v>73</v>
      </c>
      <c r="AX449" t="s">
        <v>74</v>
      </c>
      <c r="AY449">
        <v>1</v>
      </c>
      <c r="AZ449" t="s">
        <v>49</v>
      </c>
      <c r="BA449" t="s">
        <v>74</v>
      </c>
      <c r="BB449">
        <v>1</v>
      </c>
      <c r="BE449">
        <v>4.45</v>
      </c>
      <c r="BF449">
        <v>4.45</v>
      </c>
      <c r="BG449">
        <v>7.81</v>
      </c>
      <c r="BL449" t="s">
        <v>99</v>
      </c>
      <c r="BM449" t="s">
        <v>100</v>
      </c>
      <c r="BP449" t="s">
        <v>233</v>
      </c>
      <c r="BQ449" s="3">
        <v>1</v>
      </c>
      <c r="BR449" s="3" t="str">
        <f t="shared" si="49"/>
        <v>Economía de Panamá</v>
      </c>
      <c r="BS449" s="3">
        <f t="shared" si="50"/>
        <v>17</v>
      </c>
      <c r="BT449" s="83">
        <f t="shared" si="51"/>
        <v>0</v>
      </c>
      <c r="BU449" s="82">
        <f t="shared" si="52"/>
        <v>3.9049999999999994</v>
      </c>
      <c r="BV449" s="3" t="str">
        <f t="shared" si="53"/>
        <v>1</v>
      </c>
      <c r="BW449" s="3" t="str">
        <f t="shared" si="48"/>
        <v>0</v>
      </c>
      <c r="BX449" s="3" t="str">
        <f t="shared" si="54"/>
        <v>0</v>
      </c>
    </row>
    <row r="450" spans="1:80" ht="15" customHeight="1" x14ac:dyDescent="0.3">
      <c r="A450" t="s">
        <v>1983</v>
      </c>
      <c r="C450" t="s">
        <v>1984</v>
      </c>
      <c r="D450" t="s">
        <v>1985</v>
      </c>
      <c r="F450" t="s">
        <v>134</v>
      </c>
      <c r="G450" t="s">
        <v>135</v>
      </c>
      <c r="H450" t="s">
        <v>68</v>
      </c>
      <c r="I450" t="s">
        <v>68</v>
      </c>
      <c r="L450" t="s">
        <v>1927</v>
      </c>
      <c r="N450" t="s">
        <v>134</v>
      </c>
      <c r="O450" t="s">
        <v>1986</v>
      </c>
      <c r="P450" s="1">
        <v>42964</v>
      </c>
      <c r="Q450" s="2">
        <v>0.29986111111111108</v>
      </c>
      <c r="U450">
        <v>8181.96</v>
      </c>
      <c r="V450">
        <v>241</v>
      </c>
      <c r="Z450" t="s">
        <v>71</v>
      </c>
      <c r="AA450" t="s">
        <v>68</v>
      </c>
      <c r="AU450" t="s">
        <v>174</v>
      </c>
      <c r="AW450" t="s">
        <v>73</v>
      </c>
      <c r="AX450" t="s">
        <v>82</v>
      </c>
      <c r="AY450">
        <v>1</v>
      </c>
      <c r="AZ450" t="s">
        <v>49</v>
      </c>
      <c r="BA450" t="s">
        <v>82</v>
      </c>
      <c r="BB450">
        <v>1</v>
      </c>
      <c r="BC450">
        <v>5</v>
      </c>
      <c r="BE450">
        <v>169.75</v>
      </c>
      <c r="BF450">
        <v>169.75</v>
      </c>
      <c r="BG450">
        <v>8</v>
      </c>
      <c r="BL450" t="s">
        <v>136</v>
      </c>
      <c r="BP450" t="s">
        <v>233</v>
      </c>
      <c r="BQ450" s="3">
        <v>1</v>
      </c>
      <c r="BR450" s="3" t="s">
        <v>220</v>
      </c>
      <c r="BS450" s="3">
        <f t="shared" si="50"/>
        <v>17</v>
      </c>
      <c r="BT450" s="83">
        <f t="shared" si="51"/>
        <v>2.9534313725490193E-3</v>
      </c>
      <c r="BU450" s="82">
        <f t="shared" si="52"/>
        <v>4</v>
      </c>
      <c r="BV450" s="3" t="str">
        <f t="shared" si="53"/>
        <v>1</v>
      </c>
      <c r="BW450" s="3" t="str">
        <f t="shared" si="48"/>
        <v>0</v>
      </c>
      <c r="BX450" s="3" t="str">
        <f t="shared" si="54"/>
        <v>0</v>
      </c>
    </row>
    <row r="451" spans="1:80" x14ac:dyDescent="0.3">
      <c r="A451" t="s">
        <v>1987</v>
      </c>
      <c r="C451" t="s">
        <v>1988</v>
      </c>
      <c r="D451" t="s">
        <v>1989</v>
      </c>
      <c r="F451" t="s">
        <v>83</v>
      </c>
      <c r="G451" t="s">
        <v>161</v>
      </c>
      <c r="H451" t="s">
        <v>68</v>
      </c>
      <c r="I451" t="s">
        <v>68</v>
      </c>
      <c r="N451" t="s">
        <v>83</v>
      </c>
      <c r="O451" t="s">
        <v>1990</v>
      </c>
      <c r="P451" s="1">
        <v>42964</v>
      </c>
      <c r="Q451" s="2">
        <v>0.2411574074074074</v>
      </c>
      <c r="U451">
        <v>249.15</v>
      </c>
      <c r="V451">
        <v>151</v>
      </c>
      <c r="Z451" t="s">
        <v>71</v>
      </c>
      <c r="AA451" t="s">
        <v>68</v>
      </c>
      <c r="AT451" t="s">
        <v>1991</v>
      </c>
      <c r="AW451" t="s">
        <v>73</v>
      </c>
      <c r="AX451" t="s">
        <v>74</v>
      </c>
      <c r="AY451">
        <v>-1</v>
      </c>
      <c r="AZ451" t="s">
        <v>49</v>
      </c>
      <c r="BA451" t="s">
        <v>74</v>
      </c>
      <c r="BB451">
        <v>-1</v>
      </c>
      <c r="BC451">
        <v>151</v>
      </c>
      <c r="BE451">
        <v>249.15</v>
      </c>
      <c r="BF451">
        <v>-249.15</v>
      </c>
      <c r="BG451">
        <v>2</v>
      </c>
      <c r="BL451" t="s">
        <v>150</v>
      </c>
      <c r="BP451" t="s">
        <v>233</v>
      </c>
      <c r="BQ451" s="3">
        <v>1</v>
      </c>
      <c r="BR451" s="3" t="str">
        <f t="shared" si="49"/>
        <v>Negociaciones</v>
      </c>
      <c r="BS451" s="3">
        <f t="shared" si="50"/>
        <v>17</v>
      </c>
      <c r="BT451" s="83">
        <f t="shared" si="51"/>
        <v>1.8504901960784313E-3</v>
      </c>
      <c r="BU451" s="82">
        <f t="shared" si="52"/>
        <v>1</v>
      </c>
      <c r="BV451" s="3" t="str">
        <f t="shared" si="53"/>
        <v>0</v>
      </c>
      <c r="BW451" s="3" t="str">
        <f t="shared" ref="BW451:BW514" si="55">+IF(BB451=0,"1","0")</f>
        <v>0</v>
      </c>
      <c r="BX451" s="3" t="str">
        <f t="shared" si="54"/>
        <v>1</v>
      </c>
    </row>
    <row r="452" spans="1:80" x14ac:dyDescent="0.3">
      <c r="A452" t="s">
        <v>1992</v>
      </c>
      <c r="B452" t="s">
        <v>1993</v>
      </c>
      <c r="C452" t="s">
        <v>1993</v>
      </c>
      <c r="D452" t="s">
        <v>1994</v>
      </c>
      <c r="F452" t="s">
        <v>66</v>
      </c>
      <c r="G452" t="s">
        <v>111</v>
      </c>
      <c r="H452" t="s">
        <v>68</v>
      </c>
      <c r="L452" t="s">
        <v>1995</v>
      </c>
      <c r="N452" t="s">
        <v>69</v>
      </c>
      <c r="O452" t="s">
        <v>1996</v>
      </c>
      <c r="P452" s="1">
        <v>42964</v>
      </c>
      <c r="Q452" s="2">
        <v>0.52500000000000002</v>
      </c>
      <c r="S452">
        <v>49126</v>
      </c>
      <c r="U452">
        <v>486.35</v>
      </c>
      <c r="X452">
        <v>5</v>
      </c>
      <c r="Y452" t="s">
        <v>70</v>
      </c>
      <c r="Z452" t="s">
        <v>71</v>
      </c>
      <c r="AB452" t="s">
        <v>72</v>
      </c>
      <c r="AU452" t="s">
        <v>174</v>
      </c>
      <c r="AW452" t="s">
        <v>73</v>
      </c>
      <c r="AX452" t="s">
        <v>78</v>
      </c>
      <c r="AY452">
        <v>1</v>
      </c>
      <c r="AZ452" t="s">
        <v>49</v>
      </c>
      <c r="BA452" t="s">
        <v>78</v>
      </c>
      <c r="BB452">
        <v>1</v>
      </c>
      <c r="BE452">
        <v>243.17</v>
      </c>
      <c r="BF452">
        <v>243.17</v>
      </c>
      <c r="BG452">
        <v>6.56</v>
      </c>
      <c r="BL452" t="s">
        <v>111</v>
      </c>
      <c r="BM452" t="s">
        <v>112</v>
      </c>
      <c r="BP452" t="s">
        <v>233</v>
      </c>
      <c r="BQ452" s="3">
        <v>1</v>
      </c>
      <c r="BR452" s="3" t="s">
        <v>220</v>
      </c>
      <c r="BS452" s="3">
        <f t="shared" si="50"/>
        <v>17</v>
      </c>
      <c r="BT452" s="83">
        <f t="shared" si="51"/>
        <v>0</v>
      </c>
      <c r="BU452" s="82">
        <f t="shared" si="52"/>
        <v>3.2799999999999994</v>
      </c>
      <c r="BV452" s="3" t="str">
        <f t="shared" si="53"/>
        <v>1</v>
      </c>
      <c r="BW452" s="3" t="str">
        <f t="shared" si="55"/>
        <v>0</v>
      </c>
      <c r="BX452" s="3" t="str">
        <f t="shared" si="54"/>
        <v>0</v>
      </c>
    </row>
    <row r="453" spans="1:80" x14ac:dyDescent="0.3">
      <c r="A453" t="s">
        <v>1997</v>
      </c>
      <c r="B453" t="s">
        <v>1998</v>
      </c>
      <c r="C453" t="s">
        <v>1998</v>
      </c>
      <c r="D453" t="s">
        <v>1999</v>
      </c>
      <c r="F453" t="s">
        <v>66</v>
      </c>
      <c r="G453" t="s">
        <v>111</v>
      </c>
      <c r="H453" t="s">
        <v>68</v>
      </c>
      <c r="N453" t="s">
        <v>69</v>
      </c>
      <c r="O453" t="s">
        <v>2000</v>
      </c>
      <c r="P453" s="1">
        <v>42964</v>
      </c>
      <c r="Q453" s="2">
        <v>0.60833333333333328</v>
      </c>
      <c r="S453">
        <v>49126</v>
      </c>
      <c r="U453">
        <v>486.35</v>
      </c>
      <c r="X453">
        <v>5</v>
      </c>
      <c r="Y453" t="s">
        <v>70</v>
      </c>
      <c r="Z453" t="s">
        <v>71</v>
      </c>
      <c r="AB453" t="s">
        <v>72</v>
      </c>
      <c r="AU453" t="s">
        <v>174</v>
      </c>
      <c r="AW453" t="s">
        <v>73</v>
      </c>
      <c r="AX453" t="s">
        <v>78</v>
      </c>
      <c r="AY453">
        <v>1</v>
      </c>
      <c r="AZ453" t="s">
        <v>49</v>
      </c>
      <c r="BA453" t="s">
        <v>78</v>
      </c>
      <c r="BB453">
        <v>1</v>
      </c>
      <c r="BE453">
        <v>243.17</v>
      </c>
      <c r="BF453">
        <v>243.17</v>
      </c>
      <c r="BG453">
        <v>6.56</v>
      </c>
      <c r="BL453" t="s">
        <v>111</v>
      </c>
      <c r="BM453" t="s">
        <v>112</v>
      </c>
      <c r="BP453" t="s">
        <v>233</v>
      </c>
      <c r="BQ453" s="3">
        <v>1</v>
      </c>
      <c r="BR453" s="3" t="str">
        <f t="shared" si="49"/>
        <v>Relaciones internacionales</v>
      </c>
      <c r="BS453" s="3">
        <f t="shared" si="50"/>
        <v>17</v>
      </c>
      <c r="BT453" s="83">
        <f t="shared" si="51"/>
        <v>0</v>
      </c>
      <c r="BU453" s="82">
        <f t="shared" si="52"/>
        <v>3.2799999999999994</v>
      </c>
      <c r="BV453" s="3" t="str">
        <f t="shared" si="53"/>
        <v>1</v>
      </c>
      <c r="BW453" s="3" t="str">
        <f t="shared" si="55"/>
        <v>0</v>
      </c>
      <c r="BX453" s="3" t="str">
        <f t="shared" si="54"/>
        <v>0</v>
      </c>
    </row>
    <row r="454" spans="1:80" x14ac:dyDescent="0.3">
      <c r="A454" t="s">
        <v>2001</v>
      </c>
      <c r="C454" t="s">
        <v>2002</v>
      </c>
      <c r="D454" t="s">
        <v>2003</v>
      </c>
      <c r="F454" t="s">
        <v>134</v>
      </c>
      <c r="G454" t="s">
        <v>2004</v>
      </c>
      <c r="H454" t="s">
        <v>68</v>
      </c>
      <c r="I454" t="s">
        <v>68</v>
      </c>
      <c r="N454" t="s">
        <v>134</v>
      </c>
      <c r="O454" t="s">
        <v>2005</v>
      </c>
      <c r="P454" s="1">
        <v>42963</v>
      </c>
      <c r="Q454" s="2">
        <v>0.93414351851851851</v>
      </c>
      <c r="U454">
        <v>3719</v>
      </c>
      <c r="V454">
        <v>601</v>
      </c>
      <c r="Z454" t="s">
        <v>71</v>
      </c>
      <c r="AA454" t="s">
        <v>68</v>
      </c>
      <c r="AP454" t="s">
        <v>229</v>
      </c>
      <c r="AW454" t="s">
        <v>73</v>
      </c>
      <c r="AX454" t="s">
        <v>78</v>
      </c>
      <c r="AY454">
        <v>-1</v>
      </c>
      <c r="AZ454" t="s">
        <v>49</v>
      </c>
      <c r="BA454" t="s">
        <v>78</v>
      </c>
      <c r="BB454">
        <v>-1</v>
      </c>
      <c r="BC454">
        <v>300.5</v>
      </c>
      <c r="BG454">
        <v>3</v>
      </c>
      <c r="BL454" t="s">
        <v>2006</v>
      </c>
      <c r="BP454" t="s">
        <v>233</v>
      </c>
      <c r="BQ454" s="3">
        <v>1</v>
      </c>
      <c r="BR454" s="3" t="s">
        <v>220</v>
      </c>
      <c r="BS454" s="3">
        <f t="shared" si="50"/>
        <v>16</v>
      </c>
      <c r="BT454" s="83">
        <f t="shared" si="51"/>
        <v>7.3651960784313726E-3</v>
      </c>
      <c r="BU454" s="82">
        <f t="shared" si="52"/>
        <v>1.5</v>
      </c>
      <c r="BV454" s="3" t="str">
        <f t="shared" si="53"/>
        <v>0</v>
      </c>
      <c r="BW454" s="3" t="str">
        <f t="shared" si="55"/>
        <v>0</v>
      </c>
      <c r="BX454" s="3" t="str">
        <f t="shared" si="54"/>
        <v>1</v>
      </c>
      <c r="CA454" s="118">
        <v>247.5</v>
      </c>
      <c r="CB454" s="118">
        <f>+(CA454*BC454)/20</f>
        <v>3718.6875</v>
      </c>
    </row>
    <row r="455" spans="1:80" x14ac:dyDescent="0.3">
      <c r="A455" t="s">
        <v>2007</v>
      </c>
      <c r="B455" t="s">
        <v>2008</v>
      </c>
      <c r="C455" t="s">
        <v>2008</v>
      </c>
      <c r="D455" t="s">
        <v>2009</v>
      </c>
      <c r="F455" t="s">
        <v>66</v>
      </c>
      <c r="G455" t="s">
        <v>67</v>
      </c>
      <c r="H455" t="s">
        <v>68</v>
      </c>
      <c r="L455" t="s">
        <v>365</v>
      </c>
      <c r="N455" t="s">
        <v>69</v>
      </c>
      <c r="O455" t="s">
        <v>2010</v>
      </c>
      <c r="P455" s="1">
        <v>42964</v>
      </c>
      <c r="Q455" s="2">
        <v>0.57430555555555551</v>
      </c>
      <c r="S455">
        <v>49727</v>
      </c>
      <c r="U455">
        <v>462.46</v>
      </c>
      <c r="X455">
        <v>5</v>
      </c>
      <c r="Y455" t="s">
        <v>70</v>
      </c>
      <c r="Z455" t="s">
        <v>71</v>
      </c>
      <c r="AB455" t="s">
        <v>72</v>
      </c>
      <c r="AE455" t="s">
        <v>194</v>
      </c>
      <c r="AU455" t="s">
        <v>174</v>
      </c>
      <c r="AW455" t="s">
        <v>73</v>
      </c>
      <c r="AX455" t="s">
        <v>78</v>
      </c>
      <c r="AY455">
        <v>1</v>
      </c>
      <c r="AZ455" t="s">
        <v>49</v>
      </c>
      <c r="BA455" t="s">
        <v>78</v>
      </c>
      <c r="BB455">
        <v>1</v>
      </c>
      <c r="BE455">
        <v>231.23</v>
      </c>
      <c r="BF455">
        <v>231.23</v>
      </c>
      <c r="BG455">
        <v>6.56</v>
      </c>
      <c r="BL455" t="s">
        <v>67</v>
      </c>
      <c r="BM455" t="s">
        <v>75</v>
      </c>
      <c r="BP455" t="s">
        <v>233</v>
      </c>
      <c r="BQ455" s="3">
        <v>1</v>
      </c>
      <c r="BR455" s="3" t="str">
        <f t="shared" si="49"/>
        <v>Relaciones internacionales</v>
      </c>
      <c r="BS455" s="3">
        <f t="shared" si="50"/>
        <v>17</v>
      </c>
      <c r="BT455" s="83">
        <f t="shared" si="51"/>
        <v>0</v>
      </c>
      <c r="BU455" s="82">
        <f t="shared" si="52"/>
        <v>3.2799999999999994</v>
      </c>
      <c r="BV455" s="3" t="str">
        <f t="shared" si="53"/>
        <v>1</v>
      </c>
      <c r="BW455" s="3" t="str">
        <f t="shared" si="55"/>
        <v>0</v>
      </c>
      <c r="BX455" s="3" t="str">
        <f t="shared" si="54"/>
        <v>0</v>
      </c>
    </row>
    <row r="456" spans="1:80" x14ac:dyDescent="0.3">
      <c r="A456" t="s">
        <v>2011</v>
      </c>
      <c r="B456" t="s">
        <v>2012</v>
      </c>
      <c r="C456" t="s">
        <v>2012</v>
      </c>
      <c r="D456" t="s">
        <v>2013</v>
      </c>
      <c r="F456" t="s">
        <v>66</v>
      </c>
      <c r="G456" t="s">
        <v>107</v>
      </c>
      <c r="H456" t="s">
        <v>68</v>
      </c>
      <c r="L456" t="s">
        <v>115</v>
      </c>
      <c r="N456" t="s">
        <v>69</v>
      </c>
      <c r="O456" t="s">
        <v>2014</v>
      </c>
      <c r="P456" s="1">
        <v>42964</v>
      </c>
      <c r="Q456" s="2">
        <v>0.54999999999999993</v>
      </c>
      <c r="S456">
        <v>419</v>
      </c>
      <c r="U456">
        <v>100</v>
      </c>
      <c r="X456">
        <v>4</v>
      </c>
      <c r="Y456" t="s">
        <v>70</v>
      </c>
      <c r="Z456" t="s">
        <v>71</v>
      </c>
      <c r="AB456" t="s">
        <v>72</v>
      </c>
      <c r="AU456" t="s">
        <v>174</v>
      </c>
      <c r="AW456" t="s">
        <v>73</v>
      </c>
      <c r="AX456" t="s">
        <v>78</v>
      </c>
      <c r="AY456">
        <v>1</v>
      </c>
      <c r="AZ456" t="s">
        <v>49</v>
      </c>
      <c r="BA456" t="s">
        <v>78</v>
      </c>
      <c r="BB456">
        <v>1</v>
      </c>
      <c r="BE456">
        <v>0.42</v>
      </c>
      <c r="BF456">
        <v>0.42</v>
      </c>
      <c r="BG456">
        <v>6.56</v>
      </c>
      <c r="BL456" t="s">
        <v>107</v>
      </c>
      <c r="BM456" t="s">
        <v>108</v>
      </c>
      <c r="BP456" t="s">
        <v>233</v>
      </c>
      <c r="BQ456" s="3">
        <v>1</v>
      </c>
      <c r="BR456" s="3" t="s">
        <v>220</v>
      </c>
      <c r="BS456" s="3">
        <f t="shared" si="50"/>
        <v>17</v>
      </c>
      <c r="BT456" s="83">
        <f t="shared" si="51"/>
        <v>0</v>
      </c>
      <c r="BU456" s="82">
        <f t="shared" si="52"/>
        <v>3.2799999999999994</v>
      </c>
      <c r="BV456" s="3" t="str">
        <f t="shared" si="53"/>
        <v>1</v>
      </c>
      <c r="BW456" s="3" t="str">
        <f t="shared" si="55"/>
        <v>0</v>
      </c>
      <c r="BX456" s="3" t="str">
        <f t="shared" si="54"/>
        <v>0</v>
      </c>
    </row>
    <row r="457" spans="1:80" x14ac:dyDescent="0.3">
      <c r="A457" t="s">
        <v>2015</v>
      </c>
      <c r="C457" t="s">
        <v>2016</v>
      </c>
      <c r="D457" t="s">
        <v>2017</v>
      </c>
      <c r="F457" t="s">
        <v>83</v>
      </c>
      <c r="G457" t="s">
        <v>274</v>
      </c>
      <c r="H457" t="s">
        <v>68</v>
      </c>
      <c r="I457" t="s">
        <v>68</v>
      </c>
      <c r="L457" t="s">
        <v>351</v>
      </c>
      <c r="N457" t="s">
        <v>83</v>
      </c>
      <c r="O457" t="s">
        <v>2018</v>
      </c>
      <c r="P457" s="1">
        <v>42964</v>
      </c>
      <c r="Q457" s="2">
        <v>0.53806712962962966</v>
      </c>
      <c r="U457">
        <v>371</v>
      </c>
      <c r="V457">
        <v>371</v>
      </c>
      <c r="Z457" t="s">
        <v>71</v>
      </c>
      <c r="AA457" t="s">
        <v>68</v>
      </c>
      <c r="AU457" t="s">
        <v>174</v>
      </c>
      <c r="AW457" t="s">
        <v>73</v>
      </c>
      <c r="AX457" t="s">
        <v>82</v>
      </c>
      <c r="AY457">
        <v>1</v>
      </c>
      <c r="AZ457" t="s">
        <v>49</v>
      </c>
      <c r="BA457" t="s">
        <v>82</v>
      </c>
      <c r="BB457">
        <v>1</v>
      </c>
      <c r="BC457">
        <v>5</v>
      </c>
      <c r="BE457">
        <v>10</v>
      </c>
      <c r="BF457">
        <v>5</v>
      </c>
      <c r="BG457">
        <v>8</v>
      </c>
      <c r="BL457" t="s">
        <v>150</v>
      </c>
      <c r="BP457" t="s">
        <v>233</v>
      </c>
      <c r="BQ457" s="3">
        <v>1</v>
      </c>
      <c r="BR457" s="3" t="str">
        <f t="shared" si="49"/>
        <v>Relaciones internacionales</v>
      </c>
      <c r="BS457" s="3">
        <f t="shared" si="50"/>
        <v>17</v>
      </c>
      <c r="BT457" s="83">
        <f t="shared" si="51"/>
        <v>4.54656862745098E-3</v>
      </c>
      <c r="BU457" s="82">
        <f t="shared" si="52"/>
        <v>4</v>
      </c>
      <c r="BV457" s="3" t="str">
        <f t="shared" si="53"/>
        <v>1</v>
      </c>
      <c r="BW457" s="3" t="str">
        <f t="shared" si="55"/>
        <v>0</v>
      </c>
      <c r="BX457" s="3" t="str">
        <f t="shared" si="54"/>
        <v>0</v>
      </c>
    </row>
    <row r="458" spans="1:80" x14ac:dyDescent="0.3">
      <c r="A458" t="s">
        <v>2019</v>
      </c>
      <c r="B458" t="s">
        <v>2020</v>
      </c>
      <c r="C458" t="s">
        <v>2020</v>
      </c>
      <c r="D458" t="s">
        <v>2021</v>
      </c>
      <c r="F458" t="s">
        <v>66</v>
      </c>
      <c r="G458" t="s">
        <v>67</v>
      </c>
      <c r="H458" t="s">
        <v>68</v>
      </c>
      <c r="N458" t="s">
        <v>69</v>
      </c>
      <c r="O458" t="s">
        <v>2022</v>
      </c>
      <c r="P458" s="1">
        <v>42964</v>
      </c>
      <c r="Q458" s="2">
        <v>0.68194444444444446</v>
      </c>
      <c r="S458">
        <v>49727</v>
      </c>
      <c r="U458">
        <v>462.46</v>
      </c>
      <c r="X458">
        <v>5</v>
      </c>
      <c r="Y458" t="s">
        <v>70</v>
      </c>
      <c r="Z458" t="s">
        <v>71</v>
      </c>
      <c r="AB458" t="s">
        <v>72</v>
      </c>
      <c r="AU458" t="s">
        <v>174</v>
      </c>
      <c r="AW458" t="s">
        <v>73</v>
      </c>
      <c r="AX458" t="s">
        <v>78</v>
      </c>
      <c r="AY458">
        <v>1</v>
      </c>
      <c r="AZ458" t="s">
        <v>49</v>
      </c>
      <c r="BA458" t="s">
        <v>78</v>
      </c>
      <c r="BB458">
        <v>1</v>
      </c>
      <c r="BE458">
        <v>231.23</v>
      </c>
      <c r="BF458">
        <v>231.23</v>
      </c>
      <c r="BG458">
        <v>6.56</v>
      </c>
      <c r="BL458" t="s">
        <v>67</v>
      </c>
      <c r="BM458" t="s">
        <v>75</v>
      </c>
      <c r="BP458" t="s">
        <v>233</v>
      </c>
      <c r="BQ458" s="3">
        <v>1</v>
      </c>
      <c r="BR458" s="3" t="str">
        <f t="shared" ref="BR458:BR521" si="56">+CONCATENATE(AF458,AG458,AH458,AI458,AJ458,AK458,AL458,AN458,AO458,AP458,AQ458,AR458,AS458,AT458,AU458,AV458)</f>
        <v>Relaciones internacionales</v>
      </c>
      <c r="BS458" s="3">
        <f t="shared" ref="BS458:BS521" si="57">+DAY(P458)</f>
        <v>17</v>
      </c>
      <c r="BT458" s="83">
        <f t="shared" ref="BT458:BT521" si="58">+(V458/3400)/24</f>
        <v>0</v>
      </c>
      <c r="BU458" s="82">
        <f t="shared" ref="BU458:BU521" si="59">+((BG458/10)*5)</f>
        <v>3.2799999999999994</v>
      </c>
      <c r="BV458" s="3" t="str">
        <f t="shared" ref="BV458:BV521" si="60">+IF(BB458=1,"1","0")</f>
        <v>1</v>
      </c>
      <c r="BW458" s="3" t="str">
        <f t="shared" si="55"/>
        <v>0</v>
      </c>
      <c r="BX458" s="3" t="str">
        <f t="shared" ref="BX458:BX521" si="61">+IF(BB458=(-1),"1","0")</f>
        <v>0</v>
      </c>
    </row>
    <row r="459" spans="1:80" x14ac:dyDescent="0.3">
      <c r="A459" t="s">
        <v>2023</v>
      </c>
      <c r="B459" t="s">
        <v>2024</v>
      </c>
      <c r="C459" t="s">
        <v>2024</v>
      </c>
      <c r="D459" t="s">
        <v>2025</v>
      </c>
      <c r="F459" t="s">
        <v>66</v>
      </c>
      <c r="G459" t="s">
        <v>95</v>
      </c>
      <c r="H459" t="s">
        <v>68</v>
      </c>
      <c r="N459" t="s">
        <v>69</v>
      </c>
      <c r="O459" t="s">
        <v>2026</v>
      </c>
      <c r="P459" s="1">
        <v>42964</v>
      </c>
      <c r="Q459" s="2">
        <v>0.64930555555555558</v>
      </c>
      <c r="S459">
        <v>44394</v>
      </c>
      <c r="U459">
        <v>266.36</v>
      </c>
      <c r="X459">
        <v>5</v>
      </c>
      <c r="Y459" t="s">
        <v>70</v>
      </c>
      <c r="Z459" t="s">
        <v>71</v>
      </c>
      <c r="AB459" t="s">
        <v>72</v>
      </c>
      <c r="AU459" t="s">
        <v>174</v>
      </c>
      <c r="AW459" t="s">
        <v>73</v>
      </c>
      <c r="AX459" t="s">
        <v>78</v>
      </c>
      <c r="AY459">
        <v>1</v>
      </c>
      <c r="AZ459" t="s">
        <v>49</v>
      </c>
      <c r="BA459" t="s">
        <v>78</v>
      </c>
      <c r="BB459">
        <v>1</v>
      </c>
      <c r="BE459">
        <v>133.18</v>
      </c>
      <c r="BF459">
        <v>133.18</v>
      </c>
      <c r="BG459">
        <v>6.56</v>
      </c>
      <c r="BL459" t="s">
        <v>95</v>
      </c>
      <c r="BM459" t="s">
        <v>96</v>
      </c>
      <c r="BP459" t="s">
        <v>233</v>
      </c>
      <c r="BQ459" s="3">
        <v>1</v>
      </c>
      <c r="BR459" s="3" t="str">
        <f t="shared" si="56"/>
        <v>Relaciones internacionales</v>
      </c>
      <c r="BS459" s="3">
        <f t="shared" si="57"/>
        <v>17</v>
      </c>
      <c r="BT459" s="83">
        <f t="shared" si="58"/>
        <v>0</v>
      </c>
      <c r="BU459" s="82">
        <f t="shared" si="59"/>
        <v>3.2799999999999994</v>
      </c>
      <c r="BV459" s="3" t="str">
        <f t="shared" si="60"/>
        <v>1</v>
      </c>
      <c r="BW459" s="3" t="str">
        <f t="shared" si="55"/>
        <v>0</v>
      </c>
      <c r="BX459" s="3" t="str">
        <f t="shared" si="61"/>
        <v>0</v>
      </c>
    </row>
    <row r="460" spans="1:80" x14ac:dyDescent="0.3">
      <c r="A460" t="s">
        <v>2027</v>
      </c>
      <c r="B460" t="s">
        <v>2028</v>
      </c>
      <c r="C460" t="s">
        <v>2028</v>
      </c>
      <c r="D460" t="s">
        <v>2029</v>
      </c>
      <c r="F460" t="s">
        <v>66</v>
      </c>
      <c r="G460" t="s">
        <v>95</v>
      </c>
      <c r="H460" t="s">
        <v>68</v>
      </c>
      <c r="L460" t="s">
        <v>346</v>
      </c>
      <c r="N460" t="s">
        <v>69</v>
      </c>
      <c r="O460" t="s">
        <v>2030</v>
      </c>
      <c r="P460" s="1">
        <v>42964</v>
      </c>
      <c r="Q460" s="2">
        <v>0.61875000000000002</v>
      </c>
      <c r="S460">
        <v>44394</v>
      </c>
      <c r="U460">
        <v>266.36</v>
      </c>
      <c r="X460">
        <v>5</v>
      </c>
      <c r="Y460" t="s">
        <v>70</v>
      </c>
      <c r="Z460" t="s">
        <v>71</v>
      </c>
      <c r="AB460" t="s">
        <v>72</v>
      </c>
      <c r="AD460" t="s">
        <v>77</v>
      </c>
      <c r="AE460" t="s">
        <v>194</v>
      </c>
      <c r="AU460" t="s">
        <v>174</v>
      </c>
      <c r="AW460" t="s">
        <v>73</v>
      </c>
      <c r="AX460" t="s">
        <v>78</v>
      </c>
      <c r="AY460">
        <v>1</v>
      </c>
      <c r="AZ460" t="s">
        <v>49</v>
      </c>
      <c r="BA460" t="s">
        <v>78</v>
      </c>
      <c r="BB460">
        <v>1</v>
      </c>
      <c r="BE460">
        <v>133.18</v>
      </c>
      <c r="BF460">
        <v>133.18</v>
      </c>
      <c r="BG460">
        <v>6.56</v>
      </c>
      <c r="BL460" t="s">
        <v>95</v>
      </c>
      <c r="BM460" t="s">
        <v>96</v>
      </c>
      <c r="BP460" t="s">
        <v>233</v>
      </c>
      <c r="BQ460" s="3">
        <v>1</v>
      </c>
      <c r="BR460" s="3" t="str">
        <f t="shared" si="56"/>
        <v>Relaciones internacionales</v>
      </c>
      <c r="BS460" s="3">
        <f t="shared" si="57"/>
        <v>17</v>
      </c>
      <c r="BT460" s="83">
        <f t="shared" si="58"/>
        <v>0</v>
      </c>
      <c r="BU460" s="82">
        <f t="shared" si="59"/>
        <v>3.2799999999999994</v>
      </c>
      <c r="BV460" s="3" t="str">
        <f t="shared" si="60"/>
        <v>1</v>
      </c>
      <c r="BW460" s="3" t="str">
        <f t="shared" si="55"/>
        <v>0</v>
      </c>
      <c r="BX460" s="3" t="str">
        <f t="shared" si="61"/>
        <v>0</v>
      </c>
    </row>
    <row r="461" spans="1:80" x14ac:dyDescent="0.3">
      <c r="A461" t="s">
        <v>2031</v>
      </c>
      <c r="C461" t="s">
        <v>2032</v>
      </c>
      <c r="D461" t="s">
        <v>2033</v>
      </c>
      <c r="F461" t="s">
        <v>134</v>
      </c>
      <c r="G461" t="s">
        <v>261</v>
      </c>
      <c r="H461" t="s">
        <v>68</v>
      </c>
      <c r="I461" t="s">
        <v>68</v>
      </c>
      <c r="N461" t="s">
        <v>134</v>
      </c>
      <c r="O461" t="s">
        <v>2034</v>
      </c>
      <c r="P461" s="1">
        <v>42964</v>
      </c>
      <c r="Q461" s="2">
        <v>0.81136574074074075</v>
      </c>
      <c r="U461">
        <v>58770</v>
      </c>
      <c r="V461">
        <v>653</v>
      </c>
      <c r="Z461" t="s">
        <v>71</v>
      </c>
      <c r="AA461" t="s">
        <v>68</v>
      </c>
      <c r="AU461" t="s">
        <v>174</v>
      </c>
      <c r="AW461" t="s">
        <v>73</v>
      </c>
      <c r="AX461" t="s">
        <v>82</v>
      </c>
      <c r="AY461">
        <v>0</v>
      </c>
      <c r="AZ461" t="s">
        <v>49</v>
      </c>
      <c r="BA461" t="s">
        <v>82</v>
      </c>
      <c r="BB461">
        <v>0</v>
      </c>
      <c r="BC461">
        <v>5</v>
      </c>
      <c r="BE461">
        <v>450</v>
      </c>
      <c r="BF461">
        <v>450</v>
      </c>
      <c r="BG461">
        <v>5</v>
      </c>
      <c r="BL461" t="s">
        <v>259</v>
      </c>
      <c r="BP461" t="s">
        <v>233</v>
      </c>
      <c r="BQ461" s="3">
        <v>1</v>
      </c>
      <c r="BR461" s="3" t="s">
        <v>220</v>
      </c>
      <c r="BS461" s="3">
        <f t="shared" si="57"/>
        <v>17</v>
      </c>
      <c r="BT461" s="83">
        <f t="shared" si="58"/>
        <v>8.0024509803921558E-3</v>
      </c>
      <c r="BU461" s="82">
        <f t="shared" si="59"/>
        <v>2.5</v>
      </c>
      <c r="BV461" s="3" t="str">
        <f t="shared" si="60"/>
        <v>0</v>
      </c>
      <c r="BW461" s="3" t="str">
        <f t="shared" si="55"/>
        <v>1</v>
      </c>
      <c r="BX461" s="3" t="str">
        <f t="shared" si="61"/>
        <v>0</v>
      </c>
    </row>
    <row r="462" spans="1:80" x14ac:dyDescent="0.3">
      <c r="A462" t="s">
        <v>2035</v>
      </c>
      <c r="B462" t="s">
        <v>2036</v>
      </c>
      <c r="C462" t="s">
        <v>2036</v>
      </c>
      <c r="D462" t="s">
        <v>2037</v>
      </c>
      <c r="F462" t="s">
        <v>66</v>
      </c>
      <c r="G462" t="s">
        <v>67</v>
      </c>
      <c r="H462" t="s">
        <v>68</v>
      </c>
      <c r="N462" t="s">
        <v>69</v>
      </c>
      <c r="O462" t="s">
        <v>2038</v>
      </c>
      <c r="P462" s="1">
        <v>42964</v>
      </c>
      <c r="Q462" s="2">
        <v>0.66736111111111107</v>
      </c>
      <c r="S462">
        <v>49727</v>
      </c>
      <c r="U462">
        <v>462.46</v>
      </c>
      <c r="X462">
        <v>5</v>
      </c>
      <c r="Y462" t="s">
        <v>70</v>
      </c>
      <c r="Z462" t="s">
        <v>71</v>
      </c>
      <c r="AB462" t="s">
        <v>72</v>
      </c>
      <c r="AM462" t="s">
        <v>77</v>
      </c>
      <c r="AU462" t="s">
        <v>174</v>
      </c>
      <c r="AW462" t="s">
        <v>73</v>
      </c>
      <c r="AX462" t="s">
        <v>78</v>
      </c>
      <c r="AY462">
        <v>1</v>
      </c>
      <c r="AZ462" t="s">
        <v>49</v>
      </c>
      <c r="BA462" t="s">
        <v>78</v>
      </c>
      <c r="BB462">
        <v>1</v>
      </c>
      <c r="BE462">
        <v>231.23</v>
      </c>
      <c r="BF462">
        <v>231.23</v>
      </c>
      <c r="BG462">
        <v>6.56</v>
      </c>
      <c r="BL462" t="s">
        <v>67</v>
      </c>
      <c r="BM462" t="s">
        <v>75</v>
      </c>
      <c r="BP462" t="s">
        <v>233</v>
      </c>
      <c r="BQ462" s="3">
        <v>1</v>
      </c>
      <c r="BR462" s="3" t="str">
        <f t="shared" si="56"/>
        <v>Relaciones internacionales</v>
      </c>
      <c r="BS462" s="3">
        <f t="shared" si="57"/>
        <v>17</v>
      </c>
      <c r="BT462" s="83">
        <f t="shared" si="58"/>
        <v>0</v>
      </c>
      <c r="BU462" s="82">
        <f t="shared" si="59"/>
        <v>3.2799999999999994</v>
      </c>
      <c r="BV462" s="3" t="str">
        <f t="shared" si="60"/>
        <v>1</v>
      </c>
      <c r="BW462" s="3" t="str">
        <f t="shared" si="55"/>
        <v>0</v>
      </c>
      <c r="BX462" s="3" t="str">
        <f t="shared" si="61"/>
        <v>0</v>
      </c>
    </row>
    <row r="463" spans="1:80" x14ac:dyDescent="0.3">
      <c r="A463" t="s">
        <v>2039</v>
      </c>
      <c r="B463" t="s">
        <v>2040</v>
      </c>
      <c r="C463" t="s">
        <v>2040</v>
      </c>
      <c r="D463" t="s">
        <v>2041</v>
      </c>
      <c r="F463" t="s">
        <v>66</v>
      </c>
      <c r="G463" t="s">
        <v>109</v>
      </c>
      <c r="H463" t="s">
        <v>68</v>
      </c>
      <c r="L463" t="s">
        <v>232</v>
      </c>
      <c r="N463" t="s">
        <v>69</v>
      </c>
      <c r="O463" t="s">
        <v>2042</v>
      </c>
      <c r="P463" s="1">
        <v>42964</v>
      </c>
      <c r="Q463" s="2">
        <v>0.74236111111111114</v>
      </c>
      <c r="U463">
        <v>100</v>
      </c>
      <c r="Y463" t="s">
        <v>70</v>
      </c>
      <c r="Z463" t="s">
        <v>71</v>
      </c>
      <c r="AB463" t="s">
        <v>72</v>
      </c>
      <c r="AD463" t="s">
        <v>77</v>
      </c>
      <c r="AM463" t="s">
        <v>77</v>
      </c>
      <c r="AU463" t="s">
        <v>174</v>
      </c>
      <c r="AW463" t="s">
        <v>73</v>
      </c>
      <c r="AX463" t="s">
        <v>78</v>
      </c>
      <c r="AY463">
        <v>1</v>
      </c>
      <c r="AZ463" t="s">
        <v>49</v>
      </c>
      <c r="BA463" t="s">
        <v>78</v>
      </c>
      <c r="BB463">
        <v>1</v>
      </c>
      <c r="BG463">
        <v>8</v>
      </c>
      <c r="BL463" t="s">
        <v>109</v>
      </c>
      <c r="BM463" t="s">
        <v>110</v>
      </c>
      <c r="BP463" t="s">
        <v>233</v>
      </c>
      <c r="BQ463" s="3">
        <v>1</v>
      </c>
      <c r="BR463" s="3" t="s">
        <v>229</v>
      </c>
      <c r="BS463" s="3">
        <f t="shared" si="57"/>
        <v>17</v>
      </c>
      <c r="BT463" s="83">
        <f t="shared" si="58"/>
        <v>0</v>
      </c>
      <c r="BU463" s="82">
        <f t="shared" si="59"/>
        <v>4</v>
      </c>
      <c r="BV463" s="3" t="str">
        <f t="shared" si="60"/>
        <v>1</v>
      </c>
      <c r="BW463" s="3" t="str">
        <f t="shared" si="55"/>
        <v>0</v>
      </c>
      <c r="BX463" s="3" t="str">
        <f t="shared" si="61"/>
        <v>0</v>
      </c>
    </row>
    <row r="464" spans="1:80" x14ac:dyDescent="0.3">
      <c r="A464" t="s">
        <v>2043</v>
      </c>
      <c r="B464" t="s">
        <v>2044</v>
      </c>
      <c r="C464" t="s">
        <v>2044</v>
      </c>
      <c r="D464" t="s">
        <v>2045</v>
      </c>
      <c r="F464" t="s">
        <v>66</v>
      </c>
      <c r="G464" t="s">
        <v>95</v>
      </c>
      <c r="H464" t="s">
        <v>68</v>
      </c>
      <c r="L464" t="s">
        <v>2046</v>
      </c>
      <c r="N464" t="s">
        <v>69</v>
      </c>
      <c r="O464" t="s">
        <v>2047</v>
      </c>
      <c r="P464" s="1">
        <v>42964</v>
      </c>
      <c r="Q464" s="2">
        <v>0.79375000000000007</v>
      </c>
      <c r="S464">
        <v>44394</v>
      </c>
      <c r="U464">
        <v>266.36</v>
      </c>
      <c r="X464">
        <v>5</v>
      </c>
      <c r="Y464" t="s">
        <v>70</v>
      </c>
      <c r="Z464" t="s">
        <v>71</v>
      </c>
      <c r="AB464" t="s">
        <v>72</v>
      </c>
      <c r="AU464" t="s">
        <v>174</v>
      </c>
      <c r="AW464" t="s">
        <v>73</v>
      </c>
      <c r="AX464" t="s">
        <v>78</v>
      </c>
      <c r="AY464">
        <v>1</v>
      </c>
      <c r="AZ464" t="s">
        <v>49</v>
      </c>
      <c r="BA464" t="s">
        <v>78</v>
      </c>
      <c r="BB464">
        <v>1</v>
      </c>
      <c r="BE464">
        <v>133.18</v>
      </c>
      <c r="BF464">
        <v>133.18</v>
      </c>
      <c r="BG464">
        <v>6.56</v>
      </c>
      <c r="BL464" t="s">
        <v>95</v>
      </c>
      <c r="BM464" t="s">
        <v>96</v>
      </c>
      <c r="BP464" t="s">
        <v>233</v>
      </c>
      <c r="BQ464" s="3">
        <v>1</v>
      </c>
      <c r="BR464" s="3" t="str">
        <f t="shared" si="56"/>
        <v>Relaciones internacionales</v>
      </c>
      <c r="BS464" s="3">
        <f t="shared" si="57"/>
        <v>17</v>
      </c>
      <c r="BT464" s="83">
        <f t="shared" si="58"/>
        <v>0</v>
      </c>
      <c r="BU464" s="82">
        <f t="shared" si="59"/>
        <v>3.2799999999999994</v>
      </c>
      <c r="BV464" s="3" t="str">
        <f t="shared" si="60"/>
        <v>1</v>
      </c>
      <c r="BW464" s="3" t="str">
        <f t="shared" si="55"/>
        <v>0</v>
      </c>
      <c r="BX464" s="3" t="str">
        <f t="shared" si="61"/>
        <v>0</v>
      </c>
    </row>
    <row r="465" spans="1:80" x14ac:dyDescent="0.3">
      <c r="A465" t="s">
        <v>2048</v>
      </c>
      <c r="B465" t="s">
        <v>2049</v>
      </c>
      <c r="C465" t="s">
        <v>2049</v>
      </c>
      <c r="D465" t="s">
        <v>2050</v>
      </c>
      <c r="F465" t="s">
        <v>66</v>
      </c>
      <c r="G465" t="s">
        <v>86</v>
      </c>
      <c r="H465" t="s">
        <v>68</v>
      </c>
      <c r="L465" t="s">
        <v>1057</v>
      </c>
      <c r="N465" t="s">
        <v>69</v>
      </c>
      <c r="O465" t="s">
        <v>2051</v>
      </c>
      <c r="P465" s="1">
        <v>42964</v>
      </c>
      <c r="Q465" s="2">
        <v>0.70416666666666661</v>
      </c>
      <c r="S465">
        <v>3352</v>
      </c>
      <c r="U465">
        <v>100</v>
      </c>
      <c r="X465">
        <v>4</v>
      </c>
      <c r="Y465" t="s">
        <v>70</v>
      </c>
      <c r="Z465" t="s">
        <v>71</v>
      </c>
      <c r="AB465" t="s">
        <v>72</v>
      </c>
      <c r="AU465" t="s">
        <v>174</v>
      </c>
      <c r="AW465" t="s">
        <v>73</v>
      </c>
      <c r="AX465" t="s">
        <v>78</v>
      </c>
      <c r="AY465">
        <v>1</v>
      </c>
      <c r="AZ465" t="s">
        <v>49</v>
      </c>
      <c r="BA465" t="s">
        <v>78</v>
      </c>
      <c r="BB465">
        <v>1</v>
      </c>
      <c r="BE465">
        <v>4.6900000000000004</v>
      </c>
      <c r="BF465">
        <v>4.6900000000000004</v>
      </c>
      <c r="BG465">
        <v>6.56</v>
      </c>
      <c r="BL465" t="s">
        <v>86</v>
      </c>
      <c r="BM465" t="s">
        <v>87</v>
      </c>
      <c r="BP465" t="s">
        <v>233</v>
      </c>
      <c r="BQ465" s="3">
        <v>1</v>
      </c>
      <c r="BR465" s="3" t="str">
        <f t="shared" si="56"/>
        <v>Relaciones internacionales</v>
      </c>
      <c r="BS465" s="3">
        <f t="shared" si="57"/>
        <v>17</v>
      </c>
      <c r="BT465" s="83">
        <f t="shared" si="58"/>
        <v>0</v>
      </c>
      <c r="BU465" s="82">
        <f t="shared" si="59"/>
        <v>3.2799999999999994</v>
      </c>
      <c r="BV465" s="3" t="str">
        <f t="shared" si="60"/>
        <v>1</v>
      </c>
      <c r="BW465" s="3" t="str">
        <f t="shared" si="55"/>
        <v>0</v>
      </c>
      <c r="BX465" s="3" t="str">
        <f t="shared" si="61"/>
        <v>0</v>
      </c>
    </row>
    <row r="466" spans="1:80" x14ac:dyDescent="0.3">
      <c r="A466" t="s">
        <v>2052</v>
      </c>
      <c r="C466" t="s">
        <v>2053</v>
      </c>
      <c r="D466" t="s">
        <v>2054</v>
      </c>
      <c r="F466" t="s">
        <v>134</v>
      </c>
      <c r="G466" t="s">
        <v>2004</v>
      </c>
      <c r="H466" t="s">
        <v>68</v>
      </c>
      <c r="I466" t="s">
        <v>68</v>
      </c>
      <c r="N466" t="s">
        <v>134</v>
      </c>
      <c r="O466" t="s">
        <v>2055</v>
      </c>
      <c r="P466" s="1">
        <v>42963</v>
      </c>
      <c r="Q466" s="2">
        <v>0.91601851851851857</v>
      </c>
      <c r="U466">
        <v>3713</v>
      </c>
      <c r="V466">
        <v>600</v>
      </c>
      <c r="Z466" t="s">
        <v>71</v>
      </c>
      <c r="AA466" t="s">
        <v>68</v>
      </c>
      <c r="AK466" t="s">
        <v>167</v>
      </c>
      <c r="AW466" t="s">
        <v>73</v>
      </c>
      <c r="AX466" t="s">
        <v>78</v>
      </c>
      <c r="AY466">
        <v>0</v>
      </c>
      <c r="AZ466" t="s">
        <v>49</v>
      </c>
      <c r="BA466" t="s">
        <v>78</v>
      </c>
      <c r="BB466">
        <v>0</v>
      </c>
      <c r="BC466">
        <v>300</v>
      </c>
      <c r="BG466">
        <v>5</v>
      </c>
      <c r="BL466" t="s">
        <v>2006</v>
      </c>
      <c r="BP466" t="s">
        <v>233</v>
      </c>
      <c r="BQ466" s="3">
        <v>1</v>
      </c>
      <c r="BR466" s="3" t="str">
        <f t="shared" si="56"/>
        <v>Economía de Panamá</v>
      </c>
      <c r="BS466" s="3">
        <f t="shared" si="57"/>
        <v>16</v>
      </c>
      <c r="BT466" s="83">
        <f t="shared" si="58"/>
        <v>7.352941176470589E-3</v>
      </c>
      <c r="BU466" s="82">
        <f t="shared" si="59"/>
        <v>2.5</v>
      </c>
      <c r="BV466" s="3" t="str">
        <f t="shared" si="60"/>
        <v>0</v>
      </c>
      <c r="BW466" s="3" t="str">
        <f t="shared" si="55"/>
        <v>1</v>
      </c>
      <c r="BX466" s="3" t="str">
        <f t="shared" si="61"/>
        <v>0</v>
      </c>
      <c r="CA466" s="118">
        <v>247.5</v>
      </c>
      <c r="CB466" s="118">
        <f>+(CA466*BC466)/20</f>
        <v>3712.5</v>
      </c>
    </row>
    <row r="467" spans="1:80" x14ac:dyDescent="0.3">
      <c r="A467" t="s">
        <v>2056</v>
      </c>
      <c r="B467" t="s">
        <v>2008</v>
      </c>
      <c r="C467" t="s">
        <v>2008</v>
      </c>
      <c r="D467" t="s">
        <v>2057</v>
      </c>
      <c r="F467" t="s">
        <v>66</v>
      </c>
      <c r="G467" t="s">
        <v>67</v>
      </c>
      <c r="H467" t="s">
        <v>68</v>
      </c>
      <c r="L467" t="s">
        <v>365</v>
      </c>
      <c r="N467" t="s">
        <v>69</v>
      </c>
      <c r="O467" t="s">
        <v>2058</v>
      </c>
      <c r="P467" s="1">
        <v>42964</v>
      </c>
      <c r="Q467" s="2">
        <v>0.56874999999999998</v>
      </c>
      <c r="S467">
        <v>49727</v>
      </c>
      <c r="U467">
        <v>462.46</v>
      </c>
      <c r="X467">
        <v>5</v>
      </c>
      <c r="Y467" t="s">
        <v>70</v>
      </c>
      <c r="Z467" t="s">
        <v>71</v>
      </c>
      <c r="AB467" t="s">
        <v>72</v>
      </c>
      <c r="AE467" t="s">
        <v>194</v>
      </c>
      <c r="AU467" t="s">
        <v>174</v>
      </c>
      <c r="AW467" t="s">
        <v>73</v>
      </c>
      <c r="AX467" t="s">
        <v>78</v>
      </c>
      <c r="AY467">
        <v>1</v>
      </c>
      <c r="AZ467" t="s">
        <v>49</v>
      </c>
      <c r="BA467" t="s">
        <v>78</v>
      </c>
      <c r="BB467">
        <v>1</v>
      </c>
      <c r="BE467">
        <v>231.23</v>
      </c>
      <c r="BF467">
        <v>231.23</v>
      </c>
      <c r="BG467">
        <v>6.56</v>
      </c>
      <c r="BL467" t="s">
        <v>67</v>
      </c>
      <c r="BM467" t="s">
        <v>75</v>
      </c>
      <c r="BP467" t="s">
        <v>233</v>
      </c>
      <c r="BQ467" s="3">
        <v>1</v>
      </c>
      <c r="BR467" s="3" t="str">
        <f t="shared" si="56"/>
        <v>Relaciones internacionales</v>
      </c>
      <c r="BS467" s="3">
        <f t="shared" si="57"/>
        <v>17</v>
      </c>
      <c r="BT467" s="83">
        <f t="shared" si="58"/>
        <v>0</v>
      </c>
      <c r="BU467" s="82">
        <f t="shared" si="59"/>
        <v>3.2799999999999994</v>
      </c>
      <c r="BV467" s="3" t="str">
        <f t="shared" si="60"/>
        <v>1</v>
      </c>
      <c r="BW467" s="3" t="str">
        <f t="shared" si="55"/>
        <v>0</v>
      </c>
      <c r="BX467" s="3" t="str">
        <f t="shared" si="61"/>
        <v>0</v>
      </c>
    </row>
    <row r="468" spans="1:80" x14ac:dyDescent="0.3">
      <c r="A468" t="s">
        <v>2059</v>
      </c>
      <c r="B468" t="s">
        <v>2060</v>
      </c>
      <c r="C468" t="s">
        <v>2060</v>
      </c>
      <c r="D468" t="s">
        <v>2061</v>
      </c>
      <c r="F468" t="s">
        <v>66</v>
      </c>
      <c r="G468" t="s">
        <v>109</v>
      </c>
      <c r="H468" t="s">
        <v>68</v>
      </c>
      <c r="L468" t="s">
        <v>232</v>
      </c>
      <c r="N468" t="s">
        <v>69</v>
      </c>
      <c r="O468" t="s">
        <v>2062</v>
      </c>
      <c r="P468" s="1">
        <v>42964</v>
      </c>
      <c r="Q468" s="2">
        <v>0.80902777777777779</v>
      </c>
      <c r="U468">
        <v>100</v>
      </c>
      <c r="Y468" t="s">
        <v>70</v>
      </c>
      <c r="Z468" t="s">
        <v>71</v>
      </c>
      <c r="AB468" t="s">
        <v>72</v>
      </c>
      <c r="AU468" t="s">
        <v>174</v>
      </c>
      <c r="AW468" t="s">
        <v>73</v>
      </c>
      <c r="AX468" t="s">
        <v>78</v>
      </c>
      <c r="AY468">
        <v>1</v>
      </c>
      <c r="AZ468" t="s">
        <v>49</v>
      </c>
      <c r="BA468" t="s">
        <v>78</v>
      </c>
      <c r="BB468">
        <v>1</v>
      </c>
      <c r="BG468">
        <v>8</v>
      </c>
      <c r="BL468" t="s">
        <v>109</v>
      </c>
      <c r="BM468" t="s">
        <v>110</v>
      </c>
      <c r="BP468" t="s">
        <v>233</v>
      </c>
      <c r="BQ468" s="3">
        <v>1</v>
      </c>
      <c r="BR468" s="3" t="s">
        <v>184</v>
      </c>
      <c r="BS468" s="3">
        <f t="shared" si="57"/>
        <v>17</v>
      </c>
      <c r="BT468" s="83">
        <f t="shared" si="58"/>
        <v>0</v>
      </c>
      <c r="BU468" s="82">
        <f t="shared" si="59"/>
        <v>4</v>
      </c>
      <c r="BV468" s="3" t="str">
        <f t="shared" si="60"/>
        <v>1</v>
      </c>
      <c r="BW468" s="3" t="str">
        <f t="shared" si="55"/>
        <v>0</v>
      </c>
      <c r="BX468" s="3" t="str">
        <f t="shared" si="61"/>
        <v>0</v>
      </c>
    </row>
    <row r="469" spans="1:80" x14ac:dyDescent="0.3">
      <c r="A469" t="s">
        <v>2063</v>
      </c>
      <c r="C469" s="89" t="s">
        <v>2064</v>
      </c>
      <c r="D469" t="s">
        <v>2065</v>
      </c>
      <c r="F469" t="s">
        <v>134</v>
      </c>
      <c r="G469" t="s">
        <v>2004</v>
      </c>
      <c r="H469" t="s">
        <v>68</v>
      </c>
      <c r="I469" t="s">
        <v>68</v>
      </c>
      <c r="N469" t="s">
        <v>134</v>
      </c>
      <c r="O469" t="s">
        <v>2066</v>
      </c>
      <c r="P469" s="1">
        <v>42963</v>
      </c>
      <c r="Q469" s="2">
        <v>0.95207175925925924</v>
      </c>
      <c r="U469">
        <v>2723</v>
      </c>
      <c r="V469">
        <v>440</v>
      </c>
      <c r="Z469" t="s">
        <v>71</v>
      </c>
      <c r="AA469" t="s">
        <v>68</v>
      </c>
      <c r="AP469" t="s">
        <v>229</v>
      </c>
      <c r="AW469" t="s">
        <v>73</v>
      </c>
      <c r="AX469" t="s">
        <v>78</v>
      </c>
      <c r="AY469">
        <v>-1</v>
      </c>
      <c r="AZ469" t="s">
        <v>49</v>
      </c>
      <c r="BA469" t="s">
        <v>78</v>
      </c>
      <c r="BB469">
        <v>-1</v>
      </c>
      <c r="BC469">
        <v>220</v>
      </c>
      <c r="BG469">
        <v>3</v>
      </c>
      <c r="BL469" t="s">
        <v>2006</v>
      </c>
      <c r="BP469" t="s">
        <v>233</v>
      </c>
      <c r="BQ469" s="3">
        <v>1</v>
      </c>
      <c r="BR469" s="3" t="str">
        <f t="shared" si="56"/>
        <v>Puerto de Corozal</v>
      </c>
      <c r="BS469" s="3">
        <f t="shared" si="57"/>
        <v>16</v>
      </c>
      <c r="BT469" s="83">
        <f t="shared" si="58"/>
        <v>5.3921568627450988E-3</v>
      </c>
      <c r="BU469" s="82">
        <f t="shared" si="59"/>
        <v>1.5</v>
      </c>
      <c r="BV469" s="3" t="str">
        <f t="shared" si="60"/>
        <v>0</v>
      </c>
      <c r="BW469" s="3" t="str">
        <f t="shared" si="55"/>
        <v>0</v>
      </c>
      <c r="BX469" s="3" t="str">
        <f t="shared" si="61"/>
        <v>1</v>
      </c>
      <c r="CA469" s="118">
        <v>247.5</v>
      </c>
      <c r="CB469" s="118">
        <f>+(CA469*BC469)/20</f>
        <v>2722.5</v>
      </c>
    </row>
    <row r="470" spans="1:80" x14ac:dyDescent="0.3">
      <c r="A470" t="s">
        <v>2067</v>
      </c>
      <c r="B470" t="s">
        <v>2068</v>
      </c>
      <c r="C470" t="s">
        <v>2068</v>
      </c>
      <c r="D470" t="s">
        <v>2069</v>
      </c>
      <c r="F470" t="s">
        <v>66</v>
      </c>
      <c r="G470" t="s">
        <v>95</v>
      </c>
      <c r="H470" t="s">
        <v>68</v>
      </c>
      <c r="N470" t="s">
        <v>69</v>
      </c>
      <c r="O470" t="s">
        <v>2070</v>
      </c>
      <c r="P470" s="1">
        <v>42964</v>
      </c>
      <c r="Q470" s="2">
        <v>0.55833333333333335</v>
      </c>
      <c r="S470">
        <v>44394</v>
      </c>
      <c r="U470">
        <v>266.36</v>
      </c>
      <c r="X470">
        <v>5</v>
      </c>
      <c r="Y470" t="s">
        <v>70</v>
      </c>
      <c r="Z470" t="s">
        <v>71</v>
      </c>
      <c r="AB470" t="s">
        <v>72</v>
      </c>
      <c r="AD470" t="s">
        <v>77</v>
      </c>
      <c r="AU470" t="s">
        <v>174</v>
      </c>
      <c r="AW470" t="s">
        <v>73</v>
      </c>
      <c r="AX470" t="s">
        <v>78</v>
      </c>
      <c r="AY470">
        <v>1</v>
      </c>
      <c r="AZ470" t="s">
        <v>49</v>
      </c>
      <c r="BA470" t="s">
        <v>78</v>
      </c>
      <c r="BB470">
        <v>1</v>
      </c>
      <c r="BE470">
        <v>133.18</v>
      </c>
      <c r="BF470">
        <v>133.18</v>
      </c>
      <c r="BG470">
        <v>6.56</v>
      </c>
      <c r="BL470" t="s">
        <v>95</v>
      </c>
      <c r="BM470" t="s">
        <v>96</v>
      </c>
      <c r="BP470" t="s">
        <v>233</v>
      </c>
      <c r="BQ470" s="3">
        <v>1</v>
      </c>
      <c r="BR470" s="3" t="str">
        <f t="shared" si="56"/>
        <v>Relaciones internacionales</v>
      </c>
      <c r="BS470" s="3">
        <f t="shared" si="57"/>
        <v>17</v>
      </c>
      <c r="BT470" s="83">
        <f t="shared" si="58"/>
        <v>0</v>
      </c>
      <c r="BU470" s="82">
        <f t="shared" si="59"/>
        <v>3.2799999999999994</v>
      </c>
      <c r="BV470" s="3" t="str">
        <f t="shared" si="60"/>
        <v>1</v>
      </c>
      <c r="BW470" s="3" t="str">
        <f t="shared" si="55"/>
        <v>0</v>
      </c>
      <c r="BX470" s="3" t="str">
        <f t="shared" si="61"/>
        <v>0</v>
      </c>
    </row>
    <row r="471" spans="1:80" x14ac:dyDescent="0.3">
      <c r="A471" t="s">
        <v>2071</v>
      </c>
      <c r="B471" t="s">
        <v>2072</v>
      </c>
      <c r="C471" t="s">
        <v>2072</v>
      </c>
      <c r="D471" t="s">
        <v>2073</v>
      </c>
      <c r="F471" t="s">
        <v>66</v>
      </c>
      <c r="G471" t="s">
        <v>113</v>
      </c>
      <c r="H471" t="s">
        <v>68</v>
      </c>
      <c r="N471" t="s">
        <v>69</v>
      </c>
      <c r="O471" t="s">
        <v>2074</v>
      </c>
      <c r="P471" s="1">
        <v>42964</v>
      </c>
      <c r="Q471" s="2">
        <v>0.60347222222222219</v>
      </c>
      <c r="S471">
        <v>22450</v>
      </c>
      <c r="T471">
        <v>311</v>
      </c>
      <c r="U471">
        <v>154.9</v>
      </c>
      <c r="X471">
        <v>5</v>
      </c>
      <c r="Y471" t="s">
        <v>70</v>
      </c>
      <c r="Z471" t="s">
        <v>71</v>
      </c>
      <c r="AB471" t="s">
        <v>72</v>
      </c>
      <c r="AD471" t="s">
        <v>77</v>
      </c>
      <c r="AU471" t="s">
        <v>174</v>
      </c>
      <c r="AW471" t="s">
        <v>73</v>
      </c>
      <c r="AX471" t="s">
        <v>78</v>
      </c>
      <c r="AY471">
        <v>1</v>
      </c>
      <c r="AZ471" t="s">
        <v>49</v>
      </c>
      <c r="BA471" t="s">
        <v>78</v>
      </c>
      <c r="BB471">
        <v>1</v>
      </c>
      <c r="BE471">
        <v>77.45</v>
      </c>
      <c r="BF471">
        <v>77.45</v>
      </c>
      <c r="BG471">
        <v>6.56</v>
      </c>
      <c r="BH471">
        <v>6.56</v>
      </c>
      <c r="BL471" t="s">
        <v>113</v>
      </c>
      <c r="BM471" t="s">
        <v>114</v>
      </c>
      <c r="BP471" t="s">
        <v>233</v>
      </c>
      <c r="BQ471" s="3">
        <v>1</v>
      </c>
      <c r="BR471" s="3" t="str">
        <f t="shared" si="56"/>
        <v>Relaciones internacionales</v>
      </c>
      <c r="BS471" s="3">
        <f t="shared" si="57"/>
        <v>17</v>
      </c>
      <c r="BT471" s="83">
        <f t="shared" si="58"/>
        <v>0</v>
      </c>
      <c r="BU471" s="82">
        <f t="shared" si="59"/>
        <v>3.2799999999999994</v>
      </c>
      <c r="BV471" s="3" t="str">
        <f t="shared" si="60"/>
        <v>1</v>
      </c>
      <c r="BW471" s="3" t="str">
        <f t="shared" si="55"/>
        <v>0</v>
      </c>
      <c r="BX471" s="3" t="str">
        <f t="shared" si="61"/>
        <v>0</v>
      </c>
    </row>
    <row r="472" spans="1:80" x14ac:dyDescent="0.3">
      <c r="A472" t="s">
        <v>2075</v>
      </c>
      <c r="C472" t="s">
        <v>2076</v>
      </c>
      <c r="D472" t="s">
        <v>2077</v>
      </c>
      <c r="F472" t="s">
        <v>83</v>
      </c>
      <c r="G472" t="s">
        <v>274</v>
      </c>
      <c r="H472" t="s">
        <v>68</v>
      </c>
      <c r="I472" t="s">
        <v>68</v>
      </c>
      <c r="L472" t="s">
        <v>298</v>
      </c>
      <c r="N472" t="s">
        <v>83</v>
      </c>
      <c r="O472" t="s">
        <v>2078</v>
      </c>
      <c r="P472" s="1">
        <v>42964</v>
      </c>
      <c r="Q472" s="2">
        <v>0.54849537037037044</v>
      </c>
      <c r="U472">
        <v>518</v>
      </c>
      <c r="V472">
        <v>518</v>
      </c>
      <c r="Z472" t="s">
        <v>71</v>
      </c>
      <c r="AA472" t="s">
        <v>68</v>
      </c>
      <c r="AU472" t="s">
        <v>174</v>
      </c>
      <c r="AW472" t="s">
        <v>73</v>
      </c>
      <c r="AX472" t="s">
        <v>82</v>
      </c>
      <c r="AY472">
        <v>1</v>
      </c>
      <c r="AZ472" t="s">
        <v>49</v>
      </c>
      <c r="BA472" t="s">
        <v>82</v>
      </c>
      <c r="BB472">
        <v>1</v>
      </c>
      <c r="BC472">
        <v>5</v>
      </c>
      <c r="BE472">
        <v>10</v>
      </c>
      <c r="BF472">
        <v>5</v>
      </c>
      <c r="BG472">
        <v>8</v>
      </c>
      <c r="BL472" t="s">
        <v>150</v>
      </c>
      <c r="BP472" t="s">
        <v>233</v>
      </c>
      <c r="BQ472" s="3">
        <v>1</v>
      </c>
      <c r="BR472" s="3" t="str">
        <f t="shared" si="56"/>
        <v>Relaciones internacionales</v>
      </c>
      <c r="BS472" s="3">
        <f t="shared" si="57"/>
        <v>17</v>
      </c>
      <c r="BT472" s="83">
        <f t="shared" si="58"/>
        <v>6.3480392156862742E-3</v>
      </c>
      <c r="BU472" s="82">
        <f t="shared" si="59"/>
        <v>4</v>
      </c>
      <c r="BV472" s="3" t="str">
        <f t="shared" si="60"/>
        <v>1</v>
      </c>
      <c r="BW472" s="3" t="str">
        <f t="shared" si="55"/>
        <v>0</v>
      </c>
      <c r="BX472" s="3" t="str">
        <f t="shared" si="61"/>
        <v>0</v>
      </c>
    </row>
    <row r="473" spans="1:80" x14ac:dyDescent="0.3">
      <c r="A473" t="s">
        <v>2079</v>
      </c>
      <c r="B473" t="s">
        <v>2080</v>
      </c>
      <c r="C473" t="s">
        <v>2081</v>
      </c>
      <c r="D473" t="s">
        <v>2082</v>
      </c>
      <c r="F473" t="s">
        <v>66</v>
      </c>
      <c r="G473" t="s">
        <v>107</v>
      </c>
      <c r="H473" t="s">
        <v>68</v>
      </c>
      <c r="L473" t="s">
        <v>328</v>
      </c>
      <c r="N473" t="s">
        <v>69</v>
      </c>
      <c r="O473" t="s">
        <v>2083</v>
      </c>
      <c r="P473" s="1">
        <v>42964</v>
      </c>
      <c r="Q473" s="2">
        <v>0.80138888888888893</v>
      </c>
      <c r="S473">
        <v>419</v>
      </c>
      <c r="U473">
        <v>100</v>
      </c>
      <c r="X473">
        <v>4</v>
      </c>
      <c r="Y473" t="s">
        <v>70</v>
      </c>
      <c r="Z473" t="s">
        <v>71</v>
      </c>
      <c r="AB473" t="s">
        <v>72</v>
      </c>
      <c r="AE473" t="s">
        <v>194</v>
      </c>
      <c r="AM473" t="s">
        <v>77</v>
      </c>
      <c r="AU473" t="s">
        <v>174</v>
      </c>
      <c r="AW473" t="s">
        <v>73</v>
      </c>
      <c r="AX473" t="s">
        <v>78</v>
      </c>
      <c r="AY473">
        <v>1</v>
      </c>
      <c r="AZ473" t="s">
        <v>49</v>
      </c>
      <c r="BA473" t="s">
        <v>78</v>
      </c>
      <c r="BB473">
        <v>1</v>
      </c>
      <c r="BE473">
        <v>0.42</v>
      </c>
      <c r="BF473">
        <v>0.42</v>
      </c>
      <c r="BG473">
        <v>6.56</v>
      </c>
      <c r="BL473" t="s">
        <v>107</v>
      </c>
      <c r="BM473" t="s">
        <v>108</v>
      </c>
      <c r="BP473" t="s">
        <v>233</v>
      </c>
      <c r="BQ473" s="3">
        <v>1</v>
      </c>
      <c r="BR473" s="3" t="str">
        <f t="shared" si="56"/>
        <v>Relaciones internacionales</v>
      </c>
      <c r="BS473" s="3">
        <f t="shared" si="57"/>
        <v>17</v>
      </c>
      <c r="BT473" s="83">
        <f t="shared" si="58"/>
        <v>0</v>
      </c>
      <c r="BU473" s="82">
        <f t="shared" si="59"/>
        <v>3.2799999999999994</v>
      </c>
      <c r="BV473" s="3" t="str">
        <f t="shared" si="60"/>
        <v>1</v>
      </c>
      <c r="BW473" s="3" t="str">
        <f t="shared" si="55"/>
        <v>0</v>
      </c>
      <c r="BX473" s="3" t="str">
        <f t="shared" si="61"/>
        <v>0</v>
      </c>
    </row>
    <row r="474" spans="1:80" x14ac:dyDescent="0.3">
      <c r="A474" t="s">
        <v>2084</v>
      </c>
      <c r="B474" t="s">
        <v>2068</v>
      </c>
      <c r="C474" t="s">
        <v>2068</v>
      </c>
      <c r="D474" t="s">
        <v>2085</v>
      </c>
      <c r="F474" t="s">
        <v>66</v>
      </c>
      <c r="G474" t="s">
        <v>95</v>
      </c>
      <c r="H474" t="s">
        <v>68</v>
      </c>
      <c r="L474" t="s">
        <v>1106</v>
      </c>
      <c r="N474" t="s">
        <v>69</v>
      </c>
      <c r="O474" t="s">
        <v>2086</v>
      </c>
      <c r="P474" s="1">
        <v>42964</v>
      </c>
      <c r="Q474" s="2">
        <v>0.54305555555555551</v>
      </c>
      <c r="S474">
        <v>44394</v>
      </c>
      <c r="U474">
        <v>266.36</v>
      </c>
      <c r="X474">
        <v>5</v>
      </c>
      <c r="Y474" t="s">
        <v>70</v>
      </c>
      <c r="Z474" t="s">
        <v>71</v>
      </c>
      <c r="AB474" t="s">
        <v>72</v>
      </c>
      <c r="AU474" t="s">
        <v>174</v>
      </c>
      <c r="AW474" t="s">
        <v>73</v>
      </c>
      <c r="AX474" t="s">
        <v>78</v>
      </c>
      <c r="AY474">
        <v>1</v>
      </c>
      <c r="AZ474" t="s">
        <v>49</v>
      </c>
      <c r="BA474" t="s">
        <v>78</v>
      </c>
      <c r="BB474">
        <v>1</v>
      </c>
      <c r="BE474">
        <v>133.18</v>
      </c>
      <c r="BF474">
        <v>133.18</v>
      </c>
      <c r="BG474">
        <v>6.56</v>
      </c>
      <c r="BL474" t="s">
        <v>95</v>
      </c>
      <c r="BM474" t="s">
        <v>96</v>
      </c>
      <c r="BP474" t="s">
        <v>233</v>
      </c>
      <c r="BQ474" s="3">
        <v>1</v>
      </c>
      <c r="BR474" s="3" t="str">
        <f t="shared" si="56"/>
        <v>Relaciones internacionales</v>
      </c>
      <c r="BS474" s="3">
        <f t="shared" si="57"/>
        <v>17</v>
      </c>
      <c r="BT474" s="83">
        <f t="shared" si="58"/>
        <v>0</v>
      </c>
      <c r="BU474" s="82">
        <f t="shared" si="59"/>
        <v>3.2799999999999994</v>
      </c>
      <c r="BV474" s="3" t="str">
        <f t="shared" si="60"/>
        <v>1</v>
      </c>
      <c r="BW474" s="3" t="str">
        <f t="shared" si="55"/>
        <v>0</v>
      </c>
      <c r="BX474" s="3" t="str">
        <f t="shared" si="61"/>
        <v>0</v>
      </c>
    </row>
    <row r="475" spans="1:80" x14ac:dyDescent="0.3">
      <c r="A475" t="s">
        <v>2087</v>
      </c>
      <c r="C475" t="s">
        <v>2088</v>
      </c>
      <c r="D475" t="s">
        <v>2077</v>
      </c>
      <c r="F475" t="s">
        <v>83</v>
      </c>
      <c r="G475" t="s">
        <v>274</v>
      </c>
      <c r="H475" t="s">
        <v>68</v>
      </c>
      <c r="I475" t="s">
        <v>68</v>
      </c>
      <c r="L475" t="s">
        <v>298</v>
      </c>
      <c r="N475" t="s">
        <v>83</v>
      </c>
      <c r="O475" t="s">
        <v>2089</v>
      </c>
      <c r="P475" s="1">
        <v>42964</v>
      </c>
      <c r="Q475" s="2">
        <v>0.57480324074074074</v>
      </c>
      <c r="U475">
        <v>737</v>
      </c>
      <c r="V475">
        <v>816</v>
      </c>
      <c r="Z475" t="s">
        <v>71</v>
      </c>
      <c r="AA475" t="s">
        <v>68</v>
      </c>
      <c r="AU475" t="s">
        <v>174</v>
      </c>
      <c r="AW475" t="s">
        <v>73</v>
      </c>
      <c r="AX475" t="s">
        <v>82</v>
      </c>
      <c r="AY475">
        <v>0</v>
      </c>
      <c r="AZ475" t="s">
        <v>49</v>
      </c>
      <c r="BA475" t="s">
        <v>82</v>
      </c>
      <c r="BB475">
        <v>0</v>
      </c>
      <c r="BC475">
        <v>5</v>
      </c>
      <c r="BE475">
        <v>10</v>
      </c>
      <c r="BF475">
        <v>4.5199999999999996</v>
      </c>
      <c r="BG475">
        <v>5</v>
      </c>
      <c r="BL475" t="s">
        <v>150</v>
      </c>
      <c r="BP475" t="s">
        <v>233</v>
      </c>
      <c r="BQ475" s="3">
        <v>1</v>
      </c>
      <c r="BR475" s="3" t="str">
        <f t="shared" si="56"/>
        <v>Relaciones internacionales</v>
      </c>
      <c r="BS475" s="3">
        <f t="shared" si="57"/>
        <v>17</v>
      </c>
      <c r="BT475" s="83">
        <f t="shared" si="58"/>
        <v>0.01</v>
      </c>
      <c r="BU475" s="82">
        <f t="shared" si="59"/>
        <v>2.5</v>
      </c>
      <c r="BV475" s="3" t="str">
        <f t="shared" si="60"/>
        <v>0</v>
      </c>
      <c r="BW475" s="3" t="str">
        <f t="shared" si="55"/>
        <v>1</v>
      </c>
      <c r="BX475" s="3" t="str">
        <f t="shared" si="61"/>
        <v>0</v>
      </c>
    </row>
    <row r="476" spans="1:80" x14ac:dyDescent="0.3">
      <c r="A476" t="s">
        <v>2090</v>
      </c>
      <c r="B476" t="s">
        <v>2028</v>
      </c>
      <c r="C476" t="s">
        <v>2028</v>
      </c>
      <c r="D476" t="s">
        <v>2091</v>
      </c>
      <c r="F476" t="s">
        <v>66</v>
      </c>
      <c r="G476" t="s">
        <v>95</v>
      </c>
      <c r="H476" t="s">
        <v>68</v>
      </c>
      <c r="L476" t="s">
        <v>346</v>
      </c>
      <c r="N476" t="s">
        <v>69</v>
      </c>
      <c r="O476" t="s">
        <v>2092</v>
      </c>
      <c r="P476" s="1">
        <v>42964</v>
      </c>
      <c r="Q476" s="2">
        <v>0.625</v>
      </c>
      <c r="S476">
        <v>44394</v>
      </c>
      <c r="U476">
        <v>266.36</v>
      </c>
      <c r="X476">
        <v>5</v>
      </c>
      <c r="Y476" t="s">
        <v>70</v>
      </c>
      <c r="Z476" t="s">
        <v>71</v>
      </c>
      <c r="AB476" t="s">
        <v>72</v>
      </c>
      <c r="AD476" t="s">
        <v>77</v>
      </c>
      <c r="AE476" t="s">
        <v>194</v>
      </c>
      <c r="AM476" t="s">
        <v>77</v>
      </c>
      <c r="AU476" t="s">
        <v>174</v>
      </c>
      <c r="AW476" t="s">
        <v>73</v>
      </c>
      <c r="AX476" t="s">
        <v>78</v>
      </c>
      <c r="AY476">
        <v>1</v>
      </c>
      <c r="AZ476" t="s">
        <v>49</v>
      </c>
      <c r="BA476" t="s">
        <v>78</v>
      </c>
      <c r="BB476">
        <v>1</v>
      </c>
      <c r="BE476">
        <v>133.18</v>
      </c>
      <c r="BF476">
        <v>133.18</v>
      </c>
      <c r="BG476">
        <v>6.56</v>
      </c>
      <c r="BL476" t="s">
        <v>95</v>
      </c>
      <c r="BM476" t="s">
        <v>96</v>
      </c>
      <c r="BP476" t="s">
        <v>233</v>
      </c>
      <c r="BQ476" s="3">
        <v>1</v>
      </c>
      <c r="BR476" s="3" t="s">
        <v>220</v>
      </c>
      <c r="BS476" s="3">
        <f t="shared" si="57"/>
        <v>17</v>
      </c>
      <c r="BT476" s="83">
        <f t="shared" si="58"/>
        <v>0</v>
      </c>
      <c r="BU476" s="82">
        <f t="shared" si="59"/>
        <v>3.2799999999999994</v>
      </c>
      <c r="BV476" s="3" t="str">
        <f t="shared" si="60"/>
        <v>1</v>
      </c>
      <c r="BW476" s="3" t="str">
        <f t="shared" si="55"/>
        <v>0</v>
      </c>
      <c r="BX476" s="3" t="str">
        <f t="shared" si="61"/>
        <v>0</v>
      </c>
    </row>
    <row r="477" spans="1:80" x14ac:dyDescent="0.3">
      <c r="A477" t="s">
        <v>2093</v>
      </c>
      <c r="B477" t="s">
        <v>2008</v>
      </c>
      <c r="C477" t="s">
        <v>2008</v>
      </c>
      <c r="D477" t="s">
        <v>2094</v>
      </c>
      <c r="F477" t="s">
        <v>66</v>
      </c>
      <c r="G477" t="s">
        <v>67</v>
      </c>
      <c r="H477" t="s">
        <v>68</v>
      </c>
      <c r="L477" t="s">
        <v>365</v>
      </c>
      <c r="N477" t="s">
        <v>69</v>
      </c>
      <c r="O477" t="s">
        <v>2095</v>
      </c>
      <c r="P477" s="1">
        <v>42964</v>
      </c>
      <c r="Q477" s="2">
        <v>0.64722222222222225</v>
      </c>
      <c r="S477">
        <v>49727</v>
      </c>
      <c r="U477">
        <v>462.46</v>
      </c>
      <c r="X477">
        <v>5</v>
      </c>
      <c r="Y477" t="s">
        <v>70</v>
      </c>
      <c r="Z477" t="s">
        <v>71</v>
      </c>
      <c r="AB477" t="s">
        <v>72</v>
      </c>
      <c r="AE477" t="s">
        <v>194</v>
      </c>
      <c r="AU477" t="s">
        <v>174</v>
      </c>
      <c r="AW477" t="s">
        <v>73</v>
      </c>
      <c r="AX477" t="s">
        <v>78</v>
      </c>
      <c r="AY477">
        <v>1</v>
      </c>
      <c r="AZ477" t="s">
        <v>49</v>
      </c>
      <c r="BA477" t="s">
        <v>78</v>
      </c>
      <c r="BB477">
        <v>1</v>
      </c>
      <c r="BE477">
        <v>231.23</v>
      </c>
      <c r="BF477">
        <v>231.23</v>
      </c>
      <c r="BG477">
        <v>6.56</v>
      </c>
      <c r="BL477" t="s">
        <v>67</v>
      </c>
      <c r="BM477" t="s">
        <v>75</v>
      </c>
      <c r="BP477" t="s">
        <v>233</v>
      </c>
      <c r="BQ477" s="3">
        <v>1</v>
      </c>
      <c r="BR477" s="3" t="str">
        <f t="shared" si="56"/>
        <v>Relaciones internacionales</v>
      </c>
      <c r="BS477" s="3">
        <f t="shared" si="57"/>
        <v>17</v>
      </c>
      <c r="BT477" s="83">
        <f t="shared" si="58"/>
        <v>0</v>
      </c>
      <c r="BU477" s="82">
        <f t="shared" si="59"/>
        <v>3.2799999999999994</v>
      </c>
      <c r="BV477" s="3" t="str">
        <f t="shared" si="60"/>
        <v>1</v>
      </c>
      <c r="BW477" s="3" t="str">
        <f t="shared" si="55"/>
        <v>0</v>
      </c>
      <c r="BX477" s="3" t="str">
        <f t="shared" si="61"/>
        <v>0</v>
      </c>
    </row>
    <row r="478" spans="1:80" x14ac:dyDescent="0.3">
      <c r="A478" t="s">
        <v>2096</v>
      </c>
      <c r="B478" t="s">
        <v>2020</v>
      </c>
      <c r="C478" t="s">
        <v>2020</v>
      </c>
      <c r="D478" t="s">
        <v>2097</v>
      </c>
      <c r="F478" t="s">
        <v>66</v>
      </c>
      <c r="G478" t="s">
        <v>67</v>
      </c>
      <c r="H478" t="s">
        <v>68</v>
      </c>
      <c r="L478" t="s">
        <v>365</v>
      </c>
      <c r="N478" t="s">
        <v>69</v>
      </c>
      <c r="O478" t="s">
        <v>2038</v>
      </c>
      <c r="P478" s="1">
        <v>42964</v>
      </c>
      <c r="Q478" s="2">
        <v>0.66736111111111107</v>
      </c>
      <c r="S478">
        <v>49727</v>
      </c>
      <c r="U478">
        <v>462.46</v>
      </c>
      <c r="X478">
        <v>5</v>
      </c>
      <c r="Y478" t="s">
        <v>70</v>
      </c>
      <c r="Z478" t="s">
        <v>71</v>
      </c>
      <c r="AB478" t="s">
        <v>72</v>
      </c>
      <c r="AU478" t="s">
        <v>174</v>
      </c>
      <c r="AW478" t="s">
        <v>73</v>
      </c>
      <c r="AX478" t="s">
        <v>78</v>
      </c>
      <c r="AY478">
        <v>1</v>
      </c>
      <c r="AZ478" t="s">
        <v>49</v>
      </c>
      <c r="BA478" t="s">
        <v>78</v>
      </c>
      <c r="BB478">
        <v>1</v>
      </c>
      <c r="BE478">
        <v>231.23</v>
      </c>
      <c r="BF478">
        <v>231.23</v>
      </c>
      <c r="BG478">
        <v>6.56</v>
      </c>
      <c r="BL478" t="s">
        <v>67</v>
      </c>
      <c r="BM478" t="s">
        <v>75</v>
      </c>
      <c r="BP478" t="s">
        <v>233</v>
      </c>
      <c r="BQ478" s="3">
        <v>1</v>
      </c>
      <c r="BR478" s="3" t="s">
        <v>184</v>
      </c>
      <c r="BS478" s="3">
        <f t="shared" si="57"/>
        <v>17</v>
      </c>
      <c r="BT478" s="83">
        <f t="shared" si="58"/>
        <v>0</v>
      </c>
      <c r="BU478" s="82">
        <f t="shared" si="59"/>
        <v>3.2799999999999994</v>
      </c>
      <c r="BV478" s="3" t="str">
        <f t="shared" si="60"/>
        <v>1</v>
      </c>
      <c r="BW478" s="3" t="str">
        <f t="shared" si="55"/>
        <v>0</v>
      </c>
      <c r="BX478" s="3" t="str">
        <f t="shared" si="61"/>
        <v>0</v>
      </c>
    </row>
    <row r="479" spans="1:80" x14ac:dyDescent="0.3">
      <c r="A479" t="s">
        <v>2098</v>
      </c>
      <c r="B479" t="s">
        <v>2028</v>
      </c>
      <c r="C479" s="89" t="s">
        <v>2028</v>
      </c>
      <c r="D479" t="s">
        <v>2099</v>
      </c>
      <c r="F479" t="s">
        <v>66</v>
      </c>
      <c r="G479" t="s">
        <v>95</v>
      </c>
      <c r="H479" t="s">
        <v>68</v>
      </c>
      <c r="L479" t="s">
        <v>346</v>
      </c>
      <c r="N479" t="s">
        <v>69</v>
      </c>
      <c r="O479" t="s">
        <v>2100</v>
      </c>
      <c r="P479" s="1">
        <v>42964</v>
      </c>
      <c r="Q479" s="2">
        <v>0.66805555555555562</v>
      </c>
      <c r="S479">
        <v>44394</v>
      </c>
      <c r="U479">
        <v>266.36</v>
      </c>
      <c r="X479">
        <v>5</v>
      </c>
      <c r="Y479" t="s">
        <v>70</v>
      </c>
      <c r="Z479" t="s">
        <v>71</v>
      </c>
      <c r="AB479" t="s">
        <v>72</v>
      </c>
      <c r="AD479" t="s">
        <v>77</v>
      </c>
      <c r="AU479" t="s">
        <v>174</v>
      </c>
      <c r="AW479" t="s">
        <v>73</v>
      </c>
      <c r="AX479" t="s">
        <v>78</v>
      </c>
      <c r="AY479">
        <v>1</v>
      </c>
      <c r="AZ479" t="s">
        <v>49</v>
      </c>
      <c r="BA479" t="s">
        <v>78</v>
      </c>
      <c r="BB479">
        <v>1</v>
      </c>
      <c r="BE479">
        <v>133.18</v>
      </c>
      <c r="BF479">
        <v>133.18</v>
      </c>
      <c r="BG479">
        <v>6.56</v>
      </c>
      <c r="BL479" t="s">
        <v>95</v>
      </c>
      <c r="BM479" t="s">
        <v>96</v>
      </c>
      <c r="BP479" t="s">
        <v>233</v>
      </c>
      <c r="BQ479" s="3">
        <v>1</v>
      </c>
      <c r="BR479" s="3" t="str">
        <f t="shared" si="56"/>
        <v>Relaciones internacionales</v>
      </c>
      <c r="BS479" s="3">
        <f t="shared" si="57"/>
        <v>17</v>
      </c>
      <c r="BT479" s="83">
        <f t="shared" si="58"/>
        <v>0</v>
      </c>
      <c r="BU479" s="82">
        <f t="shared" si="59"/>
        <v>3.2799999999999994</v>
      </c>
      <c r="BV479" s="3" t="str">
        <f t="shared" si="60"/>
        <v>1</v>
      </c>
      <c r="BW479" s="3" t="str">
        <f t="shared" si="55"/>
        <v>0</v>
      </c>
      <c r="BX479" s="3" t="str">
        <f t="shared" si="61"/>
        <v>0</v>
      </c>
    </row>
    <row r="480" spans="1:80" x14ac:dyDescent="0.3">
      <c r="A480" t="s">
        <v>2101</v>
      </c>
      <c r="C480" t="s">
        <v>2102</v>
      </c>
      <c r="D480" t="s">
        <v>2077</v>
      </c>
      <c r="F480" t="s">
        <v>83</v>
      </c>
      <c r="G480" t="s">
        <v>274</v>
      </c>
      <c r="H480" t="s">
        <v>68</v>
      </c>
      <c r="I480" t="s">
        <v>68</v>
      </c>
      <c r="N480" t="s">
        <v>83</v>
      </c>
      <c r="O480" t="s">
        <v>2103</v>
      </c>
      <c r="P480" s="1">
        <v>42964</v>
      </c>
      <c r="Q480" s="2">
        <v>0.5935300925925926</v>
      </c>
      <c r="U480">
        <v>10</v>
      </c>
      <c r="V480">
        <v>312</v>
      </c>
      <c r="Z480" t="s">
        <v>71</v>
      </c>
      <c r="AA480" t="s">
        <v>68</v>
      </c>
      <c r="AU480" t="s">
        <v>174</v>
      </c>
      <c r="AW480" t="s">
        <v>73</v>
      </c>
      <c r="AX480" t="s">
        <v>82</v>
      </c>
      <c r="AY480">
        <v>1</v>
      </c>
      <c r="AZ480" t="s">
        <v>49</v>
      </c>
      <c r="BA480" t="s">
        <v>82</v>
      </c>
      <c r="BB480">
        <v>1</v>
      </c>
      <c r="BC480">
        <v>5</v>
      </c>
      <c r="BE480">
        <v>10</v>
      </c>
      <c r="BG480">
        <v>8</v>
      </c>
      <c r="BL480" t="s">
        <v>150</v>
      </c>
      <c r="BP480" t="s">
        <v>233</v>
      </c>
      <c r="BQ480" s="3">
        <v>1</v>
      </c>
      <c r="BR480" s="3" t="str">
        <f t="shared" si="56"/>
        <v>Relaciones internacionales</v>
      </c>
      <c r="BS480" s="3">
        <f t="shared" si="57"/>
        <v>17</v>
      </c>
      <c r="BT480" s="83">
        <f t="shared" si="58"/>
        <v>3.8235294117647061E-3</v>
      </c>
      <c r="BU480" s="82">
        <f t="shared" si="59"/>
        <v>4</v>
      </c>
      <c r="BV480" s="3" t="str">
        <f t="shared" si="60"/>
        <v>1</v>
      </c>
      <c r="BW480" s="3" t="str">
        <f t="shared" si="55"/>
        <v>0</v>
      </c>
      <c r="BX480" s="3" t="str">
        <f t="shared" si="61"/>
        <v>0</v>
      </c>
      <c r="CA480">
        <v>20</v>
      </c>
      <c r="CB480" s="118">
        <f>+(CA480*BC480)/20</f>
        <v>5</v>
      </c>
    </row>
    <row r="481" spans="1:76" x14ac:dyDescent="0.3">
      <c r="A481" t="s">
        <v>2104</v>
      </c>
      <c r="B481" t="s">
        <v>2105</v>
      </c>
      <c r="C481" t="s">
        <v>2105</v>
      </c>
      <c r="D481" t="s">
        <v>2106</v>
      </c>
      <c r="F481" t="s">
        <v>66</v>
      </c>
      <c r="G481" t="s">
        <v>86</v>
      </c>
      <c r="H481" t="s">
        <v>68</v>
      </c>
      <c r="N481" t="s">
        <v>69</v>
      </c>
      <c r="O481" t="s">
        <v>2107</v>
      </c>
      <c r="P481" s="1">
        <v>42964</v>
      </c>
      <c r="Q481" s="2">
        <v>0.66875000000000007</v>
      </c>
      <c r="S481">
        <v>3352</v>
      </c>
      <c r="U481">
        <v>100</v>
      </c>
      <c r="X481">
        <v>4</v>
      </c>
      <c r="Y481" t="s">
        <v>70</v>
      </c>
      <c r="Z481" t="s">
        <v>71</v>
      </c>
      <c r="AB481" t="s">
        <v>72</v>
      </c>
      <c r="AU481" t="s">
        <v>174</v>
      </c>
      <c r="AW481" t="s">
        <v>73</v>
      </c>
      <c r="AX481" t="s">
        <v>78</v>
      </c>
      <c r="AY481">
        <v>1</v>
      </c>
      <c r="AZ481" t="s">
        <v>49</v>
      </c>
      <c r="BA481" t="s">
        <v>78</v>
      </c>
      <c r="BB481">
        <v>1</v>
      </c>
      <c r="BE481">
        <v>4.6900000000000004</v>
      </c>
      <c r="BF481">
        <v>4.6900000000000004</v>
      </c>
      <c r="BG481">
        <v>6.56</v>
      </c>
      <c r="BL481" t="s">
        <v>86</v>
      </c>
      <c r="BM481" t="s">
        <v>87</v>
      </c>
      <c r="BP481" t="s">
        <v>233</v>
      </c>
      <c r="BQ481" s="3">
        <v>1</v>
      </c>
      <c r="BR481" s="3" t="str">
        <f t="shared" si="56"/>
        <v>Relaciones internacionales</v>
      </c>
      <c r="BS481" s="3">
        <f t="shared" si="57"/>
        <v>17</v>
      </c>
      <c r="BT481" s="83">
        <f t="shared" si="58"/>
        <v>0</v>
      </c>
      <c r="BU481" s="82">
        <f t="shared" si="59"/>
        <v>3.2799999999999994</v>
      </c>
      <c r="BV481" s="3" t="str">
        <f t="shared" si="60"/>
        <v>1</v>
      </c>
      <c r="BW481" s="3" t="str">
        <f t="shared" si="55"/>
        <v>0</v>
      </c>
      <c r="BX481" s="3" t="str">
        <f t="shared" si="61"/>
        <v>0</v>
      </c>
    </row>
    <row r="482" spans="1:76" x14ac:dyDescent="0.3">
      <c r="A482" t="s">
        <v>2108</v>
      </c>
      <c r="B482" t="s">
        <v>2109</v>
      </c>
      <c r="C482" t="s">
        <v>2109</v>
      </c>
      <c r="D482" t="s">
        <v>2110</v>
      </c>
      <c r="F482" t="s">
        <v>66</v>
      </c>
      <c r="G482" t="s">
        <v>76</v>
      </c>
      <c r="H482" t="s">
        <v>68</v>
      </c>
      <c r="L482" t="s">
        <v>293</v>
      </c>
      <c r="N482" t="s">
        <v>69</v>
      </c>
      <c r="O482" t="s">
        <v>2111</v>
      </c>
      <c r="P482" s="1">
        <v>42964</v>
      </c>
      <c r="Q482" s="2">
        <v>0.60486111111111118</v>
      </c>
      <c r="S482">
        <v>72409</v>
      </c>
      <c r="U482">
        <v>606.05999999999995</v>
      </c>
      <c r="X482">
        <v>6</v>
      </c>
      <c r="Z482" t="s">
        <v>71</v>
      </c>
      <c r="AB482" t="s">
        <v>72</v>
      </c>
      <c r="AD482" t="s">
        <v>77</v>
      </c>
      <c r="AE482" t="s">
        <v>194</v>
      </c>
      <c r="AU482" t="s">
        <v>174</v>
      </c>
      <c r="AW482" t="s">
        <v>73</v>
      </c>
      <c r="AX482" t="s">
        <v>78</v>
      </c>
      <c r="AY482">
        <v>1</v>
      </c>
      <c r="AZ482" t="s">
        <v>49</v>
      </c>
      <c r="BA482" t="s">
        <v>78</v>
      </c>
      <c r="BB482">
        <v>1</v>
      </c>
      <c r="BE482">
        <v>303.02999999999997</v>
      </c>
      <c r="BF482">
        <v>303.02999999999997</v>
      </c>
      <c r="BG482">
        <v>6.88</v>
      </c>
      <c r="BL482" t="s">
        <v>76</v>
      </c>
      <c r="BM482" t="s">
        <v>79</v>
      </c>
      <c r="BP482" t="s">
        <v>233</v>
      </c>
      <c r="BQ482" s="3">
        <v>1</v>
      </c>
      <c r="BR482" s="3" t="s">
        <v>229</v>
      </c>
      <c r="BS482" s="3">
        <f t="shared" si="57"/>
        <v>17</v>
      </c>
      <c r="BT482" s="83">
        <f t="shared" si="58"/>
        <v>0</v>
      </c>
      <c r="BU482" s="82">
        <f t="shared" si="59"/>
        <v>3.4399999999999995</v>
      </c>
      <c r="BV482" s="3" t="str">
        <f t="shared" si="60"/>
        <v>1</v>
      </c>
      <c r="BW482" s="3" t="str">
        <f t="shared" si="55"/>
        <v>0</v>
      </c>
      <c r="BX482" s="3" t="str">
        <f t="shared" si="61"/>
        <v>0</v>
      </c>
    </row>
    <row r="483" spans="1:76" x14ac:dyDescent="0.3">
      <c r="A483" t="s">
        <v>2112</v>
      </c>
      <c r="C483" t="s">
        <v>2113</v>
      </c>
      <c r="D483" t="s">
        <v>2114</v>
      </c>
      <c r="F483" t="s">
        <v>134</v>
      </c>
      <c r="G483" t="s">
        <v>171</v>
      </c>
      <c r="H483" t="s">
        <v>68</v>
      </c>
      <c r="I483" t="s">
        <v>68</v>
      </c>
      <c r="L483" t="s">
        <v>317</v>
      </c>
      <c r="N483" t="s">
        <v>134</v>
      </c>
      <c r="O483" t="s">
        <v>2115</v>
      </c>
      <c r="P483" s="1">
        <v>42964</v>
      </c>
      <c r="Q483" s="2">
        <v>0.790949074074074</v>
      </c>
      <c r="U483">
        <v>9838.1299999999992</v>
      </c>
      <c r="V483">
        <v>477</v>
      </c>
      <c r="Z483" t="s">
        <v>71</v>
      </c>
      <c r="AA483" t="s">
        <v>68</v>
      </c>
      <c r="AU483" t="s">
        <v>174</v>
      </c>
      <c r="AW483" t="s">
        <v>73</v>
      </c>
      <c r="AX483" t="s">
        <v>82</v>
      </c>
      <c r="AY483">
        <v>1</v>
      </c>
      <c r="AZ483" t="s">
        <v>49</v>
      </c>
      <c r="BA483" t="s">
        <v>82</v>
      </c>
      <c r="BB483">
        <v>1</v>
      </c>
      <c r="BC483">
        <v>5</v>
      </c>
      <c r="BE483">
        <v>103.13</v>
      </c>
      <c r="BF483">
        <v>103.13</v>
      </c>
      <c r="BG483">
        <v>8</v>
      </c>
      <c r="BL483" t="s">
        <v>160</v>
      </c>
      <c r="BP483" t="s">
        <v>233</v>
      </c>
      <c r="BQ483" s="3">
        <v>1</v>
      </c>
      <c r="BR483" s="3" t="s">
        <v>220</v>
      </c>
      <c r="BS483" s="3">
        <f t="shared" si="57"/>
        <v>17</v>
      </c>
      <c r="BT483" s="83">
        <f t="shared" si="58"/>
        <v>5.8455882352941172E-3</v>
      </c>
      <c r="BU483" s="82">
        <f t="shared" si="59"/>
        <v>4</v>
      </c>
      <c r="BV483" s="3" t="str">
        <f t="shared" si="60"/>
        <v>1</v>
      </c>
      <c r="BW483" s="3" t="str">
        <f t="shared" si="55"/>
        <v>0</v>
      </c>
      <c r="BX483" s="3" t="str">
        <f t="shared" si="61"/>
        <v>0</v>
      </c>
    </row>
    <row r="484" spans="1:76" x14ac:dyDescent="0.3">
      <c r="A484" t="s">
        <v>2116</v>
      </c>
      <c r="B484" t="s">
        <v>2117</v>
      </c>
      <c r="C484" t="s">
        <v>2117</v>
      </c>
      <c r="D484" t="s">
        <v>2118</v>
      </c>
      <c r="F484" t="s">
        <v>66</v>
      </c>
      <c r="G484" t="s">
        <v>95</v>
      </c>
      <c r="H484" t="s">
        <v>68</v>
      </c>
      <c r="N484" t="s">
        <v>69</v>
      </c>
      <c r="O484" t="s">
        <v>2119</v>
      </c>
      <c r="P484" s="1">
        <v>42964</v>
      </c>
      <c r="Q484" s="2">
        <v>0.73125000000000007</v>
      </c>
      <c r="S484">
        <v>44394</v>
      </c>
      <c r="U484">
        <v>266.36</v>
      </c>
      <c r="X484">
        <v>5</v>
      </c>
      <c r="Y484" t="s">
        <v>70</v>
      </c>
      <c r="Z484" t="s">
        <v>71</v>
      </c>
      <c r="AB484" t="s">
        <v>72</v>
      </c>
      <c r="AU484" t="s">
        <v>174</v>
      </c>
      <c r="AW484" t="s">
        <v>73</v>
      </c>
      <c r="AX484" t="s">
        <v>78</v>
      </c>
      <c r="AY484">
        <v>1</v>
      </c>
      <c r="AZ484" t="s">
        <v>49</v>
      </c>
      <c r="BA484" t="s">
        <v>78</v>
      </c>
      <c r="BB484">
        <v>1</v>
      </c>
      <c r="BE484">
        <v>133.18</v>
      </c>
      <c r="BF484">
        <v>133.18</v>
      </c>
      <c r="BG484">
        <v>6.56</v>
      </c>
      <c r="BL484" t="s">
        <v>95</v>
      </c>
      <c r="BM484" t="s">
        <v>96</v>
      </c>
      <c r="BP484" t="s">
        <v>233</v>
      </c>
      <c r="BQ484" s="3">
        <v>1</v>
      </c>
      <c r="BR484" s="3" t="str">
        <f t="shared" si="56"/>
        <v>Relaciones internacionales</v>
      </c>
      <c r="BS484" s="3">
        <f t="shared" si="57"/>
        <v>17</v>
      </c>
      <c r="BT484" s="83">
        <f t="shared" si="58"/>
        <v>0</v>
      </c>
      <c r="BU484" s="82">
        <f t="shared" si="59"/>
        <v>3.2799999999999994</v>
      </c>
      <c r="BV484" s="3" t="str">
        <f t="shared" si="60"/>
        <v>1</v>
      </c>
      <c r="BW484" s="3" t="str">
        <f t="shared" si="55"/>
        <v>0</v>
      </c>
      <c r="BX484" s="3" t="str">
        <f t="shared" si="61"/>
        <v>0</v>
      </c>
    </row>
    <row r="485" spans="1:76" ht="15" customHeight="1" x14ac:dyDescent="0.3">
      <c r="A485" t="s">
        <v>2120</v>
      </c>
      <c r="B485" t="s">
        <v>2020</v>
      </c>
      <c r="C485" t="s">
        <v>2020</v>
      </c>
      <c r="D485" t="s">
        <v>2121</v>
      </c>
      <c r="F485" t="s">
        <v>66</v>
      </c>
      <c r="G485" t="s">
        <v>67</v>
      </c>
      <c r="H485" t="s">
        <v>68</v>
      </c>
      <c r="L485" t="s">
        <v>365</v>
      </c>
      <c r="N485" t="s">
        <v>69</v>
      </c>
      <c r="O485" t="s">
        <v>2122</v>
      </c>
      <c r="P485" s="1">
        <v>42964</v>
      </c>
      <c r="Q485" s="2">
        <v>0.72152777777777777</v>
      </c>
      <c r="S485">
        <v>49727</v>
      </c>
      <c r="U485">
        <v>462.46</v>
      </c>
      <c r="X485">
        <v>5</v>
      </c>
      <c r="Y485" t="s">
        <v>70</v>
      </c>
      <c r="Z485" t="s">
        <v>71</v>
      </c>
      <c r="AB485" t="s">
        <v>72</v>
      </c>
      <c r="AU485" t="s">
        <v>174</v>
      </c>
      <c r="AW485" t="s">
        <v>73</v>
      </c>
      <c r="AX485" t="s">
        <v>82</v>
      </c>
      <c r="AY485">
        <v>0</v>
      </c>
      <c r="AZ485" t="s">
        <v>49</v>
      </c>
      <c r="BA485" t="s">
        <v>82</v>
      </c>
      <c r="BB485">
        <v>0</v>
      </c>
      <c r="BE485">
        <v>46.25</v>
      </c>
      <c r="BF485">
        <v>46.25</v>
      </c>
      <c r="BG485">
        <v>5.47</v>
      </c>
      <c r="BL485" t="s">
        <v>67</v>
      </c>
      <c r="BM485" t="s">
        <v>75</v>
      </c>
      <c r="BP485" t="s">
        <v>233</v>
      </c>
      <c r="BQ485" s="3">
        <v>1</v>
      </c>
      <c r="BR485" s="3" t="str">
        <f t="shared" si="56"/>
        <v>Relaciones internacionales</v>
      </c>
      <c r="BS485" s="3">
        <f t="shared" si="57"/>
        <v>17</v>
      </c>
      <c r="BT485" s="83">
        <f t="shared" si="58"/>
        <v>0</v>
      </c>
      <c r="BU485" s="82">
        <f t="shared" si="59"/>
        <v>2.7349999999999994</v>
      </c>
      <c r="BV485" s="3" t="str">
        <f t="shared" si="60"/>
        <v>0</v>
      </c>
      <c r="BW485" s="3" t="str">
        <f t="shared" si="55"/>
        <v>1</v>
      </c>
      <c r="BX485" s="3" t="str">
        <f t="shared" si="61"/>
        <v>0</v>
      </c>
    </row>
    <row r="486" spans="1:76" x14ac:dyDescent="0.3">
      <c r="A486" t="s">
        <v>2123</v>
      </c>
      <c r="B486" t="s">
        <v>2124</v>
      </c>
      <c r="C486" t="s">
        <v>2124</v>
      </c>
      <c r="D486" t="s">
        <v>2125</v>
      </c>
      <c r="F486" t="s">
        <v>66</v>
      </c>
      <c r="G486" t="s">
        <v>86</v>
      </c>
      <c r="H486" t="s">
        <v>68</v>
      </c>
      <c r="L486" t="s">
        <v>1057</v>
      </c>
      <c r="N486" t="s">
        <v>69</v>
      </c>
      <c r="O486" t="s">
        <v>2126</v>
      </c>
      <c r="P486" s="1">
        <v>42964</v>
      </c>
      <c r="Q486" s="2">
        <v>0.79166666666666663</v>
      </c>
      <c r="S486">
        <v>1720</v>
      </c>
      <c r="U486">
        <v>100</v>
      </c>
      <c r="X486">
        <v>4</v>
      </c>
      <c r="Y486" t="s">
        <v>70</v>
      </c>
      <c r="Z486" t="s">
        <v>71</v>
      </c>
      <c r="AB486" t="s">
        <v>72</v>
      </c>
      <c r="AE486" t="s">
        <v>194</v>
      </c>
      <c r="AM486" t="s">
        <v>77</v>
      </c>
      <c r="AU486" t="s">
        <v>174</v>
      </c>
      <c r="AW486" t="s">
        <v>73</v>
      </c>
      <c r="AX486" t="s">
        <v>78</v>
      </c>
      <c r="AY486">
        <v>1</v>
      </c>
      <c r="AZ486" t="s">
        <v>49</v>
      </c>
      <c r="BA486" t="s">
        <v>78</v>
      </c>
      <c r="BB486">
        <v>1</v>
      </c>
      <c r="BE486">
        <v>2.58</v>
      </c>
      <c r="BF486">
        <v>2.58</v>
      </c>
      <c r="BG486">
        <v>6.56</v>
      </c>
      <c r="BL486" t="s">
        <v>86</v>
      </c>
      <c r="BM486" t="s">
        <v>87</v>
      </c>
      <c r="BP486" t="s">
        <v>233</v>
      </c>
      <c r="BQ486" s="3">
        <v>1</v>
      </c>
      <c r="BR486" s="3" t="str">
        <f t="shared" si="56"/>
        <v>Relaciones internacionales</v>
      </c>
      <c r="BS486" s="3">
        <f t="shared" si="57"/>
        <v>17</v>
      </c>
      <c r="BT486" s="83">
        <f t="shared" si="58"/>
        <v>0</v>
      </c>
      <c r="BU486" s="82">
        <f t="shared" si="59"/>
        <v>3.2799999999999994</v>
      </c>
      <c r="BV486" s="3" t="str">
        <f t="shared" si="60"/>
        <v>1</v>
      </c>
      <c r="BW486" s="3" t="str">
        <f t="shared" si="55"/>
        <v>0</v>
      </c>
      <c r="BX486" s="3" t="str">
        <f t="shared" si="61"/>
        <v>0</v>
      </c>
    </row>
    <row r="487" spans="1:76" x14ac:dyDescent="0.3">
      <c r="A487" t="s">
        <v>2127</v>
      </c>
      <c r="B487" t="s">
        <v>2128</v>
      </c>
      <c r="C487" t="s">
        <v>2128</v>
      </c>
      <c r="D487" t="s">
        <v>2129</v>
      </c>
      <c r="F487" t="s">
        <v>66</v>
      </c>
      <c r="G487" t="s">
        <v>105</v>
      </c>
      <c r="H487" t="s">
        <v>68</v>
      </c>
      <c r="N487" t="s">
        <v>69</v>
      </c>
      <c r="O487" t="s">
        <v>2130</v>
      </c>
      <c r="P487" s="1">
        <v>42964</v>
      </c>
      <c r="Q487" s="2">
        <v>0.58958333333333335</v>
      </c>
      <c r="S487">
        <v>1823</v>
      </c>
      <c r="U487">
        <v>100</v>
      </c>
      <c r="X487">
        <v>4</v>
      </c>
      <c r="Z487" t="s">
        <v>71</v>
      </c>
      <c r="AB487" t="s">
        <v>72</v>
      </c>
      <c r="AD487" t="s">
        <v>77</v>
      </c>
      <c r="AU487" t="s">
        <v>174</v>
      </c>
      <c r="AW487" t="s">
        <v>73</v>
      </c>
      <c r="AX487" t="s">
        <v>78</v>
      </c>
      <c r="AY487">
        <v>1</v>
      </c>
      <c r="AZ487" t="s">
        <v>49</v>
      </c>
      <c r="BA487" t="s">
        <v>78</v>
      </c>
      <c r="BB487">
        <v>1</v>
      </c>
      <c r="BE487">
        <v>2.5499999999999998</v>
      </c>
      <c r="BF487">
        <v>2.5499999999999998</v>
      </c>
      <c r="BG487">
        <v>6.56</v>
      </c>
      <c r="BL487" t="s">
        <v>105</v>
      </c>
      <c r="BM487" t="s">
        <v>106</v>
      </c>
      <c r="BP487" t="s">
        <v>233</v>
      </c>
      <c r="BQ487" s="3">
        <v>1</v>
      </c>
      <c r="BR487" s="3" t="str">
        <f t="shared" si="56"/>
        <v>Relaciones internacionales</v>
      </c>
      <c r="BS487" s="3">
        <f t="shared" si="57"/>
        <v>17</v>
      </c>
      <c r="BT487" s="83">
        <f t="shared" si="58"/>
        <v>0</v>
      </c>
      <c r="BU487" s="82">
        <f t="shared" si="59"/>
        <v>3.2799999999999994</v>
      </c>
      <c r="BV487" s="3" t="str">
        <f t="shared" si="60"/>
        <v>1</v>
      </c>
      <c r="BW487" s="3" t="str">
        <f t="shared" si="55"/>
        <v>0</v>
      </c>
      <c r="BX487" s="3" t="str">
        <f t="shared" si="61"/>
        <v>0</v>
      </c>
    </row>
    <row r="488" spans="1:76" x14ac:dyDescent="0.3">
      <c r="A488" t="s">
        <v>2131</v>
      </c>
      <c r="C488" t="s">
        <v>2132</v>
      </c>
      <c r="D488" t="s">
        <v>2114</v>
      </c>
      <c r="F488" t="s">
        <v>134</v>
      </c>
      <c r="G488" t="s">
        <v>171</v>
      </c>
      <c r="H488" t="s">
        <v>68</v>
      </c>
      <c r="I488" t="s">
        <v>68</v>
      </c>
      <c r="L488" t="s">
        <v>317</v>
      </c>
      <c r="N488" t="s">
        <v>134</v>
      </c>
      <c r="O488" t="s">
        <v>2133</v>
      </c>
      <c r="P488" s="1">
        <v>42964</v>
      </c>
      <c r="Q488" s="2">
        <v>0.78607638888888898</v>
      </c>
      <c r="U488">
        <v>8889.3799999999992</v>
      </c>
      <c r="V488">
        <v>431</v>
      </c>
      <c r="Z488" t="s">
        <v>71</v>
      </c>
      <c r="AA488" t="s">
        <v>68</v>
      </c>
      <c r="AU488" t="s">
        <v>174</v>
      </c>
      <c r="AW488" t="s">
        <v>73</v>
      </c>
      <c r="AX488" t="s">
        <v>82</v>
      </c>
      <c r="AY488">
        <v>1</v>
      </c>
      <c r="AZ488" t="s">
        <v>49</v>
      </c>
      <c r="BA488" t="s">
        <v>82</v>
      </c>
      <c r="BB488">
        <v>1</v>
      </c>
      <c r="BC488">
        <v>5</v>
      </c>
      <c r="BE488">
        <v>103.13</v>
      </c>
      <c r="BF488">
        <v>103.13</v>
      </c>
      <c r="BG488">
        <v>8</v>
      </c>
      <c r="BL488" t="s">
        <v>160</v>
      </c>
      <c r="BP488" t="s">
        <v>233</v>
      </c>
      <c r="BQ488" s="3">
        <v>1</v>
      </c>
      <c r="BR488" s="3" t="str">
        <f t="shared" si="56"/>
        <v>Relaciones internacionales</v>
      </c>
      <c r="BS488" s="3">
        <f t="shared" si="57"/>
        <v>17</v>
      </c>
      <c r="BT488" s="83">
        <f t="shared" si="58"/>
        <v>5.2818627450980397E-3</v>
      </c>
      <c r="BU488" s="82">
        <f t="shared" si="59"/>
        <v>4</v>
      </c>
      <c r="BV488" s="3" t="str">
        <f t="shared" si="60"/>
        <v>1</v>
      </c>
      <c r="BW488" s="3" t="str">
        <f t="shared" si="55"/>
        <v>0</v>
      </c>
      <c r="BX488" s="3" t="str">
        <f t="shared" si="61"/>
        <v>0</v>
      </c>
    </row>
    <row r="489" spans="1:76" x14ac:dyDescent="0.3">
      <c r="A489" t="s">
        <v>2134</v>
      </c>
      <c r="B489" t="s">
        <v>2135</v>
      </c>
      <c r="C489" t="s">
        <v>2135</v>
      </c>
      <c r="D489" t="s">
        <v>2136</v>
      </c>
      <c r="F489" t="s">
        <v>66</v>
      </c>
      <c r="G489" t="s">
        <v>95</v>
      </c>
      <c r="H489" t="s">
        <v>68</v>
      </c>
      <c r="L489" t="s">
        <v>2137</v>
      </c>
      <c r="N489" t="s">
        <v>69</v>
      </c>
      <c r="O489" t="s">
        <v>2138</v>
      </c>
      <c r="P489" s="1">
        <v>42964</v>
      </c>
      <c r="Q489" s="2">
        <v>0.69305555555555554</v>
      </c>
      <c r="S489">
        <v>44394</v>
      </c>
      <c r="U489">
        <v>266.36</v>
      </c>
      <c r="X489">
        <v>5</v>
      </c>
      <c r="Y489" t="s">
        <v>70</v>
      </c>
      <c r="Z489" t="s">
        <v>71</v>
      </c>
      <c r="AB489" t="s">
        <v>72</v>
      </c>
      <c r="AD489" t="s">
        <v>77</v>
      </c>
      <c r="AE489" t="s">
        <v>194</v>
      </c>
      <c r="AU489" t="s">
        <v>174</v>
      </c>
      <c r="AW489" t="s">
        <v>73</v>
      </c>
      <c r="AX489" t="s">
        <v>78</v>
      </c>
      <c r="AY489">
        <v>1</v>
      </c>
      <c r="AZ489" t="s">
        <v>49</v>
      </c>
      <c r="BA489" t="s">
        <v>78</v>
      </c>
      <c r="BB489">
        <v>1</v>
      </c>
      <c r="BE489">
        <v>133.18</v>
      </c>
      <c r="BF489">
        <v>133.18</v>
      </c>
      <c r="BG489">
        <v>6.56</v>
      </c>
      <c r="BL489" t="s">
        <v>95</v>
      </c>
      <c r="BM489" t="s">
        <v>96</v>
      </c>
      <c r="BP489" t="s">
        <v>233</v>
      </c>
      <c r="BQ489" s="3">
        <v>1</v>
      </c>
      <c r="BR489" s="3" t="str">
        <f t="shared" si="56"/>
        <v>Relaciones internacionales</v>
      </c>
      <c r="BS489" s="3">
        <f t="shared" si="57"/>
        <v>17</v>
      </c>
      <c r="BT489" s="83">
        <f t="shared" si="58"/>
        <v>0</v>
      </c>
      <c r="BU489" s="82">
        <f t="shared" si="59"/>
        <v>3.2799999999999994</v>
      </c>
      <c r="BV489" s="3" t="str">
        <f t="shared" si="60"/>
        <v>1</v>
      </c>
      <c r="BW489" s="3" t="str">
        <f t="shared" si="55"/>
        <v>0</v>
      </c>
      <c r="BX489" s="3" t="str">
        <f t="shared" si="61"/>
        <v>0</v>
      </c>
    </row>
    <row r="490" spans="1:76" x14ac:dyDescent="0.3">
      <c r="A490" t="s">
        <v>2139</v>
      </c>
      <c r="B490" t="s">
        <v>2020</v>
      </c>
      <c r="C490" t="s">
        <v>2020</v>
      </c>
      <c r="D490" t="s">
        <v>2140</v>
      </c>
      <c r="F490" t="s">
        <v>66</v>
      </c>
      <c r="G490" t="s">
        <v>67</v>
      </c>
      <c r="H490" t="s">
        <v>68</v>
      </c>
      <c r="N490" t="s">
        <v>69</v>
      </c>
      <c r="O490" t="s">
        <v>2141</v>
      </c>
      <c r="P490" s="1">
        <v>42964</v>
      </c>
      <c r="Q490" s="2">
        <v>0.67708333333333337</v>
      </c>
      <c r="S490">
        <v>49727</v>
      </c>
      <c r="U490">
        <v>462.46</v>
      </c>
      <c r="X490">
        <v>5</v>
      </c>
      <c r="Y490" t="s">
        <v>70</v>
      </c>
      <c r="Z490" t="s">
        <v>71</v>
      </c>
      <c r="AB490" t="s">
        <v>72</v>
      </c>
      <c r="AU490" t="s">
        <v>174</v>
      </c>
      <c r="AW490" t="s">
        <v>73</v>
      </c>
      <c r="AX490" t="s">
        <v>78</v>
      </c>
      <c r="AY490">
        <v>1</v>
      </c>
      <c r="AZ490" t="s">
        <v>49</v>
      </c>
      <c r="BA490" t="s">
        <v>78</v>
      </c>
      <c r="BB490">
        <v>1</v>
      </c>
      <c r="BE490">
        <v>231.23</v>
      </c>
      <c r="BF490">
        <v>231.23</v>
      </c>
      <c r="BG490">
        <v>6.56</v>
      </c>
      <c r="BL490" t="s">
        <v>67</v>
      </c>
      <c r="BM490" t="s">
        <v>75</v>
      </c>
      <c r="BP490" t="s">
        <v>233</v>
      </c>
      <c r="BQ490" s="3">
        <v>1</v>
      </c>
      <c r="BR490" s="3" t="str">
        <f t="shared" si="56"/>
        <v>Relaciones internacionales</v>
      </c>
      <c r="BS490" s="3">
        <f t="shared" si="57"/>
        <v>17</v>
      </c>
      <c r="BT490" s="83">
        <f t="shared" si="58"/>
        <v>0</v>
      </c>
      <c r="BU490" s="82">
        <f t="shared" si="59"/>
        <v>3.2799999999999994</v>
      </c>
      <c r="BV490" s="3" t="str">
        <f t="shared" si="60"/>
        <v>1</v>
      </c>
      <c r="BW490" s="3" t="str">
        <f t="shared" si="55"/>
        <v>0</v>
      </c>
      <c r="BX490" s="3" t="str">
        <f t="shared" si="61"/>
        <v>0</v>
      </c>
    </row>
    <row r="491" spans="1:76" x14ac:dyDescent="0.3">
      <c r="A491" t="s">
        <v>2142</v>
      </c>
      <c r="B491" t="s">
        <v>2143</v>
      </c>
      <c r="C491" t="s">
        <v>2143</v>
      </c>
      <c r="D491" t="s">
        <v>2144</v>
      </c>
      <c r="F491" t="s">
        <v>66</v>
      </c>
      <c r="G491" t="s">
        <v>103</v>
      </c>
      <c r="H491" t="s">
        <v>68</v>
      </c>
      <c r="L491" t="s">
        <v>328</v>
      </c>
      <c r="N491" t="s">
        <v>69</v>
      </c>
      <c r="O491" t="s">
        <v>2145</v>
      </c>
      <c r="P491" s="1">
        <v>42964</v>
      </c>
      <c r="Q491" s="2">
        <v>0.90625</v>
      </c>
      <c r="S491">
        <v>8825</v>
      </c>
      <c r="U491">
        <v>100</v>
      </c>
      <c r="X491">
        <v>5</v>
      </c>
      <c r="Y491" t="s">
        <v>70</v>
      </c>
      <c r="Z491" t="s">
        <v>71</v>
      </c>
      <c r="AB491" t="s">
        <v>72</v>
      </c>
      <c r="AE491" t="s">
        <v>194</v>
      </c>
      <c r="AM491" t="s">
        <v>77</v>
      </c>
      <c r="AU491" t="s">
        <v>174</v>
      </c>
      <c r="AW491" t="s">
        <v>73</v>
      </c>
      <c r="AX491" t="s">
        <v>78</v>
      </c>
      <c r="AY491">
        <v>1</v>
      </c>
      <c r="AZ491" t="s">
        <v>49</v>
      </c>
      <c r="BA491" t="s">
        <v>78</v>
      </c>
      <c r="BB491">
        <v>1</v>
      </c>
      <c r="BE491">
        <v>22.5</v>
      </c>
      <c r="BF491">
        <v>22.5</v>
      </c>
      <c r="BG491">
        <v>6.56</v>
      </c>
      <c r="BL491" t="s">
        <v>103</v>
      </c>
      <c r="BM491" t="s">
        <v>104</v>
      </c>
      <c r="BP491" t="s">
        <v>233</v>
      </c>
      <c r="BQ491" s="3">
        <v>1</v>
      </c>
      <c r="BR491" s="3" t="s">
        <v>184</v>
      </c>
      <c r="BS491" s="3">
        <f t="shared" si="57"/>
        <v>17</v>
      </c>
      <c r="BT491" s="83">
        <f t="shared" si="58"/>
        <v>0</v>
      </c>
      <c r="BU491" s="82">
        <f t="shared" si="59"/>
        <v>3.2799999999999994</v>
      </c>
      <c r="BV491" s="3" t="str">
        <f t="shared" si="60"/>
        <v>1</v>
      </c>
      <c r="BW491" s="3" t="str">
        <f t="shared" si="55"/>
        <v>0</v>
      </c>
      <c r="BX491" s="3" t="str">
        <f t="shared" si="61"/>
        <v>0</v>
      </c>
    </row>
    <row r="492" spans="1:76" x14ac:dyDescent="0.3">
      <c r="A492" t="s">
        <v>2146</v>
      </c>
      <c r="C492" t="s">
        <v>2147</v>
      </c>
      <c r="D492" t="s">
        <v>2033</v>
      </c>
      <c r="F492" t="s">
        <v>134</v>
      </c>
      <c r="G492" t="s">
        <v>261</v>
      </c>
      <c r="H492" t="s">
        <v>68</v>
      </c>
      <c r="I492" t="s">
        <v>68</v>
      </c>
      <c r="N492" t="s">
        <v>134</v>
      </c>
      <c r="O492" t="s">
        <v>2148</v>
      </c>
      <c r="P492" s="1">
        <v>42964</v>
      </c>
      <c r="Q492" s="2">
        <v>0.81880787037037039</v>
      </c>
      <c r="U492">
        <v>32850</v>
      </c>
      <c r="V492">
        <v>365</v>
      </c>
      <c r="Z492" t="s">
        <v>71</v>
      </c>
      <c r="AA492" t="s">
        <v>68</v>
      </c>
      <c r="AU492" t="s">
        <v>174</v>
      </c>
      <c r="AW492" t="s">
        <v>73</v>
      </c>
      <c r="AX492" t="s">
        <v>82</v>
      </c>
      <c r="AY492">
        <v>1</v>
      </c>
      <c r="AZ492" t="s">
        <v>49</v>
      </c>
      <c r="BA492" t="s">
        <v>82</v>
      </c>
      <c r="BB492">
        <v>1</v>
      </c>
      <c r="BC492">
        <v>5</v>
      </c>
      <c r="BE492">
        <v>450</v>
      </c>
      <c r="BF492">
        <v>450</v>
      </c>
      <c r="BG492">
        <v>8</v>
      </c>
      <c r="BL492" t="s">
        <v>259</v>
      </c>
      <c r="BP492" t="s">
        <v>233</v>
      </c>
      <c r="BQ492" s="3">
        <v>1</v>
      </c>
      <c r="BR492" s="3" t="str">
        <f t="shared" si="56"/>
        <v>Relaciones internacionales</v>
      </c>
      <c r="BS492" s="3">
        <f t="shared" si="57"/>
        <v>17</v>
      </c>
      <c r="BT492" s="83">
        <f t="shared" si="58"/>
        <v>4.4730392156862742E-3</v>
      </c>
      <c r="BU492" s="82">
        <f t="shared" si="59"/>
        <v>4</v>
      </c>
      <c r="BV492" s="3" t="str">
        <f t="shared" si="60"/>
        <v>1</v>
      </c>
      <c r="BW492" s="3" t="str">
        <f t="shared" si="55"/>
        <v>0</v>
      </c>
      <c r="BX492" s="3" t="str">
        <f t="shared" si="61"/>
        <v>0</v>
      </c>
    </row>
    <row r="493" spans="1:76" x14ac:dyDescent="0.3">
      <c r="A493" t="s">
        <v>2149</v>
      </c>
      <c r="B493" t="s">
        <v>2028</v>
      </c>
      <c r="C493" t="s">
        <v>2028</v>
      </c>
      <c r="D493" t="s">
        <v>2150</v>
      </c>
      <c r="F493" t="s">
        <v>66</v>
      </c>
      <c r="G493" t="s">
        <v>95</v>
      </c>
      <c r="H493" t="s">
        <v>68</v>
      </c>
      <c r="L493" t="s">
        <v>346</v>
      </c>
      <c r="N493" t="s">
        <v>69</v>
      </c>
      <c r="O493" t="s">
        <v>2151</v>
      </c>
      <c r="P493" s="1">
        <v>42964</v>
      </c>
      <c r="Q493" s="2">
        <v>0.66666666666666663</v>
      </c>
      <c r="S493">
        <v>44394</v>
      </c>
      <c r="U493">
        <v>266.36</v>
      </c>
      <c r="X493">
        <v>5</v>
      </c>
      <c r="Y493" t="s">
        <v>70</v>
      </c>
      <c r="Z493" t="s">
        <v>71</v>
      </c>
      <c r="AB493" t="s">
        <v>72</v>
      </c>
      <c r="AD493" t="s">
        <v>77</v>
      </c>
      <c r="AU493" t="s">
        <v>174</v>
      </c>
      <c r="AW493" t="s">
        <v>73</v>
      </c>
      <c r="AX493" t="s">
        <v>78</v>
      </c>
      <c r="AY493">
        <v>1</v>
      </c>
      <c r="AZ493" t="s">
        <v>49</v>
      </c>
      <c r="BA493" t="s">
        <v>78</v>
      </c>
      <c r="BB493">
        <v>1</v>
      </c>
      <c r="BE493">
        <v>133.18</v>
      </c>
      <c r="BF493">
        <v>133.18</v>
      </c>
      <c r="BG493">
        <v>6.56</v>
      </c>
      <c r="BL493" t="s">
        <v>95</v>
      </c>
      <c r="BM493" t="s">
        <v>96</v>
      </c>
      <c r="BP493" t="s">
        <v>233</v>
      </c>
      <c r="BQ493" s="3">
        <v>1</v>
      </c>
      <c r="BR493" s="3" t="s">
        <v>219</v>
      </c>
      <c r="BS493" s="3">
        <f t="shared" si="57"/>
        <v>17</v>
      </c>
      <c r="BT493" s="83">
        <f t="shared" si="58"/>
        <v>0</v>
      </c>
      <c r="BU493" s="82">
        <f t="shared" si="59"/>
        <v>3.2799999999999994</v>
      </c>
      <c r="BV493" s="3" t="str">
        <f t="shared" si="60"/>
        <v>1</v>
      </c>
      <c r="BW493" s="3" t="str">
        <f t="shared" si="55"/>
        <v>0</v>
      </c>
      <c r="BX493" s="3" t="str">
        <f t="shared" si="61"/>
        <v>0</v>
      </c>
    </row>
    <row r="494" spans="1:76" x14ac:dyDescent="0.3">
      <c r="A494" t="s">
        <v>2152</v>
      </c>
      <c r="C494" t="s">
        <v>2153</v>
      </c>
      <c r="D494" t="s">
        <v>2154</v>
      </c>
      <c r="F494" t="s">
        <v>134</v>
      </c>
      <c r="G494" t="s">
        <v>142</v>
      </c>
      <c r="H494" t="s">
        <v>68</v>
      </c>
      <c r="I494" t="s">
        <v>68</v>
      </c>
      <c r="N494" t="s">
        <v>134</v>
      </c>
      <c r="O494" t="s">
        <v>2155</v>
      </c>
      <c r="P494" s="1">
        <v>42964</v>
      </c>
      <c r="Q494" s="2">
        <v>0.80494212962962963</v>
      </c>
      <c r="U494">
        <v>58867.95</v>
      </c>
      <c r="V494">
        <v>601</v>
      </c>
      <c r="Z494" t="s">
        <v>71</v>
      </c>
      <c r="AA494" t="s">
        <v>68</v>
      </c>
      <c r="AU494" t="s">
        <v>174</v>
      </c>
      <c r="AW494" t="s">
        <v>73</v>
      </c>
      <c r="AX494" t="s">
        <v>82</v>
      </c>
      <c r="AY494">
        <v>0</v>
      </c>
      <c r="AZ494" t="s">
        <v>49</v>
      </c>
      <c r="BA494" t="s">
        <v>82</v>
      </c>
      <c r="BB494">
        <v>0</v>
      </c>
      <c r="BC494">
        <v>5</v>
      </c>
      <c r="BE494">
        <v>489.75</v>
      </c>
      <c r="BF494">
        <v>489.75</v>
      </c>
      <c r="BG494">
        <v>5</v>
      </c>
      <c r="BL494" t="s">
        <v>136</v>
      </c>
      <c r="BP494" t="s">
        <v>233</v>
      </c>
      <c r="BQ494" s="3">
        <v>1</v>
      </c>
      <c r="BR494" s="3" t="str">
        <f t="shared" si="56"/>
        <v>Relaciones internacionales</v>
      </c>
      <c r="BS494" s="3">
        <f t="shared" si="57"/>
        <v>17</v>
      </c>
      <c r="BT494" s="83">
        <f t="shared" si="58"/>
        <v>7.3651960784313726E-3</v>
      </c>
      <c r="BU494" s="82">
        <f t="shared" si="59"/>
        <v>2.5</v>
      </c>
      <c r="BV494" s="3" t="str">
        <f t="shared" si="60"/>
        <v>0</v>
      </c>
      <c r="BW494" s="3" t="str">
        <f t="shared" si="55"/>
        <v>1</v>
      </c>
      <c r="BX494" s="3" t="str">
        <f t="shared" si="61"/>
        <v>0</v>
      </c>
    </row>
    <row r="495" spans="1:76" x14ac:dyDescent="0.3">
      <c r="A495" t="s">
        <v>2156</v>
      </c>
      <c r="C495" t="s">
        <v>2157</v>
      </c>
      <c r="D495" t="s">
        <v>2033</v>
      </c>
      <c r="F495" t="s">
        <v>134</v>
      </c>
      <c r="G495" t="s">
        <v>261</v>
      </c>
      <c r="H495" t="s">
        <v>68</v>
      </c>
      <c r="I495" t="s">
        <v>68</v>
      </c>
      <c r="N495" t="s">
        <v>134</v>
      </c>
      <c r="O495" t="s">
        <v>2158</v>
      </c>
      <c r="P495" s="1">
        <v>42964</v>
      </c>
      <c r="Q495" s="2">
        <v>0.80325231481481485</v>
      </c>
      <c r="U495">
        <v>63990</v>
      </c>
      <c r="V495">
        <v>711</v>
      </c>
      <c r="Z495" t="s">
        <v>71</v>
      </c>
      <c r="AA495" t="s">
        <v>68</v>
      </c>
      <c r="AU495" t="s">
        <v>174</v>
      </c>
      <c r="AW495" t="s">
        <v>73</v>
      </c>
      <c r="AX495" t="s">
        <v>82</v>
      </c>
      <c r="AY495">
        <v>1</v>
      </c>
      <c r="AZ495" t="s">
        <v>49</v>
      </c>
      <c r="BA495" t="s">
        <v>82</v>
      </c>
      <c r="BB495">
        <v>1</v>
      </c>
      <c r="BC495">
        <v>5</v>
      </c>
      <c r="BE495">
        <v>450</v>
      </c>
      <c r="BF495">
        <v>450</v>
      </c>
      <c r="BG495">
        <v>8</v>
      </c>
      <c r="BL495" t="s">
        <v>259</v>
      </c>
      <c r="BP495" t="s">
        <v>233</v>
      </c>
      <c r="BQ495" s="3">
        <v>1</v>
      </c>
      <c r="BR495" s="3" t="str">
        <f t="shared" si="56"/>
        <v>Relaciones internacionales</v>
      </c>
      <c r="BS495" s="3">
        <f t="shared" si="57"/>
        <v>17</v>
      </c>
      <c r="BT495" s="83">
        <f t="shared" si="58"/>
        <v>8.7132352941176466E-3</v>
      </c>
      <c r="BU495" s="82">
        <f t="shared" si="59"/>
        <v>4</v>
      </c>
      <c r="BV495" s="3" t="str">
        <f t="shared" si="60"/>
        <v>1</v>
      </c>
      <c r="BW495" s="3" t="str">
        <f t="shared" si="55"/>
        <v>0</v>
      </c>
      <c r="BX495" s="3" t="str">
        <f t="shared" si="61"/>
        <v>0</v>
      </c>
    </row>
    <row r="496" spans="1:76" x14ac:dyDescent="0.3">
      <c r="A496" t="s">
        <v>2159</v>
      </c>
      <c r="C496" t="s">
        <v>2160</v>
      </c>
      <c r="D496" t="s">
        <v>2161</v>
      </c>
      <c r="F496" t="s">
        <v>134</v>
      </c>
      <c r="G496" t="s">
        <v>283</v>
      </c>
      <c r="H496" t="s">
        <v>68</v>
      </c>
      <c r="I496" t="s">
        <v>68</v>
      </c>
      <c r="N496" t="s">
        <v>134</v>
      </c>
      <c r="O496" t="s">
        <v>2162</v>
      </c>
      <c r="P496" s="1">
        <v>42964</v>
      </c>
      <c r="Q496" s="2">
        <v>0.53812499999999996</v>
      </c>
      <c r="U496">
        <v>8613</v>
      </c>
      <c r="V496">
        <v>696</v>
      </c>
      <c r="Z496" t="s">
        <v>71</v>
      </c>
      <c r="AA496" t="s">
        <v>68</v>
      </c>
      <c r="AU496" t="s">
        <v>174</v>
      </c>
      <c r="AW496" t="s">
        <v>73</v>
      </c>
      <c r="AX496" t="s">
        <v>82</v>
      </c>
      <c r="AY496">
        <v>0</v>
      </c>
      <c r="AZ496" t="s">
        <v>49</v>
      </c>
      <c r="BA496" t="s">
        <v>82</v>
      </c>
      <c r="BB496">
        <v>0</v>
      </c>
      <c r="BC496">
        <v>5</v>
      </c>
      <c r="BE496">
        <v>61.88</v>
      </c>
      <c r="BF496">
        <v>61.88</v>
      </c>
      <c r="BG496">
        <v>5</v>
      </c>
      <c r="BL496" t="s">
        <v>160</v>
      </c>
      <c r="BP496" t="s">
        <v>233</v>
      </c>
      <c r="BQ496" s="3">
        <v>1</v>
      </c>
      <c r="BR496" s="3" t="str">
        <f t="shared" si="56"/>
        <v>Relaciones internacionales</v>
      </c>
      <c r="BS496" s="3">
        <f t="shared" si="57"/>
        <v>17</v>
      </c>
      <c r="BT496" s="83">
        <f t="shared" si="58"/>
        <v>8.5294117647058826E-3</v>
      </c>
      <c r="BU496" s="82">
        <f t="shared" si="59"/>
        <v>2.5</v>
      </c>
      <c r="BV496" s="3" t="str">
        <f t="shared" si="60"/>
        <v>0</v>
      </c>
      <c r="BW496" s="3" t="str">
        <f t="shared" si="55"/>
        <v>1</v>
      </c>
      <c r="BX496" s="3" t="str">
        <f t="shared" si="61"/>
        <v>0</v>
      </c>
    </row>
    <row r="497" spans="1:80" x14ac:dyDescent="0.3">
      <c r="A497" t="s">
        <v>2163</v>
      </c>
      <c r="B497" t="s">
        <v>2012</v>
      </c>
      <c r="C497" t="s">
        <v>2012</v>
      </c>
      <c r="D497" t="s">
        <v>2164</v>
      </c>
      <c r="F497" t="s">
        <v>66</v>
      </c>
      <c r="G497" t="s">
        <v>107</v>
      </c>
      <c r="H497" t="s">
        <v>68</v>
      </c>
      <c r="L497" t="s">
        <v>115</v>
      </c>
      <c r="N497" t="s">
        <v>69</v>
      </c>
      <c r="O497" t="s">
        <v>2165</v>
      </c>
      <c r="P497" s="1">
        <v>42964</v>
      </c>
      <c r="Q497" s="2">
        <v>0.56805555555555554</v>
      </c>
      <c r="S497">
        <v>419</v>
      </c>
      <c r="U497">
        <v>100</v>
      </c>
      <c r="X497">
        <v>4</v>
      </c>
      <c r="Y497" t="s">
        <v>70</v>
      </c>
      <c r="Z497" t="s">
        <v>71</v>
      </c>
      <c r="AB497" t="s">
        <v>72</v>
      </c>
      <c r="AU497" t="s">
        <v>174</v>
      </c>
      <c r="AW497" t="s">
        <v>73</v>
      </c>
      <c r="AX497" t="s">
        <v>78</v>
      </c>
      <c r="AY497">
        <v>1</v>
      </c>
      <c r="AZ497" t="s">
        <v>49</v>
      </c>
      <c r="BA497" t="s">
        <v>78</v>
      </c>
      <c r="BB497">
        <v>1</v>
      </c>
      <c r="BE497">
        <v>0.42</v>
      </c>
      <c r="BF497">
        <v>0.42</v>
      </c>
      <c r="BG497">
        <v>6.56</v>
      </c>
      <c r="BL497" t="s">
        <v>107</v>
      </c>
      <c r="BM497" t="s">
        <v>108</v>
      </c>
      <c r="BP497" t="s">
        <v>233</v>
      </c>
      <c r="BQ497" s="3">
        <v>1</v>
      </c>
      <c r="BR497" s="3" t="str">
        <f t="shared" si="56"/>
        <v>Relaciones internacionales</v>
      </c>
      <c r="BS497" s="3">
        <f t="shared" si="57"/>
        <v>17</v>
      </c>
      <c r="BT497" s="83">
        <f t="shared" si="58"/>
        <v>0</v>
      </c>
      <c r="BU497" s="82">
        <f t="shared" si="59"/>
        <v>3.2799999999999994</v>
      </c>
      <c r="BV497" s="3" t="str">
        <f t="shared" si="60"/>
        <v>1</v>
      </c>
      <c r="BW497" s="3" t="str">
        <f t="shared" si="55"/>
        <v>0</v>
      </c>
      <c r="BX497" s="3" t="str">
        <f t="shared" si="61"/>
        <v>0</v>
      </c>
    </row>
    <row r="498" spans="1:80" x14ac:dyDescent="0.3">
      <c r="A498" t="s">
        <v>2166</v>
      </c>
      <c r="B498" t="s">
        <v>2044</v>
      </c>
      <c r="C498" t="s">
        <v>2044</v>
      </c>
      <c r="D498" t="s">
        <v>2167</v>
      </c>
      <c r="F498" t="s">
        <v>66</v>
      </c>
      <c r="G498" t="s">
        <v>95</v>
      </c>
      <c r="H498" t="s">
        <v>68</v>
      </c>
      <c r="L498" t="s">
        <v>2046</v>
      </c>
      <c r="N498" t="s">
        <v>69</v>
      </c>
      <c r="O498" t="s">
        <v>2168</v>
      </c>
      <c r="P498" s="1">
        <v>42964</v>
      </c>
      <c r="Q498" s="2">
        <v>0.7895833333333333</v>
      </c>
      <c r="S498">
        <v>44394</v>
      </c>
      <c r="U498">
        <v>266.36</v>
      </c>
      <c r="X498">
        <v>5</v>
      </c>
      <c r="Y498" t="s">
        <v>70</v>
      </c>
      <c r="Z498" t="s">
        <v>71</v>
      </c>
      <c r="AB498" t="s">
        <v>72</v>
      </c>
      <c r="AU498" t="s">
        <v>174</v>
      </c>
      <c r="AW498" t="s">
        <v>73</v>
      </c>
      <c r="AX498" t="s">
        <v>78</v>
      </c>
      <c r="AY498">
        <v>1</v>
      </c>
      <c r="AZ498" t="s">
        <v>49</v>
      </c>
      <c r="BA498" t="s">
        <v>78</v>
      </c>
      <c r="BB498">
        <v>1</v>
      </c>
      <c r="BE498">
        <v>133.18</v>
      </c>
      <c r="BF498">
        <v>133.18</v>
      </c>
      <c r="BG498">
        <v>6.56</v>
      </c>
      <c r="BL498" t="s">
        <v>95</v>
      </c>
      <c r="BM498" t="s">
        <v>96</v>
      </c>
      <c r="BP498" t="s">
        <v>233</v>
      </c>
      <c r="BQ498" s="3">
        <v>1</v>
      </c>
      <c r="BR498" s="3" t="str">
        <f t="shared" si="56"/>
        <v>Relaciones internacionales</v>
      </c>
      <c r="BS498" s="3">
        <f t="shared" si="57"/>
        <v>17</v>
      </c>
      <c r="BT498" s="83">
        <f t="shared" si="58"/>
        <v>0</v>
      </c>
      <c r="BU498" s="82">
        <f t="shared" si="59"/>
        <v>3.2799999999999994</v>
      </c>
      <c r="BV498" s="3" t="str">
        <f t="shared" si="60"/>
        <v>1</v>
      </c>
      <c r="BW498" s="3" t="str">
        <f t="shared" si="55"/>
        <v>0</v>
      </c>
      <c r="BX498" s="3" t="str">
        <f t="shared" si="61"/>
        <v>0</v>
      </c>
    </row>
    <row r="499" spans="1:80" x14ac:dyDescent="0.3">
      <c r="A499" t="s">
        <v>2169</v>
      </c>
      <c r="B499" t="s">
        <v>2036</v>
      </c>
      <c r="C499" t="s">
        <v>2036</v>
      </c>
      <c r="D499" t="s">
        <v>2170</v>
      </c>
      <c r="F499" t="s">
        <v>66</v>
      </c>
      <c r="G499" t="s">
        <v>67</v>
      </c>
      <c r="H499" t="s">
        <v>68</v>
      </c>
      <c r="N499" t="s">
        <v>69</v>
      </c>
      <c r="O499" t="s">
        <v>2171</v>
      </c>
      <c r="P499" s="1">
        <v>42964</v>
      </c>
      <c r="Q499" s="2">
        <v>0.65208333333333335</v>
      </c>
      <c r="S499">
        <v>49727</v>
      </c>
      <c r="U499">
        <v>462.46</v>
      </c>
      <c r="X499">
        <v>5</v>
      </c>
      <c r="Y499" t="s">
        <v>70</v>
      </c>
      <c r="Z499" t="s">
        <v>71</v>
      </c>
      <c r="AB499" t="s">
        <v>72</v>
      </c>
      <c r="AM499" t="s">
        <v>77</v>
      </c>
      <c r="AU499" t="s">
        <v>174</v>
      </c>
      <c r="AW499" t="s">
        <v>73</v>
      </c>
      <c r="AX499" t="s">
        <v>78</v>
      </c>
      <c r="AY499">
        <v>1</v>
      </c>
      <c r="AZ499" t="s">
        <v>49</v>
      </c>
      <c r="BA499" t="s">
        <v>78</v>
      </c>
      <c r="BB499">
        <v>1</v>
      </c>
      <c r="BE499">
        <v>231.23</v>
      </c>
      <c r="BF499">
        <v>231.23</v>
      </c>
      <c r="BG499">
        <v>6.56</v>
      </c>
      <c r="BL499" t="s">
        <v>67</v>
      </c>
      <c r="BM499" t="s">
        <v>75</v>
      </c>
      <c r="BP499" t="s">
        <v>233</v>
      </c>
      <c r="BQ499" s="3">
        <v>1</v>
      </c>
      <c r="BR499" s="3" t="str">
        <f t="shared" si="56"/>
        <v>Relaciones internacionales</v>
      </c>
      <c r="BS499" s="3">
        <f t="shared" si="57"/>
        <v>17</v>
      </c>
      <c r="BT499" s="83">
        <f t="shared" si="58"/>
        <v>0</v>
      </c>
      <c r="BU499" s="82">
        <f t="shared" si="59"/>
        <v>3.2799999999999994</v>
      </c>
      <c r="BV499" s="3" t="str">
        <f t="shared" si="60"/>
        <v>1</v>
      </c>
      <c r="BW499" s="3" t="str">
        <f t="shared" si="55"/>
        <v>0</v>
      </c>
      <c r="BX499" s="3" t="str">
        <f t="shared" si="61"/>
        <v>0</v>
      </c>
    </row>
    <row r="500" spans="1:80" x14ac:dyDescent="0.3">
      <c r="A500" t="s">
        <v>2172</v>
      </c>
      <c r="C500" t="s">
        <v>2173</v>
      </c>
      <c r="D500" t="s">
        <v>2174</v>
      </c>
      <c r="F500" t="s">
        <v>134</v>
      </c>
      <c r="G500" t="s">
        <v>258</v>
      </c>
      <c r="H500" t="s">
        <v>68</v>
      </c>
      <c r="I500" t="s">
        <v>68</v>
      </c>
      <c r="L500" t="s">
        <v>300</v>
      </c>
      <c r="N500" t="s">
        <v>134</v>
      </c>
      <c r="O500" t="s">
        <v>2175</v>
      </c>
      <c r="P500" s="1">
        <v>42964</v>
      </c>
      <c r="Q500" s="2">
        <v>0.31984953703703706</v>
      </c>
      <c r="U500">
        <v>3825</v>
      </c>
      <c r="V500">
        <v>102</v>
      </c>
      <c r="Z500" t="s">
        <v>71</v>
      </c>
      <c r="AA500" t="s">
        <v>68</v>
      </c>
      <c r="AU500" t="s">
        <v>174</v>
      </c>
      <c r="AW500" t="s">
        <v>73</v>
      </c>
      <c r="AX500" t="s">
        <v>82</v>
      </c>
      <c r="AY500">
        <v>0</v>
      </c>
      <c r="AZ500" t="s">
        <v>49</v>
      </c>
      <c r="BA500" t="s">
        <v>82</v>
      </c>
      <c r="BB500">
        <v>0</v>
      </c>
      <c r="BC500">
        <v>5</v>
      </c>
      <c r="BE500">
        <v>187.5</v>
      </c>
      <c r="BF500">
        <v>187.5</v>
      </c>
      <c r="BG500">
        <v>5</v>
      </c>
      <c r="BL500" t="s">
        <v>259</v>
      </c>
      <c r="BP500" t="s">
        <v>233</v>
      </c>
      <c r="BQ500" s="3">
        <v>1</v>
      </c>
      <c r="BR500" s="3" t="str">
        <f t="shared" si="56"/>
        <v>Relaciones internacionales</v>
      </c>
      <c r="BS500" s="3">
        <f t="shared" si="57"/>
        <v>17</v>
      </c>
      <c r="BT500" s="83">
        <f t="shared" si="58"/>
        <v>1.25E-3</v>
      </c>
      <c r="BU500" s="82">
        <f t="shared" si="59"/>
        <v>2.5</v>
      </c>
      <c r="BV500" s="3" t="str">
        <f t="shared" si="60"/>
        <v>0</v>
      </c>
      <c r="BW500" s="3" t="str">
        <f t="shared" si="55"/>
        <v>1</v>
      </c>
      <c r="BX500" s="3" t="str">
        <f t="shared" si="61"/>
        <v>0</v>
      </c>
    </row>
    <row r="501" spans="1:80" x14ac:dyDescent="0.3">
      <c r="A501" t="s">
        <v>2176</v>
      </c>
      <c r="B501" t="s">
        <v>2177</v>
      </c>
      <c r="C501" t="s">
        <v>2177</v>
      </c>
      <c r="D501" t="s">
        <v>2178</v>
      </c>
      <c r="F501" t="s">
        <v>66</v>
      </c>
      <c r="G501" t="s">
        <v>95</v>
      </c>
      <c r="H501" t="s">
        <v>68</v>
      </c>
      <c r="N501" t="s">
        <v>69</v>
      </c>
      <c r="O501" t="s">
        <v>2179</v>
      </c>
      <c r="P501" s="1">
        <v>42964</v>
      </c>
      <c r="Q501" s="2">
        <v>0.82500000000000007</v>
      </c>
      <c r="S501">
        <v>44394</v>
      </c>
      <c r="U501">
        <v>266.36</v>
      </c>
      <c r="X501">
        <v>5</v>
      </c>
      <c r="Y501" t="s">
        <v>70</v>
      </c>
      <c r="Z501" t="s">
        <v>71</v>
      </c>
      <c r="AB501" t="s">
        <v>72</v>
      </c>
      <c r="AD501" t="s">
        <v>77</v>
      </c>
      <c r="AM501" t="s">
        <v>77</v>
      </c>
      <c r="AU501" t="s">
        <v>174</v>
      </c>
      <c r="AW501" t="s">
        <v>73</v>
      </c>
      <c r="AX501" t="s">
        <v>78</v>
      </c>
      <c r="AY501">
        <v>1</v>
      </c>
      <c r="AZ501" t="s">
        <v>49</v>
      </c>
      <c r="BA501" t="s">
        <v>78</v>
      </c>
      <c r="BB501">
        <v>1</v>
      </c>
      <c r="BE501">
        <v>133.18</v>
      </c>
      <c r="BF501">
        <v>133.18</v>
      </c>
      <c r="BG501">
        <v>6.56</v>
      </c>
      <c r="BL501" t="s">
        <v>95</v>
      </c>
      <c r="BM501" t="s">
        <v>96</v>
      </c>
      <c r="BP501" t="s">
        <v>233</v>
      </c>
      <c r="BQ501" s="3">
        <v>1</v>
      </c>
      <c r="BR501" s="3" t="str">
        <f t="shared" si="56"/>
        <v>Relaciones internacionales</v>
      </c>
      <c r="BS501" s="3">
        <f t="shared" si="57"/>
        <v>17</v>
      </c>
      <c r="BT501" s="83">
        <f t="shared" si="58"/>
        <v>0</v>
      </c>
      <c r="BU501" s="82">
        <f t="shared" si="59"/>
        <v>3.2799999999999994</v>
      </c>
      <c r="BV501" s="3" t="str">
        <f t="shared" si="60"/>
        <v>1</v>
      </c>
      <c r="BW501" s="3" t="str">
        <f t="shared" si="55"/>
        <v>0</v>
      </c>
      <c r="BX501" s="3" t="str">
        <f t="shared" si="61"/>
        <v>0</v>
      </c>
    </row>
    <row r="502" spans="1:80" ht="15" customHeight="1" x14ac:dyDescent="0.3">
      <c r="A502" t="s">
        <v>2180</v>
      </c>
      <c r="B502" t="s">
        <v>2044</v>
      </c>
      <c r="C502" t="s">
        <v>2044</v>
      </c>
      <c r="D502" t="s">
        <v>2181</v>
      </c>
      <c r="F502" t="s">
        <v>66</v>
      </c>
      <c r="G502" t="s">
        <v>95</v>
      </c>
      <c r="H502" t="s">
        <v>68</v>
      </c>
      <c r="L502" t="s">
        <v>2046</v>
      </c>
      <c r="N502" t="s">
        <v>69</v>
      </c>
      <c r="O502" t="s">
        <v>2182</v>
      </c>
      <c r="P502" s="1">
        <v>42964</v>
      </c>
      <c r="Q502" s="2">
        <v>0.78055555555555556</v>
      </c>
      <c r="S502">
        <v>44394</v>
      </c>
      <c r="U502">
        <v>266.36</v>
      </c>
      <c r="X502">
        <v>5</v>
      </c>
      <c r="Y502" t="s">
        <v>70</v>
      </c>
      <c r="Z502" t="s">
        <v>71</v>
      </c>
      <c r="AB502" t="s">
        <v>72</v>
      </c>
      <c r="AU502" t="s">
        <v>174</v>
      </c>
      <c r="AW502" t="s">
        <v>73</v>
      </c>
      <c r="AX502" t="s">
        <v>78</v>
      </c>
      <c r="AY502">
        <v>1</v>
      </c>
      <c r="AZ502" t="s">
        <v>49</v>
      </c>
      <c r="BA502" t="s">
        <v>78</v>
      </c>
      <c r="BB502">
        <v>1</v>
      </c>
      <c r="BE502">
        <v>133.18</v>
      </c>
      <c r="BF502">
        <v>133.18</v>
      </c>
      <c r="BG502">
        <v>6.56</v>
      </c>
      <c r="BL502" t="s">
        <v>95</v>
      </c>
      <c r="BM502" t="s">
        <v>96</v>
      </c>
      <c r="BP502" t="s">
        <v>233</v>
      </c>
      <c r="BQ502" s="3">
        <v>1</v>
      </c>
      <c r="BR502" s="3" t="str">
        <f t="shared" si="56"/>
        <v>Relaciones internacionales</v>
      </c>
      <c r="BS502" s="3">
        <f t="shared" si="57"/>
        <v>17</v>
      </c>
      <c r="BT502" s="83">
        <f t="shared" si="58"/>
        <v>0</v>
      </c>
      <c r="BU502" s="82">
        <f t="shared" si="59"/>
        <v>3.2799999999999994</v>
      </c>
      <c r="BV502" s="3" t="str">
        <f t="shared" si="60"/>
        <v>1</v>
      </c>
      <c r="BW502" s="3" t="str">
        <f t="shared" si="55"/>
        <v>0</v>
      </c>
      <c r="BX502" s="3" t="str">
        <f t="shared" si="61"/>
        <v>0</v>
      </c>
    </row>
    <row r="503" spans="1:80" x14ac:dyDescent="0.3">
      <c r="A503" t="s">
        <v>2183</v>
      </c>
      <c r="C503" t="s">
        <v>2184</v>
      </c>
      <c r="D503" t="s">
        <v>2185</v>
      </c>
      <c r="F503" t="s">
        <v>134</v>
      </c>
      <c r="G503" t="s">
        <v>283</v>
      </c>
      <c r="H503" t="s">
        <v>68</v>
      </c>
      <c r="I503" t="s">
        <v>68</v>
      </c>
      <c r="N503" t="s">
        <v>134</v>
      </c>
      <c r="O503" t="s">
        <v>2186</v>
      </c>
      <c r="P503" s="1">
        <v>42964</v>
      </c>
      <c r="Q503" s="2">
        <v>0.59611111111111115</v>
      </c>
      <c r="U503">
        <v>62</v>
      </c>
      <c r="V503">
        <v>190</v>
      </c>
      <c r="Z503" t="s">
        <v>71</v>
      </c>
      <c r="AA503" t="s">
        <v>68</v>
      </c>
      <c r="AU503" t="s">
        <v>174</v>
      </c>
      <c r="AW503" t="s">
        <v>73</v>
      </c>
      <c r="AX503" t="s">
        <v>82</v>
      </c>
      <c r="AY503">
        <v>0</v>
      </c>
      <c r="AZ503" t="s">
        <v>49</v>
      </c>
      <c r="BA503" t="s">
        <v>82</v>
      </c>
      <c r="BB503">
        <v>0</v>
      </c>
      <c r="BC503">
        <v>5</v>
      </c>
      <c r="BG503">
        <v>5</v>
      </c>
      <c r="BL503" t="s">
        <v>160</v>
      </c>
      <c r="BP503" t="s">
        <v>233</v>
      </c>
      <c r="BQ503" s="3">
        <v>1</v>
      </c>
      <c r="BR503" s="3" t="str">
        <f t="shared" si="56"/>
        <v>Relaciones internacionales</v>
      </c>
      <c r="BS503" s="3">
        <f t="shared" si="57"/>
        <v>17</v>
      </c>
      <c r="BT503" s="83">
        <f t="shared" si="58"/>
        <v>2.3284313725490196E-3</v>
      </c>
      <c r="BU503" s="82">
        <f t="shared" si="59"/>
        <v>2.5</v>
      </c>
      <c r="BV503" s="3" t="str">
        <f t="shared" si="60"/>
        <v>0</v>
      </c>
      <c r="BW503" s="3" t="str">
        <f t="shared" si="55"/>
        <v>1</v>
      </c>
      <c r="BX503" s="3" t="str">
        <f t="shared" si="61"/>
        <v>0</v>
      </c>
      <c r="CA503" s="118">
        <v>247.5</v>
      </c>
      <c r="CB503" s="118">
        <f>+(CA503*BC503)/20</f>
        <v>61.875</v>
      </c>
    </row>
    <row r="504" spans="1:80" x14ac:dyDescent="0.3">
      <c r="A504" t="s">
        <v>2187</v>
      </c>
      <c r="B504" t="s">
        <v>2068</v>
      </c>
      <c r="C504" t="s">
        <v>2068</v>
      </c>
      <c r="D504" t="s">
        <v>2188</v>
      </c>
      <c r="F504" t="s">
        <v>66</v>
      </c>
      <c r="G504" t="s">
        <v>95</v>
      </c>
      <c r="H504" t="s">
        <v>68</v>
      </c>
      <c r="L504" t="s">
        <v>1106</v>
      </c>
      <c r="N504" t="s">
        <v>69</v>
      </c>
      <c r="O504" t="s">
        <v>2189</v>
      </c>
      <c r="P504" s="1">
        <v>42964</v>
      </c>
      <c r="Q504" s="2">
        <v>0.54513888888888895</v>
      </c>
      <c r="S504">
        <v>44394</v>
      </c>
      <c r="U504">
        <v>266.36</v>
      </c>
      <c r="X504">
        <v>5</v>
      </c>
      <c r="Y504" t="s">
        <v>70</v>
      </c>
      <c r="Z504" t="s">
        <v>71</v>
      </c>
      <c r="AB504" t="s">
        <v>72</v>
      </c>
      <c r="AD504" t="s">
        <v>77</v>
      </c>
      <c r="AU504" t="s">
        <v>174</v>
      </c>
      <c r="AW504" t="s">
        <v>73</v>
      </c>
      <c r="AX504" t="s">
        <v>78</v>
      </c>
      <c r="AY504">
        <v>1</v>
      </c>
      <c r="AZ504" t="s">
        <v>49</v>
      </c>
      <c r="BA504" t="s">
        <v>78</v>
      </c>
      <c r="BB504">
        <v>1</v>
      </c>
      <c r="BE504">
        <v>133.18</v>
      </c>
      <c r="BF504">
        <v>133.18</v>
      </c>
      <c r="BG504">
        <v>6.56</v>
      </c>
      <c r="BL504" t="s">
        <v>95</v>
      </c>
      <c r="BM504" t="s">
        <v>96</v>
      </c>
      <c r="BP504" t="s">
        <v>233</v>
      </c>
      <c r="BQ504" s="3">
        <v>1</v>
      </c>
      <c r="BR504" s="3" t="str">
        <f t="shared" si="56"/>
        <v>Relaciones internacionales</v>
      </c>
      <c r="BS504" s="3">
        <f t="shared" si="57"/>
        <v>17</v>
      </c>
      <c r="BT504" s="83">
        <f t="shared" si="58"/>
        <v>0</v>
      </c>
      <c r="BU504" s="82">
        <f t="shared" si="59"/>
        <v>3.2799999999999994</v>
      </c>
      <c r="BV504" s="3" t="str">
        <f t="shared" si="60"/>
        <v>1</v>
      </c>
      <c r="BW504" s="3" t="str">
        <f t="shared" si="55"/>
        <v>0</v>
      </c>
      <c r="BX504" s="3" t="str">
        <f t="shared" si="61"/>
        <v>0</v>
      </c>
    </row>
    <row r="505" spans="1:80" ht="15" customHeight="1" x14ac:dyDescent="0.3">
      <c r="A505" t="s">
        <v>2190</v>
      </c>
      <c r="B505" t="s">
        <v>2191</v>
      </c>
      <c r="C505" t="s">
        <v>2191</v>
      </c>
      <c r="D505" t="s">
        <v>2192</v>
      </c>
      <c r="F505" t="s">
        <v>66</v>
      </c>
      <c r="G505" t="s">
        <v>168</v>
      </c>
      <c r="H505" t="s">
        <v>68</v>
      </c>
      <c r="L505" t="s">
        <v>2193</v>
      </c>
      <c r="N505" t="s">
        <v>69</v>
      </c>
      <c r="O505" t="s">
        <v>2194</v>
      </c>
      <c r="P505" s="1">
        <v>42964</v>
      </c>
      <c r="Q505" s="2">
        <v>0.7270833333333333</v>
      </c>
      <c r="S505">
        <v>587</v>
      </c>
      <c r="U505">
        <v>100</v>
      </c>
      <c r="X505">
        <v>4</v>
      </c>
      <c r="Z505" t="s">
        <v>71</v>
      </c>
      <c r="AB505" t="s">
        <v>72</v>
      </c>
      <c r="AU505" t="s">
        <v>174</v>
      </c>
      <c r="AW505" t="s">
        <v>73</v>
      </c>
      <c r="AX505" t="s">
        <v>78</v>
      </c>
      <c r="AY505">
        <v>1</v>
      </c>
      <c r="AZ505" t="s">
        <v>49</v>
      </c>
      <c r="BA505" t="s">
        <v>78</v>
      </c>
      <c r="BB505">
        <v>1</v>
      </c>
      <c r="BE505">
        <v>0.59</v>
      </c>
      <c r="BF505">
        <v>0.59</v>
      </c>
      <c r="BG505">
        <v>6.56</v>
      </c>
      <c r="BL505" t="s">
        <v>168</v>
      </c>
      <c r="BM505" t="s">
        <v>170</v>
      </c>
      <c r="BP505" t="s">
        <v>233</v>
      </c>
      <c r="BQ505" s="3">
        <v>1</v>
      </c>
      <c r="BR505" s="3" t="str">
        <f t="shared" si="56"/>
        <v>Relaciones internacionales</v>
      </c>
      <c r="BS505" s="3">
        <f t="shared" si="57"/>
        <v>17</v>
      </c>
      <c r="BT505" s="83">
        <f t="shared" si="58"/>
        <v>0</v>
      </c>
      <c r="BU505" s="82">
        <f t="shared" si="59"/>
        <v>3.2799999999999994</v>
      </c>
      <c r="BV505" s="3" t="str">
        <f t="shared" si="60"/>
        <v>1</v>
      </c>
      <c r="BW505" s="3" t="str">
        <f t="shared" si="55"/>
        <v>0</v>
      </c>
      <c r="BX505" s="3" t="str">
        <f t="shared" si="61"/>
        <v>0</v>
      </c>
    </row>
    <row r="506" spans="1:80" x14ac:dyDescent="0.3">
      <c r="A506" t="s">
        <v>2195</v>
      </c>
      <c r="B506" t="s">
        <v>2028</v>
      </c>
      <c r="C506" t="s">
        <v>2028</v>
      </c>
      <c r="D506" t="s">
        <v>2196</v>
      </c>
      <c r="F506" t="s">
        <v>66</v>
      </c>
      <c r="G506" t="s">
        <v>95</v>
      </c>
      <c r="H506" t="s">
        <v>68</v>
      </c>
      <c r="L506" t="s">
        <v>346</v>
      </c>
      <c r="N506" t="s">
        <v>69</v>
      </c>
      <c r="O506" t="s">
        <v>2197</v>
      </c>
      <c r="P506" s="1">
        <v>42964</v>
      </c>
      <c r="Q506" s="2">
        <v>0.65763888888888888</v>
      </c>
      <c r="S506">
        <v>44394</v>
      </c>
      <c r="U506">
        <v>266.36</v>
      </c>
      <c r="X506">
        <v>5</v>
      </c>
      <c r="Y506" t="s">
        <v>70</v>
      </c>
      <c r="Z506" t="s">
        <v>71</v>
      </c>
      <c r="AB506" t="s">
        <v>72</v>
      </c>
      <c r="AD506" t="s">
        <v>77</v>
      </c>
      <c r="AU506" t="s">
        <v>174</v>
      </c>
      <c r="AW506" t="s">
        <v>73</v>
      </c>
      <c r="AX506" t="s">
        <v>78</v>
      </c>
      <c r="AY506">
        <v>1</v>
      </c>
      <c r="AZ506" t="s">
        <v>49</v>
      </c>
      <c r="BA506" t="s">
        <v>78</v>
      </c>
      <c r="BB506">
        <v>1</v>
      </c>
      <c r="BE506">
        <v>133.18</v>
      </c>
      <c r="BF506">
        <v>133.18</v>
      </c>
      <c r="BG506">
        <v>6.56</v>
      </c>
      <c r="BL506" t="s">
        <v>95</v>
      </c>
      <c r="BM506" t="s">
        <v>96</v>
      </c>
      <c r="BP506" t="s">
        <v>233</v>
      </c>
      <c r="BQ506" s="3">
        <v>1</v>
      </c>
      <c r="BR506" s="3" t="s">
        <v>219</v>
      </c>
      <c r="BS506" s="3">
        <f t="shared" si="57"/>
        <v>17</v>
      </c>
      <c r="BT506" s="83">
        <f t="shared" si="58"/>
        <v>0</v>
      </c>
      <c r="BU506" s="82">
        <f t="shared" si="59"/>
        <v>3.2799999999999994</v>
      </c>
      <c r="BV506" s="3" t="str">
        <f t="shared" si="60"/>
        <v>1</v>
      </c>
      <c r="BW506" s="3" t="str">
        <f t="shared" si="55"/>
        <v>0</v>
      </c>
      <c r="BX506" s="3" t="str">
        <f t="shared" si="61"/>
        <v>0</v>
      </c>
    </row>
    <row r="507" spans="1:80" x14ac:dyDescent="0.3">
      <c r="A507" t="s">
        <v>2198</v>
      </c>
      <c r="C507" t="s">
        <v>2199</v>
      </c>
      <c r="D507" t="s">
        <v>2200</v>
      </c>
      <c r="F507" t="s">
        <v>134</v>
      </c>
      <c r="G507" t="s">
        <v>171</v>
      </c>
      <c r="H507" t="s">
        <v>68</v>
      </c>
      <c r="I507" t="s">
        <v>68</v>
      </c>
      <c r="N507" t="s">
        <v>134</v>
      </c>
      <c r="O507" t="s">
        <v>2201</v>
      </c>
      <c r="P507" s="1">
        <v>42964</v>
      </c>
      <c r="Q507" s="2">
        <v>0.80702546296296296</v>
      </c>
      <c r="U507">
        <v>5383.13</v>
      </c>
      <c r="V507">
        <v>261</v>
      </c>
      <c r="Z507" t="s">
        <v>71</v>
      </c>
      <c r="AA507" t="s">
        <v>68</v>
      </c>
      <c r="AU507" t="s">
        <v>174</v>
      </c>
      <c r="AW507" t="s">
        <v>73</v>
      </c>
      <c r="AX507" t="s">
        <v>82</v>
      </c>
      <c r="AY507">
        <v>0</v>
      </c>
      <c r="AZ507" t="s">
        <v>49</v>
      </c>
      <c r="BA507" t="s">
        <v>82</v>
      </c>
      <c r="BB507">
        <v>0</v>
      </c>
      <c r="BC507">
        <v>5</v>
      </c>
      <c r="BE507">
        <v>103.13</v>
      </c>
      <c r="BF507">
        <v>103.13</v>
      </c>
      <c r="BG507">
        <v>5</v>
      </c>
      <c r="BL507" t="s">
        <v>160</v>
      </c>
      <c r="BP507" t="s">
        <v>233</v>
      </c>
      <c r="BQ507" s="3">
        <v>1</v>
      </c>
      <c r="BR507" s="3" t="str">
        <f t="shared" si="56"/>
        <v>Relaciones internacionales</v>
      </c>
      <c r="BS507" s="3">
        <f t="shared" si="57"/>
        <v>17</v>
      </c>
      <c r="BT507" s="83">
        <f t="shared" si="58"/>
        <v>3.198529411764706E-3</v>
      </c>
      <c r="BU507" s="82">
        <f t="shared" si="59"/>
        <v>2.5</v>
      </c>
      <c r="BV507" s="3" t="str">
        <f t="shared" si="60"/>
        <v>0</v>
      </c>
      <c r="BW507" s="3" t="str">
        <f t="shared" si="55"/>
        <v>1</v>
      </c>
      <c r="BX507" s="3" t="str">
        <f t="shared" si="61"/>
        <v>0</v>
      </c>
    </row>
    <row r="508" spans="1:80" x14ac:dyDescent="0.3">
      <c r="A508" t="s">
        <v>2202</v>
      </c>
      <c r="C508" t="s">
        <v>2203</v>
      </c>
      <c r="D508" t="s">
        <v>2204</v>
      </c>
      <c r="F508" t="s">
        <v>134</v>
      </c>
      <c r="G508" t="s">
        <v>142</v>
      </c>
      <c r="H508" t="s">
        <v>68</v>
      </c>
      <c r="I508" t="s">
        <v>68</v>
      </c>
      <c r="N508" t="s">
        <v>134</v>
      </c>
      <c r="O508" t="s">
        <v>2205</v>
      </c>
      <c r="P508" s="1">
        <v>42964</v>
      </c>
      <c r="Q508" s="2">
        <v>0.82630787037037035</v>
      </c>
      <c r="U508">
        <v>30854.25</v>
      </c>
      <c r="V508">
        <v>315</v>
      </c>
      <c r="Z508" t="s">
        <v>71</v>
      </c>
      <c r="AA508" t="s">
        <v>68</v>
      </c>
      <c r="AU508" t="s">
        <v>174</v>
      </c>
      <c r="AW508" t="s">
        <v>73</v>
      </c>
      <c r="AX508" t="s">
        <v>82</v>
      </c>
      <c r="AY508">
        <v>0</v>
      </c>
      <c r="AZ508" t="s">
        <v>49</v>
      </c>
      <c r="BA508" t="s">
        <v>82</v>
      </c>
      <c r="BB508">
        <v>0</v>
      </c>
      <c r="BC508">
        <v>5</v>
      </c>
      <c r="BE508">
        <v>489.75</v>
      </c>
      <c r="BF508">
        <v>489.75</v>
      </c>
      <c r="BG508">
        <v>5</v>
      </c>
      <c r="BL508" t="s">
        <v>136</v>
      </c>
      <c r="BP508" t="s">
        <v>233</v>
      </c>
      <c r="BQ508" s="3">
        <v>1</v>
      </c>
      <c r="BR508" s="3" t="str">
        <f t="shared" si="56"/>
        <v>Relaciones internacionales</v>
      </c>
      <c r="BS508" s="3">
        <f t="shared" si="57"/>
        <v>17</v>
      </c>
      <c r="BT508" s="83">
        <f t="shared" si="58"/>
        <v>3.860294117647059E-3</v>
      </c>
      <c r="BU508" s="82">
        <f t="shared" si="59"/>
        <v>2.5</v>
      </c>
      <c r="BV508" s="3" t="str">
        <f t="shared" si="60"/>
        <v>0</v>
      </c>
      <c r="BW508" s="3" t="str">
        <f t="shared" si="55"/>
        <v>1</v>
      </c>
      <c r="BX508" s="3" t="str">
        <f t="shared" si="61"/>
        <v>0</v>
      </c>
    </row>
    <row r="509" spans="1:80" x14ac:dyDescent="0.3">
      <c r="A509" t="s">
        <v>2206</v>
      </c>
      <c r="C509" t="s">
        <v>2207</v>
      </c>
      <c r="D509" t="s">
        <v>2077</v>
      </c>
      <c r="F509" t="s">
        <v>83</v>
      </c>
      <c r="G509" t="s">
        <v>274</v>
      </c>
      <c r="H509" t="s">
        <v>68</v>
      </c>
      <c r="I509" t="s">
        <v>68</v>
      </c>
      <c r="L509" t="s">
        <v>298</v>
      </c>
      <c r="N509" t="s">
        <v>83</v>
      </c>
      <c r="O509" t="s">
        <v>2208</v>
      </c>
      <c r="P509" s="1">
        <v>42964</v>
      </c>
      <c r="Q509" s="2">
        <v>0.58409722222222216</v>
      </c>
      <c r="U509">
        <v>10</v>
      </c>
      <c r="V509">
        <v>825</v>
      </c>
      <c r="Z509" t="s">
        <v>71</v>
      </c>
      <c r="AA509" t="s">
        <v>68</v>
      </c>
      <c r="AU509" t="s">
        <v>174</v>
      </c>
      <c r="AW509" t="s">
        <v>73</v>
      </c>
      <c r="AX509" t="s">
        <v>82</v>
      </c>
      <c r="AY509">
        <v>1</v>
      </c>
      <c r="AZ509" t="s">
        <v>49</v>
      </c>
      <c r="BA509" t="s">
        <v>82</v>
      </c>
      <c r="BB509">
        <v>1</v>
      </c>
      <c r="BC509">
        <v>5</v>
      </c>
      <c r="BE509">
        <v>10</v>
      </c>
      <c r="BG509">
        <v>8</v>
      </c>
      <c r="BL509" t="s">
        <v>150</v>
      </c>
      <c r="BP509" t="s">
        <v>233</v>
      </c>
      <c r="BQ509" s="3">
        <v>1</v>
      </c>
      <c r="BR509" s="3" t="str">
        <f t="shared" si="56"/>
        <v>Relaciones internacionales</v>
      </c>
      <c r="BS509" s="3">
        <f t="shared" si="57"/>
        <v>17</v>
      </c>
      <c r="BT509" s="83">
        <f t="shared" si="58"/>
        <v>1.0110294117647059E-2</v>
      </c>
      <c r="BU509" s="82">
        <f t="shared" si="59"/>
        <v>4</v>
      </c>
      <c r="BV509" s="3" t="str">
        <f t="shared" si="60"/>
        <v>1</v>
      </c>
      <c r="BW509" s="3" t="str">
        <f t="shared" si="55"/>
        <v>0</v>
      </c>
      <c r="BX509" s="3" t="str">
        <f t="shared" si="61"/>
        <v>0</v>
      </c>
      <c r="CA509">
        <v>20</v>
      </c>
      <c r="CB509" s="118">
        <f>+(CA509*BC509)/20</f>
        <v>5</v>
      </c>
    </row>
    <row r="510" spans="1:80" x14ac:dyDescent="0.3">
      <c r="A510" t="s">
        <v>2209</v>
      </c>
      <c r="C510" t="s">
        <v>2210</v>
      </c>
      <c r="D510" t="s">
        <v>2114</v>
      </c>
      <c r="F510" t="s">
        <v>134</v>
      </c>
      <c r="G510" t="s">
        <v>171</v>
      </c>
      <c r="H510" t="s">
        <v>68</v>
      </c>
      <c r="I510" t="s">
        <v>68</v>
      </c>
      <c r="N510" t="s">
        <v>134</v>
      </c>
      <c r="O510" t="s">
        <v>2211</v>
      </c>
      <c r="P510" s="1">
        <v>42964</v>
      </c>
      <c r="Q510" s="2">
        <v>0.77747685185185189</v>
      </c>
      <c r="U510">
        <v>15675</v>
      </c>
      <c r="V510">
        <v>760</v>
      </c>
      <c r="Z510" t="s">
        <v>71</v>
      </c>
      <c r="AA510" t="s">
        <v>68</v>
      </c>
      <c r="AU510" t="s">
        <v>174</v>
      </c>
      <c r="AW510" t="s">
        <v>73</v>
      </c>
      <c r="AX510" t="s">
        <v>82</v>
      </c>
      <c r="AY510">
        <v>1</v>
      </c>
      <c r="AZ510" t="s">
        <v>49</v>
      </c>
      <c r="BA510" t="s">
        <v>82</v>
      </c>
      <c r="BB510">
        <v>1</v>
      </c>
      <c r="BC510">
        <v>5</v>
      </c>
      <c r="BE510">
        <v>103.13</v>
      </c>
      <c r="BF510">
        <v>103.13</v>
      </c>
      <c r="BG510">
        <v>8</v>
      </c>
      <c r="BL510" t="s">
        <v>160</v>
      </c>
      <c r="BP510" t="s">
        <v>233</v>
      </c>
      <c r="BQ510" s="3">
        <v>1</v>
      </c>
      <c r="BR510" s="3" t="str">
        <f t="shared" si="56"/>
        <v>Relaciones internacionales</v>
      </c>
      <c r="BS510" s="3">
        <f t="shared" si="57"/>
        <v>17</v>
      </c>
      <c r="BT510" s="83">
        <f t="shared" si="58"/>
        <v>9.3137254901960783E-3</v>
      </c>
      <c r="BU510" s="82">
        <f t="shared" si="59"/>
        <v>4</v>
      </c>
      <c r="BV510" s="3" t="str">
        <f t="shared" si="60"/>
        <v>1</v>
      </c>
      <c r="BW510" s="3" t="str">
        <f t="shared" si="55"/>
        <v>0</v>
      </c>
      <c r="BX510" s="3" t="str">
        <f t="shared" si="61"/>
        <v>0</v>
      </c>
    </row>
    <row r="511" spans="1:80" x14ac:dyDescent="0.3">
      <c r="A511" t="s">
        <v>2212</v>
      </c>
      <c r="B511" t="s">
        <v>2008</v>
      </c>
      <c r="C511" t="s">
        <v>2008</v>
      </c>
      <c r="D511" t="s">
        <v>2213</v>
      </c>
      <c r="F511" t="s">
        <v>66</v>
      </c>
      <c r="G511" t="s">
        <v>67</v>
      </c>
      <c r="H511" t="s">
        <v>68</v>
      </c>
      <c r="N511" t="s">
        <v>69</v>
      </c>
      <c r="O511" t="s">
        <v>2214</v>
      </c>
      <c r="P511" s="1">
        <v>42964</v>
      </c>
      <c r="Q511" s="2">
        <v>0.70138888888888884</v>
      </c>
      <c r="S511">
        <v>49727</v>
      </c>
      <c r="U511">
        <v>462.46</v>
      </c>
      <c r="X511">
        <v>5</v>
      </c>
      <c r="Y511" t="s">
        <v>70</v>
      </c>
      <c r="Z511" t="s">
        <v>71</v>
      </c>
      <c r="AB511" t="s">
        <v>72</v>
      </c>
      <c r="AE511" t="s">
        <v>194</v>
      </c>
      <c r="AU511" t="s">
        <v>174</v>
      </c>
      <c r="AW511" t="s">
        <v>73</v>
      </c>
      <c r="AX511" t="s">
        <v>78</v>
      </c>
      <c r="AY511">
        <v>1</v>
      </c>
      <c r="AZ511" t="s">
        <v>49</v>
      </c>
      <c r="BA511" t="s">
        <v>78</v>
      </c>
      <c r="BB511">
        <v>1</v>
      </c>
      <c r="BE511">
        <v>231.23</v>
      </c>
      <c r="BF511">
        <v>231.23</v>
      </c>
      <c r="BG511">
        <v>6.56</v>
      </c>
      <c r="BL511" t="s">
        <v>67</v>
      </c>
      <c r="BM511" t="s">
        <v>75</v>
      </c>
      <c r="BP511" t="s">
        <v>233</v>
      </c>
      <c r="BQ511" s="3">
        <v>1</v>
      </c>
      <c r="BR511" s="3" t="str">
        <f t="shared" si="56"/>
        <v>Relaciones internacionales</v>
      </c>
      <c r="BS511" s="3">
        <f t="shared" si="57"/>
        <v>17</v>
      </c>
      <c r="BT511" s="83">
        <f t="shared" si="58"/>
        <v>0</v>
      </c>
      <c r="BU511" s="82">
        <f t="shared" si="59"/>
        <v>3.2799999999999994</v>
      </c>
      <c r="BV511" s="3" t="str">
        <f t="shared" si="60"/>
        <v>1</v>
      </c>
      <c r="BW511" s="3" t="str">
        <f t="shared" si="55"/>
        <v>0</v>
      </c>
      <c r="BX511" s="3" t="str">
        <f t="shared" si="61"/>
        <v>0</v>
      </c>
    </row>
    <row r="512" spans="1:80" x14ac:dyDescent="0.3">
      <c r="A512" t="s">
        <v>2215</v>
      </c>
      <c r="C512" t="s">
        <v>2216</v>
      </c>
      <c r="D512" t="s">
        <v>2154</v>
      </c>
      <c r="F512" t="s">
        <v>134</v>
      </c>
      <c r="G512" t="s">
        <v>142</v>
      </c>
      <c r="H512" t="s">
        <v>68</v>
      </c>
      <c r="I512" t="s">
        <v>68</v>
      </c>
      <c r="N512" t="s">
        <v>134</v>
      </c>
      <c r="O512" t="s">
        <v>2217</v>
      </c>
      <c r="P512" s="1">
        <v>42964</v>
      </c>
      <c r="Q512" s="2">
        <v>0.81178240740740737</v>
      </c>
      <c r="U512">
        <v>75127.649999999994</v>
      </c>
      <c r="V512">
        <v>767</v>
      </c>
      <c r="Z512" t="s">
        <v>71</v>
      </c>
      <c r="AA512" t="s">
        <v>68</v>
      </c>
      <c r="AU512" t="s">
        <v>174</v>
      </c>
      <c r="AW512" t="s">
        <v>73</v>
      </c>
      <c r="AX512" t="s">
        <v>82</v>
      </c>
      <c r="AY512">
        <v>1</v>
      </c>
      <c r="AZ512" t="s">
        <v>49</v>
      </c>
      <c r="BA512" t="s">
        <v>82</v>
      </c>
      <c r="BB512">
        <v>1</v>
      </c>
      <c r="BC512">
        <v>5</v>
      </c>
      <c r="BE512">
        <v>489.75</v>
      </c>
      <c r="BF512">
        <v>489.75</v>
      </c>
      <c r="BG512">
        <v>8</v>
      </c>
      <c r="BL512" t="s">
        <v>136</v>
      </c>
      <c r="BP512" t="s">
        <v>233</v>
      </c>
      <c r="BQ512" s="3">
        <v>1</v>
      </c>
      <c r="BR512" s="3" t="str">
        <f t="shared" si="56"/>
        <v>Relaciones internacionales</v>
      </c>
      <c r="BS512" s="3">
        <f t="shared" si="57"/>
        <v>17</v>
      </c>
      <c r="BT512" s="83">
        <f t="shared" si="58"/>
        <v>9.3995098039215685E-3</v>
      </c>
      <c r="BU512" s="82">
        <f t="shared" si="59"/>
        <v>4</v>
      </c>
      <c r="BV512" s="3" t="str">
        <f t="shared" si="60"/>
        <v>1</v>
      </c>
      <c r="BW512" s="3" t="str">
        <f t="shared" si="55"/>
        <v>0</v>
      </c>
      <c r="BX512" s="3" t="str">
        <f t="shared" si="61"/>
        <v>0</v>
      </c>
    </row>
    <row r="513" spans="1:76" x14ac:dyDescent="0.3">
      <c r="A513" t="s">
        <v>2218</v>
      </c>
      <c r="B513" t="s">
        <v>2219</v>
      </c>
      <c r="C513" t="s">
        <v>2219</v>
      </c>
      <c r="D513" t="s">
        <v>2220</v>
      </c>
      <c r="F513" t="s">
        <v>66</v>
      </c>
      <c r="G513" t="s">
        <v>2221</v>
      </c>
      <c r="H513" t="s">
        <v>68</v>
      </c>
      <c r="N513" t="s">
        <v>69</v>
      </c>
      <c r="O513" t="s">
        <v>2222</v>
      </c>
      <c r="P513" s="1">
        <v>42964</v>
      </c>
      <c r="Q513" s="2">
        <v>0.81736111111111109</v>
      </c>
      <c r="S513">
        <v>42</v>
      </c>
      <c r="U513">
        <v>100</v>
      </c>
      <c r="X513">
        <v>3</v>
      </c>
      <c r="Z513" t="s">
        <v>71</v>
      </c>
      <c r="AB513" t="s">
        <v>72</v>
      </c>
      <c r="AM513" t="s">
        <v>77</v>
      </c>
      <c r="AU513" t="s">
        <v>174</v>
      </c>
      <c r="AW513" t="s">
        <v>73</v>
      </c>
      <c r="AX513" t="s">
        <v>78</v>
      </c>
      <c r="AY513">
        <v>1</v>
      </c>
      <c r="AZ513" t="s">
        <v>49</v>
      </c>
      <c r="BA513" t="s">
        <v>78</v>
      </c>
      <c r="BB513">
        <v>1</v>
      </c>
      <c r="BE513">
        <v>0.08</v>
      </c>
      <c r="BF513">
        <v>0.08</v>
      </c>
      <c r="BG513">
        <v>6.56</v>
      </c>
      <c r="BL513" t="s">
        <v>2221</v>
      </c>
      <c r="BM513" t="s">
        <v>2223</v>
      </c>
      <c r="BP513" t="s">
        <v>233</v>
      </c>
      <c r="BQ513" s="3">
        <v>1</v>
      </c>
      <c r="BR513" s="3" t="str">
        <f t="shared" si="56"/>
        <v>Relaciones internacionales</v>
      </c>
      <c r="BS513" s="3">
        <f t="shared" si="57"/>
        <v>17</v>
      </c>
      <c r="BT513" s="83">
        <f t="shared" si="58"/>
        <v>0</v>
      </c>
      <c r="BU513" s="82">
        <f t="shared" si="59"/>
        <v>3.2799999999999994</v>
      </c>
      <c r="BV513" s="3" t="str">
        <f t="shared" si="60"/>
        <v>1</v>
      </c>
      <c r="BW513" s="3" t="str">
        <f t="shared" si="55"/>
        <v>0</v>
      </c>
      <c r="BX513" s="3" t="str">
        <f t="shared" si="61"/>
        <v>0</v>
      </c>
    </row>
    <row r="514" spans="1:76" x14ac:dyDescent="0.3">
      <c r="A514" t="s">
        <v>2224</v>
      </c>
      <c r="B514" t="s">
        <v>2225</v>
      </c>
      <c r="C514" t="s">
        <v>2225</v>
      </c>
      <c r="D514" t="s">
        <v>2226</v>
      </c>
      <c r="F514" t="s">
        <v>66</v>
      </c>
      <c r="G514" t="s">
        <v>88</v>
      </c>
      <c r="H514" t="s">
        <v>68</v>
      </c>
      <c r="N514" t="s">
        <v>69</v>
      </c>
      <c r="O514" t="s">
        <v>2227</v>
      </c>
      <c r="P514" s="1">
        <v>42965</v>
      </c>
      <c r="Q514" s="2">
        <v>0.14861111111111111</v>
      </c>
      <c r="S514">
        <v>1592</v>
      </c>
      <c r="U514">
        <v>100</v>
      </c>
      <c r="X514">
        <v>4</v>
      </c>
      <c r="Z514" t="s">
        <v>71</v>
      </c>
      <c r="AB514" t="s">
        <v>72</v>
      </c>
      <c r="AU514" t="s">
        <v>174</v>
      </c>
      <c r="AW514" t="s">
        <v>73</v>
      </c>
      <c r="AX514" t="s">
        <v>78</v>
      </c>
      <c r="AY514">
        <v>1</v>
      </c>
      <c r="AZ514" t="s">
        <v>49</v>
      </c>
      <c r="BA514" t="s">
        <v>78</v>
      </c>
      <c r="BB514">
        <v>1</v>
      </c>
      <c r="BE514">
        <v>1.75</v>
      </c>
      <c r="BF514">
        <v>1.75</v>
      </c>
      <c r="BG514">
        <v>6.56</v>
      </c>
      <c r="BL514" t="s">
        <v>88</v>
      </c>
      <c r="BM514" t="s">
        <v>89</v>
      </c>
      <c r="BP514" t="s">
        <v>233</v>
      </c>
      <c r="BQ514" s="3">
        <v>1</v>
      </c>
      <c r="BR514" s="3" t="str">
        <f t="shared" si="56"/>
        <v>Relaciones internacionales</v>
      </c>
      <c r="BS514" s="3">
        <f t="shared" si="57"/>
        <v>18</v>
      </c>
      <c r="BT514" s="83">
        <f t="shared" si="58"/>
        <v>0</v>
      </c>
      <c r="BU514" s="82">
        <f t="shared" si="59"/>
        <v>3.2799999999999994</v>
      </c>
      <c r="BV514" s="3" t="str">
        <f t="shared" si="60"/>
        <v>1</v>
      </c>
      <c r="BW514" s="3" t="str">
        <f t="shared" si="55"/>
        <v>0</v>
      </c>
      <c r="BX514" s="3" t="str">
        <f t="shared" si="61"/>
        <v>0</v>
      </c>
    </row>
    <row r="515" spans="1:76" x14ac:dyDescent="0.3">
      <c r="A515" t="s">
        <v>2228</v>
      </c>
      <c r="B515" t="s">
        <v>2229</v>
      </c>
      <c r="C515" t="s">
        <v>2229</v>
      </c>
      <c r="D515" t="s">
        <v>2230</v>
      </c>
      <c r="F515" t="s">
        <v>66</v>
      </c>
      <c r="G515" t="s">
        <v>76</v>
      </c>
      <c r="H515" t="s">
        <v>68</v>
      </c>
      <c r="N515" t="s">
        <v>69</v>
      </c>
      <c r="O515" t="s">
        <v>2231</v>
      </c>
      <c r="P515" s="1">
        <v>42965</v>
      </c>
      <c r="Q515" s="2">
        <v>9.7222222222222224E-3</v>
      </c>
      <c r="S515">
        <v>72409</v>
      </c>
      <c r="U515">
        <v>606.05999999999995</v>
      </c>
      <c r="X515">
        <v>6</v>
      </c>
      <c r="Z515" t="s">
        <v>71</v>
      </c>
      <c r="AB515" t="s">
        <v>72</v>
      </c>
      <c r="AP515" t="s">
        <v>224</v>
      </c>
      <c r="AW515" t="s">
        <v>73</v>
      </c>
      <c r="AX515" t="s">
        <v>78</v>
      </c>
      <c r="AY515">
        <v>0</v>
      </c>
      <c r="AZ515" t="s">
        <v>49</v>
      </c>
      <c r="BA515" t="s">
        <v>78</v>
      </c>
      <c r="BB515">
        <v>0</v>
      </c>
      <c r="BE515">
        <v>303.02999999999997</v>
      </c>
      <c r="BF515">
        <v>303.02999999999997</v>
      </c>
      <c r="BG515">
        <v>5.94</v>
      </c>
      <c r="BL515" t="s">
        <v>76</v>
      </c>
      <c r="BM515" t="s">
        <v>79</v>
      </c>
      <c r="BP515" t="s">
        <v>233</v>
      </c>
      <c r="BQ515" s="3">
        <v>1</v>
      </c>
      <c r="BR515" s="3" t="str">
        <f t="shared" si="56"/>
        <v>Tránsito de buques por el Canal</v>
      </c>
      <c r="BS515" s="3">
        <f t="shared" si="57"/>
        <v>18</v>
      </c>
      <c r="BT515" s="83">
        <f t="shared" si="58"/>
        <v>0</v>
      </c>
      <c r="BU515" s="82">
        <f t="shared" si="59"/>
        <v>2.9700000000000006</v>
      </c>
      <c r="BV515" s="3" t="str">
        <f t="shared" si="60"/>
        <v>0</v>
      </c>
      <c r="BW515" s="3" t="str">
        <f t="shared" ref="BW515:BW578" si="62">+IF(BB515=0,"1","0")</f>
        <v>1</v>
      </c>
      <c r="BX515" s="3" t="str">
        <f t="shared" si="61"/>
        <v>0</v>
      </c>
    </row>
    <row r="516" spans="1:76" x14ac:dyDescent="0.3">
      <c r="A516" t="s">
        <v>2232</v>
      </c>
      <c r="B516" t="s">
        <v>2233</v>
      </c>
      <c r="C516" t="s">
        <v>2233</v>
      </c>
      <c r="D516" t="s">
        <v>2234</v>
      </c>
      <c r="F516" t="s">
        <v>66</v>
      </c>
      <c r="G516" t="s">
        <v>80</v>
      </c>
      <c r="H516" t="s">
        <v>68</v>
      </c>
      <c r="N516" t="s">
        <v>69</v>
      </c>
      <c r="O516" t="s">
        <v>2235</v>
      </c>
      <c r="P516" s="1">
        <v>42965</v>
      </c>
      <c r="Q516" s="2">
        <v>0.12152777777777778</v>
      </c>
      <c r="S516">
        <v>32432</v>
      </c>
      <c r="U516">
        <v>214.05</v>
      </c>
      <c r="X516">
        <v>6</v>
      </c>
      <c r="Z516" t="s">
        <v>71</v>
      </c>
      <c r="AB516" t="s">
        <v>72</v>
      </c>
      <c r="AK516" t="s">
        <v>215</v>
      </c>
      <c r="AW516" t="s">
        <v>73</v>
      </c>
      <c r="AX516" t="s">
        <v>82</v>
      </c>
      <c r="AY516">
        <v>0</v>
      </c>
      <c r="AZ516" t="s">
        <v>49</v>
      </c>
      <c r="BA516" t="s">
        <v>82</v>
      </c>
      <c r="BB516">
        <v>0</v>
      </c>
      <c r="BE516">
        <v>21.41</v>
      </c>
      <c r="BF516">
        <v>21.41</v>
      </c>
      <c r="BG516">
        <v>5.47</v>
      </c>
      <c r="BL516" t="s">
        <v>80</v>
      </c>
      <c r="BM516" t="s">
        <v>81</v>
      </c>
      <c r="BP516" t="s">
        <v>233</v>
      </c>
      <c r="BQ516" s="3">
        <v>1</v>
      </c>
      <c r="BR516" s="3" t="str">
        <f t="shared" si="56"/>
        <v>Economía del Canal</v>
      </c>
      <c r="BS516" s="3">
        <f t="shared" si="57"/>
        <v>18</v>
      </c>
      <c r="BT516" s="83">
        <f t="shared" si="58"/>
        <v>0</v>
      </c>
      <c r="BU516" s="82">
        <f t="shared" si="59"/>
        <v>2.7349999999999994</v>
      </c>
      <c r="BV516" s="3" t="str">
        <f t="shared" si="60"/>
        <v>0</v>
      </c>
      <c r="BW516" s="3" t="str">
        <f t="shared" si="62"/>
        <v>1</v>
      </c>
      <c r="BX516" s="3" t="str">
        <f t="shared" si="61"/>
        <v>0</v>
      </c>
    </row>
    <row r="517" spans="1:76" x14ac:dyDescent="0.3">
      <c r="A517" t="s">
        <v>2236</v>
      </c>
      <c r="C517" t="s">
        <v>2237</v>
      </c>
      <c r="D517" t="s">
        <v>2238</v>
      </c>
      <c r="F517" t="s">
        <v>116</v>
      </c>
      <c r="G517" t="s">
        <v>117</v>
      </c>
      <c r="H517" t="s">
        <v>68</v>
      </c>
      <c r="L517" t="s">
        <v>2239</v>
      </c>
      <c r="N517" t="s">
        <v>118</v>
      </c>
      <c r="O517" t="s">
        <v>2240</v>
      </c>
      <c r="P517" s="1">
        <v>42964</v>
      </c>
      <c r="R517">
        <v>93.7</v>
      </c>
      <c r="S517">
        <v>4</v>
      </c>
      <c r="U517">
        <v>135</v>
      </c>
      <c r="W517">
        <v>36</v>
      </c>
      <c r="Y517" t="s">
        <v>70</v>
      </c>
      <c r="Z517" t="s">
        <v>71</v>
      </c>
      <c r="AB517" t="s">
        <v>72</v>
      </c>
      <c r="AE517" t="s">
        <v>194</v>
      </c>
      <c r="AV517" t="s">
        <v>312</v>
      </c>
      <c r="AW517" t="s">
        <v>73</v>
      </c>
      <c r="AX517" t="s">
        <v>78</v>
      </c>
      <c r="AY517">
        <v>0</v>
      </c>
      <c r="AZ517" t="s">
        <v>49</v>
      </c>
      <c r="BA517" t="s">
        <v>78</v>
      </c>
      <c r="BB517">
        <v>0</v>
      </c>
      <c r="BD517">
        <v>7.0000000000000007E-2</v>
      </c>
      <c r="BE517">
        <v>67.5</v>
      </c>
      <c r="BF517">
        <v>67.5</v>
      </c>
      <c r="BG517">
        <v>6.25</v>
      </c>
      <c r="BL517" t="s">
        <v>117</v>
      </c>
      <c r="BM517" t="s">
        <v>119</v>
      </c>
      <c r="BO517" t="s">
        <v>120</v>
      </c>
      <c r="BP517" t="s">
        <v>77</v>
      </c>
      <c r="BQ517" s="3">
        <v>1</v>
      </c>
      <c r="BR517" s="3" t="str">
        <f t="shared" si="56"/>
        <v>Fiestas y cocteles</v>
      </c>
      <c r="BS517" s="3">
        <f t="shared" si="57"/>
        <v>17</v>
      </c>
      <c r="BT517" s="83">
        <f t="shared" si="58"/>
        <v>0</v>
      </c>
      <c r="BU517" s="82">
        <f t="shared" si="59"/>
        <v>3.125</v>
      </c>
      <c r="BV517" s="3" t="str">
        <f t="shared" si="60"/>
        <v>0</v>
      </c>
      <c r="BW517" s="3" t="str">
        <f t="shared" si="62"/>
        <v>1</v>
      </c>
      <c r="BX517" s="3" t="str">
        <f t="shared" si="61"/>
        <v>0</v>
      </c>
    </row>
    <row r="518" spans="1:76" x14ac:dyDescent="0.3">
      <c r="A518" t="s">
        <v>2241</v>
      </c>
      <c r="C518" t="s">
        <v>2242</v>
      </c>
      <c r="D518" t="s">
        <v>143</v>
      </c>
      <c r="F518" t="s">
        <v>116</v>
      </c>
      <c r="G518" t="s">
        <v>124</v>
      </c>
      <c r="H518" t="s">
        <v>68</v>
      </c>
      <c r="N518" t="s">
        <v>118</v>
      </c>
      <c r="O518" t="s">
        <v>2240</v>
      </c>
      <c r="P518" s="1">
        <v>42964</v>
      </c>
      <c r="R518">
        <v>1626.9</v>
      </c>
      <c r="S518">
        <v>5</v>
      </c>
      <c r="U518">
        <v>1735</v>
      </c>
      <c r="W518">
        <v>1</v>
      </c>
      <c r="Y518" t="s">
        <v>70</v>
      </c>
      <c r="Z518" t="s">
        <v>71</v>
      </c>
      <c r="AB518" t="s">
        <v>72</v>
      </c>
      <c r="AE518" t="s">
        <v>196</v>
      </c>
      <c r="AU518" t="s">
        <v>174</v>
      </c>
      <c r="AW518" t="s">
        <v>73</v>
      </c>
      <c r="AX518" t="s">
        <v>78</v>
      </c>
      <c r="AY518">
        <v>1</v>
      </c>
      <c r="AZ518" t="s">
        <v>49</v>
      </c>
      <c r="BA518" t="s">
        <v>78</v>
      </c>
      <c r="BB518">
        <v>1</v>
      </c>
      <c r="BD518">
        <v>0.5</v>
      </c>
      <c r="BE518">
        <v>867.5</v>
      </c>
      <c r="BF518">
        <v>867.5</v>
      </c>
      <c r="BG518">
        <v>6.88</v>
      </c>
      <c r="BL518" t="s">
        <v>124</v>
      </c>
      <c r="BM518" t="s">
        <v>125</v>
      </c>
      <c r="BO518" t="s">
        <v>120</v>
      </c>
      <c r="BP518" t="s">
        <v>77</v>
      </c>
      <c r="BQ518" s="3">
        <v>1</v>
      </c>
      <c r="BR518" s="3" t="str">
        <f t="shared" si="56"/>
        <v>Relaciones internacionales</v>
      </c>
      <c r="BS518" s="3">
        <f t="shared" si="57"/>
        <v>17</v>
      </c>
      <c r="BT518" s="83">
        <f t="shared" si="58"/>
        <v>0</v>
      </c>
      <c r="BU518" s="82">
        <f t="shared" si="59"/>
        <v>3.4399999999999995</v>
      </c>
      <c r="BV518" s="3" t="str">
        <f t="shared" si="60"/>
        <v>1</v>
      </c>
      <c r="BW518" s="3" t="str">
        <f t="shared" si="62"/>
        <v>0</v>
      </c>
      <c r="BX518" s="3" t="str">
        <f t="shared" si="61"/>
        <v>0</v>
      </c>
    </row>
    <row r="519" spans="1:76" x14ac:dyDescent="0.3">
      <c r="A519" t="s">
        <v>2243</v>
      </c>
      <c r="C519" t="s">
        <v>2244</v>
      </c>
      <c r="D519" t="s">
        <v>2245</v>
      </c>
      <c r="F519" t="s">
        <v>116</v>
      </c>
      <c r="G519" t="s">
        <v>121</v>
      </c>
      <c r="H519" t="s">
        <v>68</v>
      </c>
      <c r="K519" t="s">
        <v>122</v>
      </c>
      <c r="L519" t="s">
        <v>2246</v>
      </c>
      <c r="N519" t="s">
        <v>118</v>
      </c>
      <c r="O519" t="s">
        <v>2240</v>
      </c>
      <c r="P519" s="1">
        <v>42964</v>
      </c>
      <c r="R519">
        <v>214.2</v>
      </c>
      <c r="S519">
        <v>4</v>
      </c>
      <c r="U519">
        <v>279</v>
      </c>
      <c r="W519">
        <v>32</v>
      </c>
      <c r="Y519" t="s">
        <v>70</v>
      </c>
      <c r="Z519" t="s">
        <v>71</v>
      </c>
      <c r="AB519" t="s">
        <v>72</v>
      </c>
      <c r="AV519" t="s">
        <v>269</v>
      </c>
      <c r="AW519" t="s">
        <v>73</v>
      </c>
      <c r="AX519" t="s">
        <v>82</v>
      </c>
      <c r="AY519">
        <v>0</v>
      </c>
      <c r="AZ519" t="s">
        <v>49</v>
      </c>
      <c r="BA519" t="s">
        <v>82</v>
      </c>
      <c r="BB519">
        <v>0</v>
      </c>
      <c r="BD519">
        <v>0.03</v>
      </c>
      <c r="BE519">
        <v>30.1</v>
      </c>
      <c r="BF519">
        <v>30.1</v>
      </c>
      <c r="BG519">
        <v>6.25</v>
      </c>
      <c r="BL519" t="s">
        <v>121</v>
      </c>
      <c r="BM519" t="s">
        <v>123</v>
      </c>
      <c r="BO519" t="s">
        <v>120</v>
      </c>
      <c r="BP519" t="s">
        <v>233</v>
      </c>
      <c r="BQ519" s="3">
        <v>1</v>
      </c>
      <c r="BR519" s="3" t="str">
        <f t="shared" si="56"/>
        <v>Cronograma de actividades</v>
      </c>
      <c r="BS519" s="3">
        <f t="shared" si="57"/>
        <v>17</v>
      </c>
      <c r="BT519" s="83">
        <f t="shared" si="58"/>
        <v>0</v>
      </c>
      <c r="BU519" s="82">
        <f t="shared" si="59"/>
        <v>3.125</v>
      </c>
      <c r="BV519" s="3" t="str">
        <f t="shared" si="60"/>
        <v>0</v>
      </c>
      <c r="BW519" s="3" t="str">
        <f t="shared" si="62"/>
        <v>1</v>
      </c>
      <c r="BX519" s="3" t="str">
        <f t="shared" si="61"/>
        <v>0</v>
      </c>
    </row>
    <row r="520" spans="1:76" x14ac:dyDescent="0.3">
      <c r="A520" t="s">
        <v>2247</v>
      </c>
      <c r="C520" t="s">
        <v>2248</v>
      </c>
      <c r="D520" t="s">
        <v>2249</v>
      </c>
      <c r="F520" t="s">
        <v>116</v>
      </c>
      <c r="G520" t="s">
        <v>121</v>
      </c>
      <c r="H520" t="s">
        <v>68</v>
      </c>
      <c r="K520" t="s">
        <v>122</v>
      </c>
      <c r="N520" t="s">
        <v>118</v>
      </c>
      <c r="O520" t="s">
        <v>2240</v>
      </c>
      <c r="P520" s="1">
        <v>42964</v>
      </c>
      <c r="R520">
        <v>686.8</v>
      </c>
      <c r="S520">
        <v>4</v>
      </c>
      <c r="U520">
        <v>962</v>
      </c>
      <c r="W520">
        <v>2</v>
      </c>
      <c r="Y520" t="s">
        <v>70</v>
      </c>
      <c r="Z520" t="s">
        <v>71</v>
      </c>
      <c r="AB520" t="s">
        <v>72</v>
      </c>
      <c r="AU520" t="s">
        <v>174</v>
      </c>
      <c r="AW520" t="s">
        <v>73</v>
      </c>
      <c r="AX520" t="s">
        <v>78</v>
      </c>
      <c r="AY520">
        <v>1</v>
      </c>
      <c r="AZ520" t="s">
        <v>49</v>
      </c>
      <c r="BA520" t="s">
        <v>78</v>
      </c>
      <c r="BB520">
        <v>1</v>
      </c>
      <c r="BD520">
        <v>0.5</v>
      </c>
      <c r="BE520">
        <v>481</v>
      </c>
      <c r="BF520">
        <v>481</v>
      </c>
      <c r="BG520">
        <v>8.1300000000000008</v>
      </c>
      <c r="BL520" t="s">
        <v>121</v>
      </c>
      <c r="BM520" t="s">
        <v>123</v>
      </c>
      <c r="BO520" t="s">
        <v>120</v>
      </c>
      <c r="BP520" t="s">
        <v>233</v>
      </c>
      <c r="BQ520" s="3">
        <v>1</v>
      </c>
      <c r="BR520" s="3" t="str">
        <f t="shared" si="56"/>
        <v>Relaciones internacionales</v>
      </c>
      <c r="BS520" s="3">
        <f t="shared" si="57"/>
        <v>17</v>
      </c>
      <c r="BT520" s="83">
        <f t="shared" si="58"/>
        <v>0</v>
      </c>
      <c r="BU520" s="82">
        <f t="shared" si="59"/>
        <v>4.0650000000000004</v>
      </c>
      <c r="BV520" s="3" t="str">
        <f t="shared" si="60"/>
        <v>1</v>
      </c>
      <c r="BW520" s="3" t="str">
        <f t="shared" si="62"/>
        <v>0</v>
      </c>
      <c r="BX520" s="3" t="str">
        <f t="shared" si="61"/>
        <v>0</v>
      </c>
    </row>
    <row r="521" spans="1:76" x14ac:dyDescent="0.3">
      <c r="A521" t="s">
        <v>2250</v>
      </c>
      <c r="C521" t="s">
        <v>2251</v>
      </c>
      <c r="D521" t="s">
        <v>2252</v>
      </c>
      <c r="F521" t="s">
        <v>116</v>
      </c>
      <c r="G521" t="s">
        <v>117</v>
      </c>
      <c r="H521" t="s">
        <v>68</v>
      </c>
      <c r="L521" t="s">
        <v>226</v>
      </c>
      <c r="N521" t="s">
        <v>118</v>
      </c>
      <c r="O521" t="s">
        <v>2240</v>
      </c>
      <c r="P521" s="1">
        <v>42964</v>
      </c>
      <c r="R521">
        <v>683.4</v>
      </c>
      <c r="S521">
        <v>4</v>
      </c>
      <c r="U521">
        <v>922</v>
      </c>
      <c r="W521">
        <v>6</v>
      </c>
      <c r="Y521" t="s">
        <v>70</v>
      </c>
      <c r="Z521" t="s">
        <v>71</v>
      </c>
      <c r="AB521" t="s">
        <v>72</v>
      </c>
      <c r="AM521" t="s">
        <v>77</v>
      </c>
      <c r="AU521" t="s">
        <v>174</v>
      </c>
      <c r="AW521" t="s">
        <v>73</v>
      </c>
      <c r="AX521" t="s">
        <v>78</v>
      </c>
      <c r="AY521">
        <v>1</v>
      </c>
      <c r="AZ521" t="s">
        <v>49</v>
      </c>
      <c r="BA521" t="s">
        <v>78</v>
      </c>
      <c r="BB521">
        <v>1</v>
      </c>
      <c r="BD521">
        <v>0.47</v>
      </c>
      <c r="BE521">
        <v>461</v>
      </c>
      <c r="BF521">
        <v>461</v>
      </c>
      <c r="BG521">
        <v>7.5</v>
      </c>
      <c r="BL521" t="s">
        <v>117</v>
      </c>
      <c r="BM521" t="s">
        <v>119</v>
      </c>
      <c r="BO521" t="s">
        <v>120</v>
      </c>
      <c r="BP521" t="s">
        <v>77</v>
      </c>
      <c r="BQ521" s="3">
        <v>1</v>
      </c>
      <c r="BR521" s="3" t="str">
        <f t="shared" si="56"/>
        <v>Relaciones internacionales</v>
      </c>
      <c r="BS521" s="3">
        <f t="shared" si="57"/>
        <v>17</v>
      </c>
      <c r="BT521" s="83">
        <f t="shared" si="58"/>
        <v>0</v>
      </c>
      <c r="BU521" s="82">
        <f t="shared" si="59"/>
        <v>3.75</v>
      </c>
      <c r="BV521" s="3" t="str">
        <f t="shared" si="60"/>
        <v>1</v>
      </c>
      <c r="BW521" s="3" t="str">
        <f t="shared" si="62"/>
        <v>0</v>
      </c>
      <c r="BX521" s="3" t="str">
        <f t="shared" si="61"/>
        <v>0</v>
      </c>
    </row>
    <row r="522" spans="1:76" x14ac:dyDescent="0.3">
      <c r="A522" t="s">
        <v>2253</v>
      </c>
      <c r="C522" t="s">
        <v>2254</v>
      </c>
      <c r="D522" t="s">
        <v>2255</v>
      </c>
      <c r="F522" t="s">
        <v>116</v>
      </c>
      <c r="G522" t="s">
        <v>290</v>
      </c>
      <c r="H522" t="s">
        <v>68</v>
      </c>
      <c r="K522" t="s">
        <v>127</v>
      </c>
      <c r="N522" t="s">
        <v>118</v>
      </c>
      <c r="O522" t="s">
        <v>2240</v>
      </c>
      <c r="P522" s="1">
        <v>42964</v>
      </c>
      <c r="R522">
        <v>617.9</v>
      </c>
      <c r="S522">
        <v>5</v>
      </c>
      <c r="U522">
        <v>2195</v>
      </c>
      <c r="W522">
        <v>78</v>
      </c>
      <c r="Y522" t="s">
        <v>291</v>
      </c>
      <c r="Z522" t="s">
        <v>71</v>
      </c>
      <c r="AB522" t="s">
        <v>72</v>
      </c>
      <c r="AS522" t="s">
        <v>311</v>
      </c>
      <c r="AW522" t="s">
        <v>73</v>
      </c>
      <c r="AX522" t="s">
        <v>78</v>
      </c>
      <c r="AY522">
        <v>0</v>
      </c>
      <c r="AZ522" t="s">
        <v>49</v>
      </c>
      <c r="BA522" t="s">
        <v>78</v>
      </c>
      <c r="BB522">
        <v>0</v>
      </c>
      <c r="BD522">
        <v>0.5</v>
      </c>
      <c r="BE522">
        <v>1097.5</v>
      </c>
      <c r="BF522">
        <v>1097.5</v>
      </c>
      <c r="BG522">
        <v>6.25</v>
      </c>
      <c r="BL522" t="s">
        <v>290</v>
      </c>
      <c r="BM522" t="s">
        <v>292</v>
      </c>
      <c r="BN522">
        <v>1</v>
      </c>
      <c r="BO522" t="s">
        <v>120</v>
      </c>
      <c r="BP522" t="s">
        <v>77</v>
      </c>
      <c r="BQ522" s="3">
        <v>1</v>
      </c>
      <c r="BR522" s="3" t="str">
        <f t="shared" ref="BR522:BR585" si="63">+CONCATENATE(AF522,AG522,AH522,AI522,AJ522,AK522,AL522,AN522,AO522,AP522,AQ522,AR522,AS522,AT522,AU522,AV522)</f>
        <v>Proyectos y leyes</v>
      </c>
      <c r="BS522" s="3">
        <f t="shared" ref="BS522:BS585" si="64">+DAY(P522)</f>
        <v>17</v>
      </c>
      <c r="BT522" s="83">
        <f t="shared" ref="BT522:BT585" si="65">+(V522/3400)/24</f>
        <v>0</v>
      </c>
      <c r="BU522" s="82">
        <f t="shared" ref="BU522:BU585" si="66">+((BG522/10)*5)</f>
        <v>3.125</v>
      </c>
      <c r="BV522" s="3" t="str">
        <f t="shared" ref="BV522:BV585" si="67">+IF(BB522=1,"1","0")</f>
        <v>0</v>
      </c>
      <c r="BW522" s="3" t="str">
        <f t="shared" si="62"/>
        <v>1</v>
      </c>
      <c r="BX522" s="3" t="str">
        <f t="shared" ref="BX522:BX585" si="68">+IF(BB522=(-1),"1","0")</f>
        <v>0</v>
      </c>
    </row>
    <row r="523" spans="1:76" x14ac:dyDescent="0.3">
      <c r="A523" t="s">
        <v>2256</v>
      </c>
      <c r="C523" t="s">
        <v>2257</v>
      </c>
      <c r="D523" t="s">
        <v>2258</v>
      </c>
      <c r="F523" t="s">
        <v>116</v>
      </c>
      <c r="G523" t="s">
        <v>126</v>
      </c>
      <c r="H523" t="s">
        <v>68</v>
      </c>
      <c r="K523" t="s">
        <v>127</v>
      </c>
      <c r="L523" t="s">
        <v>293</v>
      </c>
      <c r="N523" t="s">
        <v>118</v>
      </c>
      <c r="O523" t="s">
        <v>2240</v>
      </c>
      <c r="P523" s="1">
        <v>42964</v>
      </c>
      <c r="R523">
        <v>1077.0999999999999</v>
      </c>
      <c r="S523">
        <v>5</v>
      </c>
      <c r="U523">
        <v>1414</v>
      </c>
      <c r="W523">
        <v>3</v>
      </c>
      <c r="Y523" t="s">
        <v>70</v>
      </c>
      <c r="Z523" t="s">
        <v>71</v>
      </c>
      <c r="AB523" t="s">
        <v>72</v>
      </c>
      <c r="AU523" t="s">
        <v>174</v>
      </c>
      <c r="AW523" t="s">
        <v>73</v>
      </c>
      <c r="AX523" t="s">
        <v>78</v>
      </c>
      <c r="AY523">
        <v>1</v>
      </c>
      <c r="AZ523" t="s">
        <v>49</v>
      </c>
      <c r="BA523" t="s">
        <v>78</v>
      </c>
      <c r="BB523">
        <v>1</v>
      </c>
      <c r="BD523">
        <v>0.32</v>
      </c>
      <c r="BE523">
        <v>707</v>
      </c>
      <c r="BF523">
        <v>707</v>
      </c>
      <c r="BG523">
        <v>7.5</v>
      </c>
      <c r="BL523" t="s">
        <v>126</v>
      </c>
      <c r="BM523" t="s">
        <v>128</v>
      </c>
      <c r="BO523" t="s">
        <v>120</v>
      </c>
      <c r="BP523" t="s">
        <v>77</v>
      </c>
      <c r="BQ523" s="3">
        <v>1</v>
      </c>
      <c r="BR523" s="3" t="str">
        <f t="shared" si="63"/>
        <v>Relaciones internacionales</v>
      </c>
      <c r="BS523" s="3">
        <f t="shared" si="64"/>
        <v>17</v>
      </c>
      <c r="BT523" s="83">
        <f t="shared" si="65"/>
        <v>0</v>
      </c>
      <c r="BU523" s="82">
        <f t="shared" si="66"/>
        <v>3.75</v>
      </c>
      <c r="BV523" s="3" t="str">
        <f t="shared" si="67"/>
        <v>1</v>
      </c>
      <c r="BW523" s="3" t="str">
        <f t="shared" si="62"/>
        <v>0</v>
      </c>
      <c r="BX523" s="3" t="str">
        <f t="shared" si="68"/>
        <v>0</v>
      </c>
    </row>
    <row r="524" spans="1:76" x14ac:dyDescent="0.3">
      <c r="A524" t="s">
        <v>2259</v>
      </c>
      <c r="C524" t="s">
        <v>2260</v>
      </c>
      <c r="D524" t="s">
        <v>2261</v>
      </c>
      <c r="F524" t="s">
        <v>116</v>
      </c>
      <c r="G524" t="s">
        <v>126</v>
      </c>
      <c r="H524" t="s">
        <v>68</v>
      </c>
      <c r="K524" t="s">
        <v>127</v>
      </c>
      <c r="L524" t="s">
        <v>624</v>
      </c>
      <c r="N524" t="s">
        <v>118</v>
      </c>
      <c r="O524" t="s">
        <v>2240</v>
      </c>
      <c r="P524" s="1">
        <v>42964</v>
      </c>
      <c r="R524">
        <v>300.3</v>
      </c>
      <c r="S524">
        <v>5</v>
      </c>
      <c r="U524">
        <v>393</v>
      </c>
      <c r="W524">
        <v>40</v>
      </c>
      <c r="Y524" t="s">
        <v>70</v>
      </c>
      <c r="Z524" t="s">
        <v>71</v>
      </c>
      <c r="AB524" t="s">
        <v>72</v>
      </c>
      <c r="AJ524" t="s">
        <v>342</v>
      </c>
      <c r="AW524" t="s">
        <v>73</v>
      </c>
      <c r="AX524" t="s">
        <v>78</v>
      </c>
      <c r="AY524">
        <v>0</v>
      </c>
      <c r="AZ524" t="s">
        <v>49</v>
      </c>
      <c r="BA524" t="s">
        <v>78</v>
      </c>
      <c r="BB524">
        <v>0</v>
      </c>
      <c r="BD524">
        <v>0.09</v>
      </c>
      <c r="BE524">
        <v>196.5</v>
      </c>
      <c r="BF524">
        <v>196.5</v>
      </c>
      <c r="BG524">
        <v>6.25</v>
      </c>
      <c r="BL524" t="s">
        <v>126</v>
      </c>
      <c r="BM524" t="s">
        <v>128</v>
      </c>
      <c r="BO524" t="s">
        <v>120</v>
      </c>
      <c r="BP524" t="s">
        <v>77</v>
      </c>
      <c r="BQ524" s="3">
        <v>1</v>
      </c>
      <c r="BR524" s="3" t="str">
        <f t="shared" si="63"/>
        <v>Deportes</v>
      </c>
      <c r="BS524" s="3">
        <f t="shared" si="64"/>
        <v>17</v>
      </c>
      <c r="BT524" s="83">
        <f t="shared" si="65"/>
        <v>0</v>
      </c>
      <c r="BU524" s="82">
        <f t="shared" si="66"/>
        <v>3.125</v>
      </c>
      <c r="BV524" s="3" t="str">
        <f t="shared" si="67"/>
        <v>0</v>
      </c>
      <c r="BW524" s="3" t="str">
        <f t="shared" si="62"/>
        <v>1</v>
      </c>
      <c r="BX524" s="3" t="str">
        <f t="shared" si="68"/>
        <v>0</v>
      </c>
    </row>
    <row r="525" spans="1:76" x14ac:dyDescent="0.3">
      <c r="A525" t="s">
        <v>2262</v>
      </c>
      <c r="B525" t="s">
        <v>2263</v>
      </c>
      <c r="C525" s="89" t="s">
        <v>2263</v>
      </c>
      <c r="D525" t="s">
        <v>2264</v>
      </c>
      <c r="F525" t="s">
        <v>66</v>
      </c>
      <c r="G525" t="s">
        <v>67</v>
      </c>
      <c r="H525" t="s">
        <v>68</v>
      </c>
      <c r="L525" t="s">
        <v>266</v>
      </c>
      <c r="N525" t="s">
        <v>69</v>
      </c>
      <c r="O525" t="s">
        <v>2265</v>
      </c>
      <c r="P525" s="1">
        <v>42965</v>
      </c>
      <c r="Q525" s="2">
        <v>6.2499999999999995E-3</v>
      </c>
      <c r="S525">
        <v>49727</v>
      </c>
      <c r="U525">
        <v>462.46</v>
      </c>
      <c r="X525">
        <v>5</v>
      </c>
      <c r="Y525" t="s">
        <v>70</v>
      </c>
      <c r="Z525" t="s">
        <v>71</v>
      </c>
      <c r="AB525" t="s">
        <v>72</v>
      </c>
      <c r="AU525" t="s">
        <v>174</v>
      </c>
      <c r="AW525" t="s">
        <v>73</v>
      </c>
      <c r="AX525" t="s">
        <v>78</v>
      </c>
      <c r="AY525">
        <v>1</v>
      </c>
      <c r="AZ525" t="s">
        <v>49</v>
      </c>
      <c r="BA525" t="s">
        <v>78</v>
      </c>
      <c r="BB525">
        <v>1</v>
      </c>
      <c r="BE525">
        <v>231.23</v>
      </c>
      <c r="BF525">
        <v>231.23</v>
      </c>
      <c r="BG525">
        <v>6.56</v>
      </c>
      <c r="BL525" t="s">
        <v>67</v>
      </c>
      <c r="BM525" t="s">
        <v>75</v>
      </c>
      <c r="BP525" t="s">
        <v>233</v>
      </c>
      <c r="BQ525" s="3">
        <v>1</v>
      </c>
      <c r="BR525" s="3" t="str">
        <f t="shared" si="63"/>
        <v>Relaciones internacionales</v>
      </c>
      <c r="BS525" s="3">
        <f t="shared" si="64"/>
        <v>18</v>
      </c>
      <c r="BT525" s="83">
        <f t="shared" si="65"/>
        <v>0</v>
      </c>
      <c r="BU525" s="82">
        <f t="shared" si="66"/>
        <v>3.2799999999999994</v>
      </c>
      <c r="BV525" s="3" t="str">
        <f t="shared" si="67"/>
        <v>1</v>
      </c>
      <c r="BW525" s="3" t="str">
        <f t="shared" si="62"/>
        <v>0</v>
      </c>
      <c r="BX525" s="3" t="str">
        <f t="shared" si="68"/>
        <v>0</v>
      </c>
    </row>
    <row r="526" spans="1:76" x14ac:dyDescent="0.3">
      <c r="A526" t="s">
        <v>2266</v>
      </c>
      <c r="B526" t="s">
        <v>2263</v>
      </c>
      <c r="C526" t="s">
        <v>2263</v>
      </c>
      <c r="D526" t="s">
        <v>2267</v>
      </c>
      <c r="F526" t="s">
        <v>66</v>
      </c>
      <c r="G526" t="s">
        <v>67</v>
      </c>
      <c r="H526" t="s">
        <v>68</v>
      </c>
      <c r="L526" t="s">
        <v>266</v>
      </c>
      <c r="N526" t="s">
        <v>69</v>
      </c>
      <c r="O526" t="s">
        <v>2268</v>
      </c>
      <c r="P526" s="1">
        <v>42965</v>
      </c>
      <c r="Q526" s="2">
        <v>8.0555555555555561E-2</v>
      </c>
      <c r="S526">
        <v>49727</v>
      </c>
      <c r="U526">
        <v>462.46</v>
      </c>
      <c r="X526">
        <v>5</v>
      </c>
      <c r="Y526" t="s">
        <v>70</v>
      </c>
      <c r="Z526" t="s">
        <v>71</v>
      </c>
      <c r="AB526" t="s">
        <v>72</v>
      </c>
      <c r="AU526" t="s">
        <v>174</v>
      </c>
      <c r="AW526" t="s">
        <v>73</v>
      </c>
      <c r="AX526" t="s">
        <v>78</v>
      </c>
      <c r="AY526">
        <v>1</v>
      </c>
      <c r="AZ526" t="s">
        <v>49</v>
      </c>
      <c r="BA526" t="s">
        <v>78</v>
      </c>
      <c r="BB526">
        <v>1</v>
      </c>
      <c r="BE526">
        <v>231.23</v>
      </c>
      <c r="BF526">
        <v>231.23</v>
      </c>
      <c r="BG526">
        <v>6.56</v>
      </c>
      <c r="BL526" t="s">
        <v>67</v>
      </c>
      <c r="BM526" t="s">
        <v>75</v>
      </c>
      <c r="BP526" t="s">
        <v>233</v>
      </c>
      <c r="BQ526" s="3">
        <v>1</v>
      </c>
      <c r="BR526" s="3" t="str">
        <f t="shared" si="63"/>
        <v>Relaciones internacionales</v>
      </c>
      <c r="BS526" s="3">
        <f t="shared" si="64"/>
        <v>18</v>
      </c>
      <c r="BT526" s="83">
        <f t="shared" si="65"/>
        <v>0</v>
      </c>
      <c r="BU526" s="82">
        <f t="shared" si="66"/>
        <v>3.2799999999999994</v>
      </c>
      <c r="BV526" s="3" t="str">
        <f t="shared" si="67"/>
        <v>1</v>
      </c>
      <c r="BW526" s="3" t="str">
        <f t="shared" si="62"/>
        <v>0</v>
      </c>
      <c r="BX526" s="3" t="str">
        <f t="shared" si="68"/>
        <v>0</v>
      </c>
    </row>
    <row r="527" spans="1:76" x14ac:dyDescent="0.3">
      <c r="A527" t="s">
        <v>2269</v>
      </c>
      <c r="C527" t="s">
        <v>2270</v>
      </c>
      <c r="D527" t="s">
        <v>2271</v>
      </c>
      <c r="F527" t="s">
        <v>116</v>
      </c>
      <c r="G527" t="s">
        <v>126</v>
      </c>
      <c r="H527" t="s">
        <v>68</v>
      </c>
      <c r="K527" t="s">
        <v>127</v>
      </c>
      <c r="L527" t="s">
        <v>133</v>
      </c>
      <c r="N527" t="s">
        <v>118</v>
      </c>
      <c r="O527" t="s">
        <v>2240</v>
      </c>
      <c r="P527" s="1">
        <v>42964</v>
      </c>
      <c r="R527">
        <v>148</v>
      </c>
      <c r="S527">
        <v>5</v>
      </c>
      <c r="U527">
        <v>194</v>
      </c>
      <c r="W527">
        <v>19</v>
      </c>
      <c r="Y527" t="s">
        <v>70</v>
      </c>
      <c r="Z527" t="s">
        <v>71</v>
      </c>
      <c r="AB527" t="s">
        <v>72</v>
      </c>
      <c r="AK527" t="s">
        <v>215</v>
      </c>
      <c r="AW527" t="s">
        <v>73</v>
      </c>
      <c r="AX527" t="s">
        <v>82</v>
      </c>
      <c r="AY527">
        <v>0</v>
      </c>
      <c r="AZ527" t="s">
        <v>49</v>
      </c>
      <c r="BA527" t="s">
        <v>82</v>
      </c>
      <c r="BB527">
        <v>0</v>
      </c>
      <c r="BD527">
        <v>0.03</v>
      </c>
      <c r="BE527">
        <v>68.5</v>
      </c>
      <c r="BF527">
        <v>68.5</v>
      </c>
      <c r="BG527">
        <v>5.94</v>
      </c>
      <c r="BL527" t="s">
        <v>126</v>
      </c>
      <c r="BM527" t="s">
        <v>128</v>
      </c>
      <c r="BO527" t="s">
        <v>120</v>
      </c>
      <c r="BP527" t="s">
        <v>233</v>
      </c>
      <c r="BQ527" s="3">
        <v>1</v>
      </c>
      <c r="BR527" s="3" t="str">
        <f t="shared" si="63"/>
        <v>Economía del Canal</v>
      </c>
      <c r="BS527" s="3">
        <f t="shared" si="64"/>
        <v>17</v>
      </c>
      <c r="BT527" s="83">
        <f t="shared" si="65"/>
        <v>0</v>
      </c>
      <c r="BU527" s="82">
        <f t="shared" si="66"/>
        <v>2.9700000000000006</v>
      </c>
      <c r="BV527" s="3" t="str">
        <f t="shared" si="67"/>
        <v>0</v>
      </c>
      <c r="BW527" s="3" t="str">
        <f t="shared" si="62"/>
        <v>1</v>
      </c>
      <c r="BX527" s="3" t="str">
        <f t="shared" si="68"/>
        <v>0</v>
      </c>
    </row>
    <row r="528" spans="1:76" x14ac:dyDescent="0.3">
      <c r="A528" t="s">
        <v>2272</v>
      </c>
      <c r="C528" t="s">
        <v>2273</v>
      </c>
      <c r="D528" t="s">
        <v>2264</v>
      </c>
      <c r="F528" t="s">
        <v>116</v>
      </c>
      <c r="G528" t="s">
        <v>124</v>
      </c>
      <c r="H528" t="s">
        <v>68</v>
      </c>
      <c r="L528" t="s">
        <v>266</v>
      </c>
      <c r="N528" t="s">
        <v>118</v>
      </c>
      <c r="O528" t="s">
        <v>2240</v>
      </c>
      <c r="P528" s="1">
        <v>42964</v>
      </c>
      <c r="R528">
        <v>660.2</v>
      </c>
      <c r="S528">
        <v>5</v>
      </c>
      <c r="U528">
        <v>792</v>
      </c>
      <c r="W528">
        <v>2</v>
      </c>
      <c r="Y528" t="s">
        <v>70</v>
      </c>
      <c r="Z528" t="s">
        <v>71</v>
      </c>
      <c r="AB528" t="s">
        <v>72</v>
      </c>
      <c r="AU528" t="s">
        <v>174</v>
      </c>
      <c r="AW528" t="s">
        <v>73</v>
      </c>
      <c r="AX528" t="s">
        <v>78</v>
      </c>
      <c r="AY528">
        <v>1</v>
      </c>
      <c r="AZ528" t="s">
        <v>49</v>
      </c>
      <c r="BA528" t="s">
        <v>78</v>
      </c>
      <c r="BB528">
        <v>1</v>
      </c>
      <c r="BD528">
        <v>0.23</v>
      </c>
      <c r="BE528">
        <v>396</v>
      </c>
      <c r="BF528">
        <v>396</v>
      </c>
      <c r="BG528">
        <v>6.88</v>
      </c>
      <c r="BL528" t="s">
        <v>124</v>
      </c>
      <c r="BM528" t="s">
        <v>125</v>
      </c>
      <c r="BO528" t="s">
        <v>120</v>
      </c>
      <c r="BP528" t="s">
        <v>77</v>
      </c>
      <c r="BQ528" s="3">
        <v>1</v>
      </c>
      <c r="BR528" s="3" t="s">
        <v>220</v>
      </c>
      <c r="BS528" s="3">
        <f t="shared" si="64"/>
        <v>17</v>
      </c>
      <c r="BT528" s="83">
        <f t="shared" si="65"/>
        <v>0</v>
      </c>
      <c r="BU528" s="82">
        <f t="shared" si="66"/>
        <v>3.4399999999999995</v>
      </c>
      <c r="BV528" s="3" t="str">
        <f t="shared" si="67"/>
        <v>1</v>
      </c>
      <c r="BW528" s="3" t="str">
        <f t="shared" si="62"/>
        <v>0</v>
      </c>
      <c r="BX528" s="3" t="str">
        <f t="shared" si="68"/>
        <v>0</v>
      </c>
    </row>
    <row r="529" spans="1:76" x14ac:dyDescent="0.3">
      <c r="A529" t="s">
        <v>2274</v>
      </c>
      <c r="B529" t="s">
        <v>2012</v>
      </c>
      <c r="C529" t="s">
        <v>2012</v>
      </c>
      <c r="D529" t="s">
        <v>2275</v>
      </c>
      <c r="F529" t="s">
        <v>66</v>
      </c>
      <c r="G529" t="s">
        <v>107</v>
      </c>
      <c r="H529" t="s">
        <v>68</v>
      </c>
      <c r="L529" t="s">
        <v>263</v>
      </c>
      <c r="N529" t="s">
        <v>69</v>
      </c>
      <c r="O529" t="s">
        <v>2276</v>
      </c>
      <c r="P529" s="1">
        <v>42965</v>
      </c>
      <c r="Q529" s="2">
        <v>0.23472222222222219</v>
      </c>
      <c r="S529">
        <v>419</v>
      </c>
      <c r="U529">
        <v>100</v>
      </c>
      <c r="X529">
        <v>4</v>
      </c>
      <c r="Y529" t="s">
        <v>70</v>
      </c>
      <c r="Z529" t="s">
        <v>71</v>
      </c>
      <c r="AB529" t="s">
        <v>72</v>
      </c>
      <c r="AU529" t="s">
        <v>174</v>
      </c>
      <c r="AW529" t="s">
        <v>73</v>
      </c>
      <c r="AX529" t="s">
        <v>78</v>
      </c>
      <c r="AY529">
        <v>1</v>
      </c>
      <c r="AZ529" t="s">
        <v>49</v>
      </c>
      <c r="BA529" t="s">
        <v>78</v>
      </c>
      <c r="BB529">
        <v>1</v>
      </c>
      <c r="BE529">
        <v>0.42</v>
      </c>
      <c r="BF529">
        <v>0.42</v>
      </c>
      <c r="BG529">
        <v>6.56</v>
      </c>
      <c r="BL529" t="s">
        <v>107</v>
      </c>
      <c r="BM529" t="s">
        <v>108</v>
      </c>
      <c r="BP529" t="s">
        <v>233</v>
      </c>
      <c r="BQ529" s="3">
        <v>1</v>
      </c>
      <c r="BR529" s="3" t="str">
        <f t="shared" si="63"/>
        <v>Relaciones internacionales</v>
      </c>
      <c r="BS529" s="3">
        <f t="shared" si="64"/>
        <v>18</v>
      </c>
      <c r="BT529" s="83">
        <f t="shared" si="65"/>
        <v>0</v>
      </c>
      <c r="BU529" s="82">
        <f t="shared" si="66"/>
        <v>3.2799999999999994</v>
      </c>
      <c r="BV529" s="3" t="str">
        <f t="shared" si="67"/>
        <v>1</v>
      </c>
      <c r="BW529" s="3" t="str">
        <f t="shared" si="62"/>
        <v>0</v>
      </c>
      <c r="BX529" s="3" t="str">
        <f t="shared" si="68"/>
        <v>0</v>
      </c>
    </row>
    <row r="530" spans="1:76" x14ac:dyDescent="0.3">
      <c r="A530" t="s">
        <v>2277</v>
      </c>
      <c r="C530" t="s">
        <v>2278</v>
      </c>
      <c r="D530" t="s">
        <v>2279</v>
      </c>
      <c r="F530" t="s">
        <v>116</v>
      </c>
      <c r="G530" t="s">
        <v>117</v>
      </c>
      <c r="H530" t="s">
        <v>68</v>
      </c>
      <c r="L530" t="s">
        <v>2280</v>
      </c>
      <c r="N530" t="s">
        <v>118</v>
      </c>
      <c r="O530" t="s">
        <v>2240</v>
      </c>
      <c r="P530" s="1">
        <v>42964</v>
      </c>
      <c r="R530">
        <v>197.5</v>
      </c>
      <c r="S530">
        <v>4</v>
      </c>
      <c r="U530">
        <v>285</v>
      </c>
      <c r="W530">
        <v>12</v>
      </c>
      <c r="Y530" t="s">
        <v>70</v>
      </c>
      <c r="Z530" t="s">
        <v>71</v>
      </c>
      <c r="AB530" t="s">
        <v>72</v>
      </c>
      <c r="AN530" t="s">
        <v>230</v>
      </c>
      <c r="AW530" t="s">
        <v>73</v>
      </c>
      <c r="AX530" t="s">
        <v>78</v>
      </c>
      <c r="AY530">
        <v>0</v>
      </c>
      <c r="AZ530" t="s">
        <v>49</v>
      </c>
      <c r="BA530" t="s">
        <v>78</v>
      </c>
      <c r="BB530">
        <v>0</v>
      </c>
      <c r="BD530">
        <v>0.14000000000000001</v>
      </c>
      <c r="BE530">
        <v>142.5</v>
      </c>
      <c r="BF530">
        <v>142.5</v>
      </c>
      <c r="BG530">
        <v>6.25</v>
      </c>
      <c r="BL530" t="s">
        <v>117</v>
      </c>
      <c r="BM530" t="s">
        <v>119</v>
      </c>
      <c r="BO530" t="s">
        <v>120</v>
      </c>
      <c r="BP530" t="s">
        <v>77</v>
      </c>
      <c r="BQ530" s="3">
        <v>1</v>
      </c>
      <c r="BR530" s="3" t="str">
        <f t="shared" si="63"/>
        <v>Perfiles, Biografías, Entretenimiento</v>
      </c>
      <c r="BS530" s="3">
        <f t="shared" si="64"/>
        <v>17</v>
      </c>
      <c r="BT530" s="83">
        <f t="shared" si="65"/>
        <v>0</v>
      </c>
      <c r="BU530" s="82">
        <f t="shared" si="66"/>
        <v>3.125</v>
      </c>
      <c r="BV530" s="3" t="str">
        <f t="shared" si="67"/>
        <v>0</v>
      </c>
      <c r="BW530" s="3" t="str">
        <f t="shared" si="62"/>
        <v>1</v>
      </c>
      <c r="BX530" s="3" t="str">
        <f t="shared" si="68"/>
        <v>0</v>
      </c>
    </row>
    <row r="531" spans="1:76" ht="15" customHeight="1" x14ac:dyDescent="0.3">
      <c r="A531" t="s">
        <v>2281</v>
      </c>
      <c r="C531" t="s">
        <v>2282</v>
      </c>
      <c r="D531" t="s">
        <v>2283</v>
      </c>
      <c r="F531" t="s">
        <v>116</v>
      </c>
      <c r="G531" t="s">
        <v>129</v>
      </c>
      <c r="H531" t="s">
        <v>68</v>
      </c>
      <c r="K531" t="s">
        <v>130</v>
      </c>
      <c r="L531" t="s">
        <v>328</v>
      </c>
      <c r="N531" t="s">
        <v>118</v>
      </c>
      <c r="O531" t="s">
        <v>2240</v>
      </c>
      <c r="P531" s="1">
        <v>42964</v>
      </c>
      <c r="R531">
        <v>147.1</v>
      </c>
      <c r="S531">
        <v>4</v>
      </c>
      <c r="U531">
        <v>225</v>
      </c>
      <c r="W531">
        <v>6</v>
      </c>
      <c r="Y531" t="s">
        <v>70</v>
      </c>
      <c r="Z531" t="s">
        <v>71</v>
      </c>
      <c r="AB531" t="s">
        <v>72</v>
      </c>
      <c r="AU531" t="s">
        <v>174</v>
      </c>
      <c r="AW531" t="s">
        <v>73</v>
      </c>
      <c r="AX531" t="s">
        <v>78</v>
      </c>
      <c r="AY531">
        <v>1</v>
      </c>
      <c r="AZ531" t="s">
        <v>49</v>
      </c>
      <c r="BA531" t="s">
        <v>78</v>
      </c>
      <c r="BB531">
        <v>1</v>
      </c>
      <c r="BD531">
        <v>0.08</v>
      </c>
      <c r="BE531">
        <v>112.5</v>
      </c>
      <c r="BF531">
        <v>112.5</v>
      </c>
      <c r="BG531">
        <v>8.1300000000000008</v>
      </c>
      <c r="BL531" t="s">
        <v>129</v>
      </c>
      <c r="BM531" t="s">
        <v>131</v>
      </c>
      <c r="BO531" t="s">
        <v>120</v>
      </c>
      <c r="BP531" t="s">
        <v>233</v>
      </c>
      <c r="BQ531" s="3">
        <v>1</v>
      </c>
      <c r="BR531" s="3" t="str">
        <f t="shared" si="63"/>
        <v>Relaciones internacionales</v>
      </c>
      <c r="BS531" s="3">
        <f t="shared" si="64"/>
        <v>17</v>
      </c>
      <c r="BT531" s="83">
        <f t="shared" si="65"/>
        <v>0</v>
      </c>
      <c r="BU531" s="82">
        <f t="shared" si="66"/>
        <v>4.0650000000000004</v>
      </c>
      <c r="BV531" s="3" t="str">
        <f t="shared" si="67"/>
        <v>1</v>
      </c>
      <c r="BW531" s="3" t="str">
        <f t="shared" si="62"/>
        <v>0</v>
      </c>
      <c r="BX531" s="3" t="str">
        <f t="shared" si="68"/>
        <v>0</v>
      </c>
    </row>
    <row r="532" spans="1:76" x14ac:dyDescent="0.3">
      <c r="A532" t="s">
        <v>2284</v>
      </c>
      <c r="C532" t="s">
        <v>2285</v>
      </c>
      <c r="D532" t="s">
        <v>2286</v>
      </c>
      <c r="F532" t="s">
        <v>116</v>
      </c>
      <c r="G532" t="s">
        <v>290</v>
      </c>
      <c r="H532" t="s">
        <v>68</v>
      </c>
      <c r="K532" t="s">
        <v>127</v>
      </c>
      <c r="L532" t="s">
        <v>2287</v>
      </c>
      <c r="N532" t="s">
        <v>118</v>
      </c>
      <c r="O532" t="s">
        <v>2240</v>
      </c>
      <c r="P532" s="1">
        <v>42964</v>
      </c>
      <c r="R532">
        <v>1599.5</v>
      </c>
      <c r="S532">
        <v>5</v>
      </c>
      <c r="U532">
        <v>6272</v>
      </c>
      <c r="W532">
        <v>67</v>
      </c>
      <c r="Y532" t="s">
        <v>291</v>
      </c>
      <c r="Z532" t="s">
        <v>71</v>
      </c>
      <c r="AB532" t="s">
        <v>72</v>
      </c>
      <c r="AN532" t="s">
        <v>218</v>
      </c>
      <c r="AW532" t="s">
        <v>73</v>
      </c>
      <c r="AX532" t="s">
        <v>78</v>
      </c>
      <c r="AY532">
        <v>0</v>
      </c>
      <c r="AZ532" t="s">
        <v>49</v>
      </c>
      <c r="BA532" t="s">
        <v>78</v>
      </c>
      <c r="BB532">
        <v>0</v>
      </c>
      <c r="BD532">
        <v>1.5</v>
      </c>
      <c r="BE532">
        <v>3136</v>
      </c>
      <c r="BF532">
        <v>3136</v>
      </c>
      <c r="BG532">
        <v>6.25</v>
      </c>
      <c r="BL532" t="s">
        <v>290</v>
      </c>
      <c r="BM532" t="s">
        <v>292</v>
      </c>
      <c r="BN532">
        <v>1</v>
      </c>
      <c r="BO532" t="s">
        <v>120</v>
      </c>
      <c r="BP532" t="s">
        <v>233</v>
      </c>
      <c r="BQ532" s="3">
        <v>1</v>
      </c>
      <c r="BR532" s="3" t="str">
        <f t="shared" si="63"/>
        <v>Historia del Canal</v>
      </c>
      <c r="BS532" s="3">
        <f t="shared" si="64"/>
        <v>17</v>
      </c>
      <c r="BT532" s="83">
        <f t="shared" si="65"/>
        <v>0</v>
      </c>
      <c r="BU532" s="82">
        <f t="shared" si="66"/>
        <v>3.125</v>
      </c>
      <c r="BV532" s="3" t="str">
        <f t="shared" si="67"/>
        <v>0</v>
      </c>
      <c r="BW532" s="3" t="str">
        <f t="shared" si="62"/>
        <v>1</v>
      </c>
      <c r="BX532" s="3" t="str">
        <f t="shared" si="68"/>
        <v>0</v>
      </c>
    </row>
    <row r="533" spans="1:76" x14ac:dyDescent="0.3">
      <c r="A533" t="s">
        <v>2288</v>
      </c>
      <c r="C533" t="s">
        <v>2289</v>
      </c>
      <c r="D533" t="s">
        <v>2290</v>
      </c>
      <c r="F533" t="s">
        <v>116</v>
      </c>
      <c r="G533" t="s">
        <v>101</v>
      </c>
      <c r="H533" t="s">
        <v>68</v>
      </c>
      <c r="K533" t="s">
        <v>122</v>
      </c>
      <c r="L533" t="s">
        <v>2291</v>
      </c>
      <c r="N533" t="s">
        <v>118</v>
      </c>
      <c r="O533" t="s">
        <v>2240</v>
      </c>
      <c r="P533" s="1">
        <v>42964</v>
      </c>
      <c r="R533">
        <v>873.2</v>
      </c>
      <c r="S533">
        <v>4</v>
      </c>
      <c r="U533">
        <v>1776</v>
      </c>
      <c r="W533">
        <v>4</v>
      </c>
      <c r="Y533" t="s">
        <v>70</v>
      </c>
      <c r="Z533" t="s">
        <v>71</v>
      </c>
      <c r="AB533" t="s">
        <v>72</v>
      </c>
      <c r="AU533" t="s">
        <v>174</v>
      </c>
      <c r="AW533" t="s">
        <v>73</v>
      </c>
      <c r="AX533" t="s">
        <v>78</v>
      </c>
      <c r="AY533">
        <v>1</v>
      </c>
      <c r="AZ533" t="s">
        <v>49</v>
      </c>
      <c r="BA533" t="s">
        <v>78</v>
      </c>
      <c r="BB533">
        <v>1</v>
      </c>
      <c r="BD533">
        <v>0.45</v>
      </c>
      <c r="BE533">
        <v>888</v>
      </c>
      <c r="BF533">
        <v>888</v>
      </c>
      <c r="BG533">
        <v>7.5</v>
      </c>
      <c r="BL533" t="s">
        <v>101</v>
      </c>
      <c r="BM533" t="s">
        <v>132</v>
      </c>
      <c r="BO533" t="s">
        <v>120</v>
      </c>
      <c r="BP533" t="s">
        <v>77</v>
      </c>
      <c r="BQ533" s="3">
        <v>1</v>
      </c>
      <c r="BR533" s="3" t="str">
        <f t="shared" si="63"/>
        <v>Relaciones internacionales</v>
      </c>
      <c r="BS533" s="3">
        <f t="shared" si="64"/>
        <v>17</v>
      </c>
      <c r="BT533" s="83">
        <f t="shared" si="65"/>
        <v>0</v>
      </c>
      <c r="BU533" s="82">
        <f t="shared" si="66"/>
        <v>3.75</v>
      </c>
      <c r="BV533" s="3" t="str">
        <f t="shared" si="67"/>
        <v>1</v>
      </c>
      <c r="BW533" s="3" t="str">
        <f t="shared" si="62"/>
        <v>0</v>
      </c>
      <c r="BX533" s="3" t="str">
        <f t="shared" si="68"/>
        <v>0</v>
      </c>
    </row>
    <row r="534" spans="1:76" x14ac:dyDescent="0.3">
      <c r="A534" t="s">
        <v>2292</v>
      </c>
      <c r="C534" t="s">
        <v>2293</v>
      </c>
      <c r="D534" t="s">
        <v>2294</v>
      </c>
      <c r="F534" t="s">
        <v>116</v>
      </c>
      <c r="G534" t="s">
        <v>101</v>
      </c>
      <c r="H534" t="s">
        <v>68</v>
      </c>
      <c r="K534" t="s">
        <v>122</v>
      </c>
      <c r="L534" t="s">
        <v>2295</v>
      </c>
      <c r="N534" t="s">
        <v>118</v>
      </c>
      <c r="O534" t="s">
        <v>2240</v>
      </c>
      <c r="P534" s="1">
        <v>42964</v>
      </c>
      <c r="R534">
        <v>229.9</v>
      </c>
      <c r="S534">
        <v>4</v>
      </c>
      <c r="U534">
        <v>467</v>
      </c>
      <c r="W534">
        <v>20</v>
      </c>
      <c r="Y534" t="s">
        <v>70</v>
      </c>
      <c r="Z534" t="s">
        <v>71</v>
      </c>
      <c r="AB534" t="s">
        <v>72</v>
      </c>
      <c r="AK534" t="s">
        <v>167</v>
      </c>
      <c r="AW534" t="s">
        <v>73</v>
      </c>
      <c r="AX534" t="s">
        <v>78</v>
      </c>
      <c r="AY534">
        <v>1</v>
      </c>
      <c r="AZ534" t="s">
        <v>49</v>
      </c>
      <c r="BA534" t="s">
        <v>78</v>
      </c>
      <c r="BB534">
        <v>1</v>
      </c>
      <c r="BD534">
        <v>0.12</v>
      </c>
      <c r="BE534">
        <v>233.5</v>
      </c>
      <c r="BF534">
        <v>233.5</v>
      </c>
      <c r="BG534">
        <v>7.5</v>
      </c>
      <c r="BL534" t="s">
        <v>101</v>
      </c>
      <c r="BM534" t="s">
        <v>132</v>
      </c>
      <c r="BO534" t="s">
        <v>120</v>
      </c>
      <c r="BP534" t="s">
        <v>233</v>
      </c>
      <c r="BQ534" s="3">
        <v>1</v>
      </c>
      <c r="BR534" s="3" t="str">
        <f t="shared" si="63"/>
        <v>Economía de Panamá</v>
      </c>
      <c r="BS534" s="3">
        <f t="shared" si="64"/>
        <v>17</v>
      </c>
      <c r="BT534" s="83">
        <f t="shared" si="65"/>
        <v>0</v>
      </c>
      <c r="BU534" s="82">
        <f t="shared" si="66"/>
        <v>3.75</v>
      </c>
      <c r="BV534" s="3" t="str">
        <f t="shared" si="67"/>
        <v>1</v>
      </c>
      <c r="BW534" s="3" t="str">
        <f t="shared" si="62"/>
        <v>0</v>
      </c>
      <c r="BX534" s="3" t="str">
        <f t="shared" si="68"/>
        <v>0</v>
      </c>
    </row>
    <row r="535" spans="1:76" x14ac:dyDescent="0.3">
      <c r="A535" t="s">
        <v>2296</v>
      </c>
      <c r="C535" t="s">
        <v>2297</v>
      </c>
      <c r="D535" t="s">
        <v>2230</v>
      </c>
      <c r="F535" t="s">
        <v>116</v>
      </c>
      <c r="G535" t="s">
        <v>126</v>
      </c>
      <c r="H535" t="s">
        <v>68</v>
      </c>
      <c r="K535" t="s">
        <v>127</v>
      </c>
      <c r="L535" t="s">
        <v>2298</v>
      </c>
      <c r="N535" t="s">
        <v>118</v>
      </c>
      <c r="O535" t="s">
        <v>2240</v>
      </c>
      <c r="P535" s="1">
        <v>42964</v>
      </c>
      <c r="R535">
        <v>348</v>
      </c>
      <c r="S535">
        <v>5</v>
      </c>
      <c r="U535">
        <v>455</v>
      </c>
      <c r="W535">
        <v>14</v>
      </c>
      <c r="Y535" t="s">
        <v>70</v>
      </c>
      <c r="Z535" t="s">
        <v>71</v>
      </c>
      <c r="AB535" t="s">
        <v>72</v>
      </c>
      <c r="AP535" t="s">
        <v>224</v>
      </c>
      <c r="AW535" t="s">
        <v>73</v>
      </c>
      <c r="AX535" t="s">
        <v>78</v>
      </c>
      <c r="AY535">
        <v>0</v>
      </c>
      <c r="AZ535" t="s">
        <v>49</v>
      </c>
      <c r="BA535" t="s">
        <v>78</v>
      </c>
      <c r="BB535">
        <v>0</v>
      </c>
      <c r="BD535">
        <v>0.1</v>
      </c>
      <c r="BE535">
        <v>227.5</v>
      </c>
      <c r="BF535">
        <v>227.5</v>
      </c>
      <c r="BG535">
        <v>6.25</v>
      </c>
      <c r="BL535" t="s">
        <v>126</v>
      </c>
      <c r="BM535" t="s">
        <v>128</v>
      </c>
      <c r="BO535" t="s">
        <v>120</v>
      </c>
      <c r="BP535" t="s">
        <v>233</v>
      </c>
      <c r="BQ535" s="3">
        <v>1</v>
      </c>
      <c r="BR535" s="3" t="s">
        <v>220</v>
      </c>
      <c r="BS535" s="3">
        <f t="shared" si="64"/>
        <v>17</v>
      </c>
      <c r="BT535" s="83">
        <f t="shared" si="65"/>
        <v>0</v>
      </c>
      <c r="BU535" s="82">
        <f t="shared" si="66"/>
        <v>3.125</v>
      </c>
      <c r="BV535" s="3" t="str">
        <f t="shared" si="67"/>
        <v>0</v>
      </c>
      <c r="BW535" s="3" t="str">
        <f t="shared" si="62"/>
        <v>1</v>
      </c>
      <c r="BX535" s="3" t="str">
        <f t="shared" si="68"/>
        <v>0</v>
      </c>
    </row>
    <row r="536" spans="1:76" x14ac:dyDescent="0.3">
      <c r="A536" t="s">
        <v>2299</v>
      </c>
      <c r="C536" t="s">
        <v>2300</v>
      </c>
      <c r="D536" t="s">
        <v>2301</v>
      </c>
      <c r="F536" t="s">
        <v>116</v>
      </c>
      <c r="G536" t="s">
        <v>144</v>
      </c>
      <c r="H536" t="s">
        <v>68</v>
      </c>
      <c r="N536" t="s">
        <v>118</v>
      </c>
      <c r="O536" t="s">
        <v>2240</v>
      </c>
      <c r="P536" s="1">
        <v>42964</v>
      </c>
      <c r="R536">
        <v>91</v>
      </c>
      <c r="S536">
        <v>4</v>
      </c>
      <c r="U536">
        <v>75</v>
      </c>
      <c r="W536">
        <v>21</v>
      </c>
      <c r="Y536" t="s">
        <v>70</v>
      </c>
      <c r="Z536" t="s">
        <v>71</v>
      </c>
      <c r="AB536" t="s">
        <v>72</v>
      </c>
      <c r="AV536" t="s">
        <v>262</v>
      </c>
      <c r="AW536" t="s">
        <v>73</v>
      </c>
      <c r="AX536" t="s">
        <v>82</v>
      </c>
      <c r="AY536">
        <v>0</v>
      </c>
      <c r="AZ536" t="s">
        <v>49</v>
      </c>
      <c r="BA536" t="s">
        <v>82</v>
      </c>
      <c r="BB536">
        <v>0</v>
      </c>
      <c r="BD536">
        <v>0.03</v>
      </c>
      <c r="BE536">
        <v>18.89</v>
      </c>
      <c r="BF536">
        <v>18.89</v>
      </c>
      <c r="BG536">
        <v>5.94</v>
      </c>
      <c r="BL536" t="s">
        <v>144</v>
      </c>
      <c r="BM536" t="s">
        <v>145</v>
      </c>
      <c r="BO536" t="s">
        <v>120</v>
      </c>
      <c r="BP536" t="s">
        <v>77</v>
      </c>
      <c r="BQ536" s="3">
        <v>1</v>
      </c>
      <c r="BR536" s="3" t="str">
        <f t="shared" si="63"/>
        <v>Cumbres, seminarios, foros</v>
      </c>
      <c r="BS536" s="3">
        <f t="shared" si="64"/>
        <v>17</v>
      </c>
      <c r="BT536" s="83">
        <f t="shared" si="65"/>
        <v>0</v>
      </c>
      <c r="BU536" s="82">
        <f t="shared" si="66"/>
        <v>2.9700000000000006</v>
      </c>
      <c r="BV536" s="3" t="str">
        <f t="shared" si="67"/>
        <v>0</v>
      </c>
      <c r="BW536" s="3" t="str">
        <f t="shared" si="62"/>
        <v>1</v>
      </c>
      <c r="BX536" s="3" t="str">
        <f t="shared" si="68"/>
        <v>0</v>
      </c>
    </row>
    <row r="537" spans="1:76" x14ac:dyDescent="0.3">
      <c r="A537" t="s">
        <v>2302</v>
      </c>
      <c r="C537" t="s">
        <v>2303</v>
      </c>
      <c r="D537" t="s">
        <v>359</v>
      </c>
      <c r="F537" t="s">
        <v>116</v>
      </c>
      <c r="G537" t="s">
        <v>146</v>
      </c>
      <c r="H537" t="s">
        <v>68</v>
      </c>
      <c r="N537" t="s">
        <v>118</v>
      </c>
      <c r="O537" t="s">
        <v>2240</v>
      </c>
      <c r="P537" s="1">
        <v>42964</v>
      </c>
      <c r="R537">
        <v>172.2</v>
      </c>
      <c r="S537">
        <v>4</v>
      </c>
      <c r="U537">
        <v>182</v>
      </c>
      <c r="W537">
        <v>14</v>
      </c>
      <c r="Y537" t="s">
        <v>70</v>
      </c>
      <c r="Z537" t="s">
        <v>71</v>
      </c>
      <c r="AB537" t="s">
        <v>72</v>
      </c>
      <c r="AU537" t="s">
        <v>174</v>
      </c>
      <c r="AW537" t="s">
        <v>73</v>
      </c>
      <c r="AX537" t="s">
        <v>78</v>
      </c>
      <c r="AY537">
        <v>1</v>
      </c>
      <c r="AZ537" t="s">
        <v>49</v>
      </c>
      <c r="BA537" t="s">
        <v>78</v>
      </c>
      <c r="BB537">
        <v>1</v>
      </c>
      <c r="BD537">
        <v>0.12</v>
      </c>
      <c r="BE537">
        <v>91</v>
      </c>
      <c r="BF537">
        <v>91</v>
      </c>
      <c r="BG537">
        <v>6.56</v>
      </c>
      <c r="BL537" t="s">
        <v>146</v>
      </c>
      <c r="BM537" t="s">
        <v>147</v>
      </c>
      <c r="BO537" t="s">
        <v>120</v>
      </c>
      <c r="BP537" t="s">
        <v>233</v>
      </c>
      <c r="BQ537" s="3">
        <v>1</v>
      </c>
      <c r="BR537" s="3" t="str">
        <f t="shared" si="63"/>
        <v>Relaciones internacionales</v>
      </c>
      <c r="BS537" s="3">
        <f t="shared" si="64"/>
        <v>17</v>
      </c>
      <c r="BT537" s="83">
        <f t="shared" si="65"/>
        <v>0</v>
      </c>
      <c r="BU537" s="82">
        <f t="shared" si="66"/>
        <v>3.2799999999999994</v>
      </c>
      <c r="BV537" s="3" t="str">
        <f t="shared" si="67"/>
        <v>1</v>
      </c>
      <c r="BW537" s="3" t="str">
        <f t="shared" si="62"/>
        <v>0</v>
      </c>
      <c r="BX537" s="3" t="str">
        <f t="shared" si="68"/>
        <v>0</v>
      </c>
    </row>
    <row r="538" spans="1:76" x14ac:dyDescent="0.3">
      <c r="A538" t="s">
        <v>2304</v>
      </c>
      <c r="C538" t="s">
        <v>2305</v>
      </c>
      <c r="D538" t="s">
        <v>2306</v>
      </c>
      <c r="F538" t="s">
        <v>134</v>
      </c>
      <c r="G538" t="s">
        <v>135</v>
      </c>
      <c r="H538" t="s">
        <v>68</v>
      </c>
      <c r="I538" t="s">
        <v>68</v>
      </c>
      <c r="L538" t="s">
        <v>337</v>
      </c>
      <c r="N538" t="s">
        <v>134</v>
      </c>
      <c r="O538" t="s">
        <v>2307</v>
      </c>
      <c r="P538" s="1">
        <v>42965</v>
      </c>
      <c r="Q538" s="2">
        <v>0.29893518518518519</v>
      </c>
      <c r="U538">
        <v>6043.1</v>
      </c>
      <c r="V538">
        <v>178</v>
      </c>
      <c r="Z538" t="s">
        <v>71</v>
      </c>
      <c r="AA538" t="s">
        <v>68</v>
      </c>
      <c r="AU538" t="s">
        <v>174</v>
      </c>
      <c r="AW538" t="s">
        <v>73</v>
      </c>
      <c r="AX538" t="s">
        <v>78</v>
      </c>
      <c r="AY538">
        <v>1</v>
      </c>
      <c r="AZ538" t="s">
        <v>49</v>
      </c>
      <c r="BA538" t="s">
        <v>78</v>
      </c>
      <c r="BB538">
        <v>1</v>
      </c>
      <c r="BC538">
        <v>89</v>
      </c>
      <c r="BE538">
        <v>3021.55</v>
      </c>
      <c r="BF538">
        <v>3021.55</v>
      </c>
      <c r="BG538">
        <v>8</v>
      </c>
      <c r="BL538" t="s">
        <v>136</v>
      </c>
      <c r="BP538" t="s">
        <v>233</v>
      </c>
      <c r="BQ538" s="3">
        <v>1</v>
      </c>
      <c r="BR538" s="3" t="str">
        <f t="shared" si="63"/>
        <v>Relaciones internacionales</v>
      </c>
      <c r="BS538" s="3">
        <f t="shared" si="64"/>
        <v>18</v>
      </c>
      <c r="BT538" s="83">
        <f t="shared" si="65"/>
        <v>2.181372549019608E-3</v>
      </c>
      <c r="BU538" s="82">
        <f t="shared" si="66"/>
        <v>4</v>
      </c>
      <c r="BV538" s="3" t="str">
        <f t="shared" si="67"/>
        <v>1</v>
      </c>
      <c r="BW538" s="3" t="str">
        <f t="shared" si="62"/>
        <v>0</v>
      </c>
      <c r="BX538" s="3" t="str">
        <f t="shared" si="68"/>
        <v>0</v>
      </c>
    </row>
    <row r="539" spans="1:76" x14ac:dyDescent="0.3">
      <c r="A539" t="s">
        <v>2308</v>
      </c>
      <c r="C539" t="s">
        <v>2309</v>
      </c>
      <c r="D539" t="s">
        <v>2310</v>
      </c>
      <c r="F539" t="s">
        <v>134</v>
      </c>
      <c r="G539" t="s">
        <v>258</v>
      </c>
      <c r="H539" t="s">
        <v>68</v>
      </c>
      <c r="I539" t="s">
        <v>68</v>
      </c>
      <c r="N539" t="s">
        <v>134</v>
      </c>
      <c r="O539" t="s">
        <v>2311</v>
      </c>
      <c r="P539" s="1">
        <v>42965</v>
      </c>
      <c r="Q539" s="2">
        <v>0.40788194444444442</v>
      </c>
      <c r="U539">
        <v>18765</v>
      </c>
      <c r="V539">
        <v>556</v>
      </c>
      <c r="Z539" t="s">
        <v>71</v>
      </c>
      <c r="AA539" t="s">
        <v>68</v>
      </c>
      <c r="AF539" t="s">
        <v>220</v>
      </c>
      <c r="AW539" t="s">
        <v>73</v>
      </c>
      <c r="AX539" t="s">
        <v>78</v>
      </c>
      <c r="AY539">
        <v>0</v>
      </c>
      <c r="AZ539" t="s">
        <v>49</v>
      </c>
      <c r="BA539" t="s">
        <v>78</v>
      </c>
      <c r="BB539">
        <v>0</v>
      </c>
      <c r="BC539">
        <v>278</v>
      </c>
      <c r="BE539">
        <v>9382.5</v>
      </c>
      <c r="BF539">
        <v>9382.5</v>
      </c>
      <c r="BG539">
        <v>5</v>
      </c>
      <c r="BL539" t="s">
        <v>259</v>
      </c>
      <c r="BP539" t="s">
        <v>233</v>
      </c>
      <c r="BQ539" s="3">
        <v>1</v>
      </c>
      <c r="BR539" s="3" t="str">
        <f t="shared" si="63"/>
        <v>Acciones sociales</v>
      </c>
      <c r="BS539" s="3">
        <f t="shared" si="64"/>
        <v>18</v>
      </c>
      <c r="BT539" s="83">
        <f t="shared" si="65"/>
        <v>6.8137254901960787E-3</v>
      </c>
      <c r="BU539" s="82">
        <f t="shared" si="66"/>
        <v>2.5</v>
      </c>
      <c r="BV539" s="3" t="str">
        <f t="shared" si="67"/>
        <v>0</v>
      </c>
      <c r="BW539" s="3" t="str">
        <f t="shared" si="62"/>
        <v>1</v>
      </c>
      <c r="BX539" s="3" t="str">
        <f t="shared" si="68"/>
        <v>0</v>
      </c>
    </row>
    <row r="540" spans="1:76" x14ac:dyDescent="0.3">
      <c r="A540" t="s">
        <v>2312</v>
      </c>
      <c r="C540" t="s">
        <v>2313</v>
      </c>
      <c r="D540" t="s">
        <v>2314</v>
      </c>
      <c r="F540" t="s">
        <v>134</v>
      </c>
      <c r="G540" t="s">
        <v>135</v>
      </c>
      <c r="H540" t="s">
        <v>68</v>
      </c>
      <c r="I540" t="s">
        <v>68</v>
      </c>
      <c r="L540" t="s">
        <v>294</v>
      </c>
      <c r="N540" t="s">
        <v>134</v>
      </c>
      <c r="O540" t="s">
        <v>2315</v>
      </c>
      <c r="P540" s="1">
        <v>42965</v>
      </c>
      <c r="Q540" s="2">
        <v>0.32270833333333332</v>
      </c>
      <c r="U540">
        <v>21863.8</v>
      </c>
      <c r="V540">
        <v>644</v>
      </c>
      <c r="Z540" t="s">
        <v>71</v>
      </c>
      <c r="AA540" t="s">
        <v>68</v>
      </c>
      <c r="AU540" t="s">
        <v>174</v>
      </c>
      <c r="AW540" t="s">
        <v>73</v>
      </c>
      <c r="AX540" t="s">
        <v>82</v>
      </c>
      <c r="AY540">
        <v>0</v>
      </c>
      <c r="AZ540" t="s">
        <v>49</v>
      </c>
      <c r="BA540" t="s">
        <v>82</v>
      </c>
      <c r="BB540">
        <v>0</v>
      </c>
      <c r="BC540">
        <v>5</v>
      </c>
      <c r="BE540">
        <v>169.75</v>
      </c>
      <c r="BF540">
        <v>169.75</v>
      </c>
      <c r="BG540">
        <v>5</v>
      </c>
      <c r="BL540" t="s">
        <v>136</v>
      </c>
      <c r="BP540" t="s">
        <v>233</v>
      </c>
      <c r="BQ540" s="3">
        <v>1</v>
      </c>
      <c r="BR540" s="3" t="str">
        <f t="shared" si="63"/>
        <v>Relaciones internacionales</v>
      </c>
      <c r="BS540" s="3">
        <f t="shared" si="64"/>
        <v>18</v>
      </c>
      <c r="BT540" s="83">
        <f t="shared" si="65"/>
        <v>7.8921568627450985E-3</v>
      </c>
      <c r="BU540" s="82">
        <f t="shared" si="66"/>
        <v>2.5</v>
      </c>
      <c r="BV540" s="3" t="str">
        <f t="shared" si="67"/>
        <v>0</v>
      </c>
      <c r="BW540" s="3" t="str">
        <f t="shared" si="62"/>
        <v>1</v>
      </c>
      <c r="BX540" s="3" t="str">
        <f t="shared" si="68"/>
        <v>0</v>
      </c>
    </row>
    <row r="541" spans="1:76" x14ac:dyDescent="0.3">
      <c r="A541" t="s">
        <v>2316</v>
      </c>
      <c r="C541" t="s">
        <v>2317</v>
      </c>
      <c r="D541" t="s">
        <v>2318</v>
      </c>
      <c r="F541" t="s">
        <v>134</v>
      </c>
      <c r="G541" t="s">
        <v>248</v>
      </c>
      <c r="H541" t="s">
        <v>68</v>
      </c>
      <c r="I541" t="s">
        <v>68</v>
      </c>
      <c r="L541" t="s">
        <v>318</v>
      </c>
      <c r="N541" t="s">
        <v>134</v>
      </c>
      <c r="O541" t="s">
        <v>2319</v>
      </c>
      <c r="P541" s="1">
        <v>42965</v>
      </c>
      <c r="Q541" s="2">
        <v>0.30939814814814814</v>
      </c>
      <c r="U541">
        <v>3262.5</v>
      </c>
      <c r="V541">
        <v>348</v>
      </c>
      <c r="Z541" t="s">
        <v>71</v>
      </c>
      <c r="AA541" t="s">
        <v>68</v>
      </c>
      <c r="AU541" t="s">
        <v>174</v>
      </c>
      <c r="AW541" t="s">
        <v>73</v>
      </c>
      <c r="AX541" t="s">
        <v>82</v>
      </c>
      <c r="AY541">
        <v>0</v>
      </c>
      <c r="AZ541" t="s">
        <v>49</v>
      </c>
      <c r="BA541" t="s">
        <v>82</v>
      </c>
      <c r="BB541">
        <v>0</v>
      </c>
      <c r="BC541">
        <v>5</v>
      </c>
      <c r="BE541">
        <v>46.88</v>
      </c>
      <c r="BF541">
        <v>46.88</v>
      </c>
      <c r="BG541">
        <v>5</v>
      </c>
      <c r="BL541" t="s">
        <v>160</v>
      </c>
      <c r="BP541" t="s">
        <v>233</v>
      </c>
      <c r="BQ541" s="3">
        <v>1</v>
      </c>
      <c r="BR541" s="3" t="str">
        <f t="shared" si="63"/>
        <v>Relaciones internacionales</v>
      </c>
      <c r="BS541" s="3">
        <f t="shared" si="64"/>
        <v>18</v>
      </c>
      <c r="BT541" s="83">
        <f t="shared" si="65"/>
        <v>4.2647058823529413E-3</v>
      </c>
      <c r="BU541" s="82">
        <f t="shared" si="66"/>
        <v>2.5</v>
      </c>
      <c r="BV541" s="3" t="str">
        <f t="shared" si="67"/>
        <v>0</v>
      </c>
      <c r="BW541" s="3" t="str">
        <f t="shared" si="62"/>
        <v>1</v>
      </c>
      <c r="BX541" s="3" t="str">
        <f t="shared" si="68"/>
        <v>0</v>
      </c>
    </row>
    <row r="542" spans="1:76" ht="15" customHeight="1" x14ac:dyDescent="0.3">
      <c r="A542" t="s">
        <v>2320</v>
      </c>
      <c r="C542" t="s">
        <v>2321</v>
      </c>
      <c r="D542" t="s">
        <v>2322</v>
      </c>
      <c r="F542" t="s">
        <v>83</v>
      </c>
      <c r="G542" t="s">
        <v>137</v>
      </c>
      <c r="H542" t="s">
        <v>68</v>
      </c>
      <c r="I542" t="s">
        <v>68</v>
      </c>
      <c r="L542" t="s">
        <v>2323</v>
      </c>
      <c r="N542" t="s">
        <v>83</v>
      </c>
      <c r="O542" t="s">
        <v>2324</v>
      </c>
      <c r="P542" s="1">
        <v>42965</v>
      </c>
      <c r="Q542" s="2">
        <v>0.30502314814814818</v>
      </c>
      <c r="U542">
        <v>447.93</v>
      </c>
      <c r="V542">
        <v>420</v>
      </c>
      <c r="Z542" t="s">
        <v>71</v>
      </c>
      <c r="AA542" t="s">
        <v>68</v>
      </c>
      <c r="AU542" t="s">
        <v>174</v>
      </c>
      <c r="AW542" t="s">
        <v>73</v>
      </c>
      <c r="AX542" t="s">
        <v>78</v>
      </c>
      <c r="AY542">
        <v>1</v>
      </c>
      <c r="AZ542" t="s">
        <v>49</v>
      </c>
      <c r="BA542" t="s">
        <v>78</v>
      </c>
      <c r="BB542">
        <v>1</v>
      </c>
      <c r="BC542">
        <v>210</v>
      </c>
      <c r="BE542">
        <v>223.97</v>
      </c>
      <c r="BF542">
        <v>223.97</v>
      </c>
      <c r="BG542">
        <v>8</v>
      </c>
      <c r="BL542" t="s">
        <v>138</v>
      </c>
      <c r="BP542" t="s">
        <v>233</v>
      </c>
      <c r="BQ542" s="3">
        <v>1</v>
      </c>
      <c r="BR542" s="3" t="str">
        <f t="shared" si="63"/>
        <v>Relaciones internacionales</v>
      </c>
      <c r="BS542" s="3">
        <f t="shared" si="64"/>
        <v>18</v>
      </c>
      <c r="BT542" s="83">
        <f t="shared" si="65"/>
        <v>5.1470588235294117E-3</v>
      </c>
      <c r="BU542" s="82">
        <f t="shared" si="66"/>
        <v>4</v>
      </c>
      <c r="BV542" s="3" t="str">
        <f t="shared" si="67"/>
        <v>1</v>
      </c>
      <c r="BW542" s="3" t="str">
        <f t="shared" si="62"/>
        <v>0</v>
      </c>
      <c r="BX542" s="3" t="str">
        <f t="shared" si="68"/>
        <v>0</v>
      </c>
    </row>
    <row r="543" spans="1:76" x14ac:dyDescent="0.3">
      <c r="A543" t="s">
        <v>2325</v>
      </c>
      <c r="B543" t="s">
        <v>2326</v>
      </c>
      <c r="C543" t="s">
        <v>2326</v>
      </c>
      <c r="D543" t="s">
        <v>2327</v>
      </c>
      <c r="F543" t="s">
        <v>66</v>
      </c>
      <c r="G543" t="s">
        <v>76</v>
      </c>
      <c r="H543" t="s">
        <v>68</v>
      </c>
      <c r="N543" t="s">
        <v>69</v>
      </c>
      <c r="O543" t="s">
        <v>2328</v>
      </c>
      <c r="P543" s="1">
        <v>42965</v>
      </c>
      <c r="Q543" s="2">
        <v>0.40763888888888888</v>
      </c>
      <c r="S543">
        <v>72409</v>
      </c>
      <c r="U543">
        <v>606.05999999999995</v>
      </c>
      <c r="X543">
        <v>6</v>
      </c>
      <c r="Z543" t="s">
        <v>71</v>
      </c>
      <c r="AB543" t="s">
        <v>72</v>
      </c>
      <c r="AE543" t="s">
        <v>194</v>
      </c>
      <c r="AH543" t="s">
        <v>216</v>
      </c>
      <c r="AW543" t="s">
        <v>73</v>
      </c>
      <c r="AX543" t="s">
        <v>78</v>
      </c>
      <c r="AY543">
        <v>0</v>
      </c>
      <c r="AZ543" t="s">
        <v>49</v>
      </c>
      <c r="BA543" t="s">
        <v>78</v>
      </c>
      <c r="BB543">
        <v>0</v>
      </c>
      <c r="BE543">
        <v>303.02999999999997</v>
      </c>
      <c r="BF543">
        <v>303.02999999999997</v>
      </c>
      <c r="BG543">
        <v>5.94</v>
      </c>
      <c r="BL543" t="s">
        <v>76</v>
      </c>
      <c r="BM543" t="s">
        <v>79</v>
      </c>
      <c r="BP543" t="s">
        <v>233</v>
      </c>
      <c r="BQ543" s="3">
        <v>1</v>
      </c>
      <c r="BR543" s="3" t="str">
        <f t="shared" si="63"/>
        <v>Ampliación Canal</v>
      </c>
      <c r="BS543" s="3">
        <f t="shared" si="64"/>
        <v>18</v>
      </c>
      <c r="BT543" s="83">
        <f t="shared" si="65"/>
        <v>0</v>
      </c>
      <c r="BU543" s="82">
        <f t="shared" si="66"/>
        <v>2.9700000000000006</v>
      </c>
      <c r="BV543" s="3" t="str">
        <f t="shared" si="67"/>
        <v>0</v>
      </c>
      <c r="BW543" s="3" t="str">
        <f t="shared" si="62"/>
        <v>1</v>
      </c>
      <c r="BX543" s="3" t="str">
        <f t="shared" si="68"/>
        <v>0</v>
      </c>
    </row>
    <row r="544" spans="1:76" s="107" customFormat="1" x14ac:dyDescent="0.3">
      <c r="A544" t="s">
        <v>2329</v>
      </c>
      <c r="B544" t="s">
        <v>2330</v>
      </c>
      <c r="C544" t="s">
        <v>2330</v>
      </c>
      <c r="D544" t="s">
        <v>2331</v>
      </c>
      <c r="E544"/>
      <c r="F544" t="s">
        <v>66</v>
      </c>
      <c r="G544" t="s">
        <v>105</v>
      </c>
      <c r="H544" t="s">
        <v>68</v>
      </c>
      <c r="I544"/>
      <c r="J544"/>
      <c r="K544"/>
      <c r="L544"/>
      <c r="M544"/>
      <c r="N544" t="s">
        <v>69</v>
      </c>
      <c r="O544" t="s">
        <v>2332</v>
      </c>
      <c r="P544" s="1">
        <v>42965</v>
      </c>
      <c r="Q544" s="2">
        <v>0.35416666666666669</v>
      </c>
      <c r="R544"/>
      <c r="S544">
        <v>1823</v>
      </c>
      <c r="T544"/>
      <c r="U544">
        <v>100</v>
      </c>
      <c r="V544"/>
      <c r="W544"/>
      <c r="X544">
        <v>4</v>
      </c>
      <c r="Y544"/>
      <c r="Z544" t="s">
        <v>71</v>
      </c>
      <c r="AA544"/>
      <c r="AB544" t="s">
        <v>72</v>
      </c>
      <c r="AC544"/>
      <c r="AD544"/>
      <c r="AE544" t="s">
        <v>194</v>
      </c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 t="s">
        <v>174</v>
      </c>
      <c r="AV544"/>
      <c r="AW544" t="s">
        <v>73</v>
      </c>
      <c r="AX544" t="s">
        <v>78</v>
      </c>
      <c r="AY544">
        <v>1</v>
      </c>
      <c r="AZ544" t="s">
        <v>49</v>
      </c>
      <c r="BA544" t="s">
        <v>78</v>
      </c>
      <c r="BB544">
        <v>1</v>
      </c>
      <c r="BC544"/>
      <c r="BD544"/>
      <c r="BE544">
        <v>2.5499999999999998</v>
      </c>
      <c r="BF544">
        <v>2.5499999999999998</v>
      </c>
      <c r="BG544">
        <v>6.56</v>
      </c>
      <c r="BH544"/>
      <c r="BI544"/>
      <c r="BJ544"/>
      <c r="BK544"/>
      <c r="BL544" t="s">
        <v>105</v>
      </c>
      <c r="BM544" t="s">
        <v>106</v>
      </c>
      <c r="BN544"/>
      <c r="BO544"/>
      <c r="BP544" t="s">
        <v>233</v>
      </c>
      <c r="BQ544" s="108">
        <v>1</v>
      </c>
      <c r="BR544" s="108" t="str">
        <f t="shared" si="63"/>
        <v>Relaciones internacionales</v>
      </c>
      <c r="BS544" s="108">
        <f t="shared" si="64"/>
        <v>18</v>
      </c>
      <c r="BT544" s="109">
        <f t="shared" si="65"/>
        <v>0</v>
      </c>
      <c r="BU544" s="110">
        <f t="shared" si="66"/>
        <v>3.2799999999999994</v>
      </c>
      <c r="BV544" s="108" t="str">
        <f t="shared" si="67"/>
        <v>1</v>
      </c>
      <c r="BW544" s="108" t="str">
        <f t="shared" si="62"/>
        <v>0</v>
      </c>
      <c r="BX544" s="108" t="str">
        <f t="shared" si="68"/>
        <v>0</v>
      </c>
    </row>
    <row r="545" spans="1:76" ht="15" customHeight="1" x14ac:dyDescent="0.3">
      <c r="A545" t="s">
        <v>2333</v>
      </c>
      <c r="B545" t="s">
        <v>2326</v>
      </c>
      <c r="C545" t="s">
        <v>2326</v>
      </c>
      <c r="D545" t="s">
        <v>2334</v>
      </c>
      <c r="F545" t="s">
        <v>66</v>
      </c>
      <c r="G545" t="s">
        <v>76</v>
      </c>
      <c r="H545" t="s">
        <v>68</v>
      </c>
      <c r="N545" t="s">
        <v>69</v>
      </c>
      <c r="O545" t="s">
        <v>2335</v>
      </c>
      <c r="P545" s="1">
        <v>42965</v>
      </c>
      <c r="Q545" s="2">
        <v>0.4513888888888889</v>
      </c>
      <c r="S545">
        <v>72409</v>
      </c>
      <c r="U545">
        <v>606.05999999999995</v>
      </c>
      <c r="X545">
        <v>6</v>
      </c>
      <c r="Z545" t="s">
        <v>71</v>
      </c>
      <c r="AB545" t="s">
        <v>72</v>
      </c>
      <c r="AH545" t="s">
        <v>216</v>
      </c>
      <c r="AW545" t="s">
        <v>73</v>
      </c>
      <c r="AX545" t="s">
        <v>82</v>
      </c>
      <c r="AY545">
        <v>0</v>
      </c>
      <c r="AZ545" t="s">
        <v>49</v>
      </c>
      <c r="BA545" t="s">
        <v>82</v>
      </c>
      <c r="BB545">
        <v>0</v>
      </c>
      <c r="BE545">
        <v>60.61</v>
      </c>
      <c r="BF545">
        <v>60.61</v>
      </c>
      <c r="BG545">
        <v>5.63</v>
      </c>
      <c r="BL545" t="s">
        <v>76</v>
      </c>
      <c r="BM545" t="s">
        <v>79</v>
      </c>
      <c r="BP545" t="s">
        <v>233</v>
      </c>
      <c r="BQ545" s="3">
        <v>1</v>
      </c>
      <c r="BR545" s="3" t="str">
        <f t="shared" si="63"/>
        <v>Ampliación Canal</v>
      </c>
      <c r="BS545" s="3">
        <f t="shared" si="64"/>
        <v>18</v>
      </c>
      <c r="BT545" s="83">
        <f t="shared" si="65"/>
        <v>0</v>
      </c>
      <c r="BU545" s="82">
        <f t="shared" si="66"/>
        <v>2.8149999999999995</v>
      </c>
      <c r="BV545" s="3" t="str">
        <f t="shared" si="67"/>
        <v>0</v>
      </c>
      <c r="BW545" s="3" t="str">
        <f t="shared" si="62"/>
        <v>1</v>
      </c>
      <c r="BX545" s="3" t="str">
        <f t="shared" si="68"/>
        <v>0</v>
      </c>
    </row>
    <row r="546" spans="1:76" x14ac:dyDescent="0.3">
      <c r="A546" t="s">
        <v>2336</v>
      </c>
      <c r="B546" t="s">
        <v>2337</v>
      </c>
      <c r="C546" t="s">
        <v>2337</v>
      </c>
      <c r="D546" t="s">
        <v>2338</v>
      </c>
      <c r="F546" t="s">
        <v>66</v>
      </c>
      <c r="G546" t="s">
        <v>88</v>
      </c>
      <c r="H546" t="s">
        <v>68</v>
      </c>
      <c r="N546" t="s">
        <v>69</v>
      </c>
      <c r="O546" t="s">
        <v>2339</v>
      </c>
      <c r="P546" s="1">
        <v>42965</v>
      </c>
      <c r="Q546" s="2">
        <v>0.76458333333333339</v>
      </c>
      <c r="S546">
        <v>1592</v>
      </c>
      <c r="U546">
        <v>100</v>
      </c>
      <c r="X546">
        <v>4</v>
      </c>
      <c r="Z546" t="s">
        <v>71</v>
      </c>
      <c r="AB546" t="s">
        <v>72</v>
      </c>
      <c r="AE546" t="s">
        <v>194</v>
      </c>
      <c r="AU546" t="s">
        <v>174</v>
      </c>
      <c r="AW546" t="s">
        <v>73</v>
      </c>
      <c r="AX546" t="s">
        <v>74</v>
      </c>
      <c r="AY546">
        <v>1</v>
      </c>
      <c r="AZ546" t="s">
        <v>49</v>
      </c>
      <c r="BA546" t="s">
        <v>74</v>
      </c>
      <c r="BB546">
        <v>1</v>
      </c>
      <c r="BE546">
        <v>3.5</v>
      </c>
      <c r="BF546">
        <v>3.5</v>
      </c>
      <c r="BG546">
        <v>7.81</v>
      </c>
      <c r="BL546" t="s">
        <v>88</v>
      </c>
      <c r="BM546" t="s">
        <v>89</v>
      </c>
      <c r="BP546" t="s">
        <v>233</v>
      </c>
      <c r="BQ546" s="3">
        <v>1</v>
      </c>
      <c r="BR546" s="3" t="str">
        <f t="shared" si="63"/>
        <v>Relaciones internacionales</v>
      </c>
      <c r="BS546" s="3">
        <f t="shared" si="64"/>
        <v>18</v>
      </c>
      <c r="BT546" s="83">
        <f t="shared" si="65"/>
        <v>0</v>
      </c>
      <c r="BU546" s="82">
        <f t="shared" si="66"/>
        <v>3.9049999999999994</v>
      </c>
      <c r="BV546" s="3" t="str">
        <f t="shared" si="67"/>
        <v>1</v>
      </c>
      <c r="BW546" s="3" t="str">
        <f t="shared" si="62"/>
        <v>0</v>
      </c>
      <c r="BX546" s="3" t="str">
        <f t="shared" si="68"/>
        <v>0</v>
      </c>
    </row>
    <row r="547" spans="1:76" s="107" customFormat="1" x14ac:dyDescent="0.3">
      <c r="A547" t="s">
        <v>2340</v>
      </c>
      <c r="B547"/>
      <c r="C547" t="s">
        <v>2341</v>
      </c>
      <c r="D547" t="s">
        <v>2342</v>
      </c>
      <c r="E547"/>
      <c r="F547" t="s">
        <v>134</v>
      </c>
      <c r="G547" t="s">
        <v>142</v>
      </c>
      <c r="H547" t="s">
        <v>68</v>
      </c>
      <c r="I547" t="s">
        <v>68</v>
      </c>
      <c r="J547"/>
      <c r="K547"/>
      <c r="L547"/>
      <c r="M547"/>
      <c r="N547" t="s">
        <v>134</v>
      </c>
      <c r="O547" t="s">
        <v>2343</v>
      </c>
      <c r="P547" s="1">
        <v>42965</v>
      </c>
      <c r="Q547" s="2">
        <v>0.79238425925925926</v>
      </c>
      <c r="R547"/>
      <c r="S547"/>
      <c r="T547"/>
      <c r="U547">
        <v>13517.1</v>
      </c>
      <c r="V547">
        <v>138</v>
      </c>
      <c r="W547"/>
      <c r="X547"/>
      <c r="Y547"/>
      <c r="Z547" t="s">
        <v>71</v>
      </c>
      <c r="AA547" t="s">
        <v>68</v>
      </c>
      <c r="AB547"/>
      <c r="AC547"/>
      <c r="AD547"/>
      <c r="AE547"/>
      <c r="AF547"/>
      <c r="AG547" t="s">
        <v>314</v>
      </c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 t="s">
        <v>73</v>
      </c>
      <c r="AX547" t="s">
        <v>82</v>
      </c>
      <c r="AY547">
        <v>0</v>
      </c>
      <c r="AZ547" t="s">
        <v>49</v>
      </c>
      <c r="BA547" t="s">
        <v>82</v>
      </c>
      <c r="BB547">
        <v>0</v>
      </c>
      <c r="BC547">
        <v>5</v>
      </c>
      <c r="BD547"/>
      <c r="BE547">
        <v>489.75</v>
      </c>
      <c r="BF547">
        <v>489.75</v>
      </c>
      <c r="BG547">
        <v>5</v>
      </c>
      <c r="BH547"/>
      <c r="BI547"/>
      <c r="BJ547"/>
      <c r="BK547"/>
      <c r="BL547" t="s">
        <v>136</v>
      </c>
      <c r="BM547"/>
      <c r="BN547"/>
      <c r="BO547"/>
      <c r="BP547" t="s">
        <v>233</v>
      </c>
      <c r="BQ547" s="108">
        <v>1</v>
      </c>
      <c r="BR547" s="108" t="str">
        <f t="shared" si="63"/>
        <v xml:space="preserve">Titulación de tierras </v>
      </c>
      <c r="BS547" s="108">
        <f t="shared" si="64"/>
        <v>18</v>
      </c>
      <c r="BT547" s="109">
        <f t="shared" si="65"/>
        <v>1.6911764705882352E-3</v>
      </c>
      <c r="BU547" s="110">
        <f t="shared" si="66"/>
        <v>2.5</v>
      </c>
      <c r="BV547" s="108" t="str">
        <f t="shared" si="67"/>
        <v>0</v>
      </c>
      <c r="BW547" s="108" t="str">
        <f t="shared" si="62"/>
        <v>1</v>
      </c>
      <c r="BX547" s="108" t="str">
        <f t="shared" si="68"/>
        <v>0</v>
      </c>
    </row>
    <row r="548" spans="1:76" x14ac:dyDescent="0.3">
      <c r="A548" t="s">
        <v>2344</v>
      </c>
      <c r="B548" t="s">
        <v>2345</v>
      </c>
      <c r="C548" t="s">
        <v>2345</v>
      </c>
      <c r="D548" t="s">
        <v>2346</v>
      </c>
      <c r="F548" t="s">
        <v>66</v>
      </c>
      <c r="G548" t="s">
        <v>90</v>
      </c>
      <c r="H548" t="s">
        <v>68</v>
      </c>
      <c r="N548" t="s">
        <v>69</v>
      </c>
      <c r="O548" t="s">
        <v>2347</v>
      </c>
      <c r="P548" s="1">
        <v>42965</v>
      </c>
      <c r="Q548" s="2">
        <v>0.57847222222222217</v>
      </c>
      <c r="S548">
        <v>3403</v>
      </c>
      <c r="U548">
        <v>100</v>
      </c>
      <c r="X548">
        <v>4</v>
      </c>
      <c r="Z548" t="s">
        <v>71</v>
      </c>
      <c r="AB548" t="s">
        <v>72</v>
      </c>
      <c r="AU548" t="s">
        <v>174</v>
      </c>
      <c r="AW548" t="s">
        <v>73</v>
      </c>
      <c r="AX548" t="s">
        <v>78</v>
      </c>
      <c r="AY548">
        <v>1</v>
      </c>
      <c r="AZ548" t="s">
        <v>49</v>
      </c>
      <c r="BA548" t="s">
        <v>78</v>
      </c>
      <c r="BB548">
        <v>1</v>
      </c>
      <c r="BE548">
        <v>5.44</v>
      </c>
      <c r="BF548">
        <v>5.44</v>
      </c>
      <c r="BG548">
        <v>6.56</v>
      </c>
      <c r="BL548" t="s">
        <v>90</v>
      </c>
      <c r="BM548" t="s">
        <v>91</v>
      </c>
      <c r="BP548" t="s">
        <v>233</v>
      </c>
      <c r="BQ548" s="3">
        <v>1</v>
      </c>
      <c r="BR548" s="3" t="str">
        <f t="shared" si="63"/>
        <v>Relaciones internacionales</v>
      </c>
      <c r="BS548" s="3">
        <f t="shared" si="64"/>
        <v>18</v>
      </c>
      <c r="BT548" s="83">
        <f t="shared" si="65"/>
        <v>0</v>
      </c>
      <c r="BU548" s="82">
        <f t="shared" si="66"/>
        <v>3.2799999999999994</v>
      </c>
      <c r="BV548" s="3" t="str">
        <f t="shared" si="67"/>
        <v>1</v>
      </c>
      <c r="BW548" s="3" t="str">
        <f t="shared" si="62"/>
        <v>0</v>
      </c>
      <c r="BX548" s="3" t="str">
        <f t="shared" si="68"/>
        <v>0</v>
      </c>
    </row>
    <row r="549" spans="1:76" x14ac:dyDescent="0.3">
      <c r="A549" t="s">
        <v>2348</v>
      </c>
      <c r="C549" t="s">
        <v>2349</v>
      </c>
      <c r="D549" t="s">
        <v>2350</v>
      </c>
      <c r="F549" t="s">
        <v>83</v>
      </c>
      <c r="G549" t="s">
        <v>274</v>
      </c>
      <c r="H549" t="s">
        <v>68</v>
      </c>
      <c r="I549" t="s">
        <v>68</v>
      </c>
      <c r="L549" t="s">
        <v>875</v>
      </c>
      <c r="N549" t="s">
        <v>83</v>
      </c>
      <c r="O549" t="s">
        <v>2351</v>
      </c>
      <c r="P549" s="1">
        <v>42965</v>
      </c>
      <c r="Q549" s="2">
        <v>0.56502314814814814</v>
      </c>
      <c r="U549">
        <v>177</v>
      </c>
      <c r="V549">
        <v>177</v>
      </c>
      <c r="Z549" t="s">
        <v>71</v>
      </c>
      <c r="AA549" t="s">
        <v>68</v>
      </c>
      <c r="AU549" t="s">
        <v>174</v>
      </c>
      <c r="AW549" t="s">
        <v>73</v>
      </c>
      <c r="AX549" t="s">
        <v>82</v>
      </c>
      <c r="AY549">
        <v>0</v>
      </c>
      <c r="AZ549" t="s">
        <v>49</v>
      </c>
      <c r="BA549" t="s">
        <v>82</v>
      </c>
      <c r="BB549">
        <v>0</v>
      </c>
      <c r="BC549">
        <v>5</v>
      </c>
      <c r="BE549">
        <v>10</v>
      </c>
      <c r="BF549">
        <v>5</v>
      </c>
      <c r="BG549">
        <v>5</v>
      </c>
      <c r="BL549" t="s">
        <v>150</v>
      </c>
      <c r="BP549" t="s">
        <v>233</v>
      </c>
      <c r="BQ549" s="3">
        <v>1</v>
      </c>
      <c r="BR549" s="3" t="str">
        <f t="shared" si="63"/>
        <v>Relaciones internacionales</v>
      </c>
      <c r="BS549" s="3">
        <f t="shared" si="64"/>
        <v>18</v>
      </c>
      <c r="BT549" s="83">
        <f t="shared" si="65"/>
        <v>2.1691176470588235E-3</v>
      </c>
      <c r="BU549" s="82">
        <f t="shared" si="66"/>
        <v>2.5</v>
      </c>
      <c r="BV549" s="3" t="str">
        <f t="shared" si="67"/>
        <v>0</v>
      </c>
      <c r="BW549" s="3" t="str">
        <f t="shared" si="62"/>
        <v>1</v>
      </c>
      <c r="BX549" s="3" t="str">
        <f t="shared" si="68"/>
        <v>0</v>
      </c>
    </row>
    <row r="550" spans="1:76" s="107" customFormat="1" x14ac:dyDescent="0.3">
      <c r="A550" t="s">
        <v>2352</v>
      </c>
      <c r="B550" t="s">
        <v>2353</v>
      </c>
      <c r="C550" t="s">
        <v>2353</v>
      </c>
      <c r="D550" t="s">
        <v>2354</v>
      </c>
      <c r="E550"/>
      <c r="F550" t="s">
        <v>66</v>
      </c>
      <c r="G550" t="s">
        <v>146</v>
      </c>
      <c r="H550" t="s">
        <v>68</v>
      </c>
      <c r="I550"/>
      <c r="J550"/>
      <c r="K550"/>
      <c r="L550"/>
      <c r="M550"/>
      <c r="N550" t="s">
        <v>69</v>
      </c>
      <c r="O550" t="s">
        <v>2355</v>
      </c>
      <c r="P550" s="1">
        <v>42965</v>
      </c>
      <c r="Q550" s="2">
        <v>0.58888888888888891</v>
      </c>
      <c r="R550"/>
      <c r="S550">
        <v>18219</v>
      </c>
      <c r="T550"/>
      <c r="U550">
        <v>153.04</v>
      </c>
      <c r="V550"/>
      <c r="W550"/>
      <c r="X550">
        <v>5</v>
      </c>
      <c r="Y550" t="s">
        <v>70</v>
      </c>
      <c r="Z550" t="s">
        <v>71</v>
      </c>
      <c r="AA550"/>
      <c r="AB550" t="s">
        <v>72</v>
      </c>
      <c r="AC550"/>
      <c r="AD550"/>
      <c r="AE550"/>
      <c r="AF550"/>
      <c r="AG550"/>
      <c r="AH550" t="s">
        <v>216</v>
      </c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 t="s">
        <v>73</v>
      </c>
      <c r="AX550" t="s">
        <v>78</v>
      </c>
      <c r="AY550">
        <v>1</v>
      </c>
      <c r="AZ550" t="s">
        <v>49</v>
      </c>
      <c r="BA550" t="s">
        <v>78</v>
      </c>
      <c r="BB550">
        <v>1</v>
      </c>
      <c r="BC550"/>
      <c r="BD550"/>
      <c r="BE550">
        <v>76.52</v>
      </c>
      <c r="BF550">
        <v>76.52</v>
      </c>
      <c r="BG550">
        <v>6.56</v>
      </c>
      <c r="BH550"/>
      <c r="BI550"/>
      <c r="BJ550"/>
      <c r="BK550"/>
      <c r="BL550" t="s">
        <v>146</v>
      </c>
      <c r="BM550" t="s">
        <v>2356</v>
      </c>
      <c r="BN550"/>
      <c r="BO550"/>
      <c r="BP550" t="s">
        <v>233</v>
      </c>
      <c r="BQ550" s="108">
        <v>1</v>
      </c>
      <c r="BR550" s="108" t="str">
        <f t="shared" si="63"/>
        <v>Ampliación Canal</v>
      </c>
      <c r="BS550" s="108">
        <f t="shared" si="64"/>
        <v>18</v>
      </c>
      <c r="BT550" s="109">
        <f t="shared" si="65"/>
        <v>0</v>
      </c>
      <c r="BU550" s="110">
        <f t="shared" si="66"/>
        <v>3.2799999999999994</v>
      </c>
      <c r="BV550" s="108" t="str">
        <f t="shared" si="67"/>
        <v>1</v>
      </c>
      <c r="BW550" s="108" t="str">
        <f t="shared" si="62"/>
        <v>0</v>
      </c>
      <c r="BX550" s="108" t="str">
        <f t="shared" si="68"/>
        <v>0</v>
      </c>
    </row>
    <row r="551" spans="1:76" x14ac:dyDescent="0.3">
      <c r="A551" t="s">
        <v>2357</v>
      </c>
      <c r="C551" t="s">
        <v>2358</v>
      </c>
      <c r="D551" t="s">
        <v>2359</v>
      </c>
      <c r="F551" t="s">
        <v>116</v>
      </c>
      <c r="G551" t="s">
        <v>101</v>
      </c>
      <c r="H551" t="s">
        <v>68</v>
      </c>
      <c r="K551" t="s">
        <v>122</v>
      </c>
      <c r="L551" t="s">
        <v>349</v>
      </c>
      <c r="N551" t="s">
        <v>118</v>
      </c>
      <c r="O551" t="s">
        <v>2360</v>
      </c>
      <c r="P551" s="1">
        <v>42965</v>
      </c>
      <c r="R551">
        <v>190.7</v>
      </c>
      <c r="S551">
        <v>4</v>
      </c>
      <c r="U551">
        <v>386</v>
      </c>
      <c r="W551">
        <v>10</v>
      </c>
      <c r="Y551" t="s">
        <v>70</v>
      </c>
      <c r="Z551" t="s">
        <v>71</v>
      </c>
      <c r="AB551" t="s">
        <v>72</v>
      </c>
      <c r="AH551" t="s">
        <v>216</v>
      </c>
      <c r="AW551" t="s">
        <v>73</v>
      </c>
      <c r="AX551" t="s">
        <v>78</v>
      </c>
      <c r="AY551">
        <v>0</v>
      </c>
      <c r="AZ551" t="s">
        <v>49</v>
      </c>
      <c r="BA551" t="s">
        <v>78</v>
      </c>
      <c r="BB551">
        <v>0</v>
      </c>
      <c r="BD551">
        <v>0.1</v>
      </c>
      <c r="BE551">
        <v>193</v>
      </c>
      <c r="BF551">
        <v>193</v>
      </c>
      <c r="BG551">
        <v>6.25</v>
      </c>
      <c r="BL551" t="s">
        <v>101</v>
      </c>
      <c r="BM551" t="s">
        <v>132</v>
      </c>
      <c r="BO551" t="s">
        <v>120</v>
      </c>
      <c r="BP551" t="s">
        <v>233</v>
      </c>
      <c r="BQ551" s="3">
        <v>1</v>
      </c>
      <c r="BR551" s="3" t="s">
        <v>167</v>
      </c>
      <c r="BS551" s="3">
        <f t="shared" si="64"/>
        <v>18</v>
      </c>
      <c r="BT551" s="83">
        <f t="shared" si="65"/>
        <v>0</v>
      </c>
      <c r="BU551" s="82">
        <f t="shared" si="66"/>
        <v>3.125</v>
      </c>
      <c r="BV551" s="3" t="str">
        <f t="shared" si="67"/>
        <v>0</v>
      </c>
      <c r="BW551" s="3" t="str">
        <f t="shared" si="62"/>
        <v>1</v>
      </c>
      <c r="BX551" s="3" t="str">
        <f t="shared" si="68"/>
        <v>0</v>
      </c>
    </row>
    <row r="552" spans="1:76" x14ac:dyDescent="0.3">
      <c r="A552" t="s">
        <v>2361</v>
      </c>
      <c r="C552" t="s">
        <v>2362</v>
      </c>
      <c r="D552" t="s">
        <v>1336</v>
      </c>
      <c r="F552" t="s">
        <v>116</v>
      </c>
      <c r="G552" t="s">
        <v>265</v>
      </c>
      <c r="H552" t="s">
        <v>68</v>
      </c>
      <c r="K552" t="s">
        <v>322</v>
      </c>
      <c r="N552" t="s">
        <v>118</v>
      </c>
      <c r="O552" t="s">
        <v>1937</v>
      </c>
      <c r="P552" s="1">
        <v>42963</v>
      </c>
      <c r="R552">
        <v>494.5</v>
      </c>
      <c r="S552">
        <v>4</v>
      </c>
      <c r="U552">
        <v>605</v>
      </c>
      <c r="W552">
        <v>14</v>
      </c>
      <c r="Y552" t="s">
        <v>356</v>
      </c>
      <c r="Z552" t="s">
        <v>71</v>
      </c>
      <c r="AB552" t="s">
        <v>72</v>
      </c>
      <c r="AO552" t="s">
        <v>222</v>
      </c>
      <c r="AW552" t="s">
        <v>73</v>
      </c>
      <c r="AX552" t="s">
        <v>82</v>
      </c>
      <c r="AY552">
        <v>0</v>
      </c>
      <c r="AZ552" t="s">
        <v>49</v>
      </c>
      <c r="BA552" t="s">
        <v>82</v>
      </c>
      <c r="BB552">
        <v>0</v>
      </c>
      <c r="BD552">
        <v>0.03</v>
      </c>
      <c r="BE552">
        <v>18.91</v>
      </c>
      <c r="BF552">
        <v>18.91</v>
      </c>
      <c r="BG552">
        <v>5.47</v>
      </c>
      <c r="BL552" t="s">
        <v>265</v>
      </c>
      <c r="BM552" t="s">
        <v>357</v>
      </c>
      <c r="BO552" t="s">
        <v>120</v>
      </c>
      <c r="BP552" t="s">
        <v>77</v>
      </c>
      <c r="BQ552" s="3">
        <v>1</v>
      </c>
      <c r="BR552" s="3" t="s">
        <v>219</v>
      </c>
      <c r="BS552" s="3">
        <f t="shared" si="64"/>
        <v>16</v>
      </c>
      <c r="BT552" s="83">
        <f t="shared" si="65"/>
        <v>0</v>
      </c>
      <c r="BU552" s="82">
        <f t="shared" si="66"/>
        <v>2.7349999999999994</v>
      </c>
      <c r="BV552" s="3" t="str">
        <f t="shared" si="67"/>
        <v>0</v>
      </c>
      <c r="BW552" s="3" t="str">
        <f t="shared" si="62"/>
        <v>1</v>
      </c>
      <c r="BX552" s="3" t="str">
        <f t="shared" si="68"/>
        <v>0</v>
      </c>
    </row>
    <row r="553" spans="1:76" x14ac:dyDescent="0.3">
      <c r="A553" t="s">
        <v>2363</v>
      </c>
      <c r="C553" t="s">
        <v>2364</v>
      </c>
      <c r="D553" t="s">
        <v>2365</v>
      </c>
      <c r="F553" t="s">
        <v>116</v>
      </c>
      <c r="G553" t="s">
        <v>121</v>
      </c>
      <c r="H553" t="s">
        <v>68</v>
      </c>
      <c r="K553" t="s">
        <v>122</v>
      </c>
      <c r="N553" t="s">
        <v>118</v>
      </c>
      <c r="O553" t="s">
        <v>2360</v>
      </c>
      <c r="P553" s="1">
        <v>42965</v>
      </c>
      <c r="R553">
        <v>103.7</v>
      </c>
      <c r="S553">
        <v>4</v>
      </c>
      <c r="U553">
        <v>145</v>
      </c>
      <c r="W553">
        <v>10</v>
      </c>
      <c r="Y553" t="s">
        <v>70</v>
      </c>
      <c r="Z553" t="s">
        <v>71</v>
      </c>
      <c r="AB553" t="s">
        <v>72</v>
      </c>
      <c r="AU553" t="s">
        <v>174</v>
      </c>
      <c r="AW553" t="s">
        <v>73</v>
      </c>
      <c r="AX553" t="s">
        <v>78</v>
      </c>
      <c r="AY553">
        <v>0</v>
      </c>
      <c r="AZ553" t="s">
        <v>49</v>
      </c>
      <c r="BA553" t="s">
        <v>78</v>
      </c>
      <c r="BB553">
        <v>0</v>
      </c>
      <c r="BD553">
        <v>0.08</v>
      </c>
      <c r="BE553">
        <v>72.5</v>
      </c>
      <c r="BF553">
        <v>72.5</v>
      </c>
      <c r="BG553">
        <v>6.56</v>
      </c>
      <c r="BL553" t="s">
        <v>121</v>
      </c>
      <c r="BM553" t="s">
        <v>123</v>
      </c>
      <c r="BO553" t="s">
        <v>120</v>
      </c>
      <c r="BP553" t="s">
        <v>233</v>
      </c>
      <c r="BQ553" s="3">
        <v>1</v>
      </c>
      <c r="BR553" s="3" t="s">
        <v>216</v>
      </c>
      <c r="BS553" s="3">
        <f t="shared" si="64"/>
        <v>18</v>
      </c>
      <c r="BT553" s="83">
        <f t="shared" si="65"/>
        <v>0</v>
      </c>
      <c r="BU553" s="82">
        <f t="shared" si="66"/>
        <v>3.2799999999999994</v>
      </c>
      <c r="BV553" s="3" t="str">
        <f t="shared" si="67"/>
        <v>0</v>
      </c>
      <c r="BW553" s="3" t="str">
        <f t="shared" si="62"/>
        <v>1</v>
      </c>
      <c r="BX553" s="3" t="str">
        <f t="shared" si="68"/>
        <v>0</v>
      </c>
    </row>
    <row r="554" spans="1:76" x14ac:dyDescent="0.3">
      <c r="A554" t="s">
        <v>2366</v>
      </c>
      <c r="C554" t="s">
        <v>2367</v>
      </c>
      <c r="D554" t="s">
        <v>2368</v>
      </c>
      <c r="F554" t="s">
        <v>116</v>
      </c>
      <c r="G554" t="s">
        <v>146</v>
      </c>
      <c r="H554" t="s">
        <v>68</v>
      </c>
      <c r="L554" t="s">
        <v>2369</v>
      </c>
      <c r="N554" t="s">
        <v>118</v>
      </c>
      <c r="O554" t="s">
        <v>2360</v>
      </c>
      <c r="P554" s="1">
        <v>42965</v>
      </c>
      <c r="R554">
        <v>339.4</v>
      </c>
      <c r="S554">
        <v>4</v>
      </c>
      <c r="U554">
        <v>358</v>
      </c>
      <c r="W554">
        <v>24</v>
      </c>
      <c r="Y554" t="s">
        <v>70</v>
      </c>
      <c r="Z554" t="s">
        <v>71</v>
      </c>
      <c r="AB554" t="s">
        <v>72</v>
      </c>
      <c r="AH554" t="s">
        <v>420</v>
      </c>
      <c r="AW554" t="s">
        <v>73</v>
      </c>
      <c r="AX554" t="s">
        <v>78</v>
      </c>
      <c r="AY554">
        <v>0</v>
      </c>
      <c r="AZ554" t="s">
        <v>49</v>
      </c>
      <c r="BA554" t="s">
        <v>78</v>
      </c>
      <c r="BB554">
        <v>0</v>
      </c>
      <c r="BD554">
        <v>0.23</v>
      </c>
      <c r="BE554">
        <v>179</v>
      </c>
      <c r="BF554">
        <v>179</v>
      </c>
      <c r="BG554">
        <v>5.78</v>
      </c>
      <c r="BL554" t="s">
        <v>146</v>
      </c>
      <c r="BM554" t="s">
        <v>147</v>
      </c>
      <c r="BO554" t="s">
        <v>120</v>
      </c>
      <c r="BP554" t="s">
        <v>77</v>
      </c>
      <c r="BQ554" s="3">
        <v>1</v>
      </c>
      <c r="BR554" s="3" t="str">
        <f t="shared" si="63"/>
        <v>Compuertas</v>
      </c>
      <c r="BS554" s="3">
        <f t="shared" si="64"/>
        <v>18</v>
      </c>
      <c r="BT554" s="83">
        <f t="shared" si="65"/>
        <v>0</v>
      </c>
      <c r="BU554" s="82">
        <f t="shared" si="66"/>
        <v>2.8900000000000006</v>
      </c>
      <c r="BV554" s="3" t="str">
        <f t="shared" si="67"/>
        <v>0</v>
      </c>
      <c r="BW554" s="3" t="str">
        <f t="shared" si="62"/>
        <v>1</v>
      </c>
      <c r="BX554" s="3" t="str">
        <f t="shared" si="68"/>
        <v>0</v>
      </c>
    </row>
    <row r="555" spans="1:76" x14ac:dyDescent="0.3">
      <c r="A555" t="s">
        <v>2370</v>
      </c>
      <c r="C555" t="s">
        <v>2371</v>
      </c>
      <c r="D555" t="s">
        <v>143</v>
      </c>
      <c r="F555" t="s">
        <v>116</v>
      </c>
      <c r="G555" t="s">
        <v>146</v>
      </c>
      <c r="H555" t="s">
        <v>68</v>
      </c>
      <c r="N555" t="s">
        <v>118</v>
      </c>
      <c r="O555" t="s">
        <v>2360</v>
      </c>
      <c r="P555" s="1">
        <v>42965</v>
      </c>
      <c r="R555">
        <v>795.5</v>
      </c>
      <c r="S555">
        <v>4</v>
      </c>
      <c r="U555">
        <v>770</v>
      </c>
      <c r="W555">
        <v>1</v>
      </c>
      <c r="Y555" t="s">
        <v>70</v>
      </c>
      <c r="Z555" t="s">
        <v>71</v>
      </c>
      <c r="AB555" t="s">
        <v>72</v>
      </c>
      <c r="AE555" t="s">
        <v>196</v>
      </c>
      <c r="AF555" t="s">
        <v>299</v>
      </c>
      <c r="AM555" t="s">
        <v>77</v>
      </c>
      <c r="AW555" t="s">
        <v>73</v>
      </c>
      <c r="AX555" t="s">
        <v>74</v>
      </c>
      <c r="AY555">
        <v>1</v>
      </c>
      <c r="AZ555" t="s">
        <v>49</v>
      </c>
      <c r="BA555" t="s">
        <v>74</v>
      </c>
      <c r="BB555">
        <v>1</v>
      </c>
      <c r="BD555">
        <v>1</v>
      </c>
      <c r="BE555">
        <v>770</v>
      </c>
      <c r="BF555">
        <v>770</v>
      </c>
      <c r="BG555">
        <v>7.81</v>
      </c>
      <c r="BL555" t="s">
        <v>146</v>
      </c>
      <c r="BM555" t="s">
        <v>147</v>
      </c>
      <c r="BO555" t="s">
        <v>120</v>
      </c>
      <c r="BP555" t="s">
        <v>77</v>
      </c>
      <c r="BQ555" s="3">
        <v>1</v>
      </c>
      <c r="BR555" s="3" t="s">
        <v>330</v>
      </c>
      <c r="BS555" s="3">
        <f t="shared" si="64"/>
        <v>18</v>
      </c>
      <c r="BT555" s="83">
        <f t="shared" si="65"/>
        <v>0</v>
      </c>
      <c r="BU555" s="82">
        <f t="shared" si="66"/>
        <v>3.9049999999999994</v>
      </c>
      <c r="BV555" s="3" t="str">
        <f t="shared" si="67"/>
        <v>1</v>
      </c>
      <c r="BW555" s="3" t="str">
        <f t="shared" si="62"/>
        <v>0</v>
      </c>
      <c r="BX555" s="3" t="str">
        <f t="shared" si="68"/>
        <v>0</v>
      </c>
    </row>
    <row r="556" spans="1:76" x14ac:dyDescent="0.3">
      <c r="A556" t="s">
        <v>2372</v>
      </c>
      <c r="C556" t="s">
        <v>2373</v>
      </c>
      <c r="D556" t="s">
        <v>2374</v>
      </c>
      <c r="F556" t="s">
        <v>116</v>
      </c>
      <c r="G556" t="s">
        <v>144</v>
      </c>
      <c r="H556" t="s">
        <v>68</v>
      </c>
      <c r="L556" t="s">
        <v>2375</v>
      </c>
      <c r="N556" t="s">
        <v>118</v>
      </c>
      <c r="O556" t="s">
        <v>2360</v>
      </c>
      <c r="P556" s="1">
        <v>42965</v>
      </c>
      <c r="R556">
        <v>716</v>
      </c>
      <c r="S556">
        <v>4</v>
      </c>
      <c r="U556">
        <v>577</v>
      </c>
      <c r="W556">
        <v>10</v>
      </c>
      <c r="Y556" t="s">
        <v>70</v>
      </c>
      <c r="Z556" t="s">
        <v>71</v>
      </c>
      <c r="AB556" t="s">
        <v>72</v>
      </c>
      <c r="AV556" t="s">
        <v>262</v>
      </c>
      <c r="AW556" t="s">
        <v>73</v>
      </c>
      <c r="AX556" t="s">
        <v>74</v>
      </c>
      <c r="AY556">
        <v>0</v>
      </c>
      <c r="AZ556" t="s">
        <v>49</v>
      </c>
      <c r="BA556" t="s">
        <v>74</v>
      </c>
      <c r="BB556">
        <v>0</v>
      </c>
      <c r="BD556">
        <v>0.95</v>
      </c>
      <c r="BE556">
        <v>577</v>
      </c>
      <c r="BF556">
        <v>577</v>
      </c>
      <c r="BG556">
        <v>6.88</v>
      </c>
      <c r="BL556" t="s">
        <v>144</v>
      </c>
      <c r="BM556" t="s">
        <v>145</v>
      </c>
      <c r="BO556" t="s">
        <v>120</v>
      </c>
      <c r="BP556" t="s">
        <v>77</v>
      </c>
      <c r="BQ556" s="3">
        <v>1</v>
      </c>
      <c r="BR556" s="3" t="str">
        <f t="shared" ref="BR556" si="69">+CONCATENATE(AF556,AG556,AH556,AI556,AJ556,AK556,AL556,AN556,AO556,AP556,AQ556,AR556,AS556,AT556,AU556,AV556)</f>
        <v>Cumbres, seminarios, foros</v>
      </c>
      <c r="BS556" s="3">
        <f t="shared" si="64"/>
        <v>18</v>
      </c>
      <c r="BT556" s="83">
        <f t="shared" si="65"/>
        <v>0</v>
      </c>
      <c r="BU556" s="82">
        <f t="shared" si="66"/>
        <v>3.4399999999999995</v>
      </c>
      <c r="BV556" s="3" t="str">
        <f t="shared" si="67"/>
        <v>0</v>
      </c>
      <c r="BW556" s="3" t="str">
        <f t="shared" si="62"/>
        <v>1</v>
      </c>
      <c r="BX556" s="3" t="str">
        <f t="shared" si="68"/>
        <v>0</v>
      </c>
    </row>
    <row r="557" spans="1:76" x14ac:dyDescent="0.3">
      <c r="A557" t="s">
        <v>2376</v>
      </c>
      <c r="C557" t="s">
        <v>2377</v>
      </c>
      <c r="D557" t="s">
        <v>2378</v>
      </c>
      <c r="F557" t="s">
        <v>116</v>
      </c>
      <c r="G557" t="s">
        <v>126</v>
      </c>
      <c r="H557" t="s">
        <v>68</v>
      </c>
      <c r="K557" t="s">
        <v>127</v>
      </c>
      <c r="L557" t="s">
        <v>133</v>
      </c>
      <c r="N557" t="s">
        <v>118</v>
      </c>
      <c r="O557" t="s">
        <v>2360</v>
      </c>
      <c r="P557" s="1">
        <v>42965</v>
      </c>
      <c r="R557">
        <v>107.7</v>
      </c>
      <c r="S557">
        <v>5</v>
      </c>
      <c r="U557">
        <v>141</v>
      </c>
      <c r="W557">
        <v>4</v>
      </c>
      <c r="Y557" t="s">
        <v>70</v>
      </c>
      <c r="Z557" t="s">
        <v>71</v>
      </c>
      <c r="AB557" t="s">
        <v>72</v>
      </c>
      <c r="AH557" t="s">
        <v>216</v>
      </c>
      <c r="AW557" t="s">
        <v>73</v>
      </c>
      <c r="AX557" t="s">
        <v>82</v>
      </c>
      <c r="AY557">
        <v>0</v>
      </c>
      <c r="AZ557" t="s">
        <v>49</v>
      </c>
      <c r="BA557" t="s">
        <v>82</v>
      </c>
      <c r="BB557">
        <v>0</v>
      </c>
      <c r="BD557">
        <v>0.03</v>
      </c>
      <c r="BE557">
        <v>68.63</v>
      </c>
      <c r="BF557">
        <v>68.63</v>
      </c>
      <c r="BG557">
        <v>5.94</v>
      </c>
      <c r="BL557" t="s">
        <v>126</v>
      </c>
      <c r="BM557" t="s">
        <v>128</v>
      </c>
      <c r="BO557" t="s">
        <v>120</v>
      </c>
      <c r="BP557" t="s">
        <v>233</v>
      </c>
      <c r="BQ557" s="3">
        <v>1</v>
      </c>
      <c r="BR557" s="3" t="str">
        <f t="shared" si="63"/>
        <v>Ampliación Canal</v>
      </c>
      <c r="BS557" s="3">
        <f t="shared" si="64"/>
        <v>18</v>
      </c>
      <c r="BT557" s="83">
        <f t="shared" si="65"/>
        <v>0</v>
      </c>
      <c r="BU557" s="82">
        <f t="shared" si="66"/>
        <v>2.9700000000000006</v>
      </c>
      <c r="BV557" s="3" t="str">
        <f t="shared" si="67"/>
        <v>0</v>
      </c>
      <c r="BW557" s="3" t="str">
        <f t="shared" si="62"/>
        <v>1</v>
      </c>
      <c r="BX557" s="3" t="str">
        <f t="shared" si="68"/>
        <v>0</v>
      </c>
    </row>
    <row r="558" spans="1:76" s="107" customFormat="1" x14ac:dyDescent="0.3">
      <c r="A558" t="s">
        <v>2379</v>
      </c>
      <c r="B558"/>
      <c r="C558" t="s">
        <v>2380</v>
      </c>
      <c r="D558" t="s">
        <v>2381</v>
      </c>
      <c r="E558"/>
      <c r="F558" t="s">
        <v>116</v>
      </c>
      <c r="G558" t="s">
        <v>146</v>
      </c>
      <c r="H558" t="s">
        <v>68</v>
      </c>
      <c r="I558"/>
      <c r="J558"/>
      <c r="K558"/>
      <c r="L558"/>
      <c r="M558"/>
      <c r="N558" t="s">
        <v>118</v>
      </c>
      <c r="O558" t="s">
        <v>2382</v>
      </c>
      <c r="P558" s="1">
        <v>42966</v>
      </c>
      <c r="Q558"/>
      <c r="R558">
        <v>78.2</v>
      </c>
      <c r="S558">
        <v>4</v>
      </c>
      <c r="T558"/>
      <c r="U558">
        <v>83</v>
      </c>
      <c r="V558"/>
      <c r="W558">
        <v>15</v>
      </c>
      <c r="X558"/>
      <c r="Y558" t="s">
        <v>70</v>
      </c>
      <c r="Z558" t="s">
        <v>71</v>
      </c>
      <c r="AA558"/>
      <c r="AB558" t="s">
        <v>72</v>
      </c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 t="s">
        <v>262</v>
      </c>
      <c r="AW558" t="s">
        <v>73</v>
      </c>
      <c r="AX558" t="s">
        <v>82</v>
      </c>
      <c r="AY558">
        <v>0</v>
      </c>
      <c r="AZ558" t="s">
        <v>49</v>
      </c>
      <c r="BA558" t="s">
        <v>82</v>
      </c>
      <c r="BB558">
        <v>0</v>
      </c>
      <c r="BC558"/>
      <c r="BD558">
        <v>0.03</v>
      </c>
      <c r="BE558">
        <v>24.15</v>
      </c>
      <c r="BF558">
        <v>24.15</v>
      </c>
      <c r="BG558">
        <v>5.47</v>
      </c>
      <c r="BH558"/>
      <c r="BI558"/>
      <c r="BJ558"/>
      <c r="BK558"/>
      <c r="BL558" t="s">
        <v>146</v>
      </c>
      <c r="BM558" t="s">
        <v>147</v>
      </c>
      <c r="BN558"/>
      <c r="BO558" t="s">
        <v>120</v>
      </c>
      <c r="BP558" t="s">
        <v>233</v>
      </c>
      <c r="BQ558" s="108">
        <v>1</v>
      </c>
      <c r="BR558" s="108" t="str">
        <f t="shared" si="63"/>
        <v>Cumbres, seminarios, foros</v>
      </c>
      <c r="BS558" s="108">
        <f t="shared" si="64"/>
        <v>19</v>
      </c>
      <c r="BT558" s="109">
        <f t="shared" si="65"/>
        <v>0</v>
      </c>
      <c r="BU558" s="110">
        <f t="shared" si="66"/>
        <v>2.7349999999999994</v>
      </c>
      <c r="BV558" s="108" t="str">
        <f t="shared" si="67"/>
        <v>0</v>
      </c>
      <c r="BW558" s="108" t="str">
        <f t="shared" si="62"/>
        <v>1</v>
      </c>
      <c r="BX558" s="108" t="str">
        <f t="shared" si="68"/>
        <v>0</v>
      </c>
    </row>
    <row r="559" spans="1:76" x14ac:dyDescent="0.3">
      <c r="A559" t="s">
        <v>2383</v>
      </c>
      <c r="C559" t="s">
        <v>2384</v>
      </c>
      <c r="D559" t="s">
        <v>2385</v>
      </c>
      <c r="F559" t="s">
        <v>116</v>
      </c>
      <c r="G559" t="s">
        <v>121</v>
      </c>
      <c r="H559" t="s">
        <v>68</v>
      </c>
      <c r="K559" t="s">
        <v>122</v>
      </c>
      <c r="N559" t="s">
        <v>118</v>
      </c>
      <c r="O559" t="s">
        <v>2382</v>
      </c>
      <c r="P559" s="1">
        <v>42966</v>
      </c>
      <c r="R559">
        <v>120.1</v>
      </c>
      <c r="S559">
        <v>4</v>
      </c>
      <c r="U559">
        <v>170</v>
      </c>
      <c r="W559">
        <v>5</v>
      </c>
      <c r="Y559" t="s">
        <v>70</v>
      </c>
      <c r="Z559" t="s">
        <v>71</v>
      </c>
      <c r="AB559" t="s">
        <v>72</v>
      </c>
      <c r="AE559" t="s">
        <v>194</v>
      </c>
      <c r="AT559" t="s">
        <v>219</v>
      </c>
      <c r="AW559" t="s">
        <v>73</v>
      </c>
      <c r="AX559" t="s">
        <v>74</v>
      </c>
      <c r="AY559">
        <v>-1</v>
      </c>
      <c r="AZ559" t="s">
        <v>49</v>
      </c>
      <c r="BA559" t="s">
        <v>74</v>
      </c>
      <c r="BB559">
        <v>-1</v>
      </c>
      <c r="BD559">
        <v>0.18</v>
      </c>
      <c r="BE559">
        <v>170</v>
      </c>
      <c r="BF559">
        <v>-170</v>
      </c>
      <c r="BG559">
        <v>0.63</v>
      </c>
      <c r="BL559" t="s">
        <v>121</v>
      </c>
      <c r="BM559" t="s">
        <v>123</v>
      </c>
      <c r="BO559" t="s">
        <v>120</v>
      </c>
      <c r="BP559" t="s">
        <v>233</v>
      </c>
      <c r="BQ559" s="3">
        <v>1</v>
      </c>
      <c r="BR559" s="3" t="str">
        <f t="shared" si="63"/>
        <v>Sindicatos del Canal</v>
      </c>
      <c r="BS559" s="3">
        <f t="shared" si="64"/>
        <v>19</v>
      </c>
      <c r="BT559" s="83">
        <f t="shared" si="65"/>
        <v>0</v>
      </c>
      <c r="BU559" s="82">
        <f t="shared" si="66"/>
        <v>0.315</v>
      </c>
      <c r="BV559" s="3" t="str">
        <f t="shared" si="67"/>
        <v>0</v>
      </c>
      <c r="BW559" s="3" t="str">
        <f t="shared" si="62"/>
        <v>0</v>
      </c>
      <c r="BX559" s="3" t="str">
        <f t="shared" si="68"/>
        <v>1</v>
      </c>
    </row>
    <row r="560" spans="1:76" x14ac:dyDescent="0.3">
      <c r="A560" t="s">
        <v>2386</v>
      </c>
      <c r="C560" t="s">
        <v>2387</v>
      </c>
      <c r="D560" t="s">
        <v>264</v>
      </c>
      <c r="F560" t="s">
        <v>116</v>
      </c>
      <c r="G560" t="s">
        <v>101</v>
      </c>
      <c r="H560" t="s">
        <v>68</v>
      </c>
      <c r="K560" t="s">
        <v>122</v>
      </c>
      <c r="N560" t="s">
        <v>118</v>
      </c>
      <c r="O560" t="s">
        <v>2382</v>
      </c>
      <c r="P560" s="1">
        <v>42966</v>
      </c>
      <c r="R560">
        <v>52.5</v>
      </c>
      <c r="S560">
        <v>4</v>
      </c>
      <c r="U560">
        <v>107</v>
      </c>
      <c r="W560">
        <v>2</v>
      </c>
      <c r="Y560" t="s">
        <v>70</v>
      </c>
      <c r="Z560" t="s">
        <v>71</v>
      </c>
      <c r="AB560" t="s">
        <v>72</v>
      </c>
      <c r="AS560" t="s">
        <v>239</v>
      </c>
      <c r="AW560" t="s">
        <v>73</v>
      </c>
      <c r="AX560" t="s">
        <v>82</v>
      </c>
      <c r="AY560">
        <v>0</v>
      </c>
      <c r="AZ560" t="s">
        <v>49</v>
      </c>
      <c r="BA560" t="s">
        <v>82</v>
      </c>
      <c r="BB560">
        <v>0</v>
      </c>
      <c r="BD560">
        <v>0.03</v>
      </c>
      <c r="BE560">
        <v>61.24</v>
      </c>
      <c r="BF560">
        <v>61.24</v>
      </c>
      <c r="BG560">
        <v>5.94</v>
      </c>
      <c r="BL560" t="s">
        <v>101</v>
      </c>
      <c r="BM560" t="s">
        <v>132</v>
      </c>
      <c r="BO560" t="s">
        <v>120</v>
      </c>
      <c r="BP560" t="s">
        <v>233</v>
      </c>
      <c r="BQ560" s="3">
        <v>1</v>
      </c>
      <c r="BR560" s="3" t="str">
        <f t="shared" si="63"/>
        <v>Gobierno</v>
      </c>
      <c r="BS560" s="3">
        <f t="shared" si="64"/>
        <v>19</v>
      </c>
      <c r="BT560" s="83">
        <f t="shared" si="65"/>
        <v>0</v>
      </c>
      <c r="BU560" s="82">
        <f t="shared" si="66"/>
        <v>2.9700000000000006</v>
      </c>
      <c r="BV560" s="3" t="str">
        <f t="shared" si="67"/>
        <v>0</v>
      </c>
      <c r="BW560" s="3" t="str">
        <f t="shared" si="62"/>
        <v>1</v>
      </c>
      <c r="BX560" s="3" t="str">
        <f t="shared" si="68"/>
        <v>0</v>
      </c>
    </row>
    <row r="561" spans="1:76" x14ac:dyDescent="0.3">
      <c r="A561" t="s">
        <v>2388</v>
      </c>
      <c r="C561" t="s">
        <v>2389</v>
      </c>
      <c r="D561" t="s">
        <v>2390</v>
      </c>
      <c r="F561" t="s">
        <v>83</v>
      </c>
      <c r="G561" t="s">
        <v>278</v>
      </c>
      <c r="H561" t="s">
        <v>68</v>
      </c>
      <c r="I561" t="s">
        <v>68</v>
      </c>
      <c r="N561" t="s">
        <v>83</v>
      </c>
      <c r="O561" t="s">
        <v>2391</v>
      </c>
      <c r="P561" s="1">
        <v>42967</v>
      </c>
      <c r="Q561" s="2">
        <v>0.3042361111111111</v>
      </c>
      <c r="U561">
        <v>381.15</v>
      </c>
      <c r="V561">
        <v>231</v>
      </c>
      <c r="Z561" t="s">
        <v>71</v>
      </c>
      <c r="AA561" t="s">
        <v>68</v>
      </c>
      <c r="AF561" t="s">
        <v>221</v>
      </c>
      <c r="AW561" t="s">
        <v>73</v>
      </c>
      <c r="AX561" t="s">
        <v>74</v>
      </c>
      <c r="AY561">
        <v>-1</v>
      </c>
      <c r="AZ561" t="s">
        <v>49</v>
      </c>
      <c r="BA561" t="s">
        <v>74</v>
      </c>
      <c r="BB561">
        <v>-1</v>
      </c>
      <c r="BC561">
        <v>231</v>
      </c>
      <c r="BE561">
        <v>381.15</v>
      </c>
      <c r="BF561">
        <v>-381.15</v>
      </c>
      <c r="BG561">
        <v>2</v>
      </c>
      <c r="BL561" t="s">
        <v>150</v>
      </c>
      <c r="BP561" t="s">
        <v>233</v>
      </c>
      <c r="BQ561" s="3">
        <v>1</v>
      </c>
      <c r="BR561" s="3" t="str">
        <f t="shared" si="63"/>
        <v>Administración</v>
      </c>
      <c r="BS561" s="3">
        <f t="shared" si="64"/>
        <v>20</v>
      </c>
      <c r="BT561" s="83">
        <f t="shared" si="65"/>
        <v>2.8308823529411766E-3</v>
      </c>
      <c r="BU561" s="82">
        <f t="shared" si="66"/>
        <v>1</v>
      </c>
      <c r="BV561" s="3" t="str">
        <f t="shared" si="67"/>
        <v>0</v>
      </c>
      <c r="BW561" s="3" t="str">
        <f t="shared" si="62"/>
        <v>0</v>
      </c>
      <c r="BX561" s="3" t="str">
        <f t="shared" si="68"/>
        <v>1</v>
      </c>
    </row>
    <row r="562" spans="1:76" x14ac:dyDescent="0.3">
      <c r="A562" t="s">
        <v>2392</v>
      </c>
      <c r="B562" t="s">
        <v>2393</v>
      </c>
      <c r="C562" t="s">
        <v>2393</v>
      </c>
      <c r="D562" t="s">
        <v>2394</v>
      </c>
      <c r="F562" t="s">
        <v>66</v>
      </c>
      <c r="G562" t="s">
        <v>153</v>
      </c>
      <c r="H562" t="s">
        <v>68</v>
      </c>
      <c r="N562" t="s">
        <v>69</v>
      </c>
      <c r="O562" t="s">
        <v>2395</v>
      </c>
      <c r="P562" s="1">
        <v>42967</v>
      </c>
      <c r="Q562" s="2">
        <v>0.87847222222222221</v>
      </c>
      <c r="S562">
        <v>84</v>
      </c>
      <c r="U562">
        <v>100</v>
      </c>
      <c r="X562">
        <v>3</v>
      </c>
      <c r="Z562" t="s">
        <v>71</v>
      </c>
      <c r="AB562" t="s">
        <v>72</v>
      </c>
      <c r="AU562" t="s">
        <v>174</v>
      </c>
      <c r="AW562" t="s">
        <v>73</v>
      </c>
      <c r="AX562" t="s">
        <v>78</v>
      </c>
      <c r="AY562">
        <v>1</v>
      </c>
      <c r="AZ562" t="s">
        <v>49</v>
      </c>
      <c r="BA562" t="s">
        <v>78</v>
      </c>
      <c r="BB562">
        <v>1</v>
      </c>
      <c r="BE562">
        <v>0.15</v>
      </c>
      <c r="BF562">
        <v>0.15</v>
      </c>
      <c r="BG562">
        <v>6.56</v>
      </c>
      <c r="BL562" t="s">
        <v>153</v>
      </c>
      <c r="BM562" t="s">
        <v>154</v>
      </c>
      <c r="BP562" t="s">
        <v>233</v>
      </c>
      <c r="BQ562" s="3">
        <v>1</v>
      </c>
      <c r="BR562" s="3" t="str">
        <f t="shared" si="63"/>
        <v>Relaciones internacionales</v>
      </c>
      <c r="BS562" s="3">
        <f t="shared" si="64"/>
        <v>20</v>
      </c>
      <c r="BT562" s="83">
        <f t="shared" si="65"/>
        <v>0</v>
      </c>
      <c r="BU562" s="82">
        <f t="shared" si="66"/>
        <v>3.2799999999999994</v>
      </c>
      <c r="BV562" s="3" t="str">
        <f t="shared" si="67"/>
        <v>1</v>
      </c>
      <c r="BW562" s="3" t="str">
        <f t="shared" si="62"/>
        <v>0</v>
      </c>
      <c r="BX562" s="3" t="str">
        <f t="shared" si="68"/>
        <v>0</v>
      </c>
    </row>
    <row r="563" spans="1:76" x14ac:dyDescent="0.3">
      <c r="A563" t="s">
        <v>2396</v>
      </c>
      <c r="C563" t="s">
        <v>2397</v>
      </c>
      <c r="D563" t="s">
        <v>2398</v>
      </c>
      <c r="F563" t="s">
        <v>134</v>
      </c>
      <c r="G563" t="s">
        <v>284</v>
      </c>
      <c r="H563" t="s">
        <v>68</v>
      </c>
      <c r="I563" t="s">
        <v>68</v>
      </c>
      <c r="N563" t="s">
        <v>134</v>
      </c>
      <c r="O563" t="s">
        <v>2399</v>
      </c>
      <c r="P563" s="1">
        <v>42967</v>
      </c>
      <c r="Q563" s="2">
        <v>0.4519097222222222</v>
      </c>
      <c r="U563">
        <v>4162.5</v>
      </c>
      <c r="V563">
        <v>603</v>
      </c>
      <c r="Z563" t="s">
        <v>71</v>
      </c>
      <c r="AA563" t="s">
        <v>68</v>
      </c>
      <c r="AU563" t="s">
        <v>174</v>
      </c>
      <c r="AW563" t="s">
        <v>73</v>
      </c>
      <c r="AX563" t="s">
        <v>78</v>
      </c>
      <c r="AY563">
        <v>0</v>
      </c>
      <c r="AZ563" t="s">
        <v>49</v>
      </c>
      <c r="BA563" t="s">
        <v>78</v>
      </c>
      <c r="BB563">
        <v>0</v>
      </c>
      <c r="BC563">
        <v>301.5</v>
      </c>
      <c r="BE563">
        <v>2081.25</v>
      </c>
      <c r="BF563">
        <v>2081.25</v>
      </c>
      <c r="BG563">
        <v>5</v>
      </c>
      <c r="BL563" t="s">
        <v>160</v>
      </c>
      <c r="BP563" t="s">
        <v>233</v>
      </c>
      <c r="BQ563" s="3">
        <v>1</v>
      </c>
      <c r="BR563" s="3" t="str">
        <f t="shared" si="63"/>
        <v>Relaciones internacionales</v>
      </c>
      <c r="BS563" s="3">
        <f t="shared" si="64"/>
        <v>20</v>
      </c>
      <c r="BT563" s="83">
        <f t="shared" si="65"/>
        <v>7.3897058823529415E-3</v>
      </c>
      <c r="BU563" s="82">
        <f t="shared" si="66"/>
        <v>2.5</v>
      </c>
      <c r="BV563" s="3" t="str">
        <f t="shared" si="67"/>
        <v>0</v>
      </c>
      <c r="BW563" s="3" t="str">
        <f t="shared" si="62"/>
        <v>1</v>
      </c>
      <c r="BX563" s="3" t="str">
        <f t="shared" si="68"/>
        <v>0</v>
      </c>
    </row>
    <row r="564" spans="1:76" ht="15" customHeight="1" x14ac:dyDescent="0.3">
      <c r="A564" t="s">
        <v>2400</v>
      </c>
      <c r="C564" t="s">
        <v>2401</v>
      </c>
      <c r="D564" t="s">
        <v>2402</v>
      </c>
      <c r="F564" t="s">
        <v>116</v>
      </c>
      <c r="G564" t="s">
        <v>287</v>
      </c>
      <c r="H564" t="s">
        <v>68</v>
      </c>
      <c r="L564" t="s">
        <v>2403</v>
      </c>
      <c r="N564" t="s">
        <v>118</v>
      </c>
      <c r="O564" t="s">
        <v>2404</v>
      </c>
      <c r="P564" s="1">
        <v>42967</v>
      </c>
      <c r="R564">
        <v>418.4</v>
      </c>
      <c r="S564">
        <v>4</v>
      </c>
      <c r="U564">
        <v>473</v>
      </c>
      <c r="W564">
        <v>6</v>
      </c>
      <c r="Y564" t="s">
        <v>326</v>
      </c>
      <c r="Z564" t="s">
        <v>71</v>
      </c>
      <c r="AB564" t="s">
        <v>72</v>
      </c>
      <c r="AF564" t="s">
        <v>231</v>
      </c>
      <c r="AW564" t="s">
        <v>73</v>
      </c>
      <c r="AX564" t="s">
        <v>78</v>
      </c>
      <c r="AY564">
        <v>1</v>
      </c>
      <c r="AZ564" t="s">
        <v>49</v>
      </c>
      <c r="BA564" t="s">
        <v>78</v>
      </c>
      <c r="BB564">
        <v>1</v>
      </c>
      <c r="BD564">
        <v>0.14000000000000001</v>
      </c>
      <c r="BE564">
        <v>236.5</v>
      </c>
      <c r="BF564">
        <v>236.5</v>
      </c>
      <c r="BG564">
        <v>6.88</v>
      </c>
      <c r="BL564" t="s">
        <v>287</v>
      </c>
      <c r="BM564" t="s">
        <v>327</v>
      </c>
      <c r="BN564">
        <v>1</v>
      </c>
      <c r="BO564" t="s">
        <v>120</v>
      </c>
      <c r="BP564" t="s">
        <v>233</v>
      </c>
      <c r="BQ564" s="3">
        <v>1</v>
      </c>
      <c r="BR564" s="3" t="str">
        <f t="shared" si="63"/>
        <v>Funcionarios de la ACP</v>
      </c>
      <c r="BS564" s="3">
        <f t="shared" si="64"/>
        <v>20</v>
      </c>
      <c r="BT564" s="83">
        <f t="shared" si="65"/>
        <v>0</v>
      </c>
      <c r="BU564" s="82">
        <f t="shared" si="66"/>
        <v>3.4399999999999995</v>
      </c>
      <c r="BV564" s="3" t="str">
        <f t="shared" si="67"/>
        <v>1</v>
      </c>
      <c r="BW564" s="3" t="str">
        <f t="shared" si="62"/>
        <v>0</v>
      </c>
      <c r="BX564" s="3" t="str">
        <f t="shared" si="68"/>
        <v>0</v>
      </c>
    </row>
    <row r="565" spans="1:76" ht="15" customHeight="1" x14ac:dyDescent="0.3">
      <c r="A565" t="s">
        <v>2405</v>
      </c>
      <c r="B565" t="s">
        <v>2406</v>
      </c>
      <c r="C565" t="s">
        <v>2406</v>
      </c>
      <c r="D565" t="s">
        <v>2407</v>
      </c>
      <c r="F565" t="s">
        <v>66</v>
      </c>
      <c r="G565" t="s">
        <v>67</v>
      </c>
      <c r="H565" t="s">
        <v>68</v>
      </c>
      <c r="L565" t="s">
        <v>271</v>
      </c>
      <c r="N565" t="s">
        <v>69</v>
      </c>
      <c r="O565" t="s">
        <v>2408</v>
      </c>
      <c r="P565" s="1">
        <v>42968</v>
      </c>
      <c r="Q565" s="2">
        <v>4.6527777777777779E-2</v>
      </c>
      <c r="S565">
        <v>49727</v>
      </c>
      <c r="U565">
        <v>462.46</v>
      </c>
      <c r="X565">
        <v>5</v>
      </c>
      <c r="Y565" t="s">
        <v>70</v>
      </c>
      <c r="Z565" t="s">
        <v>71</v>
      </c>
      <c r="AB565" t="s">
        <v>72</v>
      </c>
      <c r="AD565" t="s">
        <v>77</v>
      </c>
      <c r="AE565" t="s">
        <v>194</v>
      </c>
      <c r="AM565" t="s">
        <v>77</v>
      </c>
      <c r="AT565" t="s">
        <v>219</v>
      </c>
      <c r="AW565" t="s">
        <v>73</v>
      </c>
      <c r="AX565" t="s">
        <v>74</v>
      </c>
      <c r="AY565">
        <v>-1</v>
      </c>
      <c r="AZ565" t="s">
        <v>49</v>
      </c>
      <c r="BA565" t="s">
        <v>74</v>
      </c>
      <c r="BB565">
        <v>-1</v>
      </c>
      <c r="BE565">
        <v>462.46</v>
      </c>
      <c r="BF565">
        <v>-462.46</v>
      </c>
      <c r="BG565">
        <v>2.19</v>
      </c>
      <c r="BL565" t="s">
        <v>67</v>
      </c>
      <c r="BM565" t="s">
        <v>75</v>
      </c>
      <c r="BP565" t="s">
        <v>233</v>
      </c>
      <c r="BQ565" s="3">
        <v>1</v>
      </c>
      <c r="BR565" s="3" t="s">
        <v>167</v>
      </c>
      <c r="BS565" s="3">
        <f t="shared" si="64"/>
        <v>21</v>
      </c>
      <c r="BT565" s="83">
        <f t="shared" si="65"/>
        <v>0</v>
      </c>
      <c r="BU565" s="82">
        <f t="shared" si="66"/>
        <v>1.095</v>
      </c>
      <c r="BV565" s="3" t="str">
        <f t="shared" si="67"/>
        <v>0</v>
      </c>
      <c r="BW565" s="3" t="str">
        <f t="shared" si="62"/>
        <v>0</v>
      </c>
      <c r="BX565" s="3" t="str">
        <f t="shared" si="68"/>
        <v>1</v>
      </c>
    </row>
    <row r="566" spans="1:76" x14ac:dyDescent="0.3">
      <c r="A566" t="s">
        <v>2409</v>
      </c>
      <c r="C566" t="s">
        <v>2410</v>
      </c>
      <c r="D566" t="s">
        <v>2411</v>
      </c>
      <c r="F566" t="s">
        <v>116</v>
      </c>
      <c r="G566" t="s">
        <v>155</v>
      </c>
      <c r="H566" t="s">
        <v>68</v>
      </c>
      <c r="K566" t="s">
        <v>156</v>
      </c>
      <c r="L566" t="s">
        <v>331</v>
      </c>
      <c r="N566" t="s">
        <v>118</v>
      </c>
      <c r="O566" t="s">
        <v>2404</v>
      </c>
      <c r="P566" s="1">
        <v>42967</v>
      </c>
      <c r="R566">
        <v>593.79999999999995</v>
      </c>
      <c r="S566">
        <v>4</v>
      </c>
      <c r="U566">
        <v>495</v>
      </c>
      <c r="W566">
        <v>4</v>
      </c>
      <c r="Y566" t="s">
        <v>140</v>
      </c>
      <c r="Z566" t="s">
        <v>71</v>
      </c>
      <c r="AB566" t="s">
        <v>72</v>
      </c>
      <c r="AD566" t="s">
        <v>77</v>
      </c>
      <c r="AU566" t="s">
        <v>174</v>
      </c>
      <c r="AW566" t="s">
        <v>73</v>
      </c>
      <c r="AX566" t="s">
        <v>78</v>
      </c>
      <c r="AY566">
        <v>1</v>
      </c>
      <c r="AZ566" t="s">
        <v>49</v>
      </c>
      <c r="BA566" t="s">
        <v>78</v>
      </c>
      <c r="BB566">
        <v>1</v>
      </c>
      <c r="BD566">
        <v>0.21</v>
      </c>
      <c r="BE566">
        <v>247.5</v>
      </c>
      <c r="BF566">
        <v>247.5</v>
      </c>
      <c r="BG566">
        <v>6.56</v>
      </c>
      <c r="BL566" t="s">
        <v>155</v>
      </c>
      <c r="BM566" t="s">
        <v>157</v>
      </c>
      <c r="BO566" t="s">
        <v>120</v>
      </c>
      <c r="BP566" t="s">
        <v>77</v>
      </c>
      <c r="BQ566" s="3">
        <v>1</v>
      </c>
      <c r="BR566" s="3" t="str">
        <f t="shared" si="63"/>
        <v>Relaciones internacionales</v>
      </c>
      <c r="BS566" s="3">
        <f t="shared" si="64"/>
        <v>20</v>
      </c>
      <c r="BT566" s="83">
        <f t="shared" si="65"/>
        <v>0</v>
      </c>
      <c r="BU566" s="82">
        <f t="shared" si="66"/>
        <v>3.2799999999999994</v>
      </c>
      <c r="BV566" s="3" t="str">
        <f t="shared" si="67"/>
        <v>1</v>
      </c>
      <c r="BW566" s="3" t="str">
        <f t="shared" si="62"/>
        <v>0</v>
      </c>
      <c r="BX566" s="3" t="str">
        <f t="shared" si="68"/>
        <v>0</v>
      </c>
    </row>
    <row r="567" spans="1:76" x14ac:dyDescent="0.3">
      <c r="A567" t="s">
        <v>2412</v>
      </c>
      <c r="C567" t="s">
        <v>2413</v>
      </c>
      <c r="D567" t="s">
        <v>2414</v>
      </c>
      <c r="F567" t="s">
        <v>116</v>
      </c>
      <c r="G567" t="s">
        <v>155</v>
      </c>
      <c r="H567" t="s">
        <v>68</v>
      </c>
      <c r="K567" t="s">
        <v>156</v>
      </c>
      <c r="L567" t="s">
        <v>333</v>
      </c>
      <c r="N567" t="s">
        <v>118</v>
      </c>
      <c r="O567" t="s">
        <v>2404</v>
      </c>
      <c r="P567" s="1">
        <v>42967</v>
      </c>
      <c r="R567">
        <v>574.70000000000005</v>
      </c>
      <c r="S567">
        <v>4</v>
      </c>
      <c r="U567">
        <v>479</v>
      </c>
      <c r="W567">
        <v>10</v>
      </c>
      <c r="Y567" t="s">
        <v>140</v>
      </c>
      <c r="Z567" t="s">
        <v>71</v>
      </c>
      <c r="AB567" t="s">
        <v>72</v>
      </c>
      <c r="AD567" t="s">
        <v>77</v>
      </c>
      <c r="AI567" t="s">
        <v>2415</v>
      </c>
      <c r="AW567" t="s">
        <v>73</v>
      </c>
      <c r="AX567" t="s">
        <v>78</v>
      </c>
      <c r="AY567">
        <v>0</v>
      </c>
      <c r="AZ567" t="s">
        <v>49</v>
      </c>
      <c r="BA567" t="s">
        <v>78</v>
      </c>
      <c r="BB567">
        <v>0</v>
      </c>
      <c r="BD567">
        <v>0.2</v>
      </c>
      <c r="BE567">
        <v>239.5</v>
      </c>
      <c r="BF567">
        <v>239.5</v>
      </c>
      <c r="BG567">
        <v>5.78</v>
      </c>
      <c r="BL567" t="s">
        <v>155</v>
      </c>
      <c r="BM567" t="s">
        <v>157</v>
      </c>
      <c r="BO567" t="s">
        <v>120</v>
      </c>
      <c r="BP567" t="s">
        <v>233</v>
      </c>
      <c r="BQ567" s="3">
        <v>1</v>
      </c>
      <c r="BR567" s="3" t="str">
        <f t="shared" si="63"/>
        <v>Canal de Suez</v>
      </c>
      <c r="BS567" s="3">
        <f t="shared" si="64"/>
        <v>20</v>
      </c>
      <c r="BT567" s="83">
        <f t="shared" si="65"/>
        <v>0</v>
      </c>
      <c r="BU567" s="82">
        <f t="shared" si="66"/>
        <v>2.8900000000000006</v>
      </c>
      <c r="BV567" s="3" t="str">
        <f t="shared" si="67"/>
        <v>0</v>
      </c>
      <c r="BW567" s="3" t="str">
        <f t="shared" si="62"/>
        <v>1</v>
      </c>
      <c r="BX567" s="3" t="str">
        <f t="shared" si="68"/>
        <v>0</v>
      </c>
    </row>
    <row r="568" spans="1:76" x14ac:dyDescent="0.3">
      <c r="A568" t="s">
        <v>2416</v>
      </c>
      <c r="C568" t="s">
        <v>2417</v>
      </c>
      <c r="D568" t="s">
        <v>2418</v>
      </c>
      <c r="F568" t="s">
        <v>116</v>
      </c>
      <c r="G568" t="s">
        <v>124</v>
      </c>
      <c r="H568" t="s">
        <v>68</v>
      </c>
      <c r="L568" t="s">
        <v>271</v>
      </c>
      <c r="N568" t="s">
        <v>118</v>
      </c>
      <c r="O568" t="s">
        <v>2404</v>
      </c>
      <c r="P568" s="1">
        <v>42967</v>
      </c>
      <c r="R568">
        <v>968.1</v>
      </c>
      <c r="S568">
        <v>5</v>
      </c>
      <c r="U568">
        <v>1157</v>
      </c>
      <c r="W568">
        <v>6</v>
      </c>
      <c r="Y568" t="s">
        <v>70</v>
      </c>
      <c r="Z568" t="s">
        <v>71</v>
      </c>
      <c r="AB568" t="s">
        <v>72</v>
      </c>
      <c r="AD568" t="s">
        <v>77</v>
      </c>
      <c r="AE568" t="s">
        <v>194</v>
      </c>
      <c r="AM568" t="s">
        <v>77</v>
      </c>
      <c r="AT568" t="s">
        <v>219</v>
      </c>
      <c r="AW568" t="s">
        <v>73</v>
      </c>
      <c r="AX568" t="s">
        <v>74</v>
      </c>
      <c r="AY568">
        <v>-1</v>
      </c>
      <c r="AZ568" t="s">
        <v>49</v>
      </c>
      <c r="BA568" t="s">
        <v>74</v>
      </c>
      <c r="BB568">
        <v>-1</v>
      </c>
      <c r="BD568">
        <v>0.67</v>
      </c>
      <c r="BE568">
        <v>1157</v>
      </c>
      <c r="BF568">
        <v>-1157</v>
      </c>
      <c r="BG568">
        <v>1.88</v>
      </c>
      <c r="BL568" t="s">
        <v>124</v>
      </c>
      <c r="BM568" t="s">
        <v>125</v>
      </c>
      <c r="BO568" t="s">
        <v>120</v>
      </c>
      <c r="BP568" t="s">
        <v>233</v>
      </c>
      <c r="BQ568" s="3">
        <v>1</v>
      </c>
      <c r="BR568" s="3" t="str">
        <f t="shared" si="63"/>
        <v>Sindicatos del Canal</v>
      </c>
      <c r="BS568" s="3">
        <f t="shared" si="64"/>
        <v>20</v>
      </c>
      <c r="BT568" s="83">
        <f t="shared" si="65"/>
        <v>0</v>
      </c>
      <c r="BU568" s="82">
        <f t="shared" si="66"/>
        <v>0.94</v>
      </c>
      <c r="BV568" s="3" t="str">
        <f t="shared" si="67"/>
        <v>0</v>
      </c>
      <c r="BW568" s="3" t="str">
        <f t="shared" si="62"/>
        <v>0</v>
      </c>
      <c r="BX568" s="3" t="str">
        <f t="shared" si="68"/>
        <v>1</v>
      </c>
    </row>
    <row r="569" spans="1:76" x14ac:dyDescent="0.3">
      <c r="A569" t="s">
        <v>2419</v>
      </c>
      <c r="C569" t="s">
        <v>2420</v>
      </c>
      <c r="D569" t="s">
        <v>2421</v>
      </c>
      <c r="F569" t="s">
        <v>116</v>
      </c>
      <c r="G569" t="s">
        <v>124</v>
      </c>
      <c r="H569" t="s">
        <v>68</v>
      </c>
      <c r="N569" t="s">
        <v>118</v>
      </c>
      <c r="O569" t="s">
        <v>2404</v>
      </c>
      <c r="P569" s="1">
        <v>42967</v>
      </c>
      <c r="R569">
        <v>1411</v>
      </c>
      <c r="S569">
        <v>5</v>
      </c>
      <c r="U569">
        <v>1602</v>
      </c>
      <c r="W569">
        <v>7</v>
      </c>
      <c r="Y569" t="s">
        <v>70</v>
      </c>
      <c r="Z569" t="s">
        <v>71</v>
      </c>
      <c r="AB569" t="s">
        <v>72</v>
      </c>
      <c r="AP569" t="s">
        <v>272</v>
      </c>
      <c r="AW569" t="s">
        <v>73</v>
      </c>
      <c r="AX569" t="s">
        <v>82</v>
      </c>
      <c r="AY569">
        <v>0</v>
      </c>
      <c r="AZ569" t="s">
        <v>49</v>
      </c>
      <c r="BA569" t="s">
        <v>82</v>
      </c>
      <c r="BB569">
        <v>0</v>
      </c>
      <c r="BD569">
        <v>0.03</v>
      </c>
      <c r="BE569">
        <v>54.21</v>
      </c>
      <c r="BF569">
        <v>54.21</v>
      </c>
      <c r="BG569">
        <v>5.63</v>
      </c>
      <c r="BL569" t="s">
        <v>124</v>
      </c>
      <c r="BM569" t="s">
        <v>125</v>
      </c>
      <c r="BO569" t="s">
        <v>120</v>
      </c>
      <c r="BP569" t="s">
        <v>77</v>
      </c>
      <c r="BQ569" s="3">
        <v>1</v>
      </c>
      <c r="BR569" s="3" t="str">
        <f t="shared" si="63"/>
        <v>Puertos</v>
      </c>
      <c r="BS569" s="3">
        <f t="shared" si="64"/>
        <v>20</v>
      </c>
      <c r="BT569" s="83">
        <f t="shared" si="65"/>
        <v>0</v>
      </c>
      <c r="BU569" s="82">
        <f t="shared" si="66"/>
        <v>2.8149999999999995</v>
      </c>
      <c r="BV569" s="3" t="str">
        <f t="shared" si="67"/>
        <v>0</v>
      </c>
      <c r="BW569" s="3" t="str">
        <f t="shared" si="62"/>
        <v>1</v>
      </c>
      <c r="BX569" s="3" t="str">
        <f t="shared" si="68"/>
        <v>0</v>
      </c>
    </row>
    <row r="570" spans="1:76" ht="15" customHeight="1" x14ac:dyDescent="0.3">
      <c r="A570" t="s">
        <v>2422</v>
      </c>
      <c r="C570" t="s">
        <v>2423</v>
      </c>
      <c r="D570" t="s">
        <v>143</v>
      </c>
      <c r="F570" t="s">
        <v>116</v>
      </c>
      <c r="G570" t="s">
        <v>155</v>
      </c>
      <c r="H570" t="s">
        <v>68</v>
      </c>
      <c r="K570" t="s">
        <v>156</v>
      </c>
      <c r="N570" t="s">
        <v>118</v>
      </c>
      <c r="O570" t="s">
        <v>2404</v>
      </c>
      <c r="P570" s="1">
        <v>42967</v>
      </c>
      <c r="R570">
        <v>1716.3</v>
      </c>
      <c r="S570">
        <v>4</v>
      </c>
      <c r="U570">
        <v>1200</v>
      </c>
      <c r="W570">
        <v>1</v>
      </c>
      <c r="Y570" t="s">
        <v>140</v>
      </c>
      <c r="Z570" t="s">
        <v>71</v>
      </c>
      <c r="AB570" t="s">
        <v>72</v>
      </c>
      <c r="AD570" t="s">
        <v>77</v>
      </c>
      <c r="AE570" t="s">
        <v>196</v>
      </c>
      <c r="AP570" t="s">
        <v>224</v>
      </c>
      <c r="AW570" t="s">
        <v>73</v>
      </c>
      <c r="AX570" t="s">
        <v>74</v>
      </c>
      <c r="AY570">
        <v>1</v>
      </c>
      <c r="AZ570" t="s">
        <v>49</v>
      </c>
      <c r="BA570" t="s">
        <v>74</v>
      </c>
      <c r="BB570">
        <v>1</v>
      </c>
      <c r="BD570">
        <v>1</v>
      </c>
      <c r="BE570">
        <v>1200</v>
      </c>
      <c r="BF570">
        <v>1200</v>
      </c>
      <c r="BG570">
        <v>7.81</v>
      </c>
      <c r="BL570" t="s">
        <v>155</v>
      </c>
      <c r="BM570" t="s">
        <v>157</v>
      </c>
      <c r="BO570" t="s">
        <v>120</v>
      </c>
      <c r="BP570" t="s">
        <v>77</v>
      </c>
      <c r="BQ570" s="3">
        <v>1</v>
      </c>
      <c r="BR570" s="3" t="str">
        <f t="shared" si="63"/>
        <v>Tránsito de buques por el Canal</v>
      </c>
      <c r="BS570" s="3">
        <f t="shared" si="64"/>
        <v>20</v>
      </c>
      <c r="BT570" s="83">
        <f t="shared" si="65"/>
        <v>0</v>
      </c>
      <c r="BU570" s="82">
        <f t="shared" si="66"/>
        <v>3.9049999999999994</v>
      </c>
      <c r="BV570" s="3" t="str">
        <f t="shared" si="67"/>
        <v>1</v>
      </c>
      <c r="BW570" s="3" t="str">
        <f t="shared" si="62"/>
        <v>0</v>
      </c>
      <c r="BX570" s="3" t="str">
        <f t="shared" si="68"/>
        <v>0</v>
      </c>
    </row>
    <row r="571" spans="1:76" ht="15" customHeight="1" x14ac:dyDescent="0.3">
      <c r="A571" t="s">
        <v>2424</v>
      </c>
      <c r="C571" t="s">
        <v>2425</v>
      </c>
      <c r="D571" t="s">
        <v>2426</v>
      </c>
      <c r="F571" t="s">
        <v>116</v>
      </c>
      <c r="G571" t="s">
        <v>155</v>
      </c>
      <c r="H571" t="s">
        <v>68</v>
      </c>
      <c r="K571" t="s">
        <v>156</v>
      </c>
      <c r="N571" t="s">
        <v>118</v>
      </c>
      <c r="O571" t="s">
        <v>2404</v>
      </c>
      <c r="P571" s="1">
        <v>42967</v>
      </c>
      <c r="R571">
        <v>457.5</v>
      </c>
      <c r="S571">
        <v>4</v>
      </c>
      <c r="U571">
        <v>382</v>
      </c>
      <c r="W571">
        <v>10</v>
      </c>
      <c r="Y571" t="s">
        <v>140</v>
      </c>
      <c r="Z571" t="s">
        <v>71</v>
      </c>
      <c r="AB571" t="s">
        <v>72</v>
      </c>
      <c r="AU571" t="s">
        <v>174</v>
      </c>
      <c r="AW571" t="s">
        <v>73</v>
      </c>
      <c r="AX571" t="s">
        <v>82</v>
      </c>
      <c r="AY571">
        <v>0</v>
      </c>
      <c r="AZ571" t="s">
        <v>49</v>
      </c>
      <c r="BA571" t="s">
        <v>82</v>
      </c>
      <c r="BB571">
        <v>0</v>
      </c>
      <c r="BD571">
        <v>0.03</v>
      </c>
      <c r="BE571">
        <v>37.54</v>
      </c>
      <c r="BF571">
        <v>37.54</v>
      </c>
      <c r="BG571">
        <v>5.47</v>
      </c>
      <c r="BL571" t="s">
        <v>155</v>
      </c>
      <c r="BM571" t="s">
        <v>157</v>
      </c>
      <c r="BO571" t="s">
        <v>120</v>
      </c>
      <c r="BP571" t="s">
        <v>233</v>
      </c>
      <c r="BQ571" s="3">
        <v>1</v>
      </c>
      <c r="BR571" s="3" t="str">
        <f t="shared" si="63"/>
        <v>Relaciones internacionales</v>
      </c>
      <c r="BS571" s="3">
        <f t="shared" si="64"/>
        <v>20</v>
      </c>
      <c r="BT571" s="83">
        <f t="shared" si="65"/>
        <v>0</v>
      </c>
      <c r="BU571" s="82">
        <f t="shared" si="66"/>
        <v>2.7349999999999994</v>
      </c>
      <c r="BV571" s="3" t="str">
        <f t="shared" si="67"/>
        <v>0</v>
      </c>
      <c r="BW571" s="3" t="str">
        <f t="shared" si="62"/>
        <v>1</v>
      </c>
      <c r="BX571" s="3" t="str">
        <f t="shared" si="68"/>
        <v>0</v>
      </c>
    </row>
    <row r="572" spans="1:76" x14ac:dyDescent="0.3">
      <c r="A572" t="s">
        <v>2427</v>
      </c>
      <c r="C572" t="s">
        <v>2428</v>
      </c>
      <c r="D572" t="s">
        <v>1438</v>
      </c>
      <c r="F572" t="s">
        <v>116</v>
      </c>
      <c r="G572" t="s">
        <v>155</v>
      </c>
      <c r="H572" t="s">
        <v>68</v>
      </c>
      <c r="K572" t="s">
        <v>156</v>
      </c>
      <c r="N572" t="s">
        <v>118</v>
      </c>
      <c r="O572" t="s">
        <v>2404</v>
      </c>
      <c r="P572" s="1">
        <v>42967</v>
      </c>
      <c r="R572">
        <v>416.7</v>
      </c>
      <c r="S572">
        <v>4</v>
      </c>
      <c r="U572">
        <v>319</v>
      </c>
      <c r="W572">
        <v>2</v>
      </c>
      <c r="Y572" t="s">
        <v>140</v>
      </c>
      <c r="Z572" t="s">
        <v>71</v>
      </c>
      <c r="AB572" t="s">
        <v>72</v>
      </c>
      <c r="AV572" t="s">
        <v>269</v>
      </c>
      <c r="AW572" t="s">
        <v>73</v>
      </c>
      <c r="AX572" t="s">
        <v>82</v>
      </c>
      <c r="AY572">
        <v>0</v>
      </c>
      <c r="AZ572" t="s">
        <v>49</v>
      </c>
      <c r="BA572" t="s">
        <v>82</v>
      </c>
      <c r="BB572">
        <v>0</v>
      </c>
      <c r="BD572">
        <v>0.03</v>
      </c>
      <c r="BE572">
        <v>37.479999999999997</v>
      </c>
      <c r="BF572">
        <v>37.479999999999997</v>
      </c>
      <c r="BG572">
        <v>5.47</v>
      </c>
      <c r="BL572" t="s">
        <v>155</v>
      </c>
      <c r="BM572" t="s">
        <v>157</v>
      </c>
      <c r="BO572" t="s">
        <v>120</v>
      </c>
      <c r="BP572" t="s">
        <v>233</v>
      </c>
      <c r="BQ572" s="3">
        <v>1</v>
      </c>
      <c r="BR572" s="3" t="str">
        <f t="shared" si="63"/>
        <v>Cronograma de actividades</v>
      </c>
      <c r="BS572" s="3">
        <f t="shared" si="64"/>
        <v>20</v>
      </c>
      <c r="BT572" s="83">
        <f t="shared" si="65"/>
        <v>0</v>
      </c>
      <c r="BU572" s="82">
        <f t="shared" si="66"/>
        <v>2.7349999999999994</v>
      </c>
      <c r="BV572" s="3" t="str">
        <f t="shared" si="67"/>
        <v>0</v>
      </c>
      <c r="BW572" s="3" t="str">
        <f t="shared" si="62"/>
        <v>1</v>
      </c>
      <c r="BX572" s="3" t="str">
        <f t="shared" si="68"/>
        <v>0</v>
      </c>
    </row>
    <row r="573" spans="1:76" x14ac:dyDescent="0.3">
      <c r="A573" t="s">
        <v>2429</v>
      </c>
      <c r="C573" t="s">
        <v>2430</v>
      </c>
      <c r="D573" t="s">
        <v>2431</v>
      </c>
      <c r="F573" t="s">
        <v>116</v>
      </c>
      <c r="G573" t="s">
        <v>155</v>
      </c>
      <c r="H573" t="s">
        <v>68</v>
      </c>
      <c r="K573" t="s">
        <v>156</v>
      </c>
      <c r="L573" t="s">
        <v>2432</v>
      </c>
      <c r="N573" t="s">
        <v>118</v>
      </c>
      <c r="O573" t="s">
        <v>2404</v>
      </c>
      <c r="P573" s="1">
        <v>42967</v>
      </c>
      <c r="R573">
        <v>664.1</v>
      </c>
      <c r="S573">
        <v>4</v>
      </c>
      <c r="U573">
        <v>510</v>
      </c>
      <c r="W573">
        <v>11</v>
      </c>
      <c r="Y573" t="s">
        <v>140</v>
      </c>
      <c r="Z573" t="s">
        <v>71</v>
      </c>
      <c r="AB573" t="s">
        <v>72</v>
      </c>
      <c r="AD573" t="s">
        <v>77</v>
      </c>
      <c r="AE573" t="s">
        <v>194</v>
      </c>
      <c r="AF573" t="s">
        <v>221</v>
      </c>
      <c r="AM573" t="s">
        <v>77</v>
      </c>
      <c r="AW573" t="s">
        <v>73</v>
      </c>
      <c r="AX573" t="s">
        <v>74</v>
      </c>
      <c r="AY573">
        <v>1</v>
      </c>
      <c r="AZ573" t="s">
        <v>49</v>
      </c>
      <c r="BA573" t="s">
        <v>74</v>
      </c>
      <c r="BB573">
        <v>1</v>
      </c>
      <c r="BD573">
        <v>0.42</v>
      </c>
      <c r="BE573">
        <v>510</v>
      </c>
      <c r="BF573">
        <v>510</v>
      </c>
      <c r="BG573">
        <v>7.81</v>
      </c>
      <c r="BL573" t="s">
        <v>155</v>
      </c>
      <c r="BM573" t="s">
        <v>157</v>
      </c>
      <c r="BO573" t="s">
        <v>120</v>
      </c>
      <c r="BP573" t="s">
        <v>233</v>
      </c>
      <c r="BQ573" s="3">
        <v>1</v>
      </c>
      <c r="BR573" s="3" t="s">
        <v>220</v>
      </c>
      <c r="BS573" s="3">
        <f t="shared" si="64"/>
        <v>20</v>
      </c>
      <c r="BT573" s="83">
        <f t="shared" si="65"/>
        <v>0</v>
      </c>
      <c r="BU573" s="82">
        <f t="shared" si="66"/>
        <v>3.9049999999999994</v>
      </c>
      <c r="BV573" s="3" t="str">
        <f t="shared" si="67"/>
        <v>1</v>
      </c>
      <c r="BW573" s="3" t="str">
        <f t="shared" si="62"/>
        <v>0</v>
      </c>
      <c r="BX573" s="3" t="str">
        <f t="shared" si="68"/>
        <v>0</v>
      </c>
    </row>
    <row r="574" spans="1:76" x14ac:dyDescent="0.3">
      <c r="A574" t="s">
        <v>2433</v>
      </c>
      <c r="C574" t="s">
        <v>2434</v>
      </c>
      <c r="D574" t="s">
        <v>2435</v>
      </c>
      <c r="F574" t="s">
        <v>116</v>
      </c>
      <c r="G574" t="s">
        <v>126</v>
      </c>
      <c r="H574" t="s">
        <v>68</v>
      </c>
      <c r="K574" t="s">
        <v>127</v>
      </c>
      <c r="L574" t="s">
        <v>293</v>
      </c>
      <c r="N574" t="s">
        <v>118</v>
      </c>
      <c r="O574" t="s">
        <v>2404</v>
      </c>
      <c r="P574" s="1">
        <v>42967</v>
      </c>
      <c r="R574">
        <v>191</v>
      </c>
      <c r="S574">
        <v>5</v>
      </c>
      <c r="U574">
        <v>251</v>
      </c>
      <c r="W574">
        <v>25</v>
      </c>
      <c r="Y574" t="s">
        <v>70</v>
      </c>
      <c r="Z574" t="s">
        <v>71</v>
      </c>
      <c r="AB574" t="s">
        <v>72</v>
      </c>
      <c r="AO574" t="s">
        <v>173</v>
      </c>
      <c r="AW574" t="s">
        <v>73</v>
      </c>
      <c r="AX574" t="s">
        <v>82</v>
      </c>
      <c r="AY574">
        <v>0</v>
      </c>
      <c r="AZ574" t="s">
        <v>49</v>
      </c>
      <c r="BA574" t="s">
        <v>82</v>
      </c>
      <c r="BB574">
        <v>0</v>
      </c>
      <c r="BD574">
        <v>0.03</v>
      </c>
      <c r="BE574">
        <v>68.680000000000007</v>
      </c>
      <c r="BF574">
        <v>68.680000000000007</v>
      </c>
      <c r="BG574">
        <v>5.94</v>
      </c>
      <c r="BL574" t="s">
        <v>126</v>
      </c>
      <c r="BM574" t="s">
        <v>128</v>
      </c>
      <c r="BO574" t="s">
        <v>120</v>
      </c>
      <c r="BP574" t="s">
        <v>77</v>
      </c>
      <c r="BQ574" s="3">
        <v>1</v>
      </c>
      <c r="BR574" s="3" t="str">
        <f t="shared" si="63"/>
        <v>Visita de celebridades</v>
      </c>
      <c r="BS574" s="3">
        <f t="shared" si="64"/>
        <v>20</v>
      </c>
      <c r="BT574" s="83">
        <f t="shared" si="65"/>
        <v>0</v>
      </c>
      <c r="BU574" s="82">
        <f t="shared" si="66"/>
        <v>2.9700000000000006</v>
      </c>
      <c r="BV574" s="3" t="str">
        <f t="shared" si="67"/>
        <v>0</v>
      </c>
      <c r="BW574" s="3" t="str">
        <f t="shared" si="62"/>
        <v>1</v>
      </c>
      <c r="BX574" s="3" t="str">
        <f t="shared" si="68"/>
        <v>0</v>
      </c>
    </row>
    <row r="575" spans="1:76" ht="15" customHeight="1" x14ac:dyDescent="0.3">
      <c r="A575" t="s">
        <v>2436</v>
      </c>
      <c r="C575" t="s">
        <v>2437</v>
      </c>
      <c r="D575" t="s">
        <v>143</v>
      </c>
      <c r="F575" t="s">
        <v>116</v>
      </c>
      <c r="G575" t="s">
        <v>124</v>
      </c>
      <c r="H575" t="s">
        <v>68</v>
      </c>
      <c r="L575" t="s">
        <v>271</v>
      </c>
      <c r="N575" t="s">
        <v>118</v>
      </c>
      <c r="O575" t="s">
        <v>2404</v>
      </c>
      <c r="P575" s="1">
        <v>42967</v>
      </c>
      <c r="R575">
        <v>1626.9</v>
      </c>
      <c r="S575">
        <v>5</v>
      </c>
      <c r="U575">
        <v>1735</v>
      </c>
      <c r="W575">
        <v>1</v>
      </c>
      <c r="Y575" t="s">
        <v>70</v>
      </c>
      <c r="Z575" t="s">
        <v>71</v>
      </c>
      <c r="AB575" t="s">
        <v>72</v>
      </c>
      <c r="AD575" t="s">
        <v>77</v>
      </c>
      <c r="AE575" t="s">
        <v>196</v>
      </c>
      <c r="AT575" t="s">
        <v>219</v>
      </c>
      <c r="AW575" t="s">
        <v>73</v>
      </c>
      <c r="AX575" t="s">
        <v>74</v>
      </c>
      <c r="AY575">
        <v>-1</v>
      </c>
      <c r="AZ575" t="s">
        <v>49</v>
      </c>
      <c r="BA575" t="s">
        <v>74</v>
      </c>
      <c r="BB575">
        <v>-1</v>
      </c>
      <c r="BD575">
        <v>1</v>
      </c>
      <c r="BE575">
        <v>1735</v>
      </c>
      <c r="BF575">
        <v>-1735</v>
      </c>
      <c r="BG575">
        <v>1.88</v>
      </c>
      <c r="BL575" t="s">
        <v>124</v>
      </c>
      <c r="BM575" t="s">
        <v>125</v>
      </c>
      <c r="BO575" t="s">
        <v>120</v>
      </c>
      <c r="BP575" t="s">
        <v>77</v>
      </c>
      <c r="BQ575" s="3">
        <v>1</v>
      </c>
      <c r="BR575" s="3" t="str">
        <f t="shared" si="63"/>
        <v>Sindicatos del Canal</v>
      </c>
      <c r="BS575" s="3">
        <f t="shared" si="64"/>
        <v>20</v>
      </c>
      <c r="BT575" s="83">
        <f t="shared" si="65"/>
        <v>0</v>
      </c>
      <c r="BU575" s="82">
        <f t="shared" si="66"/>
        <v>0.94</v>
      </c>
      <c r="BV575" s="3" t="str">
        <f t="shared" si="67"/>
        <v>0</v>
      </c>
      <c r="BW575" s="3" t="str">
        <f t="shared" si="62"/>
        <v>0</v>
      </c>
      <c r="BX575" s="3" t="str">
        <f t="shared" si="68"/>
        <v>1</v>
      </c>
    </row>
    <row r="576" spans="1:76" ht="15" customHeight="1" x14ac:dyDescent="0.3">
      <c r="A576" t="s">
        <v>2438</v>
      </c>
      <c r="B576" t="s">
        <v>2406</v>
      </c>
      <c r="C576" t="s">
        <v>2406</v>
      </c>
      <c r="D576" t="s">
        <v>2418</v>
      </c>
      <c r="F576" t="s">
        <v>66</v>
      </c>
      <c r="G576" t="s">
        <v>67</v>
      </c>
      <c r="H576" t="s">
        <v>68</v>
      </c>
      <c r="L576" t="s">
        <v>271</v>
      </c>
      <c r="N576" t="s">
        <v>69</v>
      </c>
      <c r="O576" t="s">
        <v>2439</v>
      </c>
      <c r="P576" s="1">
        <v>42968</v>
      </c>
      <c r="Q576" s="2">
        <v>6.9444444444444441E-3</v>
      </c>
      <c r="S576">
        <v>49727</v>
      </c>
      <c r="U576">
        <v>462.46</v>
      </c>
      <c r="X576">
        <v>5</v>
      </c>
      <c r="Y576" t="s">
        <v>70</v>
      </c>
      <c r="Z576" t="s">
        <v>71</v>
      </c>
      <c r="AB576" t="s">
        <v>72</v>
      </c>
      <c r="AD576" t="s">
        <v>77</v>
      </c>
      <c r="AE576" t="s">
        <v>194</v>
      </c>
      <c r="AM576" t="s">
        <v>77</v>
      </c>
      <c r="AT576" t="s">
        <v>219</v>
      </c>
      <c r="AW576" t="s">
        <v>73</v>
      </c>
      <c r="AX576" t="s">
        <v>74</v>
      </c>
      <c r="AY576">
        <v>-1</v>
      </c>
      <c r="AZ576" t="s">
        <v>49</v>
      </c>
      <c r="BA576" t="s">
        <v>74</v>
      </c>
      <c r="BB576">
        <v>-1</v>
      </c>
      <c r="BE576">
        <v>462.46</v>
      </c>
      <c r="BF576">
        <v>-462.46</v>
      </c>
      <c r="BG576">
        <v>2.19</v>
      </c>
      <c r="BL576" t="s">
        <v>67</v>
      </c>
      <c r="BM576" t="s">
        <v>75</v>
      </c>
      <c r="BP576" t="s">
        <v>233</v>
      </c>
      <c r="BQ576" s="3">
        <v>1</v>
      </c>
      <c r="BR576" s="3" t="str">
        <f t="shared" si="63"/>
        <v>Sindicatos del Canal</v>
      </c>
      <c r="BS576" s="3">
        <f t="shared" si="64"/>
        <v>21</v>
      </c>
      <c r="BT576" s="83">
        <f t="shared" si="65"/>
        <v>0</v>
      </c>
      <c r="BU576" s="82">
        <f t="shared" si="66"/>
        <v>1.095</v>
      </c>
      <c r="BV576" s="3" t="str">
        <f t="shared" si="67"/>
        <v>0</v>
      </c>
      <c r="BW576" s="3" t="str">
        <f t="shared" si="62"/>
        <v>0</v>
      </c>
      <c r="BX576" s="3" t="str">
        <f t="shared" si="68"/>
        <v>1</v>
      </c>
    </row>
    <row r="577" spans="1:76" ht="15" customHeight="1" x14ac:dyDescent="0.3">
      <c r="A577" t="s">
        <v>2440</v>
      </c>
      <c r="C577" t="s">
        <v>2441</v>
      </c>
      <c r="D577" t="s">
        <v>2442</v>
      </c>
      <c r="F577" t="s">
        <v>116</v>
      </c>
      <c r="G577" t="s">
        <v>121</v>
      </c>
      <c r="H577" t="s">
        <v>68</v>
      </c>
      <c r="K577" t="s">
        <v>122</v>
      </c>
      <c r="L577" t="s">
        <v>354</v>
      </c>
      <c r="N577" t="s">
        <v>118</v>
      </c>
      <c r="O577" t="s">
        <v>2404</v>
      </c>
      <c r="P577" s="1">
        <v>42967</v>
      </c>
      <c r="R577">
        <v>264.2</v>
      </c>
      <c r="S577">
        <v>4</v>
      </c>
      <c r="U577">
        <v>372</v>
      </c>
      <c r="W577">
        <v>8</v>
      </c>
      <c r="Y577" t="s">
        <v>70</v>
      </c>
      <c r="Z577" t="s">
        <v>71</v>
      </c>
      <c r="AB577" t="s">
        <v>72</v>
      </c>
      <c r="AG577" t="s">
        <v>305</v>
      </c>
      <c r="AW577" t="s">
        <v>73</v>
      </c>
      <c r="AX577" t="s">
        <v>82</v>
      </c>
      <c r="AY577">
        <v>0</v>
      </c>
      <c r="AZ577" t="s">
        <v>49</v>
      </c>
      <c r="BA577" t="s">
        <v>82</v>
      </c>
      <c r="BB577">
        <v>0</v>
      </c>
      <c r="BD577">
        <v>0.03</v>
      </c>
      <c r="BE577">
        <v>30.07</v>
      </c>
      <c r="BF577">
        <v>30.07</v>
      </c>
      <c r="BG577">
        <v>6.25</v>
      </c>
      <c r="BL577" t="s">
        <v>121</v>
      </c>
      <c r="BM577" t="s">
        <v>123</v>
      </c>
      <c r="BO577" t="s">
        <v>120</v>
      </c>
      <c r="BP577" t="s">
        <v>233</v>
      </c>
      <c r="BQ577" s="3">
        <v>1</v>
      </c>
      <c r="BR577" s="3" t="str">
        <f t="shared" si="63"/>
        <v>Incidentes en cercanías del Canal</v>
      </c>
      <c r="BS577" s="3">
        <f t="shared" si="64"/>
        <v>20</v>
      </c>
      <c r="BT577" s="83">
        <f t="shared" si="65"/>
        <v>0</v>
      </c>
      <c r="BU577" s="82">
        <f t="shared" si="66"/>
        <v>3.125</v>
      </c>
      <c r="BV577" s="3" t="str">
        <f t="shared" si="67"/>
        <v>0</v>
      </c>
      <c r="BW577" s="3" t="str">
        <f t="shared" si="62"/>
        <v>1</v>
      </c>
      <c r="BX577" s="3" t="str">
        <f t="shared" si="68"/>
        <v>0</v>
      </c>
    </row>
    <row r="578" spans="1:76" x14ac:dyDescent="0.3">
      <c r="A578" t="s">
        <v>2443</v>
      </c>
      <c r="C578" s="89" t="s">
        <v>2444</v>
      </c>
      <c r="D578" t="s">
        <v>2445</v>
      </c>
      <c r="F578" t="s">
        <v>116</v>
      </c>
      <c r="G578" t="s">
        <v>129</v>
      </c>
      <c r="H578" t="s">
        <v>68</v>
      </c>
      <c r="K578" t="s">
        <v>130</v>
      </c>
      <c r="N578" t="s">
        <v>118</v>
      </c>
      <c r="O578" t="s">
        <v>2404</v>
      </c>
      <c r="P578" s="1">
        <v>42967</v>
      </c>
      <c r="R578">
        <v>49.5</v>
      </c>
      <c r="S578">
        <v>4</v>
      </c>
      <c r="U578">
        <v>75</v>
      </c>
      <c r="W578">
        <v>10</v>
      </c>
      <c r="Y578" t="s">
        <v>70</v>
      </c>
      <c r="Z578" t="s">
        <v>71</v>
      </c>
      <c r="AB578" t="s">
        <v>72</v>
      </c>
      <c r="AE578" t="s">
        <v>194</v>
      </c>
      <c r="AM578" t="s">
        <v>77</v>
      </c>
      <c r="AT578" t="s">
        <v>219</v>
      </c>
      <c r="AW578" t="s">
        <v>73</v>
      </c>
      <c r="AX578" t="s">
        <v>74</v>
      </c>
      <c r="AY578">
        <v>-1</v>
      </c>
      <c r="AZ578" t="s">
        <v>49</v>
      </c>
      <c r="BA578" t="s">
        <v>74</v>
      </c>
      <c r="BB578">
        <v>-1</v>
      </c>
      <c r="BD578">
        <v>0.06</v>
      </c>
      <c r="BE578">
        <v>75</v>
      </c>
      <c r="BF578">
        <v>-75</v>
      </c>
      <c r="BG578">
        <v>0.63</v>
      </c>
      <c r="BL578" t="s">
        <v>129</v>
      </c>
      <c r="BM578" t="s">
        <v>131</v>
      </c>
      <c r="BO578" t="s">
        <v>120</v>
      </c>
      <c r="BP578" t="s">
        <v>233</v>
      </c>
      <c r="BQ578" s="3">
        <v>1</v>
      </c>
      <c r="BR578" s="3" t="str">
        <f t="shared" si="63"/>
        <v>Sindicatos del Canal</v>
      </c>
      <c r="BS578" s="3">
        <f t="shared" si="64"/>
        <v>20</v>
      </c>
      <c r="BT578" s="83">
        <f t="shared" si="65"/>
        <v>0</v>
      </c>
      <c r="BU578" s="82">
        <f t="shared" si="66"/>
        <v>0.315</v>
      </c>
      <c r="BV578" s="3" t="str">
        <f t="shared" si="67"/>
        <v>0</v>
      </c>
      <c r="BW578" s="3" t="str">
        <f t="shared" si="62"/>
        <v>0</v>
      </c>
      <c r="BX578" s="3" t="str">
        <f t="shared" si="68"/>
        <v>1</v>
      </c>
    </row>
    <row r="579" spans="1:76" x14ac:dyDescent="0.3">
      <c r="A579" t="s">
        <v>2446</v>
      </c>
      <c r="C579" t="s">
        <v>2447</v>
      </c>
      <c r="D579" t="s">
        <v>2448</v>
      </c>
      <c r="F579" t="s">
        <v>116</v>
      </c>
      <c r="G579" t="s">
        <v>129</v>
      </c>
      <c r="H579" t="s">
        <v>68</v>
      </c>
      <c r="K579" t="s">
        <v>130</v>
      </c>
      <c r="L579" t="s">
        <v>2449</v>
      </c>
      <c r="N579" t="s">
        <v>118</v>
      </c>
      <c r="O579" t="s">
        <v>2404</v>
      </c>
      <c r="P579" s="1">
        <v>42967</v>
      </c>
      <c r="R579">
        <v>260.60000000000002</v>
      </c>
      <c r="S579">
        <v>4</v>
      </c>
      <c r="U579">
        <v>400</v>
      </c>
      <c r="W579">
        <v>9</v>
      </c>
      <c r="Y579" t="s">
        <v>70</v>
      </c>
      <c r="Z579" t="s">
        <v>71</v>
      </c>
      <c r="AB579" t="s">
        <v>72</v>
      </c>
      <c r="AN579" t="s">
        <v>218</v>
      </c>
      <c r="AW579" t="s">
        <v>73</v>
      </c>
      <c r="AX579" t="s">
        <v>74</v>
      </c>
      <c r="AY579">
        <v>1</v>
      </c>
      <c r="AZ579" t="s">
        <v>49</v>
      </c>
      <c r="BA579" t="s">
        <v>74</v>
      </c>
      <c r="BB579">
        <v>1</v>
      </c>
      <c r="BD579">
        <v>0.28999999999999998</v>
      </c>
      <c r="BE579">
        <v>400</v>
      </c>
      <c r="BF579">
        <v>400</v>
      </c>
      <c r="BG579">
        <v>9.3800000000000008</v>
      </c>
      <c r="BL579" t="s">
        <v>129</v>
      </c>
      <c r="BM579" t="s">
        <v>131</v>
      </c>
      <c r="BO579" t="s">
        <v>120</v>
      </c>
      <c r="BP579" t="s">
        <v>77</v>
      </c>
      <c r="BQ579" s="3">
        <v>1</v>
      </c>
      <c r="BR579" s="3" t="str">
        <f t="shared" si="63"/>
        <v>Historia del Canal</v>
      </c>
      <c r="BS579" s="3">
        <f t="shared" si="64"/>
        <v>20</v>
      </c>
      <c r="BT579" s="83">
        <f t="shared" si="65"/>
        <v>0</v>
      </c>
      <c r="BU579" s="82">
        <f t="shared" si="66"/>
        <v>4.6900000000000004</v>
      </c>
      <c r="BV579" s="3" t="str">
        <f t="shared" si="67"/>
        <v>1</v>
      </c>
      <c r="BW579" s="3" t="str">
        <f t="shared" ref="BW579:BW642" si="70">+IF(BB579=0,"1","0")</f>
        <v>0</v>
      </c>
      <c r="BX579" s="3" t="str">
        <f t="shared" si="68"/>
        <v>0</v>
      </c>
    </row>
    <row r="580" spans="1:76" x14ac:dyDescent="0.3">
      <c r="A580" t="s">
        <v>2450</v>
      </c>
      <c r="C580" t="s">
        <v>2451</v>
      </c>
      <c r="D580" t="s">
        <v>2452</v>
      </c>
      <c r="F580" t="s">
        <v>116</v>
      </c>
      <c r="G580" t="s">
        <v>101</v>
      </c>
      <c r="H580" t="s">
        <v>68</v>
      </c>
      <c r="K580" t="s">
        <v>122</v>
      </c>
      <c r="L580" t="s">
        <v>228</v>
      </c>
      <c r="N580" t="s">
        <v>118</v>
      </c>
      <c r="O580" t="s">
        <v>2404</v>
      </c>
      <c r="P580" s="1">
        <v>42967</v>
      </c>
      <c r="R580">
        <v>568.9</v>
      </c>
      <c r="S580">
        <v>4</v>
      </c>
      <c r="U580">
        <v>1157</v>
      </c>
      <c r="W580">
        <v>8</v>
      </c>
      <c r="Y580" t="s">
        <v>70</v>
      </c>
      <c r="Z580" t="s">
        <v>71</v>
      </c>
      <c r="AB580" t="s">
        <v>72</v>
      </c>
      <c r="AG580" t="s">
        <v>305</v>
      </c>
      <c r="AW580" t="s">
        <v>73</v>
      </c>
      <c r="AX580" t="s">
        <v>82</v>
      </c>
      <c r="AY580">
        <v>0</v>
      </c>
      <c r="AZ580" t="s">
        <v>49</v>
      </c>
      <c r="BA580" t="s">
        <v>82</v>
      </c>
      <c r="BB580">
        <v>0</v>
      </c>
      <c r="BD580">
        <v>0.03</v>
      </c>
      <c r="BE580">
        <v>61.38</v>
      </c>
      <c r="BF580">
        <v>61.38</v>
      </c>
      <c r="BG580">
        <v>5.94</v>
      </c>
      <c r="BL580" t="s">
        <v>101</v>
      </c>
      <c r="BM580" t="s">
        <v>132</v>
      </c>
      <c r="BO580" t="s">
        <v>120</v>
      </c>
      <c r="BP580" t="s">
        <v>77</v>
      </c>
      <c r="BQ580" s="3">
        <v>1</v>
      </c>
      <c r="BR580" s="3" t="str">
        <f t="shared" si="63"/>
        <v>Incidentes en cercanías del Canal</v>
      </c>
      <c r="BS580" s="3">
        <f t="shared" si="64"/>
        <v>20</v>
      </c>
      <c r="BT580" s="83">
        <f t="shared" si="65"/>
        <v>0</v>
      </c>
      <c r="BU580" s="82">
        <f t="shared" si="66"/>
        <v>2.9700000000000006</v>
      </c>
      <c r="BV580" s="3" t="str">
        <f t="shared" si="67"/>
        <v>0</v>
      </c>
      <c r="BW580" s="3" t="str">
        <f t="shared" si="70"/>
        <v>1</v>
      </c>
      <c r="BX580" s="3" t="str">
        <f t="shared" si="68"/>
        <v>0</v>
      </c>
    </row>
    <row r="581" spans="1:76" x14ac:dyDescent="0.3">
      <c r="A581" t="s">
        <v>2453</v>
      </c>
      <c r="C581" t="s">
        <v>2454</v>
      </c>
      <c r="D581" t="s">
        <v>2455</v>
      </c>
      <c r="F581" t="s">
        <v>134</v>
      </c>
      <c r="G581" t="s">
        <v>135</v>
      </c>
      <c r="H581" t="s">
        <v>68</v>
      </c>
      <c r="I581" t="s">
        <v>68</v>
      </c>
      <c r="L581" t="s">
        <v>294</v>
      </c>
      <c r="N581" t="s">
        <v>134</v>
      </c>
      <c r="O581" t="s">
        <v>2456</v>
      </c>
      <c r="P581" s="1">
        <v>42968</v>
      </c>
      <c r="Q581" s="2">
        <v>0.30884259259259256</v>
      </c>
      <c r="U581">
        <v>11135.6</v>
      </c>
      <c r="V581">
        <v>328</v>
      </c>
      <c r="Z581" t="s">
        <v>71</v>
      </c>
      <c r="AA581" t="s">
        <v>68</v>
      </c>
      <c r="AQ581" t="s">
        <v>2457</v>
      </c>
      <c r="AW581" t="s">
        <v>73</v>
      </c>
      <c r="AX581" t="s">
        <v>82</v>
      </c>
      <c r="AY581">
        <v>0</v>
      </c>
      <c r="AZ581" t="s">
        <v>49</v>
      </c>
      <c r="BA581" t="s">
        <v>82</v>
      </c>
      <c r="BB581">
        <v>0</v>
      </c>
      <c r="BC581">
        <v>5</v>
      </c>
      <c r="BE581">
        <v>169.75</v>
      </c>
      <c r="BF581">
        <v>169.75</v>
      </c>
      <c r="BG581">
        <v>5</v>
      </c>
      <c r="BL581" t="s">
        <v>136</v>
      </c>
      <c r="BP581" t="s">
        <v>233</v>
      </c>
      <c r="BQ581" s="3">
        <v>1</v>
      </c>
      <c r="BR581" s="3" t="str">
        <f t="shared" si="63"/>
        <v>Inundaciones</v>
      </c>
      <c r="BS581" s="3">
        <f t="shared" si="64"/>
        <v>21</v>
      </c>
      <c r="BT581" s="83">
        <f t="shared" si="65"/>
        <v>4.019607843137255E-3</v>
      </c>
      <c r="BU581" s="82">
        <f t="shared" si="66"/>
        <v>2.5</v>
      </c>
      <c r="BV581" s="3" t="str">
        <f t="shared" si="67"/>
        <v>0</v>
      </c>
      <c r="BW581" s="3" t="str">
        <f t="shared" si="70"/>
        <v>1</v>
      </c>
      <c r="BX581" s="3" t="str">
        <f t="shared" si="68"/>
        <v>0</v>
      </c>
    </row>
    <row r="582" spans="1:76" x14ac:dyDescent="0.3">
      <c r="A582" t="s">
        <v>2458</v>
      </c>
      <c r="C582" t="s">
        <v>2459</v>
      </c>
      <c r="D582" t="s">
        <v>2460</v>
      </c>
      <c r="F582" t="s">
        <v>134</v>
      </c>
      <c r="G582" t="s">
        <v>135</v>
      </c>
      <c r="H582" t="s">
        <v>68</v>
      </c>
      <c r="I582" t="s">
        <v>68</v>
      </c>
      <c r="L582" t="s">
        <v>304</v>
      </c>
      <c r="N582" t="s">
        <v>134</v>
      </c>
      <c r="O582" t="s">
        <v>2461</v>
      </c>
      <c r="P582" s="1">
        <v>42968</v>
      </c>
      <c r="Q582" s="2">
        <v>0.29146990740740741</v>
      </c>
      <c r="U582">
        <v>5907.31</v>
      </c>
      <c r="V582">
        <v>174</v>
      </c>
      <c r="Z582" t="s">
        <v>71</v>
      </c>
      <c r="AA582" t="s">
        <v>68</v>
      </c>
      <c r="AG582" t="s">
        <v>305</v>
      </c>
      <c r="AW582" t="s">
        <v>73</v>
      </c>
      <c r="AX582" t="s">
        <v>82</v>
      </c>
      <c r="AY582">
        <v>0</v>
      </c>
      <c r="AZ582" t="s">
        <v>49</v>
      </c>
      <c r="BA582" t="s">
        <v>82</v>
      </c>
      <c r="BB582">
        <v>0</v>
      </c>
      <c r="BC582">
        <v>5</v>
      </c>
      <c r="BE582">
        <v>169.75</v>
      </c>
      <c r="BF582">
        <v>169.75</v>
      </c>
      <c r="BG582">
        <v>5</v>
      </c>
      <c r="BL582" t="s">
        <v>136</v>
      </c>
      <c r="BP582" t="s">
        <v>233</v>
      </c>
      <c r="BQ582" s="3">
        <v>1</v>
      </c>
      <c r="BR582" s="3" t="str">
        <f t="shared" si="63"/>
        <v>Incidentes en cercanías del Canal</v>
      </c>
      <c r="BS582" s="3">
        <f t="shared" si="64"/>
        <v>21</v>
      </c>
      <c r="BT582" s="83">
        <f t="shared" si="65"/>
        <v>2.1323529411764706E-3</v>
      </c>
      <c r="BU582" s="82">
        <f t="shared" si="66"/>
        <v>2.5</v>
      </c>
      <c r="BV582" s="3" t="str">
        <f t="shared" si="67"/>
        <v>0</v>
      </c>
      <c r="BW582" s="3" t="str">
        <f t="shared" si="70"/>
        <v>1</v>
      </c>
      <c r="BX582" s="3" t="str">
        <f t="shared" si="68"/>
        <v>0</v>
      </c>
    </row>
    <row r="583" spans="1:76" ht="15" customHeight="1" x14ac:dyDescent="0.3">
      <c r="A583" t="s">
        <v>2462</v>
      </c>
      <c r="C583" t="s">
        <v>2463</v>
      </c>
      <c r="D583" t="s">
        <v>2464</v>
      </c>
      <c r="F583" t="s">
        <v>134</v>
      </c>
      <c r="G583" t="s">
        <v>171</v>
      </c>
      <c r="H583" t="s">
        <v>68</v>
      </c>
      <c r="I583" t="s">
        <v>68</v>
      </c>
      <c r="L583" t="s">
        <v>2465</v>
      </c>
      <c r="N583" t="s">
        <v>134</v>
      </c>
      <c r="O583" t="s">
        <v>2466</v>
      </c>
      <c r="P583" s="1">
        <v>42968</v>
      </c>
      <c r="Q583" s="2">
        <v>0.84414351851851854</v>
      </c>
      <c r="U583">
        <v>2701.88</v>
      </c>
      <c r="V583">
        <v>131</v>
      </c>
      <c r="Z583" t="s">
        <v>71</v>
      </c>
      <c r="AA583" t="s">
        <v>68</v>
      </c>
      <c r="AG583" t="s">
        <v>285</v>
      </c>
      <c r="AW583" t="s">
        <v>73</v>
      </c>
      <c r="AX583" t="s">
        <v>82</v>
      </c>
      <c r="AY583">
        <v>0</v>
      </c>
      <c r="AZ583" t="s">
        <v>49</v>
      </c>
      <c r="BA583" t="s">
        <v>82</v>
      </c>
      <c r="BB583">
        <v>0</v>
      </c>
      <c r="BC583">
        <v>5</v>
      </c>
      <c r="BE583">
        <v>103.13</v>
      </c>
      <c r="BF583">
        <v>103.13</v>
      </c>
      <c r="BG583">
        <v>5</v>
      </c>
      <c r="BL583" t="s">
        <v>160</v>
      </c>
      <c r="BP583" t="s">
        <v>233</v>
      </c>
      <c r="BQ583" s="3">
        <v>1</v>
      </c>
      <c r="BR583" s="3" t="str">
        <f t="shared" si="63"/>
        <v xml:space="preserve">Fallos eléctricos </v>
      </c>
      <c r="BS583" s="3">
        <f t="shared" si="64"/>
        <v>21</v>
      </c>
      <c r="BT583" s="83">
        <f t="shared" si="65"/>
        <v>1.605392156862745E-3</v>
      </c>
      <c r="BU583" s="82">
        <f t="shared" si="66"/>
        <v>2.5</v>
      </c>
      <c r="BV583" s="3" t="str">
        <f t="shared" si="67"/>
        <v>0</v>
      </c>
      <c r="BW583" s="3" t="str">
        <f t="shared" si="70"/>
        <v>1</v>
      </c>
      <c r="BX583" s="3" t="str">
        <f t="shared" si="68"/>
        <v>0</v>
      </c>
    </row>
    <row r="584" spans="1:76" ht="15" customHeight="1" x14ac:dyDescent="0.3">
      <c r="A584" t="s">
        <v>2467</v>
      </c>
      <c r="C584" t="s">
        <v>2468</v>
      </c>
      <c r="D584" t="s">
        <v>2469</v>
      </c>
      <c r="F584" t="s">
        <v>116</v>
      </c>
      <c r="G584" t="s">
        <v>163</v>
      </c>
      <c r="H584" t="s">
        <v>68</v>
      </c>
      <c r="K584" t="s">
        <v>164</v>
      </c>
      <c r="N584" t="s">
        <v>118</v>
      </c>
      <c r="O584" t="s">
        <v>2404</v>
      </c>
      <c r="P584" s="1">
        <v>42967</v>
      </c>
      <c r="R584">
        <v>115.7</v>
      </c>
      <c r="S584">
        <v>4</v>
      </c>
      <c r="U584">
        <v>8</v>
      </c>
      <c r="W584">
        <v>2</v>
      </c>
      <c r="Y584" t="s">
        <v>140</v>
      </c>
      <c r="Z584" t="s">
        <v>71</v>
      </c>
      <c r="AB584" t="s">
        <v>72</v>
      </c>
      <c r="AK584" t="s">
        <v>215</v>
      </c>
      <c r="AW584" t="s">
        <v>73</v>
      </c>
      <c r="AX584" t="s">
        <v>78</v>
      </c>
      <c r="AY584">
        <v>1</v>
      </c>
      <c r="AZ584" t="s">
        <v>49</v>
      </c>
      <c r="BA584" t="s">
        <v>78</v>
      </c>
      <c r="BB584">
        <v>1</v>
      </c>
      <c r="BD584">
        <v>0.08</v>
      </c>
      <c r="BE584">
        <v>4</v>
      </c>
      <c r="BF584">
        <v>4</v>
      </c>
      <c r="BG584">
        <v>6.56</v>
      </c>
      <c r="BL584" t="s">
        <v>163</v>
      </c>
      <c r="BM584" t="s">
        <v>165</v>
      </c>
      <c r="BO584" t="s">
        <v>120</v>
      </c>
      <c r="BP584" t="s">
        <v>77</v>
      </c>
      <c r="BQ584" s="3">
        <v>1</v>
      </c>
      <c r="BR584" s="3" t="str">
        <f t="shared" si="63"/>
        <v>Economía del Canal</v>
      </c>
      <c r="BS584" s="3">
        <f t="shared" si="64"/>
        <v>20</v>
      </c>
      <c r="BT584" s="83">
        <f t="shared" si="65"/>
        <v>0</v>
      </c>
      <c r="BU584" s="82">
        <f t="shared" si="66"/>
        <v>3.2799999999999994</v>
      </c>
      <c r="BV584" s="3" t="str">
        <f t="shared" si="67"/>
        <v>1</v>
      </c>
      <c r="BW584" s="3" t="str">
        <f t="shared" si="70"/>
        <v>0</v>
      </c>
      <c r="BX584" s="3" t="str">
        <f t="shared" si="68"/>
        <v>0</v>
      </c>
    </row>
    <row r="585" spans="1:76" x14ac:dyDescent="0.3">
      <c r="A585" t="s">
        <v>2470</v>
      </c>
      <c r="C585" t="s">
        <v>2471</v>
      </c>
      <c r="D585" t="s">
        <v>2472</v>
      </c>
      <c r="F585" t="s">
        <v>116</v>
      </c>
      <c r="G585" t="s">
        <v>124</v>
      </c>
      <c r="H585" t="s">
        <v>68</v>
      </c>
      <c r="L585" t="s">
        <v>2473</v>
      </c>
      <c r="N585" t="s">
        <v>118</v>
      </c>
      <c r="O585" t="s">
        <v>2474</v>
      </c>
      <c r="P585" s="1">
        <v>42968</v>
      </c>
      <c r="R585">
        <v>688.1</v>
      </c>
      <c r="S585">
        <v>5</v>
      </c>
      <c r="U585">
        <v>783</v>
      </c>
      <c r="W585">
        <v>10</v>
      </c>
      <c r="Y585" t="s">
        <v>70</v>
      </c>
      <c r="Z585" t="s">
        <v>71</v>
      </c>
      <c r="AB585" t="s">
        <v>72</v>
      </c>
      <c r="AN585" t="s">
        <v>241</v>
      </c>
      <c r="AW585" t="s">
        <v>73</v>
      </c>
      <c r="AX585" t="s">
        <v>82</v>
      </c>
      <c r="AY585">
        <v>0</v>
      </c>
      <c r="AZ585" t="s">
        <v>49</v>
      </c>
      <c r="BA585" t="s">
        <v>82</v>
      </c>
      <c r="BB585">
        <v>0</v>
      </c>
      <c r="BD585">
        <v>0.03</v>
      </c>
      <c r="BE585">
        <v>54.23</v>
      </c>
      <c r="BF585">
        <v>54.23</v>
      </c>
      <c r="BG585">
        <v>5.63</v>
      </c>
      <c r="BL585" t="s">
        <v>124</v>
      </c>
      <c r="BM585" t="s">
        <v>125</v>
      </c>
      <c r="BO585" t="s">
        <v>120</v>
      </c>
      <c r="BP585" t="s">
        <v>233</v>
      </c>
      <c r="BQ585" s="3">
        <v>1</v>
      </c>
      <c r="BR585" s="3" t="str">
        <f t="shared" si="63"/>
        <v>Historia de Panamá</v>
      </c>
      <c r="BS585" s="3">
        <f t="shared" si="64"/>
        <v>21</v>
      </c>
      <c r="BT585" s="83">
        <f t="shared" si="65"/>
        <v>0</v>
      </c>
      <c r="BU585" s="82">
        <f t="shared" si="66"/>
        <v>2.8149999999999995</v>
      </c>
      <c r="BV585" s="3" t="str">
        <f t="shared" si="67"/>
        <v>0</v>
      </c>
      <c r="BW585" s="3" t="str">
        <f t="shared" si="70"/>
        <v>1</v>
      </c>
      <c r="BX585" s="3" t="str">
        <f t="shared" si="68"/>
        <v>0</v>
      </c>
    </row>
    <row r="586" spans="1:76" ht="15" customHeight="1" x14ac:dyDescent="0.3">
      <c r="A586" t="s">
        <v>2475</v>
      </c>
      <c r="C586" t="s">
        <v>2476</v>
      </c>
      <c r="D586" t="s">
        <v>2477</v>
      </c>
      <c r="F586" t="s">
        <v>116</v>
      </c>
      <c r="G586" t="s">
        <v>163</v>
      </c>
      <c r="H586" t="s">
        <v>68</v>
      </c>
      <c r="K586" t="s">
        <v>164</v>
      </c>
      <c r="L586" t="s">
        <v>302</v>
      </c>
      <c r="N586" t="s">
        <v>118</v>
      </c>
      <c r="O586" t="s">
        <v>2404</v>
      </c>
      <c r="P586" s="1">
        <v>42967</v>
      </c>
      <c r="R586">
        <v>244.5</v>
      </c>
      <c r="S586">
        <v>4</v>
      </c>
      <c r="U586">
        <v>16</v>
      </c>
      <c r="W586">
        <v>10</v>
      </c>
      <c r="Y586" t="s">
        <v>140</v>
      </c>
      <c r="Z586" t="s">
        <v>71</v>
      </c>
      <c r="AB586" t="s">
        <v>72</v>
      </c>
      <c r="AK586" t="s">
        <v>167</v>
      </c>
      <c r="AW586" t="s">
        <v>73</v>
      </c>
      <c r="AX586" t="s">
        <v>82</v>
      </c>
      <c r="AY586">
        <v>0</v>
      </c>
      <c r="AZ586" t="s">
        <v>49</v>
      </c>
      <c r="BA586" t="s">
        <v>82</v>
      </c>
      <c r="BB586">
        <v>0</v>
      </c>
      <c r="BD586">
        <v>0.03</v>
      </c>
      <c r="BE586">
        <v>1.53</v>
      </c>
      <c r="BF586">
        <v>1.53</v>
      </c>
      <c r="BG586">
        <v>5.47</v>
      </c>
      <c r="BL586" t="s">
        <v>163</v>
      </c>
      <c r="BM586" t="s">
        <v>165</v>
      </c>
      <c r="BO586" t="s">
        <v>120</v>
      </c>
      <c r="BP586" t="s">
        <v>233</v>
      </c>
      <c r="BQ586" s="3">
        <v>1</v>
      </c>
      <c r="BR586" s="3" t="str">
        <f t="shared" ref="BR586:BR649" si="71">+CONCATENATE(AF586,AG586,AH586,AI586,AJ586,AK586,AL586,AN586,AO586,AP586,AQ586,AR586,AS586,AT586,AU586,AV586)</f>
        <v>Economía de Panamá</v>
      </c>
      <c r="BS586" s="3">
        <f t="shared" ref="BS586:BS649" si="72">+DAY(P586)</f>
        <v>20</v>
      </c>
      <c r="BT586" s="83">
        <f t="shared" ref="BT586:BT649" si="73">+(V586/3400)/24</f>
        <v>0</v>
      </c>
      <c r="BU586" s="82">
        <f t="shared" ref="BU586:BU649" si="74">+((BG586/10)*5)</f>
        <v>2.7349999999999994</v>
      </c>
      <c r="BV586" s="3" t="str">
        <f t="shared" ref="BV586:BV649" si="75">+IF(BB586=1,"1","0")</f>
        <v>0</v>
      </c>
      <c r="BW586" s="3" t="str">
        <f t="shared" si="70"/>
        <v>1</v>
      </c>
      <c r="BX586" s="3" t="str">
        <f t="shared" ref="BX586:BX649" si="76">+IF(BB586=(-1),"1","0")</f>
        <v>0</v>
      </c>
    </row>
    <row r="587" spans="1:76" x14ac:dyDescent="0.3">
      <c r="A587" t="s">
        <v>2478</v>
      </c>
      <c r="C587" t="s">
        <v>2479</v>
      </c>
      <c r="D587" t="s">
        <v>2480</v>
      </c>
      <c r="F587" t="s">
        <v>116</v>
      </c>
      <c r="G587" t="s">
        <v>250</v>
      </c>
      <c r="H587" t="s">
        <v>68</v>
      </c>
      <c r="K587" t="s">
        <v>127</v>
      </c>
      <c r="N587" t="s">
        <v>118</v>
      </c>
      <c r="O587" t="s">
        <v>2474</v>
      </c>
      <c r="P587" s="1">
        <v>42968</v>
      </c>
      <c r="R587">
        <v>233.1</v>
      </c>
      <c r="S587">
        <v>5</v>
      </c>
      <c r="U587">
        <v>845</v>
      </c>
      <c r="W587">
        <v>8</v>
      </c>
      <c r="Y587" t="s">
        <v>140</v>
      </c>
      <c r="Z587" t="s">
        <v>71</v>
      </c>
      <c r="AB587" t="s">
        <v>72</v>
      </c>
      <c r="AP587" t="s">
        <v>224</v>
      </c>
      <c r="AW587" t="s">
        <v>73</v>
      </c>
      <c r="AX587" t="s">
        <v>74</v>
      </c>
      <c r="AY587">
        <v>1</v>
      </c>
      <c r="AZ587" t="s">
        <v>49</v>
      </c>
      <c r="BA587" t="s">
        <v>74</v>
      </c>
      <c r="BB587">
        <v>1</v>
      </c>
      <c r="BD587">
        <v>0.39</v>
      </c>
      <c r="BE587">
        <v>845</v>
      </c>
      <c r="BF587">
        <v>845</v>
      </c>
      <c r="BG587">
        <v>8.75</v>
      </c>
      <c r="BL587" t="s">
        <v>250</v>
      </c>
      <c r="BM587" t="s">
        <v>251</v>
      </c>
      <c r="BN587">
        <v>1</v>
      </c>
      <c r="BO587" t="s">
        <v>120</v>
      </c>
      <c r="BP587" t="s">
        <v>233</v>
      </c>
      <c r="BQ587" s="3">
        <v>1</v>
      </c>
      <c r="BR587" s="3" t="str">
        <f t="shared" si="71"/>
        <v>Tránsito de buques por el Canal</v>
      </c>
      <c r="BS587" s="3">
        <f t="shared" si="72"/>
        <v>21</v>
      </c>
      <c r="BT587" s="83">
        <f t="shared" si="73"/>
        <v>0</v>
      </c>
      <c r="BU587" s="82">
        <f t="shared" si="74"/>
        <v>4.375</v>
      </c>
      <c r="BV587" s="3" t="str">
        <f t="shared" si="75"/>
        <v>1</v>
      </c>
      <c r="BW587" s="3" t="str">
        <f t="shared" si="70"/>
        <v>0</v>
      </c>
      <c r="BX587" s="3" t="str">
        <f t="shared" si="76"/>
        <v>0</v>
      </c>
    </row>
    <row r="588" spans="1:76" x14ac:dyDescent="0.3">
      <c r="A588" t="s">
        <v>2481</v>
      </c>
      <c r="C588" t="s">
        <v>2482</v>
      </c>
      <c r="D588" t="s">
        <v>2483</v>
      </c>
      <c r="F588" t="s">
        <v>116</v>
      </c>
      <c r="G588" t="s">
        <v>129</v>
      </c>
      <c r="H588" t="s">
        <v>68</v>
      </c>
      <c r="K588" t="s">
        <v>130</v>
      </c>
      <c r="N588" t="s">
        <v>118</v>
      </c>
      <c r="O588" t="s">
        <v>2474</v>
      </c>
      <c r="P588" s="1">
        <v>42968</v>
      </c>
      <c r="R588">
        <v>42.7</v>
      </c>
      <c r="S588">
        <v>4</v>
      </c>
      <c r="U588">
        <v>65</v>
      </c>
      <c r="W588">
        <v>13</v>
      </c>
      <c r="Y588" t="s">
        <v>70</v>
      </c>
      <c r="Z588" t="s">
        <v>71</v>
      </c>
      <c r="AB588" t="s">
        <v>72</v>
      </c>
      <c r="AE588" t="s">
        <v>194</v>
      </c>
      <c r="AM588" t="s">
        <v>77</v>
      </c>
      <c r="AV588" t="s">
        <v>262</v>
      </c>
      <c r="AW588" t="s">
        <v>73</v>
      </c>
      <c r="AX588" t="s">
        <v>74</v>
      </c>
      <c r="AY588">
        <v>1</v>
      </c>
      <c r="AZ588" t="s">
        <v>49</v>
      </c>
      <c r="BA588" t="s">
        <v>74</v>
      </c>
      <c r="BB588">
        <v>1</v>
      </c>
      <c r="BD588">
        <v>0.05</v>
      </c>
      <c r="BE588">
        <v>65</v>
      </c>
      <c r="BF588">
        <v>65</v>
      </c>
      <c r="BG588">
        <v>9.3800000000000008</v>
      </c>
      <c r="BL588" t="s">
        <v>129</v>
      </c>
      <c r="BM588" t="s">
        <v>131</v>
      </c>
      <c r="BO588" t="s">
        <v>120</v>
      </c>
      <c r="BP588" t="s">
        <v>77</v>
      </c>
      <c r="BQ588" s="3">
        <v>1</v>
      </c>
      <c r="BR588" s="3" t="str">
        <f t="shared" si="71"/>
        <v>Cumbres, seminarios, foros</v>
      </c>
      <c r="BS588" s="3">
        <f t="shared" si="72"/>
        <v>21</v>
      </c>
      <c r="BT588" s="83">
        <f t="shared" si="73"/>
        <v>0</v>
      </c>
      <c r="BU588" s="82">
        <f t="shared" si="74"/>
        <v>4.6900000000000004</v>
      </c>
      <c r="BV588" s="3" t="str">
        <f t="shared" si="75"/>
        <v>1</v>
      </c>
      <c r="BW588" s="3" t="str">
        <f t="shared" si="70"/>
        <v>0</v>
      </c>
      <c r="BX588" s="3" t="str">
        <f t="shared" si="76"/>
        <v>0</v>
      </c>
    </row>
    <row r="589" spans="1:76" ht="15" customHeight="1" x14ac:dyDescent="0.3">
      <c r="A589" t="s">
        <v>2484</v>
      </c>
      <c r="C589" t="s">
        <v>2485</v>
      </c>
      <c r="D589" t="s">
        <v>2486</v>
      </c>
      <c r="F589" t="s">
        <v>116</v>
      </c>
      <c r="G589" t="s">
        <v>126</v>
      </c>
      <c r="H589" t="s">
        <v>68</v>
      </c>
      <c r="K589" t="s">
        <v>127</v>
      </c>
      <c r="L589" t="s">
        <v>353</v>
      </c>
      <c r="N589" t="s">
        <v>118</v>
      </c>
      <c r="O589" t="s">
        <v>2474</v>
      </c>
      <c r="P589" s="1">
        <v>42968</v>
      </c>
      <c r="R589">
        <v>773.2</v>
      </c>
      <c r="S589">
        <v>5</v>
      </c>
      <c r="U589">
        <v>1015</v>
      </c>
      <c r="W589">
        <v>13</v>
      </c>
      <c r="Y589" t="s">
        <v>70</v>
      </c>
      <c r="Z589" t="s">
        <v>71</v>
      </c>
      <c r="AB589" t="s">
        <v>72</v>
      </c>
      <c r="AQ589" t="s">
        <v>301</v>
      </c>
      <c r="AW589" t="s">
        <v>73</v>
      </c>
      <c r="AX589" t="s">
        <v>82</v>
      </c>
      <c r="AY589">
        <v>0</v>
      </c>
      <c r="AZ589" t="s">
        <v>49</v>
      </c>
      <c r="BA589" t="s">
        <v>82</v>
      </c>
      <c r="BB589">
        <v>0</v>
      </c>
      <c r="BD589">
        <v>0.03</v>
      </c>
      <c r="BE589">
        <v>68.61</v>
      </c>
      <c r="BF589">
        <v>68.61</v>
      </c>
      <c r="BG589">
        <v>5.94</v>
      </c>
      <c r="BL589" t="s">
        <v>126</v>
      </c>
      <c r="BM589" t="s">
        <v>128</v>
      </c>
      <c r="BO589" t="s">
        <v>120</v>
      </c>
      <c r="BP589" t="s">
        <v>233</v>
      </c>
      <c r="BQ589" s="3">
        <v>1</v>
      </c>
      <c r="BR589" s="3" t="str">
        <f t="shared" si="71"/>
        <v>Tratamiento de aguas</v>
      </c>
      <c r="BS589" s="3">
        <f t="shared" si="72"/>
        <v>21</v>
      </c>
      <c r="BT589" s="83">
        <f t="shared" si="73"/>
        <v>0</v>
      </c>
      <c r="BU589" s="82">
        <f t="shared" si="74"/>
        <v>2.9700000000000006</v>
      </c>
      <c r="BV589" s="3" t="str">
        <f t="shared" si="75"/>
        <v>0</v>
      </c>
      <c r="BW589" s="3" t="str">
        <f t="shared" si="70"/>
        <v>1</v>
      </c>
      <c r="BX589" s="3" t="str">
        <f t="shared" si="76"/>
        <v>0</v>
      </c>
    </row>
    <row r="590" spans="1:76" x14ac:dyDescent="0.3">
      <c r="A590" t="s">
        <v>2487</v>
      </c>
      <c r="B590" t="s">
        <v>2488</v>
      </c>
      <c r="C590" t="s">
        <v>2488</v>
      </c>
      <c r="D590" t="s">
        <v>2489</v>
      </c>
      <c r="F590" t="s">
        <v>66</v>
      </c>
      <c r="G590" t="s">
        <v>86</v>
      </c>
      <c r="H590" t="s">
        <v>68</v>
      </c>
      <c r="N590" t="s">
        <v>69</v>
      </c>
      <c r="O590" t="s">
        <v>2490</v>
      </c>
      <c r="P590" s="1">
        <v>42969</v>
      </c>
      <c r="Q590" s="2">
        <v>0.29930555555555555</v>
      </c>
      <c r="S590">
        <v>1720</v>
      </c>
      <c r="U590">
        <v>100</v>
      </c>
      <c r="X590">
        <v>4</v>
      </c>
      <c r="Y590" t="s">
        <v>70</v>
      </c>
      <c r="Z590" t="s">
        <v>71</v>
      </c>
      <c r="AB590" t="s">
        <v>72</v>
      </c>
      <c r="AD590" t="s">
        <v>77</v>
      </c>
      <c r="AM590" t="s">
        <v>77</v>
      </c>
      <c r="AP590" t="s">
        <v>224</v>
      </c>
      <c r="AW590" t="s">
        <v>73</v>
      </c>
      <c r="AX590" t="s">
        <v>74</v>
      </c>
      <c r="AY590">
        <v>1</v>
      </c>
      <c r="AZ590" t="s">
        <v>49</v>
      </c>
      <c r="BA590" t="s">
        <v>74</v>
      </c>
      <c r="BB590">
        <v>1</v>
      </c>
      <c r="BE590">
        <v>5.16</v>
      </c>
      <c r="BF590">
        <v>5.16</v>
      </c>
      <c r="BG590">
        <v>7.81</v>
      </c>
      <c r="BL590" t="s">
        <v>86</v>
      </c>
      <c r="BM590" t="s">
        <v>87</v>
      </c>
      <c r="BP590" t="s">
        <v>233</v>
      </c>
      <c r="BQ590" s="3">
        <v>1</v>
      </c>
      <c r="BR590" s="3" t="str">
        <f t="shared" si="71"/>
        <v>Tránsito de buques por el Canal</v>
      </c>
      <c r="BS590" s="3">
        <f t="shared" si="72"/>
        <v>22</v>
      </c>
      <c r="BT590" s="83">
        <f t="shared" si="73"/>
        <v>0</v>
      </c>
      <c r="BU590" s="82">
        <f t="shared" si="74"/>
        <v>3.9049999999999994</v>
      </c>
      <c r="BV590" s="3" t="str">
        <f t="shared" si="75"/>
        <v>1</v>
      </c>
      <c r="BW590" s="3" t="str">
        <f t="shared" si="70"/>
        <v>0</v>
      </c>
      <c r="BX590" s="3" t="str">
        <f t="shared" si="76"/>
        <v>0</v>
      </c>
    </row>
    <row r="591" spans="1:76" x14ac:dyDescent="0.3">
      <c r="A591" t="s">
        <v>2491</v>
      </c>
      <c r="B591" t="s">
        <v>2492</v>
      </c>
      <c r="C591" t="s">
        <v>2492</v>
      </c>
      <c r="D591" t="s">
        <v>2493</v>
      </c>
      <c r="F591" t="s">
        <v>66</v>
      </c>
      <c r="G591" t="s">
        <v>67</v>
      </c>
      <c r="H591" t="s">
        <v>68</v>
      </c>
      <c r="L591" t="s">
        <v>1057</v>
      </c>
      <c r="N591" t="s">
        <v>69</v>
      </c>
      <c r="O591" t="s">
        <v>2494</v>
      </c>
      <c r="P591" s="1">
        <v>42969</v>
      </c>
      <c r="Q591" s="2">
        <v>0.28611111111111115</v>
      </c>
      <c r="S591">
        <v>49727</v>
      </c>
      <c r="U591">
        <v>462.46</v>
      </c>
      <c r="X591">
        <v>5</v>
      </c>
      <c r="Y591" t="s">
        <v>70</v>
      </c>
      <c r="Z591" t="s">
        <v>71</v>
      </c>
      <c r="AB591" t="s">
        <v>72</v>
      </c>
      <c r="AD591" t="s">
        <v>77</v>
      </c>
      <c r="AP591" t="s">
        <v>224</v>
      </c>
      <c r="AW591" t="s">
        <v>73</v>
      </c>
      <c r="AX591" t="s">
        <v>74</v>
      </c>
      <c r="AY591">
        <v>1</v>
      </c>
      <c r="AZ591" t="s">
        <v>49</v>
      </c>
      <c r="BA591" t="s">
        <v>74</v>
      </c>
      <c r="BB591">
        <v>1</v>
      </c>
      <c r="BE591">
        <v>462.46</v>
      </c>
      <c r="BF591">
        <v>462.46</v>
      </c>
      <c r="BG591">
        <v>7.81</v>
      </c>
      <c r="BL591" t="s">
        <v>67</v>
      </c>
      <c r="BM591" t="s">
        <v>75</v>
      </c>
      <c r="BP591" t="s">
        <v>233</v>
      </c>
      <c r="BQ591" s="3">
        <v>1</v>
      </c>
      <c r="BR591" s="3" t="s">
        <v>184</v>
      </c>
      <c r="BS591" s="3">
        <f t="shared" si="72"/>
        <v>22</v>
      </c>
      <c r="BT591" s="83">
        <f t="shared" si="73"/>
        <v>0</v>
      </c>
      <c r="BU591" s="82">
        <f t="shared" si="74"/>
        <v>3.9049999999999994</v>
      </c>
      <c r="BV591" s="3" t="str">
        <f t="shared" si="75"/>
        <v>1</v>
      </c>
      <c r="BW591" s="3" t="str">
        <f t="shared" si="70"/>
        <v>0</v>
      </c>
      <c r="BX591" s="3" t="str">
        <f t="shared" si="76"/>
        <v>0</v>
      </c>
    </row>
    <row r="592" spans="1:76" x14ac:dyDescent="0.3">
      <c r="A592" t="s">
        <v>2495</v>
      </c>
      <c r="C592" t="s">
        <v>2496</v>
      </c>
      <c r="D592" t="s">
        <v>2497</v>
      </c>
      <c r="F592" t="s">
        <v>116</v>
      </c>
      <c r="G592" t="s">
        <v>163</v>
      </c>
      <c r="H592" t="s">
        <v>68</v>
      </c>
      <c r="K592" t="s">
        <v>164</v>
      </c>
      <c r="N592" t="s">
        <v>118</v>
      </c>
      <c r="O592" t="s">
        <v>2404</v>
      </c>
      <c r="P592" s="1">
        <v>42967</v>
      </c>
      <c r="R592">
        <v>229.2</v>
      </c>
      <c r="S592">
        <v>4</v>
      </c>
      <c r="U592">
        <v>15</v>
      </c>
      <c r="W592">
        <v>23</v>
      </c>
      <c r="Y592" t="s">
        <v>140</v>
      </c>
      <c r="Z592" t="s">
        <v>71</v>
      </c>
      <c r="AB592" t="s">
        <v>72</v>
      </c>
      <c r="AH592" t="s">
        <v>216</v>
      </c>
      <c r="AW592" t="s">
        <v>73</v>
      </c>
      <c r="AX592" t="s">
        <v>82</v>
      </c>
      <c r="AY592">
        <v>0</v>
      </c>
      <c r="AZ592" t="s">
        <v>49</v>
      </c>
      <c r="BA592" t="s">
        <v>82</v>
      </c>
      <c r="BB592">
        <v>0</v>
      </c>
      <c r="BD592">
        <v>0.03</v>
      </c>
      <c r="BE592">
        <v>1.53</v>
      </c>
      <c r="BF592">
        <v>1.53</v>
      </c>
      <c r="BG592">
        <v>5.47</v>
      </c>
      <c r="BL592" t="s">
        <v>163</v>
      </c>
      <c r="BM592" t="s">
        <v>165</v>
      </c>
      <c r="BO592" t="s">
        <v>120</v>
      </c>
      <c r="BP592" t="s">
        <v>233</v>
      </c>
      <c r="BQ592" s="3">
        <v>1</v>
      </c>
      <c r="BR592" s="3" t="s">
        <v>344</v>
      </c>
      <c r="BS592" s="3">
        <f t="shared" si="72"/>
        <v>20</v>
      </c>
      <c r="BT592" s="83">
        <f t="shared" si="73"/>
        <v>0</v>
      </c>
      <c r="BU592" s="82">
        <f t="shared" si="74"/>
        <v>2.7349999999999994</v>
      </c>
      <c r="BV592" s="3" t="str">
        <f t="shared" si="75"/>
        <v>0</v>
      </c>
      <c r="BW592" s="3" t="str">
        <f t="shared" si="70"/>
        <v>1</v>
      </c>
      <c r="BX592" s="3" t="str">
        <f t="shared" si="76"/>
        <v>0</v>
      </c>
    </row>
    <row r="593" spans="1:76" x14ac:dyDescent="0.3">
      <c r="A593" t="s">
        <v>2498</v>
      </c>
      <c r="C593" t="s">
        <v>2499</v>
      </c>
      <c r="D593" t="s">
        <v>2500</v>
      </c>
      <c r="F593" t="s">
        <v>116</v>
      </c>
      <c r="G593" t="s">
        <v>163</v>
      </c>
      <c r="H593" t="s">
        <v>68</v>
      </c>
      <c r="K593" t="s">
        <v>164</v>
      </c>
      <c r="L593" t="s">
        <v>1066</v>
      </c>
      <c r="N593" t="s">
        <v>118</v>
      </c>
      <c r="O593" t="s">
        <v>2404</v>
      </c>
      <c r="P593" s="1">
        <v>42967</v>
      </c>
      <c r="R593">
        <v>324.2</v>
      </c>
      <c r="S593">
        <v>4</v>
      </c>
      <c r="U593">
        <v>22</v>
      </c>
      <c r="W593">
        <v>14</v>
      </c>
      <c r="Y593" t="s">
        <v>140</v>
      </c>
      <c r="Z593" t="s">
        <v>71</v>
      </c>
      <c r="AB593" t="s">
        <v>72</v>
      </c>
      <c r="AU593" t="s">
        <v>174</v>
      </c>
      <c r="AW593" t="s">
        <v>73</v>
      </c>
      <c r="AX593" t="s">
        <v>78</v>
      </c>
      <c r="AY593">
        <v>1</v>
      </c>
      <c r="AZ593" t="s">
        <v>49</v>
      </c>
      <c r="BA593" t="s">
        <v>78</v>
      </c>
      <c r="BB593">
        <v>1</v>
      </c>
      <c r="BD593">
        <v>0.22</v>
      </c>
      <c r="BE593">
        <v>11</v>
      </c>
      <c r="BF593">
        <v>11</v>
      </c>
      <c r="BG593">
        <v>6.56</v>
      </c>
      <c r="BL593" t="s">
        <v>163</v>
      </c>
      <c r="BM593" t="s">
        <v>165</v>
      </c>
      <c r="BO593" t="s">
        <v>120</v>
      </c>
      <c r="BP593" t="s">
        <v>233</v>
      </c>
      <c r="BQ593" s="3">
        <v>1</v>
      </c>
      <c r="BR593" s="3" t="str">
        <f t="shared" si="71"/>
        <v>Relaciones internacionales</v>
      </c>
      <c r="BS593" s="3">
        <f t="shared" si="72"/>
        <v>20</v>
      </c>
      <c r="BT593" s="83">
        <f t="shared" si="73"/>
        <v>0</v>
      </c>
      <c r="BU593" s="82">
        <f t="shared" si="74"/>
        <v>3.2799999999999994</v>
      </c>
      <c r="BV593" s="3" t="str">
        <f t="shared" si="75"/>
        <v>1</v>
      </c>
      <c r="BW593" s="3" t="str">
        <f t="shared" si="70"/>
        <v>0</v>
      </c>
      <c r="BX593" s="3" t="str">
        <f t="shared" si="76"/>
        <v>0</v>
      </c>
    </row>
    <row r="594" spans="1:76" x14ac:dyDescent="0.3">
      <c r="A594" t="s">
        <v>2501</v>
      </c>
      <c r="C594" t="s">
        <v>2502</v>
      </c>
      <c r="D594" t="s">
        <v>2503</v>
      </c>
      <c r="F594" t="s">
        <v>116</v>
      </c>
      <c r="G594" t="s">
        <v>126</v>
      </c>
      <c r="H594" t="s">
        <v>68</v>
      </c>
      <c r="K594" t="s">
        <v>127</v>
      </c>
      <c r="L594" t="s">
        <v>133</v>
      </c>
      <c r="N594" t="s">
        <v>118</v>
      </c>
      <c r="O594" t="s">
        <v>2474</v>
      </c>
      <c r="P594" s="1">
        <v>42968</v>
      </c>
      <c r="R594">
        <v>375.4</v>
      </c>
      <c r="S594">
        <v>5</v>
      </c>
      <c r="U594">
        <v>489</v>
      </c>
      <c r="W594">
        <v>16</v>
      </c>
      <c r="Y594" t="s">
        <v>70</v>
      </c>
      <c r="Z594" t="s">
        <v>71</v>
      </c>
      <c r="AB594" t="s">
        <v>72</v>
      </c>
      <c r="AP594" t="s">
        <v>224</v>
      </c>
      <c r="AW594" t="s">
        <v>73</v>
      </c>
      <c r="AX594" t="s">
        <v>78</v>
      </c>
      <c r="AY594">
        <v>1</v>
      </c>
      <c r="AZ594" t="s">
        <v>49</v>
      </c>
      <c r="BA594" t="s">
        <v>78</v>
      </c>
      <c r="BB594">
        <v>1</v>
      </c>
      <c r="BD594">
        <v>0.11</v>
      </c>
      <c r="BE594">
        <v>244.5</v>
      </c>
      <c r="BF594">
        <v>244.5</v>
      </c>
      <c r="BG594">
        <v>7.5</v>
      </c>
      <c r="BL594" t="s">
        <v>126</v>
      </c>
      <c r="BM594" t="s">
        <v>128</v>
      </c>
      <c r="BO594" t="s">
        <v>120</v>
      </c>
      <c r="BP594" t="s">
        <v>77</v>
      </c>
      <c r="BQ594" s="3">
        <v>1</v>
      </c>
      <c r="BR594" s="3" t="str">
        <f t="shared" si="71"/>
        <v>Tránsito de buques por el Canal</v>
      </c>
      <c r="BS594" s="3">
        <f t="shared" si="72"/>
        <v>21</v>
      </c>
      <c r="BT594" s="83">
        <f t="shared" si="73"/>
        <v>0</v>
      </c>
      <c r="BU594" s="82">
        <f t="shared" si="74"/>
        <v>3.75</v>
      </c>
      <c r="BV594" s="3" t="str">
        <f t="shared" si="75"/>
        <v>1</v>
      </c>
      <c r="BW594" s="3" t="str">
        <f t="shared" si="70"/>
        <v>0</v>
      </c>
      <c r="BX594" s="3" t="str">
        <f t="shared" si="76"/>
        <v>0</v>
      </c>
    </row>
    <row r="595" spans="1:76" x14ac:dyDescent="0.3">
      <c r="A595" t="s">
        <v>2504</v>
      </c>
      <c r="B595" t="s">
        <v>2505</v>
      </c>
      <c r="C595" t="s">
        <v>2505</v>
      </c>
      <c r="D595" t="s">
        <v>2506</v>
      </c>
      <c r="F595" t="s">
        <v>66</v>
      </c>
      <c r="G595" t="s">
        <v>80</v>
      </c>
      <c r="H595" t="s">
        <v>68</v>
      </c>
      <c r="N595" t="s">
        <v>69</v>
      </c>
      <c r="O595" t="s">
        <v>2507</v>
      </c>
      <c r="P595" s="1">
        <v>42969</v>
      </c>
      <c r="Q595" s="2">
        <v>1.0416666666666666E-2</v>
      </c>
      <c r="S595">
        <v>32432</v>
      </c>
      <c r="U595">
        <v>214.05</v>
      </c>
      <c r="X595">
        <v>6</v>
      </c>
      <c r="Z595" t="s">
        <v>71</v>
      </c>
      <c r="AB595" t="s">
        <v>72</v>
      </c>
      <c r="AP595" t="s">
        <v>224</v>
      </c>
      <c r="AW595" t="s">
        <v>73</v>
      </c>
      <c r="AX595" t="s">
        <v>78</v>
      </c>
      <c r="AY595">
        <v>1</v>
      </c>
      <c r="AZ595" t="s">
        <v>49</v>
      </c>
      <c r="BA595" t="s">
        <v>78</v>
      </c>
      <c r="BB595">
        <v>1</v>
      </c>
      <c r="BE595">
        <v>107.03</v>
      </c>
      <c r="BF595">
        <v>107.03</v>
      </c>
      <c r="BG595">
        <v>6.56</v>
      </c>
      <c r="BL595" t="s">
        <v>80</v>
      </c>
      <c r="BM595" t="s">
        <v>81</v>
      </c>
      <c r="BP595" t="s">
        <v>233</v>
      </c>
      <c r="BQ595" s="3">
        <v>1</v>
      </c>
      <c r="BR595" s="3" t="str">
        <f t="shared" si="71"/>
        <v>Tránsito de buques por el Canal</v>
      </c>
      <c r="BS595" s="3">
        <f t="shared" si="72"/>
        <v>22</v>
      </c>
      <c r="BT595" s="83">
        <f t="shared" si="73"/>
        <v>0</v>
      </c>
      <c r="BU595" s="82">
        <f t="shared" si="74"/>
        <v>3.2799999999999994</v>
      </c>
      <c r="BV595" s="3" t="str">
        <f t="shared" si="75"/>
        <v>1</v>
      </c>
      <c r="BW595" s="3" t="str">
        <f t="shared" si="70"/>
        <v>0</v>
      </c>
      <c r="BX595" s="3" t="str">
        <f t="shared" si="76"/>
        <v>0</v>
      </c>
    </row>
    <row r="596" spans="1:76" x14ac:dyDescent="0.3">
      <c r="A596" t="s">
        <v>2508</v>
      </c>
      <c r="C596" t="s">
        <v>2509</v>
      </c>
      <c r="D596" t="s">
        <v>2510</v>
      </c>
      <c r="F596" t="s">
        <v>134</v>
      </c>
      <c r="G596" t="s">
        <v>135</v>
      </c>
      <c r="H596" t="s">
        <v>68</v>
      </c>
      <c r="I596" t="s">
        <v>68</v>
      </c>
      <c r="N596" t="s">
        <v>134</v>
      </c>
      <c r="O596" t="s">
        <v>2511</v>
      </c>
      <c r="P596" s="1">
        <v>42969</v>
      </c>
      <c r="Q596" s="2">
        <v>0.417025462962963</v>
      </c>
      <c r="U596">
        <v>2783.9</v>
      </c>
      <c r="V596">
        <v>82</v>
      </c>
      <c r="Z596" t="s">
        <v>71</v>
      </c>
      <c r="AA596" t="s">
        <v>68</v>
      </c>
      <c r="AP596" t="s">
        <v>224</v>
      </c>
      <c r="AW596" t="s">
        <v>73</v>
      </c>
      <c r="AX596" t="s">
        <v>74</v>
      </c>
      <c r="AY596">
        <v>1</v>
      </c>
      <c r="AZ596" t="s">
        <v>49</v>
      </c>
      <c r="BA596" t="s">
        <v>74</v>
      </c>
      <c r="BB596">
        <v>1</v>
      </c>
      <c r="BC596">
        <v>82</v>
      </c>
      <c r="BE596">
        <v>2783.9</v>
      </c>
      <c r="BF596">
        <v>2783.9</v>
      </c>
      <c r="BG596">
        <v>10</v>
      </c>
      <c r="BL596" t="s">
        <v>136</v>
      </c>
      <c r="BP596" t="s">
        <v>233</v>
      </c>
      <c r="BQ596" s="3">
        <v>1</v>
      </c>
      <c r="BR596" s="3" t="str">
        <f t="shared" si="71"/>
        <v>Tránsito de buques por el Canal</v>
      </c>
      <c r="BS596" s="3">
        <f t="shared" si="72"/>
        <v>22</v>
      </c>
      <c r="BT596" s="83">
        <f t="shared" si="73"/>
        <v>1.0049019607843138E-3</v>
      </c>
      <c r="BU596" s="82">
        <f t="shared" si="74"/>
        <v>5</v>
      </c>
      <c r="BV596" s="3" t="str">
        <f t="shared" si="75"/>
        <v>1</v>
      </c>
      <c r="BW596" s="3" t="str">
        <f t="shared" si="70"/>
        <v>0</v>
      </c>
      <c r="BX596" s="3" t="str">
        <f t="shared" si="76"/>
        <v>0</v>
      </c>
    </row>
    <row r="597" spans="1:76" ht="15" customHeight="1" x14ac:dyDescent="0.3">
      <c r="A597" t="s">
        <v>2512</v>
      </c>
      <c r="C597" t="s">
        <v>2513</v>
      </c>
      <c r="D597" t="s">
        <v>2510</v>
      </c>
      <c r="F597" t="s">
        <v>134</v>
      </c>
      <c r="G597" t="s">
        <v>135</v>
      </c>
      <c r="H597" t="s">
        <v>68</v>
      </c>
      <c r="I597" t="s">
        <v>68</v>
      </c>
      <c r="N597" t="s">
        <v>134</v>
      </c>
      <c r="O597" t="s">
        <v>2514</v>
      </c>
      <c r="P597" s="1">
        <v>42969</v>
      </c>
      <c r="Q597" s="2">
        <v>0.36423611111111115</v>
      </c>
      <c r="U597">
        <v>4074.02</v>
      </c>
      <c r="V597">
        <v>120</v>
      </c>
      <c r="Z597" t="s">
        <v>71</v>
      </c>
      <c r="AA597" t="s">
        <v>68</v>
      </c>
      <c r="AP597" t="s">
        <v>224</v>
      </c>
      <c r="AW597" t="s">
        <v>73</v>
      </c>
      <c r="AX597" t="s">
        <v>74</v>
      </c>
      <c r="AY597">
        <v>1</v>
      </c>
      <c r="AZ597" t="s">
        <v>49</v>
      </c>
      <c r="BA597" t="s">
        <v>74</v>
      </c>
      <c r="BB597">
        <v>1</v>
      </c>
      <c r="BC597">
        <v>120</v>
      </c>
      <c r="BE597">
        <v>4074.02</v>
      </c>
      <c r="BF597">
        <v>4074.02</v>
      </c>
      <c r="BG597">
        <v>10</v>
      </c>
      <c r="BL597" t="s">
        <v>136</v>
      </c>
      <c r="BP597" t="s">
        <v>233</v>
      </c>
      <c r="BQ597" s="3">
        <v>1</v>
      </c>
      <c r="BR597" s="3" t="str">
        <f t="shared" si="71"/>
        <v>Tránsito de buques por el Canal</v>
      </c>
      <c r="BS597" s="3">
        <f t="shared" si="72"/>
        <v>22</v>
      </c>
      <c r="BT597" s="83">
        <f t="shared" si="73"/>
        <v>1.4705882352941176E-3</v>
      </c>
      <c r="BU597" s="82">
        <f t="shared" si="74"/>
        <v>5</v>
      </c>
      <c r="BV597" s="3" t="str">
        <f t="shared" si="75"/>
        <v>1</v>
      </c>
      <c r="BW597" s="3" t="str">
        <f t="shared" si="70"/>
        <v>0</v>
      </c>
      <c r="BX597" s="3" t="str">
        <f t="shared" si="76"/>
        <v>0</v>
      </c>
    </row>
    <row r="598" spans="1:76" x14ac:dyDescent="0.3">
      <c r="A598" t="s">
        <v>2515</v>
      </c>
      <c r="B598" t="s">
        <v>2516</v>
      </c>
      <c r="C598" s="89" t="s">
        <v>2516</v>
      </c>
      <c r="D598" t="s">
        <v>2517</v>
      </c>
      <c r="F598" t="s">
        <v>66</v>
      </c>
      <c r="G598" t="s">
        <v>113</v>
      </c>
      <c r="H598" t="s">
        <v>68</v>
      </c>
      <c r="L598" t="s">
        <v>328</v>
      </c>
      <c r="N598" t="s">
        <v>69</v>
      </c>
      <c r="O598" t="s">
        <v>2518</v>
      </c>
      <c r="P598" s="1">
        <v>42969</v>
      </c>
      <c r="Q598" s="2">
        <v>0.35625000000000001</v>
      </c>
      <c r="S598">
        <v>24754</v>
      </c>
      <c r="T598">
        <v>311</v>
      </c>
      <c r="U598">
        <v>170.8</v>
      </c>
      <c r="X598">
        <v>5</v>
      </c>
      <c r="Y598" t="s">
        <v>70</v>
      </c>
      <c r="Z598" t="s">
        <v>71</v>
      </c>
      <c r="AB598" t="s">
        <v>72</v>
      </c>
      <c r="AD598" t="s">
        <v>77</v>
      </c>
      <c r="AP598" t="s">
        <v>224</v>
      </c>
      <c r="AW598" t="s">
        <v>73</v>
      </c>
      <c r="AX598" t="s">
        <v>74</v>
      </c>
      <c r="AY598">
        <v>1</v>
      </c>
      <c r="AZ598" t="s">
        <v>49</v>
      </c>
      <c r="BA598" t="s">
        <v>74</v>
      </c>
      <c r="BB598">
        <v>1</v>
      </c>
      <c r="BE598">
        <v>170.8</v>
      </c>
      <c r="BF598">
        <v>170.8</v>
      </c>
      <c r="BG598">
        <v>7.81</v>
      </c>
      <c r="BH598">
        <v>7.81</v>
      </c>
      <c r="BL598" t="s">
        <v>113</v>
      </c>
      <c r="BM598" t="s">
        <v>114</v>
      </c>
      <c r="BP598" t="s">
        <v>233</v>
      </c>
      <c r="BQ598" s="3">
        <v>1</v>
      </c>
      <c r="BR598" s="3" t="str">
        <f t="shared" si="71"/>
        <v>Tránsito de buques por el Canal</v>
      </c>
      <c r="BS598" s="3">
        <f t="shared" si="72"/>
        <v>22</v>
      </c>
      <c r="BT598" s="83">
        <f t="shared" si="73"/>
        <v>0</v>
      </c>
      <c r="BU598" s="82">
        <f t="shared" si="74"/>
        <v>3.9049999999999994</v>
      </c>
      <c r="BV598" s="3" t="str">
        <f t="shared" si="75"/>
        <v>1</v>
      </c>
      <c r="BW598" s="3" t="str">
        <f t="shared" si="70"/>
        <v>0</v>
      </c>
      <c r="BX598" s="3" t="str">
        <f t="shared" si="76"/>
        <v>0</v>
      </c>
    </row>
    <row r="599" spans="1:76" x14ac:dyDescent="0.3">
      <c r="A599" t="s">
        <v>2519</v>
      </c>
      <c r="B599" t="s">
        <v>2492</v>
      </c>
      <c r="C599" t="s">
        <v>2492</v>
      </c>
      <c r="D599" t="s">
        <v>2520</v>
      </c>
      <c r="F599" t="s">
        <v>66</v>
      </c>
      <c r="G599" t="s">
        <v>67</v>
      </c>
      <c r="H599" t="s">
        <v>68</v>
      </c>
      <c r="N599" t="s">
        <v>69</v>
      </c>
      <c r="O599" t="s">
        <v>2521</v>
      </c>
      <c r="P599" s="1">
        <v>42969</v>
      </c>
      <c r="Q599" s="2">
        <v>0.33055555555555555</v>
      </c>
      <c r="S599">
        <v>49727</v>
      </c>
      <c r="U599">
        <v>462.46</v>
      </c>
      <c r="X599">
        <v>5</v>
      </c>
      <c r="Y599" t="s">
        <v>70</v>
      </c>
      <c r="Z599" t="s">
        <v>71</v>
      </c>
      <c r="AB599" t="s">
        <v>72</v>
      </c>
      <c r="AD599" t="s">
        <v>77</v>
      </c>
      <c r="AP599" t="s">
        <v>224</v>
      </c>
      <c r="AW599" t="s">
        <v>73</v>
      </c>
      <c r="AX599" t="s">
        <v>74</v>
      </c>
      <c r="AY599">
        <v>1</v>
      </c>
      <c r="AZ599" t="s">
        <v>49</v>
      </c>
      <c r="BA599" t="s">
        <v>74</v>
      </c>
      <c r="BB599">
        <v>1</v>
      </c>
      <c r="BE599">
        <v>462.46</v>
      </c>
      <c r="BF599">
        <v>462.46</v>
      </c>
      <c r="BG599">
        <v>7.81</v>
      </c>
      <c r="BL599" t="s">
        <v>67</v>
      </c>
      <c r="BM599" t="s">
        <v>75</v>
      </c>
      <c r="BP599" t="s">
        <v>233</v>
      </c>
      <c r="BQ599" s="3">
        <v>1</v>
      </c>
      <c r="BR599" s="3" t="str">
        <f t="shared" si="71"/>
        <v>Tránsito de buques por el Canal</v>
      </c>
      <c r="BS599" s="3">
        <f t="shared" si="72"/>
        <v>22</v>
      </c>
      <c r="BT599" s="83">
        <f t="shared" si="73"/>
        <v>0</v>
      </c>
      <c r="BU599" s="82">
        <f t="shared" si="74"/>
        <v>3.9049999999999994</v>
      </c>
      <c r="BV599" s="3" t="str">
        <f t="shared" si="75"/>
        <v>1</v>
      </c>
      <c r="BW599" s="3" t="str">
        <f t="shared" si="70"/>
        <v>0</v>
      </c>
      <c r="BX599" s="3" t="str">
        <f t="shared" si="76"/>
        <v>0</v>
      </c>
    </row>
    <row r="600" spans="1:76" x14ac:dyDescent="0.3">
      <c r="A600" t="s">
        <v>2522</v>
      </c>
      <c r="B600" t="s">
        <v>2523</v>
      </c>
      <c r="C600" t="s">
        <v>2523</v>
      </c>
      <c r="D600" t="s">
        <v>2524</v>
      </c>
      <c r="F600" t="s">
        <v>66</v>
      </c>
      <c r="G600" t="s">
        <v>86</v>
      </c>
      <c r="H600" t="s">
        <v>68</v>
      </c>
      <c r="N600" t="s">
        <v>69</v>
      </c>
      <c r="O600" t="s">
        <v>2525</v>
      </c>
      <c r="P600" s="1">
        <v>42969</v>
      </c>
      <c r="Q600" s="2">
        <v>0.42777777777777781</v>
      </c>
      <c r="S600">
        <v>1720</v>
      </c>
      <c r="U600">
        <v>100</v>
      </c>
      <c r="X600">
        <v>4</v>
      </c>
      <c r="Y600" t="s">
        <v>70</v>
      </c>
      <c r="Z600" t="s">
        <v>71</v>
      </c>
      <c r="AB600" t="s">
        <v>72</v>
      </c>
      <c r="AD600" t="s">
        <v>77</v>
      </c>
      <c r="AE600" t="s">
        <v>194</v>
      </c>
      <c r="AM600" t="s">
        <v>77</v>
      </c>
      <c r="AP600" t="s">
        <v>224</v>
      </c>
      <c r="AW600" t="s">
        <v>73</v>
      </c>
      <c r="AX600" t="s">
        <v>74</v>
      </c>
      <c r="AY600">
        <v>1</v>
      </c>
      <c r="AZ600" t="s">
        <v>49</v>
      </c>
      <c r="BA600" t="s">
        <v>74</v>
      </c>
      <c r="BB600">
        <v>1</v>
      </c>
      <c r="BE600">
        <v>5.16</v>
      </c>
      <c r="BF600">
        <v>5.16</v>
      </c>
      <c r="BG600">
        <v>7.81</v>
      </c>
      <c r="BL600" t="s">
        <v>86</v>
      </c>
      <c r="BM600" t="s">
        <v>87</v>
      </c>
      <c r="BP600" t="s">
        <v>233</v>
      </c>
      <c r="BQ600" s="3">
        <v>1</v>
      </c>
      <c r="BR600" s="3" t="str">
        <f t="shared" si="71"/>
        <v>Tránsito de buques por el Canal</v>
      </c>
      <c r="BS600" s="3">
        <f t="shared" si="72"/>
        <v>22</v>
      </c>
      <c r="BT600" s="83">
        <f t="shared" si="73"/>
        <v>0</v>
      </c>
      <c r="BU600" s="82">
        <f t="shared" si="74"/>
        <v>3.9049999999999994</v>
      </c>
      <c r="BV600" s="3" t="str">
        <f t="shared" si="75"/>
        <v>1</v>
      </c>
      <c r="BW600" s="3" t="str">
        <f t="shared" si="70"/>
        <v>0</v>
      </c>
      <c r="BX600" s="3" t="str">
        <f t="shared" si="76"/>
        <v>0</v>
      </c>
    </row>
    <row r="601" spans="1:76" x14ac:dyDescent="0.3">
      <c r="A601" t="s">
        <v>2526</v>
      </c>
      <c r="B601" t="s">
        <v>2527</v>
      </c>
      <c r="C601" t="s">
        <v>2527</v>
      </c>
      <c r="D601" t="s">
        <v>2528</v>
      </c>
      <c r="F601" t="s">
        <v>66</v>
      </c>
      <c r="G601" t="s">
        <v>107</v>
      </c>
      <c r="H601" t="s">
        <v>68</v>
      </c>
      <c r="L601" t="s">
        <v>1057</v>
      </c>
      <c r="N601" t="s">
        <v>69</v>
      </c>
      <c r="O601" t="s">
        <v>2529</v>
      </c>
      <c r="P601" s="1">
        <v>42969</v>
      </c>
      <c r="Q601" s="2">
        <v>0.37916666666666665</v>
      </c>
      <c r="S601">
        <v>168</v>
      </c>
      <c r="U601">
        <v>100</v>
      </c>
      <c r="X601">
        <v>3</v>
      </c>
      <c r="Y601" t="s">
        <v>70</v>
      </c>
      <c r="Z601" t="s">
        <v>71</v>
      </c>
      <c r="AB601" t="s">
        <v>72</v>
      </c>
      <c r="AD601" t="s">
        <v>77</v>
      </c>
      <c r="AE601" t="s">
        <v>194</v>
      </c>
      <c r="AP601" t="s">
        <v>224</v>
      </c>
      <c r="AW601" t="s">
        <v>73</v>
      </c>
      <c r="AX601" t="s">
        <v>74</v>
      </c>
      <c r="AY601">
        <v>1</v>
      </c>
      <c r="AZ601" t="s">
        <v>49</v>
      </c>
      <c r="BA601" t="s">
        <v>74</v>
      </c>
      <c r="BB601">
        <v>1</v>
      </c>
      <c r="BE601">
        <v>0.34</v>
      </c>
      <c r="BF601">
        <v>0.34</v>
      </c>
      <c r="BG601">
        <v>7.81</v>
      </c>
      <c r="BL601" t="s">
        <v>107</v>
      </c>
      <c r="BM601" t="s">
        <v>108</v>
      </c>
      <c r="BP601" t="s">
        <v>233</v>
      </c>
      <c r="BQ601" s="3">
        <v>1</v>
      </c>
      <c r="BR601" s="3" t="str">
        <f t="shared" si="71"/>
        <v>Tránsito de buques por el Canal</v>
      </c>
      <c r="BS601" s="3">
        <f t="shared" si="72"/>
        <v>22</v>
      </c>
      <c r="BT601" s="83">
        <f t="shared" si="73"/>
        <v>0</v>
      </c>
      <c r="BU601" s="82">
        <f t="shared" si="74"/>
        <v>3.9049999999999994</v>
      </c>
      <c r="BV601" s="3" t="str">
        <f t="shared" si="75"/>
        <v>1</v>
      </c>
      <c r="BW601" s="3" t="str">
        <f t="shared" si="70"/>
        <v>0</v>
      </c>
      <c r="BX601" s="3" t="str">
        <f t="shared" si="76"/>
        <v>0</v>
      </c>
    </row>
    <row r="602" spans="1:76" x14ac:dyDescent="0.3">
      <c r="A602" t="s">
        <v>2530</v>
      </c>
      <c r="B602" t="s">
        <v>2531</v>
      </c>
      <c r="C602" t="s">
        <v>2531</v>
      </c>
      <c r="D602" t="s">
        <v>2532</v>
      </c>
      <c r="F602" t="s">
        <v>66</v>
      </c>
      <c r="G602" t="s">
        <v>67</v>
      </c>
      <c r="H602" t="s">
        <v>68</v>
      </c>
      <c r="L602" t="s">
        <v>133</v>
      </c>
      <c r="N602" t="s">
        <v>69</v>
      </c>
      <c r="O602" t="s">
        <v>2533</v>
      </c>
      <c r="P602" s="1">
        <v>42969</v>
      </c>
      <c r="Q602" s="2">
        <v>0.39444444444444443</v>
      </c>
      <c r="S602">
        <v>49727</v>
      </c>
      <c r="U602">
        <v>462.46</v>
      </c>
      <c r="X602">
        <v>5</v>
      </c>
      <c r="Y602" t="s">
        <v>70</v>
      </c>
      <c r="Z602" t="s">
        <v>71</v>
      </c>
      <c r="AB602" t="s">
        <v>72</v>
      </c>
      <c r="AD602" t="s">
        <v>77</v>
      </c>
      <c r="AE602" t="s">
        <v>194</v>
      </c>
      <c r="AM602" t="s">
        <v>77</v>
      </c>
      <c r="AP602" t="s">
        <v>224</v>
      </c>
      <c r="AW602" t="s">
        <v>73</v>
      </c>
      <c r="AX602" t="s">
        <v>74</v>
      </c>
      <c r="AY602">
        <v>1</v>
      </c>
      <c r="AZ602" t="s">
        <v>49</v>
      </c>
      <c r="BA602" t="s">
        <v>74</v>
      </c>
      <c r="BB602">
        <v>1</v>
      </c>
      <c r="BE602">
        <v>462.46</v>
      </c>
      <c r="BF602">
        <v>462.46</v>
      </c>
      <c r="BG602">
        <v>7.81</v>
      </c>
      <c r="BL602" t="s">
        <v>67</v>
      </c>
      <c r="BM602" t="s">
        <v>75</v>
      </c>
      <c r="BP602" t="s">
        <v>233</v>
      </c>
      <c r="BQ602" s="3">
        <v>1</v>
      </c>
      <c r="BR602" s="3" t="str">
        <f t="shared" si="71"/>
        <v>Tránsito de buques por el Canal</v>
      </c>
      <c r="BS602" s="3">
        <f t="shared" si="72"/>
        <v>22</v>
      </c>
      <c r="BT602" s="83">
        <f t="shared" si="73"/>
        <v>0</v>
      </c>
      <c r="BU602" s="82">
        <f t="shared" si="74"/>
        <v>3.9049999999999994</v>
      </c>
      <c r="BV602" s="3" t="str">
        <f t="shared" si="75"/>
        <v>1</v>
      </c>
      <c r="BW602" s="3" t="str">
        <f t="shared" si="70"/>
        <v>0</v>
      </c>
      <c r="BX602" s="3" t="str">
        <f t="shared" si="76"/>
        <v>0</v>
      </c>
    </row>
    <row r="603" spans="1:76" x14ac:dyDescent="0.3">
      <c r="A603" t="s">
        <v>2534</v>
      </c>
      <c r="B603" t="s">
        <v>2535</v>
      </c>
      <c r="C603" t="s">
        <v>2535</v>
      </c>
      <c r="D603" t="s">
        <v>2536</v>
      </c>
      <c r="F603" t="s">
        <v>66</v>
      </c>
      <c r="G603" t="s">
        <v>105</v>
      </c>
      <c r="H603" t="s">
        <v>68</v>
      </c>
      <c r="N603" t="s">
        <v>69</v>
      </c>
      <c r="O603" t="s">
        <v>2537</v>
      </c>
      <c r="P603" s="1">
        <v>42969</v>
      </c>
      <c r="Q603" s="2">
        <v>0.40138888888888885</v>
      </c>
      <c r="S603">
        <v>1341</v>
      </c>
      <c r="U603">
        <v>100</v>
      </c>
      <c r="X603">
        <v>4</v>
      </c>
      <c r="Z603" t="s">
        <v>71</v>
      </c>
      <c r="AB603" t="s">
        <v>72</v>
      </c>
      <c r="AM603" t="s">
        <v>77</v>
      </c>
      <c r="AP603" t="s">
        <v>224</v>
      </c>
      <c r="AW603" t="s">
        <v>73</v>
      </c>
      <c r="AX603" t="s">
        <v>74</v>
      </c>
      <c r="AY603">
        <v>1</v>
      </c>
      <c r="AZ603" t="s">
        <v>49</v>
      </c>
      <c r="BA603" t="s">
        <v>74</v>
      </c>
      <c r="BB603">
        <v>1</v>
      </c>
      <c r="BE603">
        <v>3.49</v>
      </c>
      <c r="BF603">
        <v>3.49</v>
      </c>
      <c r="BG603">
        <v>7.81</v>
      </c>
      <c r="BL603" t="s">
        <v>105</v>
      </c>
      <c r="BM603" t="s">
        <v>106</v>
      </c>
      <c r="BP603" t="s">
        <v>233</v>
      </c>
      <c r="BQ603" s="3">
        <v>1</v>
      </c>
      <c r="BR603" s="3" t="str">
        <f t="shared" si="71"/>
        <v>Tránsito de buques por el Canal</v>
      </c>
      <c r="BS603" s="3">
        <f t="shared" si="72"/>
        <v>22</v>
      </c>
      <c r="BT603" s="83">
        <f t="shared" si="73"/>
        <v>0</v>
      </c>
      <c r="BU603" s="82">
        <f t="shared" si="74"/>
        <v>3.9049999999999994</v>
      </c>
      <c r="BV603" s="3" t="str">
        <f t="shared" si="75"/>
        <v>1</v>
      </c>
      <c r="BW603" s="3" t="str">
        <f t="shared" si="70"/>
        <v>0</v>
      </c>
      <c r="BX603" s="3" t="str">
        <f t="shared" si="76"/>
        <v>0</v>
      </c>
    </row>
    <row r="604" spans="1:76" x14ac:dyDescent="0.3">
      <c r="A604" t="s">
        <v>2538</v>
      </c>
      <c r="B604" t="s">
        <v>2539</v>
      </c>
      <c r="C604" t="s">
        <v>2539</v>
      </c>
      <c r="D604" t="s">
        <v>2540</v>
      </c>
      <c r="F604" t="s">
        <v>66</v>
      </c>
      <c r="G604" t="s">
        <v>95</v>
      </c>
      <c r="H604" t="s">
        <v>68</v>
      </c>
      <c r="L604" t="s">
        <v>2046</v>
      </c>
      <c r="N604" t="s">
        <v>69</v>
      </c>
      <c r="O604" t="s">
        <v>2541</v>
      </c>
      <c r="P604" s="1">
        <v>42969</v>
      </c>
      <c r="Q604" s="2">
        <v>0.33194444444444443</v>
      </c>
      <c r="S604">
        <v>45728</v>
      </c>
      <c r="U604">
        <v>263.39</v>
      </c>
      <c r="X604">
        <v>6</v>
      </c>
      <c r="Y604" t="s">
        <v>70</v>
      </c>
      <c r="Z604" t="s">
        <v>71</v>
      </c>
      <c r="AB604" t="s">
        <v>72</v>
      </c>
      <c r="AD604" t="s">
        <v>77</v>
      </c>
      <c r="AE604" t="s">
        <v>194</v>
      </c>
      <c r="AP604" t="s">
        <v>224</v>
      </c>
      <c r="AW604" t="s">
        <v>73</v>
      </c>
      <c r="AX604" t="s">
        <v>74</v>
      </c>
      <c r="AY604">
        <v>1</v>
      </c>
      <c r="AZ604" t="s">
        <v>49</v>
      </c>
      <c r="BA604" t="s">
        <v>74</v>
      </c>
      <c r="BB604">
        <v>1</v>
      </c>
      <c r="BE604">
        <v>263.39</v>
      </c>
      <c r="BF604">
        <v>263.39</v>
      </c>
      <c r="BG604">
        <v>7.81</v>
      </c>
      <c r="BL604" t="s">
        <v>95</v>
      </c>
      <c r="BM604" t="s">
        <v>96</v>
      </c>
      <c r="BP604" t="s">
        <v>233</v>
      </c>
      <c r="BQ604" s="3">
        <v>1</v>
      </c>
      <c r="BR604" s="3" t="str">
        <f t="shared" si="71"/>
        <v>Tránsito de buques por el Canal</v>
      </c>
      <c r="BS604" s="3">
        <f t="shared" si="72"/>
        <v>22</v>
      </c>
      <c r="BT604" s="83">
        <f t="shared" si="73"/>
        <v>0</v>
      </c>
      <c r="BU604" s="82">
        <f t="shared" si="74"/>
        <v>3.9049999999999994</v>
      </c>
      <c r="BV604" s="3" t="str">
        <f t="shared" si="75"/>
        <v>1</v>
      </c>
      <c r="BW604" s="3" t="str">
        <f t="shared" si="70"/>
        <v>0</v>
      </c>
      <c r="BX604" s="3" t="str">
        <f t="shared" si="76"/>
        <v>0</v>
      </c>
    </row>
    <row r="605" spans="1:76" x14ac:dyDescent="0.3">
      <c r="A605" t="s">
        <v>2542</v>
      </c>
      <c r="B605" t="s">
        <v>2543</v>
      </c>
      <c r="C605" t="s">
        <v>2543</v>
      </c>
      <c r="D605" t="s">
        <v>2544</v>
      </c>
      <c r="F605" t="s">
        <v>66</v>
      </c>
      <c r="G605" t="s">
        <v>101</v>
      </c>
      <c r="H605" t="s">
        <v>68</v>
      </c>
      <c r="N605" t="s">
        <v>69</v>
      </c>
      <c r="O605" t="s">
        <v>2545</v>
      </c>
      <c r="P605" s="1">
        <v>42969</v>
      </c>
      <c r="Q605" s="2">
        <v>0.39999999999999997</v>
      </c>
      <c r="S605">
        <v>22510</v>
      </c>
      <c r="U605">
        <v>114.8</v>
      </c>
      <c r="X605">
        <v>5</v>
      </c>
      <c r="Z605" t="s">
        <v>71</v>
      </c>
      <c r="AB605" t="s">
        <v>72</v>
      </c>
      <c r="AD605" t="s">
        <v>77</v>
      </c>
      <c r="AM605" t="s">
        <v>77</v>
      </c>
      <c r="AP605" t="s">
        <v>224</v>
      </c>
      <c r="AW605" t="s">
        <v>73</v>
      </c>
      <c r="AX605" t="s">
        <v>74</v>
      </c>
      <c r="AY605">
        <v>1</v>
      </c>
      <c r="AZ605" t="s">
        <v>49</v>
      </c>
      <c r="BA605" t="s">
        <v>74</v>
      </c>
      <c r="BB605">
        <v>1</v>
      </c>
      <c r="BE605">
        <v>114.8</v>
      </c>
      <c r="BF605">
        <v>114.8</v>
      </c>
      <c r="BG605">
        <v>7.81</v>
      </c>
      <c r="BL605" t="s">
        <v>101</v>
      </c>
      <c r="BM605" t="s">
        <v>102</v>
      </c>
      <c r="BP605" t="s">
        <v>233</v>
      </c>
      <c r="BQ605" s="3">
        <v>1</v>
      </c>
      <c r="BR605" s="3" t="str">
        <f t="shared" si="71"/>
        <v>Tránsito de buques por el Canal</v>
      </c>
      <c r="BS605" s="3">
        <f t="shared" si="72"/>
        <v>22</v>
      </c>
      <c r="BT605" s="83">
        <f t="shared" si="73"/>
        <v>0</v>
      </c>
      <c r="BU605" s="82">
        <f t="shared" si="74"/>
        <v>3.9049999999999994</v>
      </c>
      <c r="BV605" s="3" t="str">
        <f t="shared" si="75"/>
        <v>1</v>
      </c>
      <c r="BW605" s="3" t="str">
        <f t="shared" si="70"/>
        <v>0</v>
      </c>
      <c r="BX605" s="3" t="str">
        <f t="shared" si="76"/>
        <v>0</v>
      </c>
    </row>
    <row r="606" spans="1:76" x14ac:dyDescent="0.3">
      <c r="A606" t="s">
        <v>2546</v>
      </c>
      <c r="B606" t="s">
        <v>2539</v>
      </c>
      <c r="C606" t="s">
        <v>2539</v>
      </c>
      <c r="D606" t="s">
        <v>2547</v>
      </c>
      <c r="F606" t="s">
        <v>66</v>
      </c>
      <c r="G606" t="s">
        <v>95</v>
      </c>
      <c r="H606" t="s">
        <v>68</v>
      </c>
      <c r="N606" t="s">
        <v>69</v>
      </c>
      <c r="O606" t="s">
        <v>2548</v>
      </c>
      <c r="P606" s="1">
        <v>42969</v>
      </c>
      <c r="Q606" s="2">
        <v>0.3354166666666667</v>
      </c>
      <c r="S606">
        <v>45728</v>
      </c>
      <c r="U606">
        <v>263.39</v>
      </c>
      <c r="X606">
        <v>6</v>
      </c>
      <c r="Y606" t="s">
        <v>70</v>
      </c>
      <c r="Z606" t="s">
        <v>71</v>
      </c>
      <c r="AB606" t="s">
        <v>72</v>
      </c>
      <c r="AD606" t="s">
        <v>77</v>
      </c>
      <c r="AM606" t="s">
        <v>77</v>
      </c>
      <c r="AP606" t="s">
        <v>224</v>
      </c>
      <c r="AW606" t="s">
        <v>73</v>
      </c>
      <c r="AX606" t="s">
        <v>74</v>
      </c>
      <c r="AY606">
        <v>1</v>
      </c>
      <c r="AZ606" t="s">
        <v>49</v>
      </c>
      <c r="BA606" t="s">
        <v>74</v>
      </c>
      <c r="BB606">
        <v>1</v>
      </c>
      <c r="BE606">
        <v>263.39</v>
      </c>
      <c r="BF606">
        <v>263.39</v>
      </c>
      <c r="BG606">
        <v>7.81</v>
      </c>
      <c r="BL606" t="s">
        <v>95</v>
      </c>
      <c r="BM606" t="s">
        <v>96</v>
      </c>
      <c r="BP606" t="s">
        <v>233</v>
      </c>
      <c r="BQ606" s="3">
        <v>1</v>
      </c>
      <c r="BR606" s="3" t="str">
        <f t="shared" si="71"/>
        <v>Tránsito de buques por el Canal</v>
      </c>
      <c r="BS606" s="3">
        <f t="shared" si="72"/>
        <v>22</v>
      </c>
      <c r="BT606" s="83">
        <f t="shared" si="73"/>
        <v>0</v>
      </c>
      <c r="BU606" s="82">
        <f t="shared" si="74"/>
        <v>3.9049999999999994</v>
      </c>
      <c r="BV606" s="3" t="str">
        <f t="shared" si="75"/>
        <v>1</v>
      </c>
      <c r="BW606" s="3" t="str">
        <f t="shared" si="70"/>
        <v>0</v>
      </c>
      <c r="BX606" s="3" t="str">
        <f t="shared" si="76"/>
        <v>0</v>
      </c>
    </row>
    <row r="607" spans="1:76" x14ac:dyDescent="0.3">
      <c r="A607" t="s">
        <v>2549</v>
      </c>
      <c r="C607" s="89" t="s">
        <v>2550</v>
      </c>
      <c r="D607" t="s">
        <v>2551</v>
      </c>
      <c r="F607" t="s">
        <v>83</v>
      </c>
      <c r="G607" t="s">
        <v>137</v>
      </c>
      <c r="H607" t="s">
        <v>68</v>
      </c>
      <c r="I607" t="s">
        <v>68</v>
      </c>
      <c r="N607" t="s">
        <v>83</v>
      </c>
      <c r="O607" t="s">
        <v>2552</v>
      </c>
      <c r="P607" s="1">
        <v>42969</v>
      </c>
      <c r="Q607" s="2">
        <v>0.37267361111111108</v>
      </c>
      <c r="U607">
        <v>754.02</v>
      </c>
      <c r="V607">
        <v>707</v>
      </c>
      <c r="Z607" t="s">
        <v>71</v>
      </c>
      <c r="AA607" t="s">
        <v>68</v>
      </c>
      <c r="AH607" t="s">
        <v>216</v>
      </c>
      <c r="AW607" t="s">
        <v>73</v>
      </c>
      <c r="AX607" t="s">
        <v>82</v>
      </c>
      <c r="AY607">
        <v>1</v>
      </c>
      <c r="AZ607" t="s">
        <v>49</v>
      </c>
      <c r="BA607" t="s">
        <v>82</v>
      </c>
      <c r="BB607">
        <v>1</v>
      </c>
      <c r="BC607">
        <v>5</v>
      </c>
      <c r="BE607">
        <v>10</v>
      </c>
      <c r="BF607">
        <v>5.33</v>
      </c>
      <c r="BG607">
        <v>8</v>
      </c>
      <c r="BL607" t="s">
        <v>138</v>
      </c>
      <c r="BP607" t="s">
        <v>233</v>
      </c>
      <c r="BQ607" s="3">
        <v>1</v>
      </c>
      <c r="BR607" s="3" t="str">
        <f t="shared" si="71"/>
        <v>Ampliación Canal</v>
      </c>
      <c r="BS607" s="3">
        <f t="shared" si="72"/>
        <v>22</v>
      </c>
      <c r="BT607" s="83">
        <f t="shared" si="73"/>
        <v>8.6642156862745106E-3</v>
      </c>
      <c r="BU607" s="82">
        <f t="shared" si="74"/>
        <v>4</v>
      </c>
      <c r="BV607" s="3" t="str">
        <f t="shared" si="75"/>
        <v>1</v>
      </c>
      <c r="BW607" s="3" t="str">
        <f t="shared" si="70"/>
        <v>0</v>
      </c>
      <c r="BX607" s="3" t="str">
        <f t="shared" si="76"/>
        <v>0</v>
      </c>
    </row>
    <row r="608" spans="1:76" ht="15" customHeight="1" x14ac:dyDescent="0.3">
      <c r="A608" t="s">
        <v>2553</v>
      </c>
      <c r="C608" t="s">
        <v>2554</v>
      </c>
      <c r="D608" t="s">
        <v>2551</v>
      </c>
      <c r="F608" t="s">
        <v>83</v>
      </c>
      <c r="G608" t="s">
        <v>137</v>
      </c>
      <c r="H608" t="s">
        <v>68</v>
      </c>
      <c r="I608" t="s">
        <v>68</v>
      </c>
      <c r="L608" t="s">
        <v>296</v>
      </c>
      <c r="N608" t="s">
        <v>83</v>
      </c>
      <c r="O608" t="s">
        <v>2555</v>
      </c>
      <c r="P608" s="1">
        <v>42969</v>
      </c>
      <c r="Q608" s="2">
        <v>0.38075231481481481</v>
      </c>
      <c r="U608">
        <v>564.17999999999995</v>
      </c>
      <c r="V608">
        <v>529</v>
      </c>
      <c r="Z608" t="s">
        <v>71</v>
      </c>
      <c r="AA608" t="s">
        <v>68</v>
      </c>
      <c r="AH608" t="s">
        <v>216</v>
      </c>
      <c r="AW608" t="s">
        <v>73</v>
      </c>
      <c r="AX608" t="s">
        <v>82</v>
      </c>
      <c r="AY608">
        <v>1</v>
      </c>
      <c r="AZ608" t="s">
        <v>49</v>
      </c>
      <c r="BA608" t="s">
        <v>82</v>
      </c>
      <c r="BB608">
        <v>1</v>
      </c>
      <c r="BC608">
        <v>5</v>
      </c>
      <c r="BE608">
        <v>10</v>
      </c>
      <c r="BF608">
        <v>5.33</v>
      </c>
      <c r="BG608">
        <v>8</v>
      </c>
      <c r="BL608" t="s">
        <v>138</v>
      </c>
      <c r="BP608" t="s">
        <v>233</v>
      </c>
      <c r="BQ608" s="3">
        <v>1</v>
      </c>
      <c r="BR608" s="3" t="str">
        <f t="shared" si="71"/>
        <v>Ampliación Canal</v>
      </c>
      <c r="BS608" s="3">
        <f t="shared" si="72"/>
        <v>22</v>
      </c>
      <c r="BT608" s="83">
        <f t="shared" si="73"/>
        <v>6.4828431372549013E-3</v>
      </c>
      <c r="BU608" s="82">
        <f t="shared" si="74"/>
        <v>4</v>
      </c>
      <c r="BV608" s="3" t="str">
        <f t="shared" si="75"/>
        <v>1</v>
      </c>
      <c r="BW608" s="3" t="str">
        <f t="shared" si="70"/>
        <v>0</v>
      </c>
      <c r="BX608" s="3" t="str">
        <f t="shared" si="76"/>
        <v>0</v>
      </c>
    </row>
    <row r="609" spans="1:80" x14ac:dyDescent="0.3">
      <c r="A609" t="s">
        <v>2556</v>
      </c>
      <c r="C609" t="s">
        <v>2557</v>
      </c>
      <c r="D609" t="s">
        <v>2558</v>
      </c>
      <c r="F609" t="s">
        <v>134</v>
      </c>
      <c r="G609" t="s">
        <v>258</v>
      </c>
      <c r="H609" t="s">
        <v>68</v>
      </c>
      <c r="I609" t="s">
        <v>68</v>
      </c>
      <c r="L609" t="s">
        <v>1672</v>
      </c>
      <c r="N609" t="s">
        <v>134</v>
      </c>
      <c r="O609" t="s">
        <v>2559</v>
      </c>
      <c r="P609" s="1">
        <v>42969</v>
      </c>
      <c r="Q609" s="2">
        <v>0.3888888888888889</v>
      </c>
      <c r="U609">
        <v>8538.75</v>
      </c>
      <c r="V609">
        <v>253</v>
      </c>
      <c r="Z609" t="s">
        <v>71</v>
      </c>
      <c r="AA609" t="s">
        <v>68</v>
      </c>
      <c r="AP609" t="s">
        <v>224</v>
      </c>
      <c r="AW609" t="s">
        <v>73</v>
      </c>
      <c r="AX609" t="s">
        <v>74</v>
      </c>
      <c r="AY609">
        <v>1</v>
      </c>
      <c r="AZ609" t="s">
        <v>49</v>
      </c>
      <c r="BA609" t="s">
        <v>74</v>
      </c>
      <c r="BB609">
        <v>1</v>
      </c>
      <c r="BC609">
        <v>253</v>
      </c>
      <c r="BE609">
        <v>8538.75</v>
      </c>
      <c r="BF609">
        <v>8538.75</v>
      </c>
      <c r="BG609">
        <v>10</v>
      </c>
      <c r="BL609" t="s">
        <v>259</v>
      </c>
      <c r="BP609" t="s">
        <v>233</v>
      </c>
      <c r="BQ609" s="3">
        <v>1</v>
      </c>
      <c r="BR609" s="3" t="str">
        <f t="shared" si="71"/>
        <v>Tránsito de buques por el Canal</v>
      </c>
      <c r="BS609" s="3">
        <f t="shared" si="72"/>
        <v>22</v>
      </c>
      <c r="BT609" s="83">
        <f t="shared" si="73"/>
        <v>3.1004901960784317E-3</v>
      </c>
      <c r="BU609" s="82">
        <f t="shared" si="74"/>
        <v>5</v>
      </c>
      <c r="BV609" s="3" t="str">
        <f t="shared" si="75"/>
        <v>1</v>
      </c>
      <c r="BW609" s="3" t="str">
        <f t="shared" si="70"/>
        <v>0</v>
      </c>
      <c r="BX609" s="3" t="str">
        <f t="shared" si="76"/>
        <v>0</v>
      </c>
    </row>
    <row r="610" spans="1:80" x14ac:dyDescent="0.3">
      <c r="A610" t="s">
        <v>2560</v>
      </c>
      <c r="C610" s="89" t="s">
        <v>2561</v>
      </c>
      <c r="D610" t="s">
        <v>2562</v>
      </c>
      <c r="F610" t="s">
        <v>83</v>
      </c>
      <c r="G610" t="s">
        <v>137</v>
      </c>
      <c r="H610" t="s">
        <v>68</v>
      </c>
      <c r="I610" t="s">
        <v>68</v>
      </c>
      <c r="L610" t="s">
        <v>296</v>
      </c>
      <c r="N610" t="s">
        <v>83</v>
      </c>
      <c r="O610" t="s">
        <v>2563</v>
      </c>
      <c r="P610" s="1">
        <v>42969</v>
      </c>
      <c r="Q610" s="2">
        <v>0.42068287037037039</v>
      </c>
      <c r="U610">
        <v>444.74</v>
      </c>
      <c r="V610">
        <v>417</v>
      </c>
      <c r="Z610" t="s">
        <v>71</v>
      </c>
      <c r="AA610" t="s">
        <v>68</v>
      </c>
      <c r="AP610" t="s">
        <v>224</v>
      </c>
      <c r="AW610" t="s">
        <v>73</v>
      </c>
      <c r="AX610" t="s">
        <v>74</v>
      </c>
      <c r="AY610">
        <v>1</v>
      </c>
      <c r="AZ610" t="s">
        <v>49</v>
      </c>
      <c r="BA610" t="s">
        <v>74</v>
      </c>
      <c r="BB610">
        <v>1</v>
      </c>
      <c r="BC610">
        <v>417</v>
      </c>
      <c r="BE610">
        <v>444.74</v>
      </c>
      <c r="BF610">
        <v>444.74</v>
      </c>
      <c r="BG610">
        <v>10</v>
      </c>
      <c r="BL610" t="s">
        <v>138</v>
      </c>
      <c r="BP610" t="s">
        <v>233</v>
      </c>
      <c r="BQ610" s="3">
        <v>1</v>
      </c>
      <c r="BR610" s="3" t="str">
        <f t="shared" si="71"/>
        <v>Tránsito de buques por el Canal</v>
      </c>
      <c r="BS610" s="3">
        <f t="shared" si="72"/>
        <v>22</v>
      </c>
      <c r="BT610" s="83">
        <f>+(V610/3400)/24</f>
        <v>5.1102941176470592E-3</v>
      </c>
      <c r="BU610" s="82">
        <f t="shared" si="74"/>
        <v>5</v>
      </c>
      <c r="BV610" s="3" t="str">
        <f t="shared" si="75"/>
        <v>1</v>
      </c>
      <c r="BW610" s="3" t="str">
        <f t="shared" si="70"/>
        <v>0</v>
      </c>
      <c r="BX610" s="3" t="str">
        <f t="shared" si="76"/>
        <v>0</v>
      </c>
    </row>
    <row r="611" spans="1:80" ht="15" customHeight="1" x14ac:dyDescent="0.3">
      <c r="A611" t="s">
        <v>2564</v>
      </c>
      <c r="C611" s="89" t="s">
        <v>2565</v>
      </c>
      <c r="D611" t="s">
        <v>2566</v>
      </c>
      <c r="F611" t="s">
        <v>134</v>
      </c>
      <c r="G611" t="s">
        <v>2567</v>
      </c>
      <c r="H611" t="s">
        <v>68</v>
      </c>
      <c r="I611" t="s">
        <v>68</v>
      </c>
      <c r="N611" t="s">
        <v>134</v>
      </c>
      <c r="O611" t="s">
        <v>2568</v>
      </c>
      <c r="P611" s="1">
        <v>42968</v>
      </c>
      <c r="Q611" s="2">
        <v>0.85189814814814813</v>
      </c>
      <c r="U611">
        <v>62</v>
      </c>
      <c r="V611">
        <v>283</v>
      </c>
      <c r="Z611" t="s">
        <v>71</v>
      </c>
      <c r="AA611" t="s">
        <v>68</v>
      </c>
      <c r="AU611" t="s">
        <v>174</v>
      </c>
      <c r="AW611" t="s">
        <v>73</v>
      </c>
      <c r="AX611" t="s">
        <v>82</v>
      </c>
      <c r="AY611">
        <v>0</v>
      </c>
      <c r="AZ611" t="s">
        <v>49</v>
      </c>
      <c r="BA611" t="s">
        <v>82</v>
      </c>
      <c r="BB611">
        <v>0</v>
      </c>
      <c r="BC611">
        <v>5</v>
      </c>
      <c r="BG611">
        <v>5</v>
      </c>
      <c r="BL611" t="s">
        <v>162</v>
      </c>
      <c r="BP611" t="s">
        <v>233</v>
      </c>
      <c r="BQ611" s="3">
        <v>1</v>
      </c>
      <c r="BR611" s="3" t="str">
        <f t="shared" si="71"/>
        <v>Relaciones internacionales</v>
      </c>
      <c r="BS611" s="3">
        <f t="shared" si="72"/>
        <v>21</v>
      </c>
      <c r="BT611" s="83">
        <f t="shared" si="73"/>
        <v>3.4681372549019607E-3</v>
      </c>
      <c r="BU611" s="82">
        <f t="shared" si="74"/>
        <v>2.5</v>
      </c>
      <c r="BV611" s="3" t="str">
        <f t="shared" si="75"/>
        <v>0</v>
      </c>
      <c r="BW611" s="3" t="str">
        <f t="shared" si="70"/>
        <v>1</v>
      </c>
      <c r="BX611" s="3" t="str">
        <f t="shared" si="76"/>
        <v>0</v>
      </c>
      <c r="CA611" s="118">
        <v>247.5</v>
      </c>
      <c r="CB611" s="118">
        <f>+(CA611*BC611)/20</f>
        <v>61.875</v>
      </c>
    </row>
    <row r="612" spans="1:80" x14ac:dyDescent="0.3">
      <c r="A612" t="s">
        <v>2569</v>
      </c>
      <c r="C612" t="s">
        <v>2570</v>
      </c>
      <c r="D612" t="s">
        <v>2551</v>
      </c>
      <c r="F612" t="s">
        <v>83</v>
      </c>
      <c r="G612" t="s">
        <v>137</v>
      </c>
      <c r="H612" t="s">
        <v>68</v>
      </c>
      <c r="I612" t="s">
        <v>68</v>
      </c>
      <c r="N612" t="s">
        <v>83</v>
      </c>
      <c r="O612" t="s">
        <v>2571</v>
      </c>
      <c r="P612" s="1">
        <v>42969</v>
      </c>
      <c r="Q612" s="2">
        <v>0.36398148148148146</v>
      </c>
      <c r="U612">
        <v>811.61</v>
      </c>
      <c r="V612">
        <v>761</v>
      </c>
      <c r="Z612" t="s">
        <v>71</v>
      </c>
      <c r="AA612" t="s">
        <v>68</v>
      </c>
      <c r="AH612" t="s">
        <v>216</v>
      </c>
      <c r="AW612" t="s">
        <v>73</v>
      </c>
      <c r="AX612" t="s">
        <v>82</v>
      </c>
      <c r="AY612">
        <v>1</v>
      </c>
      <c r="AZ612" t="s">
        <v>49</v>
      </c>
      <c r="BA612" t="s">
        <v>82</v>
      </c>
      <c r="BB612">
        <v>1</v>
      </c>
      <c r="BC612">
        <v>5</v>
      </c>
      <c r="BE612">
        <v>10</v>
      </c>
      <c r="BF612">
        <v>5.33</v>
      </c>
      <c r="BG612">
        <v>8</v>
      </c>
      <c r="BL612" t="s">
        <v>138</v>
      </c>
      <c r="BP612" t="s">
        <v>233</v>
      </c>
      <c r="BQ612" s="3">
        <v>1</v>
      </c>
      <c r="BR612" s="3" t="str">
        <f t="shared" si="71"/>
        <v>Ampliación Canal</v>
      </c>
      <c r="BS612" s="3">
        <f t="shared" si="72"/>
        <v>22</v>
      </c>
      <c r="BT612" s="83">
        <f t="shared" si="73"/>
        <v>9.3259803921568619E-3</v>
      </c>
      <c r="BU612" s="82">
        <f t="shared" si="74"/>
        <v>4</v>
      </c>
      <c r="BV612" s="3" t="str">
        <f t="shared" si="75"/>
        <v>1</v>
      </c>
      <c r="BW612" s="3" t="str">
        <f t="shared" si="70"/>
        <v>0</v>
      </c>
      <c r="BX612" s="3" t="str">
        <f t="shared" si="76"/>
        <v>0</v>
      </c>
    </row>
    <row r="613" spans="1:80" x14ac:dyDescent="0.3">
      <c r="A613" t="s">
        <v>2572</v>
      </c>
      <c r="C613" t="s">
        <v>2573</v>
      </c>
      <c r="D613" t="s">
        <v>2574</v>
      </c>
      <c r="F613" t="s">
        <v>83</v>
      </c>
      <c r="G613" t="s">
        <v>137</v>
      </c>
      <c r="H613" t="s">
        <v>68</v>
      </c>
      <c r="I613" t="s">
        <v>68</v>
      </c>
      <c r="L613" t="s">
        <v>303</v>
      </c>
      <c r="N613" t="s">
        <v>83</v>
      </c>
      <c r="O613" t="s">
        <v>2575</v>
      </c>
      <c r="P613" s="1">
        <v>42969</v>
      </c>
      <c r="Q613" s="2">
        <v>0.29847222222222219</v>
      </c>
      <c r="U613">
        <v>209.04</v>
      </c>
      <c r="V613">
        <v>196</v>
      </c>
      <c r="Z613" t="s">
        <v>71</v>
      </c>
      <c r="AA613" t="s">
        <v>68</v>
      </c>
      <c r="AG613" t="s">
        <v>223</v>
      </c>
      <c r="AW613" t="s">
        <v>73</v>
      </c>
      <c r="AX613" t="s">
        <v>78</v>
      </c>
      <c r="AY613">
        <v>0</v>
      </c>
      <c r="AZ613" t="s">
        <v>49</v>
      </c>
      <c r="BA613" t="s">
        <v>78</v>
      </c>
      <c r="BB613">
        <v>0</v>
      </c>
      <c r="BC613">
        <v>98</v>
      </c>
      <c r="BE613">
        <v>104.52</v>
      </c>
      <c r="BF613">
        <v>104.52</v>
      </c>
      <c r="BG613">
        <v>5</v>
      </c>
      <c r="BL613" t="s">
        <v>138</v>
      </c>
      <c r="BP613" t="s">
        <v>233</v>
      </c>
      <c r="BQ613" s="3">
        <v>1</v>
      </c>
      <c r="BR613" s="3" t="str">
        <f t="shared" si="71"/>
        <v>Seguridad del Canal</v>
      </c>
      <c r="BS613" s="3">
        <f t="shared" si="72"/>
        <v>22</v>
      </c>
      <c r="BT613" s="83">
        <f t="shared" si="73"/>
        <v>2.4019607843137254E-3</v>
      </c>
      <c r="BU613" s="82">
        <f t="shared" si="74"/>
        <v>2.5</v>
      </c>
      <c r="BV613" s="3" t="str">
        <f t="shared" si="75"/>
        <v>0</v>
      </c>
      <c r="BW613" s="3" t="str">
        <f t="shared" si="70"/>
        <v>1</v>
      </c>
      <c r="BX613" s="3" t="str">
        <f t="shared" si="76"/>
        <v>0</v>
      </c>
    </row>
    <row r="614" spans="1:80" ht="15" customHeight="1" x14ac:dyDescent="0.3">
      <c r="A614" t="s">
        <v>2576</v>
      </c>
      <c r="B614" t="s">
        <v>2577</v>
      </c>
      <c r="C614" t="s">
        <v>2577</v>
      </c>
      <c r="D614" t="s">
        <v>2517</v>
      </c>
      <c r="F614" t="s">
        <v>66</v>
      </c>
      <c r="G614" t="s">
        <v>103</v>
      </c>
      <c r="H614" t="s">
        <v>68</v>
      </c>
      <c r="N614" t="s">
        <v>69</v>
      </c>
      <c r="O614" t="s">
        <v>2578</v>
      </c>
      <c r="P614" s="1">
        <v>42969</v>
      </c>
      <c r="Q614" s="2">
        <v>0.44375000000000003</v>
      </c>
      <c r="S614">
        <v>8825</v>
      </c>
      <c r="U614">
        <v>100</v>
      </c>
      <c r="X614">
        <v>5</v>
      </c>
      <c r="Y614" t="s">
        <v>70</v>
      </c>
      <c r="Z614" t="s">
        <v>71</v>
      </c>
      <c r="AB614" t="s">
        <v>72</v>
      </c>
      <c r="AD614" t="s">
        <v>77</v>
      </c>
      <c r="AM614" t="s">
        <v>77</v>
      </c>
      <c r="AP614" t="s">
        <v>224</v>
      </c>
      <c r="AW614" t="s">
        <v>73</v>
      </c>
      <c r="AX614" t="s">
        <v>74</v>
      </c>
      <c r="AY614">
        <v>1</v>
      </c>
      <c r="AZ614" t="s">
        <v>49</v>
      </c>
      <c r="BA614" t="s">
        <v>74</v>
      </c>
      <c r="BB614">
        <v>1</v>
      </c>
      <c r="BE614">
        <v>45.01</v>
      </c>
      <c r="BF614">
        <v>45.01</v>
      </c>
      <c r="BG614">
        <v>7.81</v>
      </c>
      <c r="BL614" t="s">
        <v>103</v>
      </c>
      <c r="BM614" t="s">
        <v>104</v>
      </c>
      <c r="BP614" t="s">
        <v>233</v>
      </c>
      <c r="BQ614" s="3">
        <v>1</v>
      </c>
      <c r="BR614" s="3" t="str">
        <f t="shared" si="71"/>
        <v>Tránsito de buques por el Canal</v>
      </c>
      <c r="BS614" s="3">
        <f t="shared" si="72"/>
        <v>22</v>
      </c>
      <c r="BT614" s="83">
        <f t="shared" si="73"/>
        <v>0</v>
      </c>
      <c r="BU614" s="82">
        <f t="shared" si="74"/>
        <v>3.9049999999999994</v>
      </c>
      <c r="BV614" s="3" t="str">
        <f t="shared" si="75"/>
        <v>1</v>
      </c>
      <c r="BW614" s="3" t="str">
        <f t="shared" si="70"/>
        <v>0</v>
      </c>
      <c r="BX614" s="3" t="str">
        <f t="shared" si="76"/>
        <v>0</v>
      </c>
    </row>
    <row r="615" spans="1:80" ht="15" customHeight="1" x14ac:dyDescent="0.3">
      <c r="A615" t="s">
        <v>2579</v>
      </c>
      <c r="C615" t="s">
        <v>2580</v>
      </c>
      <c r="D615" t="s">
        <v>2581</v>
      </c>
      <c r="F615" t="s">
        <v>134</v>
      </c>
      <c r="G615" t="s">
        <v>282</v>
      </c>
      <c r="H615" t="s">
        <v>68</v>
      </c>
      <c r="I615" t="s">
        <v>68</v>
      </c>
      <c r="L615" t="s">
        <v>1672</v>
      </c>
      <c r="N615" t="s">
        <v>134</v>
      </c>
      <c r="O615" t="s">
        <v>2582</v>
      </c>
      <c r="P615" s="1">
        <v>42969</v>
      </c>
      <c r="Q615" s="2">
        <v>0.56702546296296297</v>
      </c>
      <c r="U615">
        <v>7237.5</v>
      </c>
      <c r="V615">
        <v>193</v>
      </c>
      <c r="Z615" t="s">
        <v>71</v>
      </c>
      <c r="AA615" t="s">
        <v>68</v>
      </c>
      <c r="AP615" t="s">
        <v>224</v>
      </c>
      <c r="AW615" t="s">
        <v>73</v>
      </c>
      <c r="AX615" t="s">
        <v>74</v>
      </c>
      <c r="AY615">
        <v>1</v>
      </c>
      <c r="AZ615" t="s">
        <v>49</v>
      </c>
      <c r="BA615" t="s">
        <v>74</v>
      </c>
      <c r="BB615">
        <v>1</v>
      </c>
      <c r="BC615">
        <v>193</v>
      </c>
      <c r="BE615">
        <v>7237.5</v>
      </c>
      <c r="BF615">
        <v>7237.5</v>
      </c>
      <c r="BG615">
        <v>10</v>
      </c>
      <c r="BL615" t="s">
        <v>259</v>
      </c>
      <c r="BP615" t="s">
        <v>233</v>
      </c>
      <c r="BQ615" s="3">
        <v>1</v>
      </c>
      <c r="BR615" s="3" t="str">
        <f t="shared" si="71"/>
        <v>Tránsito de buques por el Canal</v>
      </c>
      <c r="BS615" s="3">
        <f t="shared" si="72"/>
        <v>22</v>
      </c>
      <c r="BT615" s="83">
        <f t="shared" si="73"/>
        <v>2.3651960784313725E-3</v>
      </c>
      <c r="BU615" s="82">
        <f t="shared" si="74"/>
        <v>5</v>
      </c>
      <c r="BV615" s="3" t="str">
        <f t="shared" si="75"/>
        <v>1</v>
      </c>
      <c r="BW615" s="3" t="str">
        <f t="shared" si="70"/>
        <v>0</v>
      </c>
      <c r="BX615" s="3" t="str">
        <f t="shared" si="76"/>
        <v>0</v>
      </c>
    </row>
    <row r="616" spans="1:80" ht="15" customHeight="1" x14ac:dyDescent="0.3">
      <c r="A616" t="s">
        <v>2583</v>
      </c>
      <c r="B616" t="s">
        <v>2584</v>
      </c>
      <c r="C616" t="s">
        <v>2584</v>
      </c>
      <c r="D616" t="s">
        <v>2524</v>
      </c>
      <c r="F616" t="s">
        <v>66</v>
      </c>
      <c r="G616" t="s">
        <v>139</v>
      </c>
      <c r="H616" t="s">
        <v>68</v>
      </c>
      <c r="L616" t="s">
        <v>1676</v>
      </c>
      <c r="N616" t="s">
        <v>69</v>
      </c>
      <c r="O616" t="s">
        <v>2585</v>
      </c>
      <c r="P616" s="1">
        <v>42969</v>
      </c>
      <c r="Q616" s="2">
        <v>0.6333333333333333</v>
      </c>
      <c r="S616">
        <v>210</v>
      </c>
      <c r="U616">
        <v>100</v>
      </c>
      <c r="X616">
        <v>3</v>
      </c>
      <c r="Y616" t="s">
        <v>140</v>
      </c>
      <c r="Z616" t="s">
        <v>71</v>
      </c>
      <c r="AB616" t="s">
        <v>72</v>
      </c>
      <c r="AD616" t="s">
        <v>77</v>
      </c>
      <c r="AE616" t="s">
        <v>194</v>
      </c>
      <c r="AM616" t="s">
        <v>77</v>
      </c>
      <c r="AP616" t="s">
        <v>224</v>
      </c>
      <c r="AW616" t="s">
        <v>73</v>
      </c>
      <c r="AX616" t="s">
        <v>74</v>
      </c>
      <c r="AY616">
        <v>1</v>
      </c>
      <c r="AZ616" t="s">
        <v>49</v>
      </c>
      <c r="BA616" t="s">
        <v>74</v>
      </c>
      <c r="BB616">
        <v>1</v>
      </c>
      <c r="BE616">
        <v>0.42</v>
      </c>
      <c r="BF616">
        <v>0.42</v>
      </c>
      <c r="BG616">
        <v>7.81</v>
      </c>
      <c r="BL616" t="s">
        <v>139</v>
      </c>
      <c r="BM616" t="s">
        <v>141</v>
      </c>
      <c r="BP616" t="s">
        <v>233</v>
      </c>
      <c r="BQ616" s="3">
        <v>1</v>
      </c>
      <c r="BR616" s="3" t="s">
        <v>218</v>
      </c>
      <c r="BS616" s="3">
        <f t="shared" si="72"/>
        <v>22</v>
      </c>
      <c r="BT616" s="83">
        <f t="shared" si="73"/>
        <v>0</v>
      </c>
      <c r="BU616" s="82">
        <f t="shared" si="74"/>
        <v>3.9049999999999994</v>
      </c>
      <c r="BV616" s="3" t="str">
        <f t="shared" si="75"/>
        <v>1</v>
      </c>
      <c r="BW616" s="3" t="str">
        <f t="shared" si="70"/>
        <v>0</v>
      </c>
      <c r="BX616" s="3" t="str">
        <f t="shared" si="76"/>
        <v>0</v>
      </c>
    </row>
    <row r="617" spans="1:80" ht="15" customHeight="1" x14ac:dyDescent="0.3">
      <c r="A617" t="s">
        <v>2586</v>
      </c>
      <c r="C617" t="s">
        <v>2587</v>
      </c>
      <c r="D617" t="s">
        <v>2588</v>
      </c>
      <c r="F617" t="s">
        <v>134</v>
      </c>
      <c r="G617" t="s">
        <v>248</v>
      </c>
      <c r="H617" t="s">
        <v>68</v>
      </c>
      <c r="I617" t="s">
        <v>68</v>
      </c>
      <c r="N617" t="s">
        <v>134</v>
      </c>
      <c r="O617" t="s">
        <v>2589</v>
      </c>
      <c r="P617" s="1">
        <v>42969</v>
      </c>
      <c r="Q617" s="2">
        <v>0.32953703703703702</v>
      </c>
      <c r="U617">
        <v>7162.5</v>
      </c>
      <c r="V617">
        <v>764</v>
      </c>
      <c r="Z617" t="s">
        <v>71</v>
      </c>
      <c r="AA617" t="s">
        <v>68</v>
      </c>
      <c r="AU617" t="s">
        <v>174</v>
      </c>
      <c r="AW617" t="s">
        <v>73</v>
      </c>
      <c r="AX617" t="s">
        <v>82</v>
      </c>
      <c r="AY617">
        <v>0</v>
      </c>
      <c r="AZ617" t="s">
        <v>49</v>
      </c>
      <c r="BA617" t="s">
        <v>82</v>
      </c>
      <c r="BB617">
        <v>0</v>
      </c>
      <c r="BC617">
        <v>5</v>
      </c>
      <c r="BE617">
        <v>46.88</v>
      </c>
      <c r="BF617">
        <v>46.88</v>
      </c>
      <c r="BG617">
        <v>5</v>
      </c>
      <c r="BL617" t="s">
        <v>160</v>
      </c>
      <c r="BP617" t="s">
        <v>233</v>
      </c>
      <c r="BQ617" s="3">
        <v>1</v>
      </c>
      <c r="BR617" s="3" t="str">
        <f t="shared" si="71"/>
        <v>Relaciones internacionales</v>
      </c>
      <c r="BS617" s="3">
        <f t="shared" si="72"/>
        <v>22</v>
      </c>
      <c r="BT617" s="83">
        <f t="shared" si="73"/>
        <v>9.3627450980392161E-3</v>
      </c>
      <c r="BU617" s="82">
        <f t="shared" si="74"/>
        <v>2.5</v>
      </c>
      <c r="BV617" s="3" t="str">
        <f t="shared" si="75"/>
        <v>0</v>
      </c>
      <c r="BW617" s="3" t="str">
        <f t="shared" si="70"/>
        <v>1</v>
      </c>
      <c r="BX617" s="3" t="str">
        <f t="shared" si="76"/>
        <v>0</v>
      </c>
    </row>
    <row r="618" spans="1:80" ht="15" customHeight="1" x14ac:dyDescent="0.3">
      <c r="A618" t="s">
        <v>2590</v>
      </c>
      <c r="B618" t="s">
        <v>2591</v>
      </c>
      <c r="C618" t="s">
        <v>2591</v>
      </c>
      <c r="D618" t="s">
        <v>2592</v>
      </c>
      <c r="F618" t="s">
        <v>66</v>
      </c>
      <c r="G618" t="s">
        <v>146</v>
      </c>
      <c r="H618" t="s">
        <v>68</v>
      </c>
      <c r="N618" t="s">
        <v>69</v>
      </c>
      <c r="O618" t="s">
        <v>2593</v>
      </c>
      <c r="P618" s="1">
        <v>42969</v>
      </c>
      <c r="Q618" s="2">
        <v>0.70416666666666661</v>
      </c>
      <c r="S618">
        <v>18219</v>
      </c>
      <c r="U618">
        <v>153.04</v>
      </c>
      <c r="X618">
        <v>5</v>
      </c>
      <c r="Y618" t="s">
        <v>70</v>
      </c>
      <c r="Z618" t="s">
        <v>71</v>
      </c>
      <c r="AB618" t="s">
        <v>72</v>
      </c>
      <c r="AD618" t="s">
        <v>77</v>
      </c>
      <c r="AE618" t="s">
        <v>194</v>
      </c>
      <c r="AM618" t="s">
        <v>77</v>
      </c>
      <c r="AP618" t="s">
        <v>224</v>
      </c>
      <c r="AW618" t="s">
        <v>73</v>
      </c>
      <c r="AX618" t="s">
        <v>74</v>
      </c>
      <c r="AY618">
        <v>1</v>
      </c>
      <c r="AZ618" t="s">
        <v>49</v>
      </c>
      <c r="BA618" t="s">
        <v>74</v>
      </c>
      <c r="BB618">
        <v>1</v>
      </c>
      <c r="BE618">
        <v>153.04</v>
      </c>
      <c r="BF618">
        <v>153.04</v>
      </c>
      <c r="BG618">
        <v>7.81</v>
      </c>
      <c r="BL618" t="s">
        <v>146</v>
      </c>
      <c r="BM618" t="s">
        <v>2356</v>
      </c>
      <c r="BP618" t="s">
        <v>233</v>
      </c>
      <c r="BQ618" s="3">
        <v>1</v>
      </c>
      <c r="BR618" s="3" t="str">
        <f t="shared" si="71"/>
        <v>Tránsito de buques por el Canal</v>
      </c>
      <c r="BS618" s="3">
        <f t="shared" si="72"/>
        <v>22</v>
      </c>
      <c r="BT618" s="83">
        <f t="shared" si="73"/>
        <v>0</v>
      </c>
      <c r="BU618" s="82">
        <f t="shared" si="74"/>
        <v>3.9049999999999994</v>
      </c>
      <c r="BV618" s="3" t="str">
        <f t="shared" si="75"/>
        <v>1</v>
      </c>
      <c r="BW618" s="3" t="str">
        <f t="shared" si="70"/>
        <v>0</v>
      </c>
      <c r="BX618" s="3" t="str">
        <f t="shared" si="76"/>
        <v>0</v>
      </c>
    </row>
    <row r="619" spans="1:80" x14ac:dyDescent="0.3">
      <c r="A619" t="s">
        <v>2594</v>
      </c>
      <c r="B619" t="s">
        <v>2595</v>
      </c>
      <c r="C619" t="s">
        <v>2595</v>
      </c>
      <c r="D619" t="s">
        <v>2596</v>
      </c>
      <c r="F619" t="s">
        <v>66</v>
      </c>
      <c r="G619" t="s">
        <v>158</v>
      </c>
      <c r="H619" t="s">
        <v>68</v>
      </c>
      <c r="N619" t="s">
        <v>69</v>
      </c>
      <c r="O619" t="s">
        <v>2597</v>
      </c>
      <c r="P619" s="1">
        <v>42969</v>
      </c>
      <c r="Q619" s="2">
        <v>0.73263888888888884</v>
      </c>
      <c r="S619">
        <v>419</v>
      </c>
      <c r="U619">
        <v>100</v>
      </c>
      <c r="X619">
        <v>4</v>
      </c>
      <c r="Z619" t="s">
        <v>71</v>
      </c>
      <c r="AB619" t="s">
        <v>72</v>
      </c>
      <c r="AD619" t="s">
        <v>77</v>
      </c>
      <c r="AE619" t="s">
        <v>194</v>
      </c>
      <c r="AM619" t="s">
        <v>77</v>
      </c>
      <c r="AP619" t="s">
        <v>224</v>
      </c>
      <c r="AW619" t="s">
        <v>73</v>
      </c>
      <c r="AX619" t="s">
        <v>74</v>
      </c>
      <c r="AY619">
        <v>1</v>
      </c>
      <c r="AZ619" t="s">
        <v>49</v>
      </c>
      <c r="BA619" t="s">
        <v>74</v>
      </c>
      <c r="BB619">
        <v>1</v>
      </c>
      <c r="BE619">
        <v>0.84</v>
      </c>
      <c r="BF619">
        <v>0.84</v>
      </c>
      <c r="BG619">
        <v>7.81</v>
      </c>
      <c r="BL619" t="s">
        <v>158</v>
      </c>
      <c r="BM619" t="s">
        <v>159</v>
      </c>
      <c r="BP619" t="s">
        <v>233</v>
      </c>
      <c r="BQ619" s="3">
        <v>1</v>
      </c>
      <c r="BR619" s="3" t="str">
        <f t="shared" si="71"/>
        <v>Tránsito de buques por el Canal</v>
      </c>
      <c r="BS619" s="3">
        <f t="shared" si="72"/>
        <v>22</v>
      </c>
      <c r="BT619" s="83">
        <f t="shared" si="73"/>
        <v>0</v>
      </c>
      <c r="BU619" s="82">
        <f t="shared" si="74"/>
        <v>3.9049999999999994</v>
      </c>
      <c r="BV619" s="3" t="str">
        <f t="shared" si="75"/>
        <v>1</v>
      </c>
      <c r="BW619" s="3" t="str">
        <f t="shared" si="70"/>
        <v>0</v>
      </c>
      <c r="BX619" s="3" t="str">
        <f t="shared" si="76"/>
        <v>0</v>
      </c>
    </row>
    <row r="620" spans="1:80" ht="15" customHeight="1" x14ac:dyDescent="0.3">
      <c r="A620" t="s">
        <v>2598</v>
      </c>
      <c r="B620" t="s">
        <v>2599</v>
      </c>
      <c r="C620" t="s">
        <v>2599</v>
      </c>
      <c r="D620" t="s">
        <v>2600</v>
      </c>
      <c r="F620" t="s">
        <v>66</v>
      </c>
      <c r="G620" t="s">
        <v>67</v>
      </c>
      <c r="H620" t="s">
        <v>68</v>
      </c>
      <c r="L620" t="s">
        <v>1057</v>
      </c>
      <c r="N620" t="s">
        <v>69</v>
      </c>
      <c r="O620" t="s">
        <v>2601</v>
      </c>
      <c r="P620" s="1">
        <v>42969</v>
      </c>
      <c r="Q620" s="2">
        <v>0.53333333333333333</v>
      </c>
      <c r="S620">
        <v>49727</v>
      </c>
      <c r="U620">
        <v>462.46</v>
      </c>
      <c r="X620">
        <v>5</v>
      </c>
      <c r="Y620" t="s">
        <v>70</v>
      </c>
      <c r="Z620" t="s">
        <v>71</v>
      </c>
      <c r="AB620" t="s">
        <v>72</v>
      </c>
      <c r="AD620" t="s">
        <v>77</v>
      </c>
      <c r="AP620" t="s">
        <v>224</v>
      </c>
      <c r="AW620" t="s">
        <v>73</v>
      </c>
      <c r="AX620" t="s">
        <v>74</v>
      </c>
      <c r="AY620">
        <v>1</v>
      </c>
      <c r="AZ620" t="s">
        <v>49</v>
      </c>
      <c r="BA620" t="s">
        <v>74</v>
      </c>
      <c r="BB620">
        <v>1</v>
      </c>
      <c r="BE620">
        <v>462.46</v>
      </c>
      <c r="BF620">
        <v>462.46</v>
      </c>
      <c r="BG620">
        <v>7.81</v>
      </c>
      <c r="BL620" t="s">
        <v>67</v>
      </c>
      <c r="BM620" t="s">
        <v>75</v>
      </c>
      <c r="BP620" t="s">
        <v>233</v>
      </c>
      <c r="BQ620" s="3">
        <v>1</v>
      </c>
      <c r="BR620" s="3" t="str">
        <f t="shared" si="71"/>
        <v>Tránsito de buques por el Canal</v>
      </c>
      <c r="BS620" s="3">
        <f t="shared" si="72"/>
        <v>22</v>
      </c>
      <c r="BT620" s="83">
        <f t="shared" si="73"/>
        <v>0</v>
      </c>
      <c r="BU620" s="82">
        <f t="shared" si="74"/>
        <v>3.9049999999999994</v>
      </c>
      <c r="BV620" s="3" t="str">
        <f t="shared" si="75"/>
        <v>1</v>
      </c>
      <c r="BW620" s="3" t="str">
        <f t="shared" si="70"/>
        <v>0</v>
      </c>
      <c r="BX620" s="3" t="str">
        <f t="shared" si="76"/>
        <v>0</v>
      </c>
    </row>
    <row r="621" spans="1:80" ht="15" customHeight="1" x14ac:dyDescent="0.3">
      <c r="A621" t="s">
        <v>2602</v>
      </c>
      <c r="C621" t="s">
        <v>2603</v>
      </c>
      <c r="D621" t="s">
        <v>2604</v>
      </c>
      <c r="F621" t="s">
        <v>134</v>
      </c>
      <c r="G621" t="s">
        <v>274</v>
      </c>
      <c r="H621" t="s">
        <v>68</v>
      </c>
      <c r="I621" t="s">
        <v>68</v>
      </c>
      <c r="N621" t="s">
        <v>134</v>
      </c>
      <c r="O621" t="s">
        <v>2605</v>
      </c>
      <c r="P621" s="1">
        <v>42969</v>
      </c>
      <c r="Q621" s="2">
        <v>0.5705324074074074</v>
      </c>
      <c r="U621">
        <v>2152.5</v>
      </c>
      <c r="V621">
        <v>41</v>
      </c>
      <c r="Z621" t="s">
        <v>71</v>
      </c>
      <c r="AA621" t="s">
        <v>68</v>
      </c>
      <c r="AP621" t="s">
        <v>224</v>
      </c>
      <c r="AW621" t="s">
        <v>73</v>
      </c>
      <c r="AX621" t="s">
        <v>74</v>
      </c>
      <c r="AY621">
        <v>1</v>
      </c>
      <c r="AZ621" t="s">
        <v>49</v>
      </c>
      <c r="BA621" t="s">
        <v>74</v>
      </c>
      <c r="BB621">
        <v>1</v>
      </c>
      <c r="BC621">
        <v>41</v>
      </c>
      <c r="BE621">
        <v>2152.5</v>
      </c>
      <c r="BF621">
        <v>2152.5</v>
      </c>
      <c r="BG621">
        <v>10</v>
      </c>
      <c r="BL621" t="s">
        <v>136</v>
      </c>
      <c r="BP621" t="s">
        <v>233</v>
      </c>
      <c r="BQ621" s="3">
        <v>1</v>
      </c>
      <c r="BR621" s="3" t="str">
        <f t="shared" si="71"/>
        <v>Tránsito de buques por el Canal</v>
      </c>
      <c r="BS621" s="3">
        <f t="shared" si="72"/>
        <v>22</v>
      </c>
      <c r="BT621" s="83">
        <f t="shared" si="73"/>
        <v>5.0245098039215688E-4</v>
      </c>
      <c r="BU621" s="82">
        <f t="shared" si="74"/>
        <v>5</v>
      </c>
      <c r="BV621" s="3" t="str">
        <f t="shared" si="75"/>
        <v>1</v>
      </c>
      <c r="BW621" s="3" t="str">
        <f t="shared" si="70"/>
        <v>0</v>
      </c>
      <c r="BX621" s="3" t="str">
        <f t="shared" si="76"/>
        <v>0</v>
      </c>
    </row>
    <row r="622" spans="1:80" ht="15" customHeight="1" x14ac:dyDescent="0.3">
      <c r="A622" t="s">
        <v>2606</v>
      </c>
      <c r="B622" t="s">
        <v>2607</v>
      </c>
      <c r="C622" t="s">
        <v>2607</v>
      </c>
      <c r="D622" t="s">
        <v>2608</v>
      </c>
      <c r="F622" t="s">
        <v>66</v>
      </c>
      <c r="G622" t="s">
        <v>76</v>
      </c>
      <c r="H622" t="s">
        <v>68</v>
      </c>
      <c r="L622" t="s">
        <v>2609</v>
      </c>
      <c r="N622" t="s">
        <v>69</v>
      </c>
      <c r="O622" t="s">
        <v>2610</v>
      </c>
      <c r="P622" s="1">
        <v>42969</v>
      </c>
      <c r="Q622" s="2">
        <v>0.47638888888888892</v>
      </c>
      <c r="S622">
        <v>64109</v>
      </c>
      <c r="U622">
        <v>592.37</v>
      </c>
      <c r="X622">
        <v>6</v>
      </c>
      <c r="Z622" t="s">
        <v>71</v>
      </c>
      <c r="AB622" t="s">
        <v>72</v>
      </c>
      <c r="AD622" t="s">
        <v>77</v>
      </c>
      <c r="AE622" t="s">
        <v>194</v>
      </c>
      <c r="AM622" t="s">
        <v>77</v>
      </c>
      <c r="AP622" t="s">
        <v>224</v>
      </c>
      <c r="AW622" t="s">
        <v>73</v>
      </c>
      <c r="AX622" t="s">
        <v>74</v>
      </c>
      <c r="AY622">
        <v>1</v>
      </c>
      <c r="AZ622" t="s">
        <v>49</v>
      </c>
      <c r="BA622" t="s">
        <v>74</v>
      </c>
      <c r="BB622">
        <v>1</v>
      </c>
      <c r="BE622">
        <v>592.37</v>
      </c>
      <c r="BF622">
        <v>592.37</v>
      </c>
      <c r="BG622">
        <v>8.1300000000000008</v>
      </c>
      <c r="BL622" t="s">
        <v>76</v>
      </c>
      <c r="BM622" t="s">
        <v>79</v>
      </c>
      <c r="BP622" t="s">
        <v>233</v>
      </c>
      <c r="BQ622" s="3">
        <v>1</v>
      </c>
      <c r="BR622" s="3" t="str">
        <f t="shared" si="71"/>
        <v>Tránsito de buques por el Canal</v>
      </c>
      <c r="BS622" s="3">
        <f t="shared" si="72"/>
        <v>22</v>
      </c>
      <c r="BT622" s="83">
        <f t="shared" si="73"/>
        <v>0</v>
      </c>
      <c r="BU622" s="82">
        <f t="shared" si="74"/>
        <v>4.0650000000000004</v>
      </c>
      <c r="BV622" s="3" t="str">
        <f t="shared" si="75"/>
        <v>1</v>
      </c>
      <c r="BW622" s="3" t="str">
        <f t="shared" si="70"/>
        <v>0</v>
      </c>
      <c r="BX622" s="3" t="str">
        <f t="shared" si="76"/>
        <v>0</v>
      </c>
    </row>
    <row r="623" spans="1:80" ht="15" customHeight="1" x14ac:dyDescent="0.3">
      <c r="A623" t="s">
        <v>2611</v>
      </c>
      <c r="B623" t="s">
        <v>2612</v>
      </c>
      <c r="C623" t="s">
        <v>2612</v>
      </c>
      <c r="D623" t="s">
        <v>2613</v>
      </c>
      <c r="F623" t="s">
        <v>66</v>
      </c>
      <c r="G623" t="s">
        <v>95</v>
      </c>
      <c r="H623" t="s">
        <v>68</v>
      </c>
      <c r="L623" t="s">
        <v>1672</v>
      </c>
      <c r="N623" t="s">
        <v>69</v>
      </c>
      <c r="O623" t="s">
        <v>2614</v>
      </c>
      <c r="P623" s="1">
        <v>42969</v>
      </c>
      <c r="Q623" s="2">
        <v>0.88750000000000007</v>
      </c>
      <c r="S623">
        <v>45728</v>
      </c>
      <c r="U623">
        <v>263.39</v>
      </c>
      <c r="X623">
        <v>6</v>
      </c>
      <c r="Y623" t="s">
        <v>70</v>
      </c>
      <c r="Z623" t="s">
        <v>71</v>
      </c>
      <c r="AB623" t="s">
        <v>72</v>
      </c>
      <c r="AE623" t="s">
        <v>194</v>
      </c>
      <c r="AP623" t="s">
        <v>224</v>
      </c>
      <c r="AW623" t="s">
        <v>73</v>
      </c>
      <c r="AX623" t="s">
        <v>74</v>
      </c>
      <c r="AY623">
        <v>1</v>
      </c>
      <c r="AZ623" t="s">
        <v>49</v>
      </c>
      <c r="BA623" t="s">
        <v>74</v>
      </c>
      <c r="BB623">
        <v>1</v>
      </c>
      <c r="BE623">
        <v>263.39</v>
      </c>
      <c r="BF623">
        <v>263.39</v>
      </c>
      <c r="BG623">
        <v>7.81</v>
      </c>
      <c r="BL623" t="s">
        <v>95</v>
      </c>
      <c r="BM623" t="s">
        <v>96</v>
      </c>
      <c r="BP623" t="s">
        <v>233</v>
      </c>
      <c r="BQ623" s="3">
        <v>1</v>
      </c>
      <c r="BR623" s="3" t="str">
        <f t="shared" si="71"/>
        <v>Tránsito de buques por el Canal</v>
      </c>
      <c r="BS623" s="3">
        <f t="shared" si="72"/>
        <v>22</v>
      </c>
      <c r="BT623" s="83">
        <f t="shared" si="73"/>
        <v>0</v>
      </c>
      <c r="BU623" s="82">
        <f t="shared" si="74"/>
        <v>3.9049999999999994</v>
      </c>
      <c r="BV623" s="3" t="str">
        <f t="shared" si="75"/>
        <v>1</v>
      </c>
      <c r="BW623" s="3" t="str">
        <f t="shared" si="70"/>
        <v>0</v>
      </c>
      <c r="BX623" s="3" t="str">
        <f t="shared" si="76"/>
        <v>0</v>
      </c>
    </row>
    <row r="624" spans="1:80" ht="15" customHeight="1" x14ac:dyDescent="0.3">
      <c r="A624" t="s">
        <v>2615</v>
      </c>
      <c r="B624" t="s">
        <v>2531</v>
      </c>
      <c r="C624" t="s">
        <v>2531</v>
      </c>
      <c r="D624" t="s">
        <v>2616</v>
      </c>
      <c r="F624" t="s">
        <v>66</v>
      </c>
      <c r="G624" t="s">
        <v>67</v>
      </c>
      <c r="H624" t="s">
        <v>68</v>
      </c>
      <c r="L624" t="s">
        <v>133</v>
      </c>
      <c r="N624" t="s">
        <v>69</v>
      </c>
      <c r="O624" t="s">
        <v>2617</v>
      </c>
      <c r="P624" s="1">
        <v>42969</v>
      </c>
      <c r="Q624" s="2">
        <v>0.52708333333333335</v>
      </c>
      <c r="S624">
        <v>49727</v>
      </c>
      <c r="U624">
        <v>462.46</v>
      </c>
      <c r="X624">
        <v>5</v>
      </c>
      <c r="Y624" t="s">
        <v>70</v>
      </c>
      <c r="Z624" t="s">
        <v>71</v>
      </c>
      <c r="AB624" t="s">
        <v>72</v>
      </c>
      <c r="AD624" t="s">
        <v>77</v>
      </c>
      <c r="AE624" t="s">
        <v>194</v>
      </c>
      <c r="AM624" t="s">
        <v>77</v>
      </c>
      <c r="AP624" t="s">
        <v>224</v>
      </c>
      <c r="AW624" t="s">
        <v>73</v>
      </c>
      <c r="AX624" t="s">
        <v>74</v>
      </c>
      <c r="AY624">
        <v>1</v>
      </c>
      <c r="AZ624" t="s">
        <v>49</v>
      </c>
      <c r="BA624" t="s">
        <v>74</v>
      </c>
      <c r="BB624">
        <v>1</v>
      </c>
      <c r="BE624">
        <v>462.46</v>
      </c>
      <c r="BF624">
        <v>462.46</v>
      </c>
      <c r="BG624">
        <v>7.81</v>
      </c>
      <c r="BL624" t="s">
        <v>67</v>
      </c>
      <c r="BM624" t="s">
        <v>75</v>
      </c>
      <c r="BP624" t="s">
        <v>233</v>
      </c>
      <c r="BQ624" s="3">
        <v>1</v>
      </c>
      <c r="BR624" s="3" t="s">
        <v>299</v>
      </c>
      <c r="BS624" s="3">
        <f t="shared" si="72"/>
        <v>22</v>
      </c>
      <c r="BT624" s="83">
        <f t="shared" si="73"/>
        <v>0</v>
      </c>
      <c r="BU624" s="82">
        <f t="shared" si="74"/>
        <v>3.9049999999999994</v>
      </c>
      <c r="BV624" s="3" t="str">
        <f t="shared" si="75"/>
        <v>1</v>
      </c>
      <c r="BW624" s="3" t="str">
        <f t="shared" si="70"/>
        <v>0</v>
      </c>
      <c r="BX624" s="3" t="str">
        <f t="shared" si="76"/>
        <v>0</v>
      </c>
    </row>
    <row r="625" spans="1:76" x14ac:dyDescent="0.3">
      <c r="A625" t="s">
        <v>2618</v>
      </c>
      <c r="B625" t="s">
        <v>2531</v>
      </c>
      <c r="C625" t="s">
        <v>2531</v>
      </c>
      <c r="D625" t="s">
        <v>2619</v>
      </c>
      <c r="F625" t="s">
        <v>66</v>
      </c>
      <c r="G625" t="s">
        <v>67</v>
      </c>
      <c r="H625" t="s">
        <v>68</v>
      </c>
      <c r="L625" t="s">
        <v>133</v>
      </c>
      <c r="N625" t="s">
        <v>69</v>
      </c>
      <c r="O625" t="s">
        <v>2620</v>
      </c>
      <c r="P625" s="1">
        <v>42969</v>
      </c>
      <c r="Q625" s="2">
        <v>0.70972222222222225</v>
      </c>
      <c r="S625">
        <v>49727</v>
      </c>
      <c r="U625">
        <v>462.46</v>
      </c>
      <c r="X625">
        <v>5</v>
      </c>
      <c r="Y625" t="s">
        <v>70</v>
      </c>
      <c r="Z625" t="s">
        <v>71</v>
      </c>
      <c r="AB625" t="s">
        <v>72</v>
      </c>
      <c r="AD625" t="s">
        <v>77</v>
      </c>
      <c r="AE625" t="s">
        <v>194</v>
      </c>
      <c r="AM625" t="s">
        <v>77</v>
      </c>
      <c r="AP625" t="s">
        <v>224</v>
      </c>
      <c r="AW625" t="s">
        <v>73</v>
      </c>
      <c r="AX625" t="s">
        <v>74</v>
      </c>
      <c r="AY625">
        <v>1</v>
      </c>
      <c r="AZ625" t="s">
        <v>49</v>
      </c>
      <c r="BA625" t="s">
        <v>74</v>
      </c>
      <c r="BB625">
        <v>1</v>
      </c>
      <c r="BE625">
        <v>462.46</v>
      </c>
      <c r="BF625">
        <v>462.46</v>
      </c>
      <c r="BG625">
        <v>7.81</v>
      </c>
      <c r="BL625" t="s">
        <v>67</v>
      </c>
      <c r="BM625" t="s">
        <v>75</v>
      </c>
      <c r="BP625" t="s">
        <v>233</v>
      </c>
      <c r="BQ625" s="3">
        <v>1</v>
      </c>
      <c r="BR625" s="3" t="str">
        <f t="shared" si="71"/>
        <v>Tránsito de buques por el Canal</v>
      </c>
      <c r="BS625" s="3">
        <f t="shared" si="72"/>
        <v>22</v>
      </c>
      <c r="BT625" s="83">
        <f t="shared" si="73"/>
        <v>0</v>
      </c>
      <c r="BU625" s="82">
        <f t="shared" si="74"/>
        <v>3.9049999999999994</v>
      </c>
      <c r="BV625" s="3" t="str">
        <f t="shared" si="75"/>
        <v>1</v>
      </c>
      <c r="BW625" s="3" t="str">
        <f t="shared" si="70"/>
        <v>0</v>
      </c>
      <c r="BX625" s="3" t="str">
        <f t="shared" si="76"/>
        <v>0</v>
      </c>
    </row>
    <row r="626" spans="1:76" ht="15" customHeight="1" x14ac:dyDescent="0.3">
      <c r="A626" t="s">
        <v>2621</v>
      </c>
      <c r="C626" t="s">
        <v>2622</v>
      </c>
      <c r="D626" t="s">
        <v>2623</v>
      </c>
      <c r="F626" t="s">
        <v>134</v>
      </c>
      <c r="G626" t="s">
        <v>261</v>
      </c>
      <c r="H626" t="s">
        <v>68</v>
      </c>
      <c r="I626" t="s">
        <v>68</v>
      </c>
      <c r="L626" t="s">
        <v>1672</v>
      </c>
      <c r="N626" t="s">
        <v>134</v>
      </c>
      <c r="O626" t="s">
        <v>2624</v>
      </c>
      <c r="P626" s="1">
        <v>42969</v>
      </c>
      <c r="Q626" s="2">
        <v>0.84890046296296295</v>
      </c>
      <c r="U626">
        <v>16650</v>
      </c>
      <c r="V626">
        <v>185</v>
      </c>
      <c r="Z626" t="s">
        <v>71</v>
      </c>
      <c r="AA626" t="s">
        <v>68</v>
      </c>
      <c r="AP626" t="s">
        <v>224</v>
      </c>
      <c r="AW626" t="s">
        <v>73</v>
      </c>
      <c r="AX626" t="s">
        <v>74</v>
      </c>
      <c r="AY626">
        <v>1</v>
      </c>
      <c r="AZ626" t="s">
        <v>49</v>
      </c>
      <c r="BA626" t="s">
        <v>74</v>
      </c>
      <c r="BB626">
        <v>1</v>
      </c>
      <c r="BC626">
        <v>185</v>
      </c>
      <c r="BE626">
        <v>16650</v>
      </c>
      <c r="BF626">
        <v>16650</v>
      </c>
      <c r="BG626">
        <v>10</v>
      </c>
      <c r="BL626" t="s">
        <v>259</v>
      </c>
      <c r="BP626" t="s">
        <v>233</v>
      </c>
      <c r="BQ626" s="3">
        <v>1</v>
      </c>
      <c r="BR626" s="3" t="str">
        <f t="shared" si="71"/>
        <v>Tránsito de buques por el Canal</v>
      </c>
      <c r="BS626" s="3">
        <f t="shared" si="72"/>
        <v>22</v>
      </c>
      <c r="BT626" s="83">
        <f t="shared" si="73"/>
        <v>2.2671568627450982E-3</v>
      </c>
      <c r="BU626" s="82">
        <f t="shared" si="74"/>
        <v>5</v>
      </c>
      <c r="BV626" s="3" t="str">
        <f t="shared" si="75"/>
        <v>1</v>
      </c>
      <c r="BW626" s="3" t="str">
        <f t="shared" si="70"/>
        <v>0</v>
      </c>
      <c r="BX626" s="3" t="str">
        <f t="shared" si="76"/>
        <v>0</v>
      </c>
    </row>
    <row r="627" spans="1:76" ht="15" customHeight="1" x14ac:dyDescent="0.3">
      <c r="A627" t="s">
        <v>2625</v>
      </c>
      <c r="C627" t="s">
        <v>2626</v>
      </c>
      <c r="D627" t="s">
        <v>2588</v>
      </c>
      <c r="F627" t="s">
        <v>134</v>
      </c>
      <c r="G627" t="s">
        <v>248</v>
      </c>
      <c r="H627" t="s">
        <v>68</v>
      </c>
      <c r="I627" t="s">
        <v>68</v>
      </c>
      <c r="N627" t="s">
        <v>134</v>
      </c>
      <c r="O627" t="s">
        <v>2627</v>
      </c>
      <c r="P627" s="1">
        <v>42969</v>
      </c>
      <c r="Q627" s="2">
        <v>0.33828703703703705</v>
      </c>
      <c r="U627">
        <v>7875</v>
      </c>
      <c r="V627">
        <v>840</v>
      </c>
      <c r="Z627" t="s">
        <v>71</v>
      </c>
      <c r="AA627" t="s">
        <v>68</v>
      </c>
      <c r="AU627" t="s">
        <v>174</v>
      </c>
      <c r="AW627" t="s">
        <v>73</v>
      </c>
      <c r="AX627" t="s">
        <v>82</v>
      </c>
      <c r="AY627">
        <v>0</v>
      </c>
      <c r="AZ627" t="s">
        <v>49</v>
      </c>
      <c r="BA627" t="s">
        <v>82</v>
      </c>
      <c r="BB627">
        <v>0</v>
      </c>
      <c r="BC627">
        <v>5</v>
      </c>
      <c r="BE627">
        <v>46.88</v>
      </c>
      <c r="BF627">
        <v>46.88</v>
      </c>
      <c r="BG627">
        <v>5</v>
      </c>
      <c r="BL627" t="s">
        <v>160</v>
      </c>
      <c r="BP627" t="s">
        <v>233</v>
      </c>
      <c r="BQ627" s="3">
        <v>1</v>
      </c>
      <c r="BR627" s="3" t="str">
        <f t="shared" si="71"/>
        <v>Relaciones internacionales</v>
      </c>
      <c r="BS627" s="3">
        <f t="shared" si="72"/>
        <v>22</v>
      </c>
      <c r="BT627" s="83">
        <f t="shared" si="73"/>
        <v>1.0294117647058823E-2</v>
      </c>
      <c r="BU627" s="82">
        <f t="shared" si="74"/>
        <v>2.5</v>
      </c>
      <c r="BV627" s="3" t="str">
        <f t="shared" si="75"/>
        <v>0</v>
      </c>
      <c r="BW627" s="3" t="str">
        <f t="shared" si="70"/>
        <v>1</v>
      </c>
      <c r="BX627" s="3" t="str">
        <f t="shared" si="76"/>
        <v>0</v>
      </c>
    </row>
    <row r="628" spans="1:76" ht="15" customHeight="1" x14ac:dyDescent="0.3">
      <c r="A628" t="s">
        <v>2628</v>
      </c>
      <c r="B628" t="s">
        <v>2629</v>
      </c>
      <c r="C628" t="s">
        <v>2629</v>
      </c>
      <c r="D628" t="s">
        <v>2630</v>
      </c>
      <c r="F628" t="s">
        <v>66</v>
      </c>
      <c r="G628" t="s">
        <v>158</v>
      </c>
      <c r="H628" t="s">
        <v>68</v>
      </c>
      <c r="N628" t="s">
        <v>69</v>
      </c>
      <c r="O628" t="s">
        <v>2597</v>
      </c>
      <c r="P628" s="1">
        <v>42969</v>
      </c>
      <c r="Q628" s="2">
        <v>0.73263888888888884</v>
      </c>
      <c r="S628">
        <v>419</v>
      </c>
      <c r="U628">
        <v>100</v>
      </c>
      <c r="X628">
        <v>4</v>
      </c>
      <c r="Z628" t="s">
        <v>71</v>
      </c>
      <c r="AB628" t="s">
        <v>72</v>
      </c>
      <c r="AD628" t="s">
        <v>77</v>
      </c>
      <c r="AU628" t="s">
        <v>174</v>
      </c>
      <c r="AW628" t="s">
        <v>73</v>
      </c>
      <c r="AX628" t="s">
        <v>78</v>
      </c>
      <c r="AY628">
        <v>1</v>
      </c>
      <c r="AZ628" t="s">
        <v>49</v>
      </c>
      <c r="BA628" t="s">
        <v>78</v>
      </c>
      <c r="BB628">
        <v>1</v>
      </c>
      <c r="BE628">
        <v>0.42</v>
      </c>
      <c r="BF628">
        <v>0.42</v>
      </c>
      <c r="BG628">
        <v>6.56</v>
      </c>
      <c r="BL628" t="s">
        <v>158</v>
      </c>
      <c r="BM628" t="s">
        <v>159</v>
      </c>
      <c r="BP628" t="s">
        <v>233</v>
      </c>
      <c r="BQ628" s="3">
        <v>1</v>
      </c>
      <c r="BR628" s="3" t="str">
        <f t="shared" si="71"/>
        <v>Relaciones internacionales</v>
      </c>
      <c r="BS628" s="3">
        <f t="shared" si="72"/>
        <v>22</v>
      </c>
      <c r="BT628" s="83">
        <f t="shared" si="73"/>
        <v>0</v>
      </c>
      <c r="BU628" s="82">
        <f t="shared" si="74"/>
        <v>3.2799999999999994</v>
      </c>
      <c r="BV628" s="3" t="str">
        <f t="shared" si="75"/>
        <v>1</v>
      </c>
      <c r="BW628" s="3" t="str">
        <f t="shared" si="70"/>
        <v>0</v>
      </c>
      <c r="BX628" s="3" t="str">
        <f t="shared" si="76"/>
        <v>0</v>
      </c>
    </row>
    <row r="629" spans="1:76" ht="15" customHeight="1" x14ac:dyDescent="0.3">
      <c r="A629" t="s">
        <v>2631</v>
      </c>
      <c r="B629" t="s">
        <v>2632</v>
      </c>
      <c r="C629" t="s">
        <v>2632</v>
      </c>
      <c r="D629" t="s">
        <v>2633</v>
      </c>
      <c r="F629" t="s">
        <v>66</v>
      </c>
      <c r="G629" t="s">
        <v>109</v>
      </c>
      <c r="H629" t="s">
        <v>68</v>
      </c>
      <c r="L629" t="s">
        <v>718</v>
      </c>
      <c r="N629" t="s">
        <v>69</v>
      </c>
      <c r="O629" t="s">
        <v>2634</v>
      </c>
      <c r="P629" s="1">
        <v>42969</v>
      </c>
      <c r="Q629" s="2">
        <v>0.87569444444444444</v>
      </c>
      <c r="U629">
        <v>100</v>
      </c>
      <c r="Y629" t="s">
        <v>70</v>
      </c>
      <c r="Z629" t="s">
        <v>71</v>
      </c>
      <c r="AB629" t="s">
        <v>72</v>
      </c>
      <c r="AD629" t="s">
        <v>77</v>
      </c>
      <c r="AE629" t="s">
        <v>194</v>
      </c>
      <c r="AM629" t="s">
        <v>77</v>
      </c>
      <c r="AP629" t="s">
        <v>224</v>
      </c>
      <c r="AW629" t="s">
        <v>73</v>
      </c>
      <c r="AX629" t="s">
        <v>74</v>
      </c>
      <c r="AY629">
        <v>1</v>
      </c>
      <c r="AZ629" t="s">
        <v>49</v>
      </c>
      <c r="BA629" t="s">
        <v>74</v>
      </c>
      <c r="BB629">
        <v>1</v>
      </c>
      <c r="BG629">
        <v>10</v>
      </c>
      <c r="BL629" t="s">
        <v>109</v>
      </c>
      <c r="BM629" t="s">
        <v>110</v>
      </c>
      <c r="BP629" t="s">
        <v>233</v>
      </c>
      <c r="BQ629" s="3">
        <v>1</v>
      </c>
      <c r="BR629" s="3" t="str">
        <f t="shared" si="71"/>
        <v>Tránsito de buques por el Canal</v>
      </c>
      <c r="BS629" s="3">
        <f t="shared" si="72"/>
        <v>22</v>
      </c>
      <c r="BT629" s="83">
        <f t="shared" si="73"/>
        <v>0</v>
      </c>
      <c r="BU629" s="82">
        <f t="shared" si="74"/>
        <v>5</v>
      </c>
      <c r="BV629" s="3" t="str">
        <f t="shared" si="75"/>
        <v>1</v>
      </c>
      <c r="BW629" s="3" t="str">
        <f t="shared" si="70"/>
        <v>0</v>
      </c>
      <c r="BX629" s="3" t="str">
        <f t="shared" si="76"/>
        <v>0</v>
      </c>
    </row>
    <row r="630" spans="1:76" x14ac:dyDescent="0.3">
      <c r="A630" t="s">
        <v>2635</v>
      </c>
      <c r="B630" t="s">
        <v>2636</v>
      </c>
      <c r="C630" t="s">
        <v>2636</v>
      </c>
      <c r="D630" t="s">
        <v>2637</v>
      </c>
      <c r="F630" t="s">
        <v>66</v>
      </c>
      <c r="G630" t="s">
        <v>67</v>
      </c>
      <c r="H630" t="s">
        <v>68</v>
      </c>
      <c r="L630" t="s">
        <v>1057</v>
      </c>
      <c r="N630" t="s">
        <v>69</v>
      </c>
      <c r="O630" t="s">
        <v>2638</v>
      </c>
      <c r="P630" s="1">
        <v>42969</v>
      </c>
      <c r="Q630" s="2">
        <v>0.50763888888888886</v>
      </c>
      <c r="S630">
        <v>49727</v>
      </c>
      <c r="U630">
        <v>462.46</v>
      </c>
      <c r="X630">
        <v>5</v>
      </c>
      <c r="Y630" t="s">
        <v>70</v>
      </c>
      <c r="Z630" t="s">
        <v>71</v>
      </c>
      <c r="AB630" t="s">
        <v>72</v>
      </c>
      <c r="AD630" t="s">
        <v>77</v>
      </c>
      <c r="AP630" t="s">
        <v>224</v>
      </c>
      <c r="AW630" t="s">
        <v>73</v>
      </c>
      <c r="AX630" t="s">
        <v>74</v>
      </c>
      <c r="AY630">
        <v>1</v>
      </c>
      <c r="AZ630" t="s">
        <v>49</v>
      </c>
      <c r="BA630" t="s">
        <v>74</v>
      </c>
      <c r="BB630">
        <v>1</v>
      </c>
      <c r="BE630">
        <v>462.46</v>
      </c>
      <c r="BF630">
        <v>462.46</v>
      </c>
      <c r="BG630">
        <v>7.81</v>
      </c>
      <c r="BL630" t="s">
        <v>67</v>
      </c>
      <c r="BM630" t="s">
        <v>75</v>
      </c>
      <c r="BP630" t="s">
        <v>233</v>
      </c>
      <c r="BQ630" s="3">
        <v>1</v>
      </c>
      <c r="BR630" s="3" t="str">
        <f t="shared" si="71"/>
        <v>Tránsito de buques por el Canal</v>
      </c>
      <c r="BS630" s="3">
        <f t="shared" si="72"/>
        <v>22</v>
      </c>
      <c r="BT630" s="83">
        <f t="shared" si="73"/>
        <v>0</v>
      </c>
      <c r="BU630" s="82">
        <f t="shared" si="74"/>
        <v>3.9049999999999994</v>
      </c>
      <c r="BV630" s="3" t="str">
        <f t="shared" si="75"/>
        <v>1</v>
      </c>
      <c r="BW630" s="3" t="str">
        <f t="shared" si="70"/>
        <v>0</v>
      </c>
      <c r="BX630" s="3" t="str">
        <f t="shared" si="76"/>
        <v>0</v>
      </c>
    </row>
    <row r="631" spans="1:76" x14ac:dyDescent="0.3">
      <c r="A631" t="s">
        <v>2639</v>
      </c>
      <c r="C631" t="s">
        <v>2640</v>
      </c>
      <c r="D631" t="s">
        <v>2604</v>
      </c>
      <c r="F631" t="s">
        <v>134</v>
      </c>
      <c r="G631" t="s">
        <v>142</v>
      </c>
      <c r="H631" t="s">
        <v>68</v>
      </c>
      <c r="I631" t="s">
        <v>68</v>
      </c>
      <c r="L631" t="s">
        <v>338</v>
      </c>
      <c r="N631" t="s">
        <v>134</v>
      </c>
      <c r="O631" t="s">
        <v>2641</v>
      </c>
      <c r="P631" s="1">
        <v>42969</v>
      </c>
      <c r="Q631" s="2">
        <v>0.80935185185185177</v>
      </c>
      <c r="U631">
        <v>11656.05</v>
      </c>
      <c r="V631">
        <v>119</v>
      </c>
      <c r="Z631" t="s">
        <v>71</v>
      </c>
      <c r="AA631" t="s">
        <v>68</v>
      </c>
      <c r="AP631" t="s">
        <v>224</v>
      </c>
      <c r="AW631" t="s">
        <v>73</v>
      </c>
      <c r="AX631" t="s">
        <v>74</v>
      </c>
      <c r="AY631">
        <v>1</v>
      </c>
      <c r="AZ631" t="s">
        <v>49</v>
      </c>
      <c r="BA631" t="s">
        <v>74</v>
      </c>
      <c r="BB631">
        <v>1</v>
      </c>
      <c r="BC631">
        <v>119</v>
      </c>
      <c r="BE631">
        <v>11656.05</v>
      </c>
      <c r="BF631">
        <v>11656.05</v>
      </c>
      <c r="BG631">
        <v>10</v>
      </c>
      <c r="BL631" t="s">
        <v>136</v>
      </c>
      <c r="BP631" t="s">
        <v>233</v>
      </c>
      <c r="BQ631" s="3">
        <v>1</v>
      </c>
      <c r="BR631" s="3" t="str">
        <f t="shared" si="71"/>
        <v>Tránsito de buques por el Canal</v>
      </c>
      <c r="BS631" s="3">
        <f t="shared" si="72"/>
        <v>22</v>
      </c>
      <c r="BT631" s="83">
        <f t="shared" si="73"/>
        <v>1.4583333333333334E-3</v>
      </c>
      <c r="BU631" s="82">
        <f t="shared" si="74"/>
        <v>5</v>
      </c>
      <c r="BV631" s="3" t="str">
        <f t="shared" si="75"/>
        <v>1</v>
      </c>
      <c r="BW631" s="3" t="str">
        <f t="shared" si="70"/>
        <v>0</v>
      </c>
      <c r="BX631" s="3" t="str">
        <f t="shared" si="76"/>
        <v>0</v>
      </c>
    </row>
    <row r="632" spans="1:76" x14ac:dyDescent="0.3">
      <c r="A632" t="s">
        <v>2642</v>
      </c>
      <c r="B632" t="s">
        <v>2643</v>
      </c>
      <c r="C632" t="s">
        <v>2643</v>
      </c>
      <c r="D632" t="s">
        <v>2644</v>
      </c>
      <c r="F632" t="s">
        <v>66</v>
      </c>
      <c r="G632" t="s">
        <v>99</v>
      </c>
      <c r="H632" t="s">
        <v>68</v>
      </c>
      <c r="N632" t="s">
        <v>69</v>
      </c>
      <c r="O632" t="s">
        <v>2645</v>
      </c>
      <c r="P632" s="1">
        <v>42969</v>
      </c>
      <c r="Q632" s="2">
        <v>0.48888888888888887</v>
      </c>
      <c r="S632">
        <v>1194</v>
      </c>
      <c r="U632">
        <v>100</v>
      </c>
      <c r="X632">
        <v>4</v>
      </c>
      <c r="Z632" t="s">
        <v>71</v>
      </c>
      <c r="AB632" t="s">
        <v>72</v>
      </c>
      <c r="AD632" t="s">
        <v>77</v>
      </c>
      <c r="AE632" t="s">
        <v>194</v>
      </c>
      <c r="AM632" t="s">
        <v>77</v>
      </c>
      <c r="AP632" t="s">
        <v>224</v>
      </c>
      <c r="AW632" t="s">
        <v>73</v>
      </c>
      <c r="AX632" t="s">
        <v>74</v>
      </c>
      <c r="AY632">
        <v>1</v>
      </c>
      <c r="AZ632" t="s">
        <v>49</v>
      </c>
      <c r="BA632" t="s">
        <v>74</v>
      </c>
      <c r="BB632">
        <v>1</v>
      </c>
      <c r="BE632">
        <v>3.58</v>
      </c>
      <c r="BF632">
        <v>3.58</v>
      </c>
      <c r="BG632">
        <v>7.81</v>
      </c>
      <c r="BL632" t="s">
        <v>99</v>
      </c>
      <c r="BM632" t="s">
        <v>100</v>
      </c>
      <c r="BP632" t="s">
        <v>233</v>
      </c>
      <c r="BQ632" s="3">
        <v>1</v>
      </c>
      <c r="BR632" s="3" t="str">
        <f t="shared" si="71"/>
        <v>Tránsito de buques por el Canal</v>
      </c>
      <c r="BS632" s="3">
        <f t="shared" si="72"/>
        <v>22</v>
      </c>
      <c r="BT632" s="83">
        <f t="shared" si="73"/>
        <v>0</v>
      </c>
      <c r="BU632" s="82">
        <f t="shared" si="74"/>
        <v>3.9049999999999994</v>
      </c>
      <c r="BV632" s="3" t="str">
        <f t="shared" si="75"/>
        <v>1</v>
      </c>
      <c r="BW632" s="3" t="str">
        <f t="shared" si="70"/>
        <v>0</v>
      </c>
      <c r="BX632" s="3" t="str">
        <f t="shared" si="76"/>
        <v>0</v>
      </c>
    </row>
    <row r="633" spans="1:76" x14ac:dyDescent="0.3">
      <c r="A633" t="s">
        <v>2646</v>
      </c>
      <c r="B633" t="s">
        <v>2505</v>
      </c>
      <c r="C633" t="s">
        <v>2505</v>
      </c>
      <c r="D633" t="s">
        <v>2647</v>
      </c>
      <c r="F633" t="s">
        <v>66</v>
      </c>
      <c r="G633" t="s">
        <v>80</v>
      </c>
      <c r="H633" t="s">
        <v>68</v>
      </c>
      <c r="N633" t="s">
        <v>69</v>
      </c>
      <c r="O633" t="s">
        <v>2648</v>
      </c>
      <c r="P633" s="1">
        <v>42969</v>
      </c>
      <c r="Q633" s="2">
        <v>0.72569444444444453</v>
      </c>
      <c r="S633">
        <v>32432</v>
      </c>
      <c r="U633">
        <v>214.05</v>
      </c>
      <c r="X633">
        <v>6</v>
      </c>
      <c r="Z633" t="s">
        <v>71</v>
      </c>
      <c r="AB633" t="s">
        <v>72</v>
      </c>
      <c r="AP633" t="s">
        <v>224</v>
      </c>
      <c r="AW633" t="s">
        <v>73</v>
      </c>
      <c r="AX633" t="s">
        <v>78</v>
      </c>
      <c r="AY633">
        <v>1</v>
      </c>
      <c r="AZ633" t="s">
        <v>49</v>
      </c>
      <c r="BA633" t="s">
        <v>78</v>
      </c>
      <c r="BB633">
        <v>1</v>
      </c>
      <c r="BE633">
        <v>107.03</v>
      </c>
      <c r="BF633">
        <v>107.03</v>
      </c>
      <c r="BG633">
        <v>6.56</v>
      </c>
      <c r="BL633" t="s">
        <v>80</v>
      </c>
      <c r="BM633" t="s">
        <v>81</v>
      </c>
      <c r="BP633" t="s">
        <v>233</v>
      </c>
      <c r="BQ633" s="3">
        <v>1</v>
      </c>
      <c r="BR633" s="3" t="str">
        <f t="shared" si="71"/>
        <v>Tránsito de buques por el Canal</v>
      </c>
      <c r="BS633" s="3">
        <f t="shared" si="72"/>
        <v>22</v>
      </c>
      <c r="BT633" s="83">
        <f t="shared" si="73"/>
        <v>0</v>
      </c>
      <c r="BU633" s="82">
        <f t="shared" si="74"/>
        <v>3.2799999999999994</v>
      </c>
      <c r="BV633" s="3" t="str">
        <f t="shared" si="75"/>
        <v>1</v>
      </c>
      <c r="BW633" s="3" t="str">
        <f t="shared" si="70"/>
        <v>0</v>
      </c>
      <c r="BX633" s="3" t="str">
        <f t="shared" si="76"/>
        <v>0</v>
      </c>
    </row>
    <row r="634" spans="1:76" x14ac:dyDescent="0.3">
      <c r="A634" t="s">
        <v>2649</v>
      </c>
      <c r="B634" t="s">
        <v>2650</v>
      </c>
      <c r="C634" t="s">
        <v>2650</v>
      </c>
      <c r="D634" t="s">
        <v>2651</v>
      </c>
      <c r="F634" t="s">
        <v>66</v>
      </c>
      <c r="G634" t="s">
        <v>151</v>
      </c>
      <c r="H634" t="s">
        <v>68</v>
      </c>
      <c r="L634" t="s">
        <v>829</v>
      </c>
      <c r="N634" t="s">
        <v>69</v>
      </c>
      <c r="O634" t="s">
        <v>2652</v>
      </c>
      <c r="P634" s="1">
        <v>42969</v>
      </c>
      <c r="Q634" s="2">
        <v>0.82361111111111107</v>
      </c>
      <c r="U634">
        <v>100</v>
      </c>
      <c r="Z634" t="s">
        <v>71</v>
      </c>
      <c r="AB634" t="s">
        <v>72</v>
      </c>
      <c r="AD634" t="s">
        <v>77</v>
      </c>
      <c r="AM634" t="s">
        <v>77</v>
      </c>
      <c r="AP634" t="s">
        <v>224</v>
      </c>
      <c r="AW634" t="s">
        <v>73</v>
      </c>
      <c r="AX634" t="s">
        <v>74</v>
      </c>
      <c r="AY634">
        <v>1</v>
      </c>
      <c r="AZ634" t="s">
        <v>49</v>
      </c>
      <c r="BA634" t="s">
        <v>74</v>
      </c>
      <c r="BB634">
        <v>1</v>
      </c>
      <c r="BG634">
        <v>10</v>
      </c>
      <c r="BL634" t="s">
        <v>151</v>
      </c>
      <c r="BM634" t="s">
        <v>152</v>
      </c>
      <c r="BP634" t="s">
        <v>233</v>
      </c>
      <c r="BQ634" s="3">
        <v>1</v>
      </c>
      <c r="BR634" s="3" t="str">
        <f t="shared" si="71"/>
        <v>Tránsito de buques por el Canal</v>
      </c>
      <c r="BS634" s="3">
        <f t="shared" si="72"/>
        <v>22</v>
      </c>
      <c r="BT634" s="83">
        <f t="shared" si="73"/>
        <v>0</v>
      </c>
      <c r="BU634" s="82">
        <f t="shared" si="74"/>
        <v>5</v>
      </c>
      <c r="BV634" s="3" t="str">
        <f t="shared" si="75"/>
        <v>1</v>
      </c>
      <c r="BW634" s="3" t="str">
        <f t="shared" si="70"/>
        <v>0</v>
      </c>
      <c r="BX634" s="3" t="str">
        <f t="shared" si="76"/>
        <v>0</v>
      </c>
    </row>
    <row r="635" spans="1:76" ht="15" customHeight="1" x14ac:dyDescent="0.3">
      <c r="A635" t="s">
        <v>2653</v>
      </c>
      <c r="C635" t="s">
        <v>2654</v>
      </c>
      <c r="D635" t="s">
        <v>2464</v>
      </c>
      <c r="F635" t="s">
        <v>134</v>
      </c>
      <c r="G635" t="s">
        <v>283</v>
      </c>
      <c r="H635" t="s">
        <v>68</v>
      </c>
      <c r="I635" t="s">
        <v>68</v>
      </c>
      <c r="L635" t="s">
        <v>2465</v>
      </c>
      <c r="N635" t="s">
        <v>134</v>
      </c>
      <c r="O635" t="s">
        <v>2655</v>
      </c>
      <c r="P635" s="1">
        <v>42969</v>
      </c>
      <c r="Q635" s="2">
        <v>0.54587962962962966</v>
      </c>
      <c r="U635">
        <v>1633.5</v>
      </c>
      <c r="V635">
        <v>132</v>
      </c>
      <c r="Z635" t="s">
        <v>71</v>
      </c>
      <c r="AA635" t="s">
        <v>68</v>
      </c>
      <c r="AG635" t="s">
        <v>285</v>
      </c>
      <c r="AW635" t="s">
        <v>73</v>
      </c>
      <c r="AX635" t="s">
        <v>82</v>
      </c>
      <c r="AY635">
        <v>0</v>
      </c>
      <c r="AZ635" t="s">
        <v>49</v>
      </c>
      <c r="BA635" t="s">
        <v>82</v>
      </c>
      <c r="BB635">
        <v>0</v>
      </c>
      <c r="BC635">
        <v>5</v>
      </c>
      <c r="BE635">
        <v>61.88</v>
      </c>
      <c r="BF635">
        <v>61.88</v>
      </c>
      <c r="BG635">
        <v>5</v>
      </c>
      <c r="BL635" t="s">
        <v>160</v>
      </c>
      <c r="BP635" t="s">
        <v>233</v>
      </c>
      <c r="BQ635" s="3">
        <v>1</v>
      </c>
      <c r="BR635" s="3" t="s">
        <v>341</v>
      </c>
      <c r="BS635" s="3">
        <f t="shared" si="72"/>
        <v>22</v>
      </c>
      <c r="BT635" s="83">
        <f t="shared" si="73"/>
        <v>1.6176470588235294E-3</v>
      </c>
      <c r="BU635" s="82">
        <f t="shared" si="74"/>
        <v>2.5</v>
      </c>
      <c r="BV635" s="3" t="str">
        <f t="shared" si="75"/>
        <v>0</v>
      </c>
      <c r="BW635" s="3" t="str">
        <f t="shared" si="70"/>
        <v>1</v>
      </c>
      <c r="BX635" s="3" t="str">
        <f t="shared" si="76"/>
        <v>0</v>
      </c>
    </row>
    <row r="636" spans="1:76" ht="15" customHeight="1" x14ac:dyDescent="0.3">
      <c r="A636" t="s">
        <v>2656</v>
      </c>
      <c r="C636" t="s">
        <v>2657</v>
      </c>
      <c r="D636" t="s">
        <v>2658</v>
      </c>
      <c r="F636" t="s">
        <v>134</v>
      </c>
      <c r="G636" t="s">
        <v>283</v>
      </c>
      <c r="H636" t="s">
        <v>68</v>
      </c>
      <c r="I636" t="s">
        <v>68</v>
      </c>
      <c r="N636" t="s">
        <v>134</v>
      </c>
      <c r="O636" t="s">
        <v>2659</v>
      </c>
      <c r="P636" s="1">
        <v>42969</v>
      </c>
      <c r="Q636" s="2">
        <v>0.53881944444444441</v>
      </c>
      <c r="U636">
        <v>705.38</v>
      </c>
      <c r="V636">
        <v>57</v>
      </c>
      <c r="Z636" t="s">
        <v>71</v>
      </c>
      <c r="AA636" t="s">
        <v>68</v>
      </c>
      <c r="AP636" t="s">
        <v>224</v>
      </c>
      <c r="AW636" t="s">
        <v>73</v>
      </c>
      <c r="AX636" t="s">
        <v>74</v>
      </c>
      <c r="AY636">
        <v>1</v>
      </c>
      <c r="AZ636" t="s">
        <v>49</v>
      </c>
      <c r="BA636" t="s">
        <v>74</v>
      </c>
      <c r="BB636">
        <v>1</v>
      </c>
      <c r="BC636">
        <v>57</v>
      </c>
      <c r="BE636">
        <v>705.38</v>
      </c>
      <c r="BF636">
        <v>705.38</v>
      </c>
      <c r="BG636">
        <v>10</v>
      </c>
      <c r="BL636" t="s">
        <v>160</v>
      </c>
      <c r="BP636" t="s">
        <v>233</v>
      </c>
      <c r="BQ636" s="3">
        <v>1</v>
      </c>
      <c r="BR636" s="3" t="str">
        <f t="shared" si="71"/>
        <v>Tránsito de buques por el Canal</v>
      </c>
      <c r="BS636" s="3">
        <f t="shared" si="72"/>
        <v>22</v>
      </c>
      <c r="BT636" s="83">
        <f t="shared" si="73"/>
        <v>6.9852941176470592E-4</v>
      </c>
      <c r="BU636" s="82">
        <f t="shared" si="74"/>
        <v>5</v>
      </c>
      <c r="BV636" s="3" t="str">
        <f t="shared" si="75"/>
        <v>1</v>
      </c>
      <c r="BW636" s="3" t="str">
        <f t="shared" si="70"/>
        <v>0</v>
      </c>
      <c r="BX636" s="3" t="str">
        <f t="shared" si="76"/>
        <v>0</v>
      </c>
    </row>
    <row r="637" spans="1:76" ht="15" customHeight="1" x14ac:dyDescent="0.3">
      <c r="A637" t="s">
        <v>2660</v>
      </c>
      <c r="C637" t="s">
        <v>2661</v>
      </c>
      <c r="D637" t="s">
        <v>2662</v>
      </c>
      <c r="F637" t="s">
        <v>116</v>
      </c>
      <c r="G637" t="s">
        <v>129</v>
      </c>
      <c r="H637" t="s">
        <v>68</v>
      </c>
      <c r="K637" t="s">
        <v>130</v>
      </c>
      <c r="L637" t="s">
        <v>1057</v>
      </c>
      <c r="N637" t="s">
        <v>118</v>
      </c>
      <c r="O637" t="s">
        <v>2663</v>
      </c>
      <c r="P637" s="1">
        <v>42969</v>
      </c>
      <c r="R637">
        <v>167</v>
      </c>
      <c r="S637">
        <v>4</v>
      </c>
      <c r="U637">
        <v>254</v>
      </c>
      <c r="W637">
        <v>10</v>
      </c>
      <c r="Y637" t="s">
        <v>70</v>
      </c>
      <c r="Z637" t="s">
        <v>71</v>
      </c>
      <c r="AB637" t="s">
        <v>72</v>
      </c>
      <c r="AE637" t="s">
        <v>194</v>
      </c>
      <c r="AM637" t="s">
        <v>77</v>
      </c>
      <c r="AP637" t="s">
        <v>224</v>
      </c>
      <c r="AW637" t="s">
        <v>73</v>
      </c>
      <c r="AX637" t="s">
        <v>74</v>
      </c>
      <c r="AY637">
        <v>1</v>
      </c>
      <c r="AZ637" t="s">
        <v>49</v>
      </c>
      <c r="BA637" t="s">
        <v>74</v>
      </c>
      <c r="BB637">
        <v>1</v>
      </c>
      <c r="BD637">
        <v>0.19</v>
      </c>
      <c r="BE637">
        <v>254</v>
      </c>
      <c r="BF637">
        <v>254</v>
      </c>
      <c r="BG637">
        <v>9.3800000000000008</v>
      </c>
      <c r="BL637" t="s">
        <v>129</v>
      </c>
      <c r="BM637" t="s">
        <v>131</v>
      </c>
      <c r="BO637" t="s">
        <v>120</v>
      </c>
      <c r="BP637" t="s">
        <v>77</v>
      </c>
      <c r="BQ637" s="3">
        <v>1</v>
      </c>
      <c r="BR637" s="3" t="s">
        <v>218</v>
      </c>
      <c r="BS637" s="3">
        <f t="shared" si="72"/>
        <v>22</v>
      </c>
      <c r="BT637" s="83">
        <f t="shared" si="73"/>
        <v>0</v>
      </c>
      <c r="BU637" s="82">
        <f t="shared" si="74"/>
        <v>4.6900000000000004</v>
      </c>
      <c r="BV637" s="3" t="str">
        <f t="shared" si="75"/>
        <v>1</v>
      </c>
      <c r="BW637" s="3" t="str">
        <f t="shared" si="70"/>
        <v>0</v>
      </c>
      <c r="BX637" s="3" t="str">
        <f t="shared" si="76"/>
        <v>0</v>
      </c>
    </row>
    <row r="638" spans="1:76" ht="15" customHeight="1" x14ac:dyDescent="0.3">
      <c r="A638" t="s">
        <v>2664</v>
      </c>
      <c r="C638" t="s">
        <v>2665</v>
      </c>
      <c r="D638" t="s">
        <v>2666</v>
      </c>
      <c r="F638" t="s">
        <v>116</v>
      </c>
      <c r="G638" t="s">
        <v>126</v>
      </c>
      <c r="H638" t="s">
        <v>68</v>
      </c>
      <c r="K638" t="s">
        <v>127</v>
      </c>
      <c r="L638" t="s">
        <v>1615</v>
      </c>
      <c r="N638" t="s">
        <v>118</v>
      </c>
      <c r="O638" t="s">
        <v>2663</v>
      </c>
      <c r="P638" s="1">
        <v>42969</v>
      </c>
      <c r="R638">
        <v>298.10000000000002</v>
      </c>
      <c r="S638">
        <v>5</v>
      </c>
      <c r="U638">
        <v>393</v>
      </c>
      <c r="W638">
        <v>19</v>
      </c>
      <c r="Y638" t="s">
        <v>70</v>
      </c>
      <c r="Z638" t="s">
        <v>71</v>
      </c>
      <c r="AB638" t="s">
        <v>72</v>
      </c>
      <c r="AM638" t="s">
        <v>77</v>
      </c>
      <c r="AP638" t="s">
        <v>224</v>
      </c>
      <c r="AW638" t="s">
        <v>73</v>
      </c>
      <c r="AX638" t="s">
        <v>74</v>
      </c>
      <c r="AY638">
        <v>1</v>
      </c>
      <c r="AZ638" t="s">
        <v>49</v>
      </c>
      <c r="BA638" t="s">
        <v>74</v>
      </c>
      <c r="BB638">
        <v>1</v>
      </c>
      <c r="BD638">
        <v>0.18</v>
      </c>
      <c r="BE638">
        <v>393</v>
      </c>
      <c r="BF638">
        <v>393</v>
      </c>
      <c r="BG638">
        <v>8.75</v>
      </c>
      <c r="BL638" t="s">
        <v>126</v>
      </c>
      <c r="BM638" t="s">
        <v>128</v>
      </c>
      <c r="BO638" t="s">
        <v>120</v>
      </c>
      <c r="BP638" t="s">
        <v>233</v>
      </c>
      <c r="BQ638" s="3">
        <v>1</v>
      </c>
      <c r="BR638" s="3" t="str">
        <f t="shared" si="71"/>
        <v>Tránsito de buques por el Canal</v>
      </c>
      <c r="BS638" s="3">
        <f t="shared" si="72"/>
        <v>22</v>
      </c>
      <c r="BT638" s="83">
        <f t="shared" si="73"/>
        <v>0</v>
      </c>
      <c r="BU638" s="82">
        <f t="shared" si="74"/>
        <v>4.375</v>
      </c>
      <c r="BV638" s="3" t="str">
        <f t="shared" si="75"/>
        <v>1</v>
      </c>
      <c r="BW638" s="3" t="str">
        <f t="shared" si="70"/>
        <v>0</v>
      </c>
      <c r="BX638" s="3" t="str">
        <f t="shared" si="76"/>
        <v>0</v>
      </c>
    </row>
    <row r="639" spans="1:76" x14ac:dyDescent="0.3">
      <c r="A639" t="s">
        <v>2667</v>
      </c>
      <c r="B639" t="s">
        <v>2668</v>
      </c>
      <c r="C639" t="s">
        <v>2668</v>
      </c>
      <c r="D639" t="s">
        <v>2669</v>
      </c>
      <c r="F639" t="s">
        <v>66</v>
      </c>
      <c r="G639" t="s">
        <v>67</v>
      </c>
      <c r="H639" t="s">
        <v>68</v>
      </c>
      <c r="L639" t="s">
        <v>260</v>
      </c>
      <c r="N639" t="s">
        <v>69</v>
      </c>
      <c r="O639" t="s">
        <v>2670</v>
      </c>
      <c r="P639" s="1">
        <v>42970</v>
      </c>
      <c r="Q639" s="2">
        <v>4.8611111111111112E-3</v>
      </c>
      <c r="S639">
        <v>49727</v>
      </c>
      <c r="U639">
        <v>462.46</v>
      </c>
      <c r="X639">
        <v>5</v>
      </c>
      <c r="Y639" t="s">
        <v>70</v>
      </c>
      <c r="Z639" t="s">
        <v>71</v>
      </c>
      <c r="AB639" t="s">
        <v>72</v>
      </c>
      <c r="AD639" t="s">
        <v>77</v>
      </c>
      <c r="AM639" t="s">
        <v>77</v>
      </c>
      <c r="AP639" t="s">
        <v>224</v>
      </c>
      <c r="AW639" t="s">
        <v>73</v>
      </c>
      <c r="AX639" t="s">
        <v>74</v>
      </c>
      <c r="AY639">
        <v>1</v>
      </c>
      <c r="AZ639" t="s">
        <v>49</v>
      </c>
      <c r="BA639" t="s">
        <v>74</v>
      </c>
      <c r="BB639">
        <v>1</v>
      </c>
      <c r="BE639">
        <v>462.46</v>
      </c>
      <c r="BF639">
        <v>462.46</v>
      </c>
      <c r="BG639">
        <v>7.81</v>
      </c>
      <c r="BL639" t="s">
        <v>67</v>
      </c>
      <c r="BM639" t="s">
        <v>75</v>
      </c>
      <c r="BP639" t="s">
        <v>233</v>
      </c>
      <c r="BQ639" s="3">
        <v>1</v>
      </c>
      <c r="BR639" s="3" t="str">
        <f t="shared" si="71"/>
        <v>Tránsito de buques por el Canal</v>
      </c>
      <c r="BS639" s="3">
        <f t="shared" si="72"/>
        <v>23</v>
      </c>
      <c r="BT639" s="83">
        <f t="shared" si="73"/>
        <v>0</v>
      </c>
      <c r="BU639" s="82">
        <f t="shared" si="74"/>
        <v>3.9049999999999994</v>
      </c>
      <c r="BV639" s="3" t="str">
        <f t="shared" si="75"/>
        <v>1</v>
      </c>
      <c r="BW639" s="3" t="str">
        <f t="shared" si="70"/>
        <v>0</v>
      </c>
      <c r="BX639" s="3" t="str">
        <f t="shared" si="76"/>
        <v>0</v>
      </c>
    </row>
    <row r="640" spans="1:76" ht="15" customHeight="1" x14ac:dyDescent="0.3">
      <c r="A640" t="s">
        <v>2671</v>
      </c>
      <c r="C640" t="s">
        <v>2672</v>
      </c>
      <c r="D640" t="s">
        <v>2673</v>
      </c>
      <c r="F640" t="s">
        <v>116</v>
      </c>
      <c r="G640" t="s">
        <v>129</v>
      </c>
      <c r="H640" t="s">
        <v>68</v>
      </c>
      <c r="K640" t="s">
        <v>130</v>
      </c>
      <c r="L640" t="s">
        <v>363</v>
      </c>
      <c r="N640" t="s">
        <v>118</v>
      </c>
      <c r="O640" t="s">
        <v>2663</v>
      </c>
      <c r="P640" s="1">
        <v>42969</v>
      </c>
      <c r="R640">
        <v>501.6</v>
      </c>
      <c r="S640">
        <v>4</v>
      </c>
      <c r="U640">
        <v>762</v>
      </c>
      <c r="W640">
        <v>10</v>
      </c>
      <c r="Y640" t="s">
        <v>70</v>
      </c>
      <c r="Z640" t="s">
        <v>71</v>
      </c>
      <c r="AB640" t="s">
        <v>72</v>
      </c>
      <c r="AH640" t="s">
        <v>216</v>
      </c>
      <c r="AW640" t="s">
        <v>73</v>
      </c>
      <c r="AX640" t="s">
        <v>82</v>
      </c>
      <c r="AY640">
        <v>0</v>
      </c>
      <c r="AZ640" t="s">
        <v>49</v>
      </c>
      <c r="BA640" t="s">
        <v>82</v>
      </c>
      <c r="BB640">
        <v>0</v>
      </c>
      <c r="BD640">
        <v>0.03</v>
      </c>
      <c r="BE640">
        <v>42.48</v>
      </c>
      <c r="BF640">
        <v>42.48</v>
      </c>
      <c r="BG640">
        <v>6.25</v>
      </c>
      <c r="BL640" t="s">
        <v>129</v>
      </c>
      <c r="BM640" t="s">
        <v>131</v>
      </c>
      <c r="BO640" t="s">
        <v>120</v>
      </c>
      <c r="BP640" t="s">
        <v>233</v>
      </c>
      <c r="BQ640" s="3">
        <v>1</v>
      </c>
      <c r="BR640" s="3" t="str">
        <f t="shared" si="71"/>
        <v>Ampliación Canal</v>
      </c>
      <c r="BS640" s="3">
        <f t="shared" si="72"/>
        <v>22</v>
      </c>
      <c r="BT640" s="83">
        <f t="shared" si="73"/>
        <v>0</v>
      </c>
      <c r="BU640" s="82">
        <f t="shared" si="74"/>
        <v>3.125</v>
      </c>
      <c r="BV640" s="3" t="str">
        <f t="shared" si="75"/>
        <v>0</v>
      </c>
      <c r="BW640" s="3" t="str">
        <f t="shared" si="70"/>
        <v>1</v>
      </c>
      <c r="BX640" s="3" t="str">
        <f t="shared" si="76"/>
        <v>0</v>
      </c>
    </row>
    <row r="641" spans="1:76" x14ac:dyDescent="0.3">
      <c r="A641" t="s">
        <v>2674</v>
      </c>
      <c r="C641" t="s">
        <v>2675</v>
      </c>
      <c r="D641" t="s">
        <v>2669</v>
      </c>
      <c r="F641" t="s">
        <v>116</v>
      </c>
      <c r="G641" t="s">
        <v>124</v>
      </c>
      <c r="H641" t="s">
        <v>68</v>
      </c>
      <c r="L641" t="s">
        <v>260</v>
      </c>
      <c r="N641" t="s">
        <v>118</v>
      </c>
      <c r="O641" t="s">
        <v>2663</v>
      </c>
      <c r="P641" s="1">
        <v>42969</v>
      </c>
      <c r="R641">
        <v>246.2</v>
      </c>
      <c r="S641">
        <v>5</v>
      </c>
      <c r="U641">
        <v>295</v>
      </c>
      <c r="W641">
        <v>9</v>
      </c>
      <c r="Y641" t="s">
        <v>70</v>
      </c>
      <c r="Z641" t="s">
        <v>71</v>
      </c>
      <c r="AB641" t="s">
        <v>72</v>
      </c>
      <c r="AD641" t="s">
        <v>77</v>
      </c>
      <c r="AM641" t="s">
        <v>77</v>
      </c>
      <c r="AP641" t="s">
        <v>224</v>
      </c>
      <c r="AW641" t="s">
        <v>73</v>
      </c>
      <c r="AX641" t="s">
        <v>74</v>
      </c>
      <c r="AY641">
        <v>1</v>
      </c>
      <c r="AZ641" t="s">
        <v>49</v>
      </c>
      <c r="BA641" t="s">
        <v>74</v>
      </c>
      <c r="BB641">
        <v>1</v>
      </c>
      <c r="BD641">
        <v>0.17</v>
      </c>
      <c r="BE641">
        <v>295</v>
      </c>
      <c r="BF641">
        <v>295</v>
      </c>
      <c r="BG641">
        <v>8.1300000000000008</v>
      </c>
      <c r="BL641" t="s">
        <v>124</v>
      </c>
      <c r="BM641" t="s">
        <v>125</v>
      </c>
      <c r="BO641" t="s">
        <v>120</v>
      </c>
      <c r="BP641" t="s">
        <v>77</v>
      </c>
      <c r="BQ641" s="3">
        <v>1</v>
      </c>
      <c r="BR641" s="3" t="str">
        <f t="shared" si="71"/>
        <v>Tránsito de buques por el Canal</v>
      </c>
      <c r="BS641" s="3">
        <f t="shared" si="72"/>
        <v>22</v>
      </c>
      <c r="BT641" s="83">
        <f t="shared" si="73"/>
        <v>0</v>
      </c>
      <c r="BU641" s="82">
        <f t="shared" si="74"/>
        <v>4.0650000000000004</v>
      </c>
      <c r="BV641" s="3" t="str">
        <f t="shared" si="75"/>
        <v>1</v>
      </c>
      <c r="BW641" s="3" t="str">
        <f t="shared" si="70"/>
        <v>0</v>
      </c>
      <c r="BX641" s="3" t="str">
        <f t="shared" si="76"/>
        <v>0</v>
      </c>
    </row>
    <row r="642" spans="1:76" x14ac:dyDescent="0.3">
      <c r="A642" t="s">
        <v>2676</v>
      </c>
      <c r="C642" t="s">
        <v>2677</v>
      </c>
      <c r="D642" t="s">
        <v>143</v>
      </c>
      <c r="F642" t="s">
        <v>116</v>
      </c>
      <c r="G642" t="s">
        <v>124</v>
      </c>
      <c r="H642" t="s">
        <v>68</v>
      </c>
      <c r="N642" t="s">
        <v>118</v>
      </c>
      <c r="O642" t="s">
        <v>2663</v>
      </c>
      <c r="P642" s="1">
        <v>42969</v>
      </c>
      <c r="R642">
        <v>1626.9</v>
      </c>
      <c r="S642">
        <v>5</v>
      </c>
      <c r="U642">
        <v>1735</v>
      </c>
      <c r="W642">
        <v>1</v>
      </c>
      <c r="Y642" t="s">
        <v>70</v>
      </c>
      <c r="Z642" t="s">
        <v>71</v>
      </c>
      <c r="AB642" t="s">
        <v>72</v>
      </c>
      <c r="AE642" t="s">
        <v>196</v>
      </c>
      <c r="AM642" t="s">
        <v>77</v>
      </c>
      <c r="AP642" t="s">
        <v>224</v>
      </c>
      <c r="AW642" t="s">
        <v>73</v>
      </c>
      <c r="AX642" t="s">
        <v>74</v>
      </c>
      <c r="AY642">
        <v>1</v>
      </c>
      <c r="AZ642" t="s">
        <v>49</v>
      </c>
      <c r="BA642" t="s">
        <v>74</v>
      </c>
      <c r="BB642">
        <v>1</v>
      </c>
      <c r="BD642">
        <v>1</v>
      </c>
      <c r="BE642">
        <v>1735</v>
      </c>
      <c r="BF642">
        <v>1735</v>
      </c>
      <c r="BG642">
        <v>8.1300000000000008</v>
      </c>
      <c r="BL642" t="s">
        <v>124</v>
      </c>
      <c r="BM642" t="s">
        <v>125</v>
      </c>
      <c r="BO642" t="s">
        <v>120</v>
      </c>
      <c r="BP642" t="s">
        <v>77</v>
      </c>
      <c r="BQ642" s="3">
        <v>1</v>
      </c>
      <c r="BR642" s="3" t="str">
        <f t="shared" si="71"/>
        <v>Tránsito de buques por el Canal</v>
      </c>
      <c r="BS642" s="3">
        <f t="shared" si="72"/>
        <v>22</v>
      </c>
      <c r="BT642" s="83">
        <f t="shared" si="73"/>
        <v>0</v>
      </c>
      <c r="BU642" s="82">
        <f t="shared" si="74"/>
        <v>4.0650000000000004</v>
      </c>
      <c r="BV642" s="3" t="str">
        <f t="shared" si="75"/>
        <v>1</v>
      </c>
      <c r="BW642" s="3" t="str">
        <f t="shared" si="70"/>
        <v>0</v>
      </c>
      <c r="BX642" s="3" t="str">
        <f t="shared" si="76"/>
        <v>0</v>
      </c>
    </row>
    <row r="643" spans="1:76" ht="15" customHeight="1" x14ac:dyDescent="0.3">
      <c r="A643" t="s">
        <v>2678</v>
      </c>
      <c r="C643" t="s">
        <v>2679</v>
      </c>
      <c r="D643" t="s">
        <v>2680</v>
      </c>
      <c r="F643" t="s">
        <v>116</v>
      </c>
      <c r="G643" t="s">
        <v>124</v>
      </c>
      <c r="H643" t="s">
        <v>68</v>
      </c>
      <c r="L643" t="s">
        <v>2681</v>
      </c>
      <c r="N643" t="s">
        <v>118</v>
      </c>
      <c r="O643" t="s">
        <v>2663</v>
      </c>
      <c r="P643" s="1">
        <v>42969</v>
      </c>
      <c r="R643">
        <v>594.4</v>
      </c>
      <c r="S643">
        <v>5</v>
      </c>
      <c r="U643">
        <v>665</v>
      </c>
      <c r="W643">
        <v>11</v>
      </c>
      <c r="Y643" t="s">
        <v>70</v>
      </c>
      <c r="Z643" t="s">
        <v>71</v>
      </c>
      <c r="AB643" t="s">
        <v>72</v>
      </c>
      <c r="AN643" t="s">
        <v>241</v>
      </c>
      <c r="AW643" t="s">
        <v>73</v>
      </c>
      <c r="AX643" t="s">
        <v>78</v>
      </c>
      <c r="AY643">
        <v>0</v>
      </c>
      <c r="AZ643" t="s">
        <v>49</v>
      </c>
      <c r="BA643" t="s">
        <v>78</v>
      </c>
      <c r="BB643">
        <v>0</v>
      </c>
      <c r="BD643">
        <v>0.19</v>
      </c>
      <c r="BE643">
        <v>332.5</v>
      </c>
      <c r="BF643">
        <v>332.5</v>
      </c>
      <c r="BG643">
        <v>5.94</v>
      </c>
      <c r="BL643" t="s">
        <v>124</v>
      </c>
      <c r="BM643" t="s">
        <v>125</v>
      </c>
      <c r="BO643" t="s">
        <v>120</v>
      </c>
      <c r="BP643" t="s">
        <v>77</v>
      </c>
      <c r="BQ643" s="3">
        <v>1</v>
      </c>
      <c r="BR643" s="3" t="str">
        <f t="shared" si="71"/>
        <v>Historia de Panamá</v>
      </c>
      <c r="BS643" s="3">
        <f t="shared" si="72"/>
        <v>22</v>
      </c>
      <c r="BT643" s="83">
        <f t="shared" si="73"/>
        <v>0</v>
      </c>
      <c r="BU643" s="82">
        <f t="shared" si="74"/>
        <v>2.9700000000000006</v>
      </c>
      <c r="BV643" s="3" t="str">
        <f t="shared" si="75"/>
        <v>0</v>
      </c>
      <c r="BW643" s="3" t="str">
        <f t="shared" ref="BW643:BW706" si="77">+IF(BB643=0,"1","0")</f>
        <v>1</v>
      </c>
      <c r="BX643" s="3" t="str">
        <f t="shared" si="76"/>
        <v>0</v>
      </c>
    </row>
    <row r="644" spans="1:76" ht="15" customHeight="1" x14ac:dyDescent="0.3">
      <c r="A644" t="s">
        <v>2682</v>
      </c>
      <c r="C644" t="s">
        <v>2683</v>
      </c>
      <c r="D644" t="s">
        <v>2684</v>
      </c>
      <c r="F644" t="s">
        <v>116</v>
      </c>
      <c r="G644" t="s">
        <v>121</v>
      </c>
      <c r="H644" t="s">
        <v>68</v>
      </c>
      <c r="K644" t="s">
        <v>122</v>
      </c>
      <c r="N644" t="s">
        <v>118</v>
      </c>
      <c r="O644" t="s">
        <v>2663</v>
      </c>
      <c r="P644" s="1">
        <v>42969</v>
      </c>
      <c r="R644">
        <v>28</v>
      </c>
      <c r="S644">
        <v>4</v>
      </c>
      <c r="U644">
        <v>39</v>
      </c>
      <c r="W644">
        <v>2</v>
      </c>
      <c r="Y644" t="s">
        <v>70</v>
      </c>
      <c r="Z644" t="s">
        <v>71</v>
      </c>
      <c r="AB644" t="s">
        <v>72</v>
      </c>
      <c r="AU644" t="s">
        <v>174</v>
      </c>
      <c r="AW644" t="s">
        <v>73</v>
      </c>
      <c r="AX644" t="s">
        <v>82</v>
      </c>
      <c r="AY644">
        <v>1</v>
      </c>
      <c r="AZ644" t="s">
        <v>49</v>
      </c>
      <c r="BA644" t="s">
        <v>82</v>
      </c>
      <c r="BB644">
        <v>1</v>
      </c>
      <c r="BD644">
        <v>0.03</v>
      </c>
      <c r="BE644">
        <v>30.32</v>
      </c>
      <c r="BF644">
        <v>30.32</v>
      </c>
      <c r="BG644">
        <v>7.5</v>
      </c>
      <c r="BL644" t="s">
        <v>121</v>
      </c>
      <c r="BM644" t="s">
        <v>123</v>
      </c>
      <c r="BO644" t="s">
        <v>120</v>
      </c>
      <c r="BP644" t="s">
        <v>233</v>
      </c>
      <c r="BQ644" s="3">
        <v>1</v>
      </c>
      <c r="BR644" s="3" t="s">
        <v>344</v>
      </c>
      <c r="BS644" s="3">
        <f t="shared" si="72"/>
        <v>22</v>
      </c>
      <c r="BT644" s="83">
        <f t="shared" si="73"/>
        <v>0</v>
      </c>
      <c r="BU644" s="82">
        <f t="shared" si="74"/>
        <v>3.75</v>
      </c>
      <c r="BV644" s="3" t="str">
        <f t="shared" si="75"/>
        <v>1</v>
      </c>
      <c r="BW644" s="3" t="str">
        <f t="shared" si="77"/>
        <v>0</v>
      </c>
      <c r="BX644" s="3" t="str">
        <f t="shared" si="76"/>
        <v>0</v>
      </c>
    </row>
    <row r="645" spans="1:76" ht="15" customHeight="1" x14ac:dyDescent="0.3">
      <c r="A645" t="s">
        <v>2685</v>
      </c>
      <c r="C645" t="s">
        <v>2686</v>
      </c>
      <c r="D645" t="s">
        <v>2687</v>
      </c>
      <c r="F645" t="s">
        <v>116</v>
      </c>
      <c r="G645" t="s">
        <v>117</v>
      </c>
      <c r="H645" t="s">
        <v>68</v>
      </c>
      <c r="L645" t="s">
        <v>115</v>
      </c>
      <c r="N645" t="s">
        <v>118</v>
      </c>
      <c r="O645" t="s">
        <v>2663</v>
      </c>
      <c r="P645" s="1">
        <v>42969</v>
      </c>
      <c r="R645">
        <v>64.599999999999994</v>
      </c>
      <c r="S645">
        <v>4</v>
      </c>
      <c r="U645">
        <v>86</v>
      </c>
      <c r="W645">
        <v>7</v>
      </c>
      <c r="Y645" t="s">
        <v>70</v>
      </c>
      <c r="Z645" t="s">
        <v>71</v>
      </c>
      <c r="AB645" t="s">
        <v>72</v>
      </c>
      <c r="AM645" t="s">
        <v>77</v>
      </c>
      <c r="AP645" t="s">
        <v>224</v>
      </c>
      <c r="AW645" t="s">
        <v>73</v>
      </c>
      <c r="AX645" t="s">
        <v>74</v>
      </c>
      <c r="AY645">
        <v>1</v>
      </c>
      <c r="AZ645" t="s">
        <v>49</v>
      </c>
      <c r="BA645" t="s">
        <v>74</v>
      </c>
      <c r="BB645">
        <v>1</v>
      </c>
      <c r="BD645">
        <v>0.09</v>
      </c>
      <c r="BE645">
        <v>86</v>
      </c>
      <c r="BF645">
        <v>86</v>
      </c>
      <c r="BG645">
        <v>8.75</v>
      </c>
      <c r="BL645" t="s">
        <v>117</v>
      </c>
      <c r="BM645" t="s">
        <v>119</v>
      </c>
      <c r="BO645" t="s">
        <v>120</v>
      </c>
      <c r="BP645" t="s">
        <v>77</v>
      </c>
      <c r="BQ645" s="3">
        <v>1</v>
      </c>
      <c r="BR645" s="3" t="str">
        <f t="shared" si="71"/>
        <v>Tránsito de buques por el Canal</v>
      </c>
      <c r="BS645" s="3">
        <f t="shared" si="72"/>
        <v>22</v>
      </c>
      <c r="BT645" s="83">
        <f t="shared" si="73"/>
        <v>0</v>
      </c>
      <c r="BU645" s="82">
        <f t="shared" si="74"/>
        <v>4.375</v>
      </c>
      <c r="BV645" s="3" t="str">
        <f t="shared" si="75"/>
        <v>1</v>
      </c>
      <c r="BW645" s="3" t="str">
        <f t="shared" si="77"/>
        <v>0</v>
      </c>
      <c r="BX645" s="3" t="str">
        <f t="shared" si="76"/>
        <v>0</v>
      </c>
    </row>
    <row r="646" spans="1:76" ht="15" customHeight="1" x14ac:dyDescent="0.3">
      <c r="A646" t="s">
        <v>2688</v>
      </c>
      <c r="C646" t="s">
        <v>2689</v>
      </c>
      <c r="D646" t="s">
        <v>2690</v>
      </c>
      <c r="F646" t="s">
        <v>83</v>
      </c>
      <c r="G646" t="s">
        <v>84</v>
      </c>
      <c r="H646" t="s">
        <v>68</v>
      </c>
      <c r="I646" t="s">
        <v>68</v>
      </c>
      <c r="N646" t="s">
        <v>83</v>
      </c>
      <c r="O646" t="s">
        <v>2691</v>
      </c>
      <c r="P646" s="1">
        <v>42970</v>
      </c>
      <c r="Q646" s="2">
        <v>0.28768518518518521</v>
      </c>
      <c r="U646">
        <v>92.65</v>
      </c>
      <c r="V646">
        <v>139</v>
      </c>
      <c r="Z646" t="s">
        <v>71</v>
      </c>
      <c r="AA646" t="s">
        <v>68</v>
      </c>
      <c r="AP646" t="s">
        <v>224</v>
      </c>
      <c r="AW646" t="s">
        <v>73</v>
      </c>
      <c r="AX646" t="s">
        <v>74</v>
      </c>
      <c r="AY646">
        <v>1</v>
      </c>
      <c r="AZ646" t="s">
        <v>49</v>
      </c>
      <c r="BA646" t="s">
        <v>74</v>
      </c>
      <c r="BB646">
        <v>1</v>
      </c>
      <c r="BC646">
        <v>139</v>
      </c>
      <c r="BE646">
        <v>92.65</v>
      </c>
      <c r="BF646">
        <v>92.65</v>
      </c>
      <c r="BG646">
        <v>10</v>
      </c>
      <c r="BL646" t="s">
        <v>85</v>
      </c>
      <c r="BP646" t="s">
        <v>233</v>
      </c>
      <c r="BQ646" s="3">
        <v>1</v>
      </c>
      <c r="BR646" s="3" t="str">
        <f t="shared" si="71"/>
        <v>Tránsito de buques por el Canal</v>
      </c>
      <c r="BS646" s="3">
        <f t="shared" si="72"/>
        <v>23</v>
      </c>
      <c r="BT646" s="83">
        <f t="shared" si="73"/>
        <v>1.7034313725490197E-3</v>
      </c>
      <c r="BU646" s="82">
        <f t="shared" si="74"/>
        <v>5</v>
      </c>
      <c r="BV646" s="3" t="str">
        <f t="shared" si="75"/>
        <v>1</v>
      </c>
      <c r="BW646" s="3" t="str">
        <f t="shared" si="77"/>
        <v>0</v>
      </c>
      <c r="BX646" s="3" t="str">
        <f t="shared" si="76"/>
        <v>0</v>
      </c>
    </row>
    <row r="647" spans="1:76" x14ac:dyDescent="0.3">
      <c r="A647" t="s">
        <v>2692</v>
      </c>
      <c r="C647" t="s">
        <v>2693</v>
      </c>
      <c r="D647" t="s">
        <v>2694</v>
      </c>
      <c r="F647" t="s">
        <v>116</v>
      </c>
      <c r="G647" t="s">
        <v>101</v>
      </c>
      <c r="H647" t="s">
        <v>68</v>
      </c>
      <c r="K647" t="s">
        <v>122</v>
      </c>
      <c r="L647" t="s">
        <v>237</v>
      </c>
      <c r="N647" t="s">
        <v>118</v>
      </c>
      <c r="O647" t="s">
        <v>2663</v>
      </c>
      <c r="P647" s="1">
        <v>42969</v>
      </c>
      <c r="R647">
        <v>118</v>
      </c>
      <c r="S647">
        <v>4</v>
      </c>
      <c r="U647">
        <v>238</v>
      </c>
      <c r="W647">
        <v>10</v>
      </c>
      <c r="Y647" t="s">
        <v>70</v>
      </c>
      <c r="Z647" t="s">
        <v>71</v>
      </c>
      <c r="AB647" t="s">
        <v>72</v>
      </c>
      <c r="AM647" t="s">
        <v>77</v>
      </c>
      <c r="AP647" t="s">
        <v>224</v>
      </c>
      <c r="AW647" t="s">
        <v>73</v>
      </c>
      <c r="AX647" t="s">
        <v>74</v>
      </c>
      <c r="AY647">
        <v>1</v>
      </c>
      <c r="AZ647" t="s">
        <v>49</v>
      </c>
      <c r="BA647" t="s">
        <v>74</v>
      </c>
      <c r="BB647">
        <v>1</v>
      </c>
      <c r="BD647">
        <v>0.12</v>
      </c>
      <c r="BE647">
        <v>238</v>
      </c>
      <c r="BF647">
        <v>238</v>
      </c>
      <c r="BG647">
        <v>8.75</v>
      </c>
      <c r="BL647" t="s">
        <v>101</v>
      </c>
      <c r="BM647" t="s">
        <v>132</v>
      </c>
      <c r="BO647" t="s">
        <v>120</v>
      </c>
      <c r="BP647" t="s">
        <v>77</v>
      </c>
      <c r="BQ647" s="3">
        <v>1</v>
      </c>
      <c r="BR647" s="3" t="str">
        <f t="shared" si="71"/>
        <v>Tránsito de buques por el Canal</v>
      </c>
      <c r="BS647" s="3">
        <f t="shared" si="72"/>
        <v>22</v>
      </c>
      <c r="BT647" s="83">
        <f t="shared" si="73"/>
        <v>0</v>
      </c>
      <c r="BU647" s="82">
        <f t="shared" si="74"/>
        <v>4.375</v>
      </c>
      <c r="BV647" s="3" t="str">
        <f t="shared" si="75"/>
        <v>1</v>
      </c>
      <c r="BW647" s="3" t="str">
        <f t="shared" si="77"/>
        <v>0</v>
      </c>
      <c r="BX647" s="3" t="str">
        <f t="shared" si="76"/>
        <v>0</v>
      </c>
    </row>
    <row r="648" spans="1:76" x14ac:dyDescent="0.3">
      <c r="A648" t="s">
        <v>2695</v>
      </c>
      <c r="C648" t="s">
        <v>2696</v>
      </c>
      <c r="D648" t="s">
        <v>2697</v>
      </c>
      <c r="F648" t="s">
        <v>116</v>
      </c>
      <c r="G648" t="s">
        <v>144</v>
      </c>
      <c r="H648" t="s">
        <v>68</v>
      </c>
      <c r="L648" t="s">
        <v>2698</v>
      </c>
      <c r="N648" t="s">
        <v>118</v>
      </c>
      <c r="O648" t="s">
        <v>2663</v>
      </c>
      <c r="P648" s="1">
        <v>42969</v>
      </c>
      <c r="R648">
        <v>92.8</v>
      </c>
      <c r="S648">
        <v>4</v>
      </c>
      <c r="U648">
        <v>77</v>
      </c>
      <c r="W648">
        <v>19</v>
      </c>
      <c r="Y648" t="s">
        <v>70</v>
      </c>
      <c r="Z648" t="s">
        <v>71</v>
      </c>
      <c r="AB648" t="s">
        <v>72</v>
      </c>
      <c r="AE648" t="s">
        <v>194</v>
      </c>
      <c r="AM648" t="s">
        <v>77</v>
      </c>
      <c r="AP648" t="s">
        <v>224</v>
      </c>
      <c r="AW648" t="s">
        <v>73</v>
      </c>
      <c r="AX648" t="s">
        <v>74</v>
      </c>
      <c r="AY648">
        <v>1</v>
      </c>
      <c r="AZ648" t="s">
        <v>49</v>
      </c>
      <c r="BA648" t="s">
        <v>74</v>
      </c>
      <c r="BB648">
        <v>1</v>
      </c>
      <c r="BD648">
        <v>0.13</v>
      </c>
      <c r="BE648">
        <v>77</v>
      </c>
      <c r="BF648">
        <v>77</v>
      </c>
      <c r="BG648">
        <v>8.75</v>
      </c>
      <c r="BL648" t="s">
        <v>144</v>
      </c>
      <c r="BM648" t="s">
        <v>145</v>
      </c>
      <c r="BO648" t="s">
        <v>120</v>
      </c>
      <c r="BP648" t="s">
        <v>77</v>
      </c>
      <c r="BQ648" s="3">
        <v>1</v>
      </c>
      <c r="BR648" s="3" t="str">
        <f t="shared" si="71"/>
        <v>Tránsito de buques por el Canal</v>
      </c>
      <c r="BS648" s="3">
        <f t="shared" si="72"/>
        <v>22</v>
      </c>
      <c r="BT648" s="83">
        <f t="shared" si="73"/>
        <v>0</v>
      </c>
      <c r="BU648" s="82">
        <f t="shared" si="74"/>
        <v>4.375</v>
      </c>
      <c r="BV648" s="3" t="str">
        <f t="shared" si="75"/>
        <v>1</v>
      </c>
      <c r="BW648" s="3" t="str">
        <f t="shared" si="77"/>
        <v>0</v>
      </c>
      <c r="BX648" s="3" t="str">
        <f t="shared" si="76"/>
        <v>0</v>
      </c>
    </row>
    <row r="649" spans="1:76" x14ac:dyDescent="0.3">
      <c r="A649" t="s">
        <v>2699</v>
      </c>
      <c r="C649" t="s">
        <v>2700</v>
      </c>
      <c r="D649" t="s">
        <v>2701</v>
      </c>
      <c r="F649" t="s">
        <v>83</v>
      </c>
      <c r="G649" t="s">
        <v>244</v>
      </c>
      <c r="H649" t="s">
        <v>68</v>
      </c>
      <c r="I649" t="s">
        <v>68</v>
      </c>
      <c r="N649" t="s">
        <v>83</v>
      </c>
      <c r="O649" t="s">
        <v>2702</v>
      </c>
      <c r="P649" s="1">
        <v>42970</v>
      </c>
      <c r="Q649" s="2">
        <v>0.21862268518518521</v>
      </c>
      <c r="U649">
        <v>160.29</v>
      </c>
      <c r="V649">
        <v>111</v>
      </c>
      <c r="Z649" t="s">
        <v>71</v>
      </c>
      <c r="AA649" t="s">
        <v>68</v>
      </c>
      <c r="AP649" t="s">
        <v>224</v>
      </c>
      <c r="AW649" t="s">
        <v>73</v>
      </c>
      <c r="AX649" t="s">
        <v>74</v>
      </c>
      <c r="AY649">
        <v>1</v>
      </c>
      <c r="AZ649" t="s">
        <v>49</v>
      </c>
      <c r="BA649" t="s">
        <v>74</v>
      </c>
      <c r="BB649">
        <v>1</v>
      </c>
      <c r="BC649">
        <v>111</v>
      </c>
      <c r="BE649">
        <v>160.29</v>
      </c>
      <c r="BF649">
        <v>160.29</v>
      </c>
      <c r="BG649">
        <v>10</v>
      </c>
      <c r="BL649" t="s">
        <v>245</v>
      </c>
      <c r="BP649" t="s">
        <v>233</v>
      </c>
      <c r="BQ649" s="3">
        <v>1</v>
      </c>
      <c r="BR649" s="3" t="str">
        <f t="shared" si="71"/>
        <v>Tránsito de buques por el Canal</v>
      </c>
      <c r="BS649" s="3">
        <f t="shared" si="72"/>
        <v>23</v>
      </c>
      <c r="BT649" s="83">
        <f t="shared" si="73"/>
        <v>1.3602941176470587E-3</v>
      </c>
      <c r="BU649" s="82">
        <f t="shared" si="74"/>
        <v>5</v>
      </c>
      <c r="BV649" s="3" t="str">
        <f t="shared" si="75"/>
        <v>1</v>
      </c>
      <c r="BW649" s="3" t="str">
        <f t="shared" si="77"/>
        <v>0</v>
      </c>
      <c r="BX649" s="3" t="str">
        <f t="shared" si="76"/>
        <v>0</v>
      </c>
    </row>
    <row r="650" spans="1:76" ht="15" customHeight="1" x14ac:dyDescent="0.3">
      <c r="A650" t="s">
        <v>2703</v>
      </c>
      <c r="B650" t="s">
        <v>2704</v>
      </c>
      <c r="C650" t="s">
        <v>2704</v>
      </c>
      <c r="D650" t="s">
        <v>2694</v>
      </c>
      <c r="F650" t="s">
        <v>66</v>
      </c>
      <c r="G650" t="s">
        <v>101</v>
      </c>
      <c r="H650" t="s">
        <v>68</v>
      </c>
      <c r="N650" t="s">
        <v>69</v>
      </c>
      <c r="O650" t="s">
        <v>2705</v>
      </c>
      <c r="P650" s="1">
        <v>42970</v>
      </c>
      <c r="Q650" s="2">
        <v>8.1250000000000003E-2</v>
      </c>
      <c r="S650">
        <v>22510</v>
      </c>
      <c r="U650">
        <v>114.8</v>
      </c>
      <c r="X650">
        <v>5</v>
      </c>
      <c r="Z650" t="s">
        <v>71</v>
      </c>
      <c r="AB650" t="s">
        <v>72</v>
      </c>
      <c r="AM650" t="s">
        <v>77</v>
      </c>
      <c r="AP650" t="s">
        <v>224</v>
      </c>
      <c r="AW650" t="s">
        <v>73</v>
      </c>
      <c r="AX650" t="s">
        <v>74</v>
      </c>
      <c r="AY650">
        <v>1</v>
      </c>
      <c r="AZ650" t="s">
        <v>49</v>
      </c>
      <c r="BA650" t="s">
        <v>74</v>
      </c>
      <c r="BB650">
        <v>1</v>
      </c>
      <c r="BE650">
        <v>114.8</v>
      </c>
      <c r="BF650">
        <v>114.8</v>
      </c>
      <c r="BG650">
        <v>7.81</v>
      </c>
      <c r="BL650" t="s">
        <v>101</v>
      </c>
      <c r="BM650" t="s">
        <v>102</v>
      </c>
      <c r="BP650" t="s">
        <v>233</v>
      </c>
      <c r="BQ650" s="3">
        <v>1</v>
      </c>
      <c r="BR650" s="3" t="str">
        <f t="shared" ref="BR650:BR713" si="78">+CONCATENATE(AF650,AG650,AH650,AI650,AJ650,AK650,AL650,AN650,AO650,AP650,AQ650,AR650,AS650,AT650,AU650,AV650)</f>
        <v>Tránsito de buques por el Canal</v>
      </c>
      <c r="BS650" s="3">
        <f t="shared" ref="BS650:BS713" si="79">+DAY(P650)</f>
        <v>23</v>
      </c>
      <c r="BT650" s="83">
        <f t="shared" ref="BT650:BT713" si="80">+(V650/3400)/24</f>
        <v>0</v>
      </c>
      <c r="BU650" s="82">
        <f t="shared" ref="BU650:BU713" si="81">+((BG650/10)*5)</f>
        <v>3.9049999999999994</v>
      </c>
      <c r="BV650" s="3" t="str">
        <f t="shared" ref="BV650:BV713" si="82">+IF(BB650=1,"1","0")</f>
        <v>1</v>
      </c>
      <c r="BW650" s="3" t="str">
        <f t="shared" si="77"/>
        <v>0</v>
      </c>
      <c r="BX650" s="3" t="str">
        <f t="shared" ref="BX650:BX713" si="83">+IF(BB650=(-1),"1","0")</f>
        <v>0</v>
      </c>
    </row>
    <row r="651" spans="1:76" ht="15" customHeight="1" x14ac:dyDescent="0.3">
      <c r="A651" t="s">
        <v>2706</v>
      </c>
      <c r="B651" t="s">
        <v>2707</v>
      </c>
      <c r="C651" t="s">
        <v>2707</v>
      </c>
      <c r="D651" t="s">
        <v>2708</v>
      </c>
      <c r="F651" t="s">
        <v>66</v>
      </c>
      <c r="G651" t="s">
        <v>80</v>
      </c>
      <c r="H651" t="s">
        <v>68</v>
      </c>
      <c r="L651" t="s">
        <v>1615</v>
      </c>
      <c r="N651" t="s">
        <v>69</v>
      </c>
      <c r="O651" t="s">
        <v>2709</v>
      </c>
      <c r="P651" s="1">
        <v>42970</v>
      </c>
      <c r="Q651" s="2">
        <v>3.4027777777777775E-2</v>
      </c>
      <c r="S651">
        <v>32432</v>
      </c>
      <c r="U651">
        <v>214.05</v>
      </c>
      <c r="X651">
        <v>6</v>
      </c>
      <c r="Z651" t="s">
        <v>71</v>
      </c>
      <c r="AB651" t="s">
        <v>72</v>
      </c>
      <c r="AD651" t="s">
        <v>77</v>
      </c>
      <c r="AM651" t="s">
        <v>77</v>
      </c>
      <c r="AP651" t="s">
        <v>224</v>
      </c>
      <c r="AW651" t="s">
        <v>73</v>
      </c>
      <c r="AX651" t="s">
        <v>74</v>
      </c>
      <c r="AY651">
        <v>1</v>
      </c>
      <c r="AZ651" t="s">
        <v>49</v>
      </c>
      <c r="BA651" t="s">
        <v>74</v>
      </c>
      <c r="BB651">
        <v>1</v>
      </c>
      <c r="BE651">
        <v>214.05</v>
      </c>
      <c r="BF651">
        <v>214.05</v>
      </c>
      <c r="BG651">
        <v>7.81</v>
      </c>
      <c r="BL651" t="s">
        <v>80</v>
      </c>
      <c r="BM651" t="s">
        <v>81</v>
      </c>
      <c r="BP651" t="s">
        <v>233</v>
      </c>
      <c r="BQ651" s="3">
        <v>1</v>
      </c>
      <c r="BR651" s="3" t="str">
        <f t="shared" si="78"/>
        <v>Tránsito de buques por el Canal</v>
      </c>
      <c r="BS651" s="3">
        <f t="shared" si="79"/>
        <v>23</v>
      </c>
      <c r="BT651" s="83">
        <f t="shared" si="80"/>
        <v>0</v>
      </c>
      <c r="BU651" s="82">
        <f t="shared" si="81"/>
        <v>3.9049999999999994</v>
      </c>
      <c r="BV651" s="3" t="str">
        <f t="shared" si="82"/>
        <v>1</v>
      </c>
      <c r="BW651" s="3" t="str">
        <f t="shared" si="77"/>
        <v>0</v>
      </c>
      <c r="BX651" s="3" t="str">
        <f t="shared" si="83"/>
        <v>0</v>
      </c>
    </row>
    <row r="652" spans="1:76" ht="15" customHeight="1" x14ac:dyDescent="0.3">
      <c r="A652" t="s">
        <v>2710</v>
      </c>
      <c r="C652" t="s">
        <v>2711</v>
      </c>
      <c r="D652" t="s">
        <v>2712</v>
      </c>
      <c r="F652" t="s">
        <v>83</v>
      </c>
      <c r="G652" t="s">
        <v>84</v>
      </c>
      <c r="H652" t="s">
        <v>68</v>
      </c>
      <c r="I652" t="s">
        <v>68</v>
      </c>
      <c r="N652" t="s">
        <v>83</v>
      </c>
      <c r="O652" t="s">
        <v>2713</v>
      </c>
      <c r="P652" s="1">
        <v>42970</v>
      </c>
      <c r="Q652" s="2">
        <v>0.30670138888888887</v>
      </c>
      <c r="U652">
        <v>339.26</v>
      </c>
      <c r="V652">
        <v>509</v>
      </c>
      <c r="Z652" t="s">
        <v>71</v>
      </c>
      <c r="AA652" t="s">
        <v>68</v>
      </c>
      <c r="AQ652" t="s">
        <v>301</v>
      </c>
      <c r="AW652" t="s">
        <v>73</v>
      </c>
      <c r="AX652" t="s">
        <v>78</v>
      </c>
      <c r="AY652">
        <v>0</v>
      </c>
      <c r="AZ652" t="s">
        <v>49</v>
      </c>
      <c r="BA652" t="s">
        <v>78</v>
      </c>
      <c r="BB652">
        <v>0</v>
      </c>
      <c r="BC652">
        <v>254.5</v>
      </c>
      <c r="BE652">
        <v>169.63</v>
      </c>
      <c r="BF652">
        <v>169.63</v>
      </c>
      <c r="BG652">
        <v>5</v>
      </c>
      <c r="BL652" t="s">
        <v>85</v>
      </c>
      <c r="BP652" t="s">
        <v>233</v>
      </c>
      <c r="BQ652" s="3">
        <v>1</v>
      </c>
      <c r="BR652" s="3" t="str">
        <f t="shared" si="78"/>
        <v>Tratamiento de aguas</v>
      </c>
      <c r="BS652" s="3">
        <f t="shared" si="79"/>
        <v>23</v>
      </c>
      <c r="BT652" s="83">
        <f t="shared" si="80"/>
        <v>6.2377450980392159E-3</v>
      </c>
      <c r="BU652" s="82">
        <f t="shared" si="81"/>
        <v>2.5</v>
      </c>
      <c r="BV652" s="3" t="str">
        <f t="shared" si="82"/>
        <v>0</v>
      </c>
      <c r="BW652" s="3" t="str">
        <f t="shared" si="77"/>
        <v>1</v>
      </c>
      <c r="BX652" s="3" t="str">
        <f t="shared" si="83"/>
        <v>0</v>
      </c>
    </row>
    <row r="653" spans="1:76" x14ac:dyDescent="0.3">
      <c r="A653" t="s">
        <v>2714</v>
      </c>
      <c r="C653" t="s">
        <v>2715</v>
      </c>
      <c r="D653" t="s">
        <v>2712</v>
      </c>
      <c r="F653" t="s">
        <v>83</v>
      </c>
      <c r="G653" t="s">
        <v>84</v>
      </c>
      <c r="H653" t="s">
        <v>68</v>
      </c>
      <c r="I653" t="s">
        <v>68</v>
      </c>
      <c r="N653" t="s">
        <v>83</v>
      </c>
      <c r="O653" t="s">
        <v>2716</v>
      </c>
      <c r="P653" s="1">
        <v>42970</v>
      </c>
      <c r="Q653" s="2">
        <v>0.26943287037037039</v>
      </c>
      <c r="U653">
        <v>106.65</v>
      </c>
      <c r="V653">
        <v>160</v>
      </c>
      <c r="Z653" t="s">
        <v>71</v>
      </c>
      <c r="AA653" t="s">
        <v>68</v>
      </c>
      <c r="AQ653" t="s">
        <v>301</v>
      </c>
      <c r="AW653" t="s">
        <v>73</v>
      </c>
      <c r="AX653" t="s">
        <v>78</v>
      </c>
      <c r="AY653">
        <v>0</v>
      </c>
      <c r="AZ653" t="s">
        <v>49</v>
      </c>
      <c r="BA653" t="s">
        <v>78</v>
      </c>
      <c r="BB653">
        <v>0</v>
      </c>
      <c r="BC653">
        <v>80</v>
      </c>
      <c r="BE653">
        <v>53.33</v>
      </c>
      <c r="BF653">
        <v>53.33</v>
      </c>
      <c r="BG653">
        <v>5</v>
      </c>
      <c r="BL653" t="s">
        <v>85</v>
      </c>
      <c r="BP653" t="s">
        <v>233</v>
      </c>
      <c r="BQ653" s="3">
        <v>1</v>
      </c>
      <c r="BR653" s="3" t="str">
        <f t="shared" si="78"/>
        <v>Tratamiento de aguas</v>
      </c>
      <c r="BS653" s="3">
        <f t="shared" si="79"/>
        <v>23</v>
      </c>
      <c r="BT653" s="83">
        <f t="shared" si="80"/>
        <v>1.9607843137254902E-3</v>
      </c>
      <c r="BU653" s="82">
        <f t="shared" si="81"/>
        <v>2.5</v>
      </c>
      <c r="BV653" s="3" t="str">
        <f t="shared" si="82"/>
        <v>0</v>
      </c>
      <c r="BW653" s="3" t="str">
        <f t="shared" si="77"/>
        <v>1</v>
      </c>
      <c r="BX653" s="3" t="str">
        <f t="shared" si="83"/>
        <v>0</v>
      </c>
    </row>
    <row r="654" spans="1:76" ht="15" customHeight="1" x14ac:dyDescent="0.3">
      <c r="A654" t="s">
        <v>2717</v>
      </c>
      <c r="C654" t="s">
        <v>2718</v>
      </c>
      <c r="D654" t="s">
        <v>2719</v>
      </c>
      <c r="F654" t="s">
        <v>116</v>
      </c>
      <c r="G654" t="s">
        <v>121</v>
      </c>
      <c r="H654" t="s">
        <v>68</v>
      </c>
      <c r="K654" t="s">
        <v>122</v>
      </c>
      <c r="N654" t="s">
        <v>118</v>
      </c>
      <c r="O654" t="s">
        <v>2663</v>
      </c>
      <c r="P654" s="1">
        <v>42969</v>
      </c>
      <c r="R654">
        <v>296.7</v>
      </c>
      <c r="S654">
        <v>4</v>
      </c>
      <c r="U654">
        <v>392</v>
      </c>
      <c r="W654">
        <v>4</v>
      </c>
      <c r="Y654" t="s">
        <v>70</v>
      </c>
      <c r="Z654" t="s">
        <v>71</v>
      </c>
      <c r="AB654" t="s">
        <v>72</v>
      </c>
      <c r="AP654" t="s">
        <v>224</v>
      </c>
      <c r="AW654" t="s">
        <v>73</v>
      </c>
      <c r="AX654" t="s">
        <v>78</v>
      </c>
      <c r="AY654">
        <v>0</v>
      </c>
      <c r="AZ654" t="s">
        <v>49</v>
      </c>
      <c r="BA654" t="s">
        <v>78</v>
      </c>
      <c r="BB654">
        <v>0</v>
      </c>
      <c r="BD654">
        <v>0.2</v>
      </c>
      <c r="BE654">
        <v>196</v>
      </c>
      <c r="BF654">
        <v>196</v>
      </c>
      <c r="BG654">
        <v>6.56</v>
      </c>
      <c r="BL654" t="s">
        <v>121</v>
      </c>
      <c r="BM654" t="s">
        <v>123</v>
      </c>
      <c r="BO654" t="s">
        <v>120</v>
      </c>
      <c r="BP654" t="s">
        <v>233</v>
      </c>
      <c r="BQ654" s="3">
        <v>1</v>
      </c>
      <c r="BR654" s="3" t="str">
        <f t="shared" si="78"/>
        <v>Tránsito de buques por el Canal</v>
      </c>
      <c r="BS654" s="3">
        <f t="shared" si="79"/>
        <v>22</v>
      </c>
      <c r="BT654" s="83">
        <f t="shared" si="80"/>
        <v>0</v>
      </c>
      <c r="BU654" s="82">
        <f t="shared" si="81"/>
        <v>3.2799999999999994</v>
      </c>
      <c r="BV654" s="3" t="str">
        <f t="shared" si="82"/>
        <v>0</v>
      </c>
      <c r="BW654" s="3" t="str">
        <f t="shared" si="77"/>
        <v>1</v>
      </c>
      <c r="BX654" s="3" t="str">
        <f t="shared" si="83"/>
        <v>0</v>
      </c>
    </row>
    <row r="655" spans="1:76" x14ac:dyDescent="0.3">
      <c r="A655" t="s">
        <v>2720</v>
      </c>
      <c r="B655" t="s">
        <v>2721</v>
      </c>
      <c r="C655" t="s">
        <v>2721</v>
      </c>
      <c r="D655" t="s">
        <v>2524</v>
      </c>
      <c r="F655" t="s">
        <v>66</v>
      </c>
      <c r="G655" t="s">
        <v>88</v>
      </c>
      <c r="H655" t="s">
        <v>68</v>
      </c>
      <c r="N655" t="s">
        <v>69</v>
      </c>
      <c r="O655" t="s">
        <v>2722</v>
      </c>
      <c r="P655" s="1">
        <v>42970</v>
      </c>
      <c r="Q655" s="2">
        <v>0.28611111111111115</v>
      </c>
      <c r="S655">
        <v>1592</v>
      </c>
      <c r="U655">
        <v>100</v>
      </c>
      <c r="X655">
        <v>4</v>
      </c>
      <c r="Z655" t="s">
        <v>71</v>
      </c>
      <c r="AB655" t="s">
        <v>72</v>
      </c>
      <c r="AE655" t="s">
        <v>194</v>
      </c>
      <c r="AM655" t="s">
        <v>77</v>
      </c>
      <c r="AP655" t="s">
        <v>224</v>
      </c>
      <c r="AW655" t="s">
        <v>73</v>
      </c>
      <c r="AX655" t="s">
        <v>74</v>
      </c>
      <c r="AY655">
        <v>1</v>
      </c>
      <c r="AZ655" t="s">
        <v>49</v>
      </c>
      <c r="BA655" t="s">
        <v>74</v>
      </c>
      <c r="BB655">
        <v>1</v>
      </c>
      <c r="BE655">
        <v>3.5</v>
      </c>
      <c r="BF655">
        <v>3.5</v>
      </c>
      <c r="BG655">
        <v>7.81</v>
      </c>
      <c r="BL655" t="s">
        <v>88</v>
      </c>
      <c r="BM655" t="s">
        <v>89</v>
      </c>
      <c r="BP655" t="s">
        <v>233</v>
      </c>
      <c r="BQ655" s="3">
        <v>1</v>
      </c>
      <c r="BR655" s="3" t="str">
        <f t="shared" si="78"/>
        <v>Tránsito de buques por el Canal</v>
      </c>
      <c r="BS655" s="3">
        <f t="shared" si="79"/>
        <v>23</v>
      </c>
      <c r="BT655" s="83">
        <f t="shared" si="80"/>
        <v>0</v>
      </c>
      <c r="BU655" s="82">
        <f t="shared" si="81"/>
        <v>3.9049999999999994</v>
      </c>
      <c r="BV655" s="3" t="str">
        <f t="shared" si="82"/>
        <v>1</v>
      </c>
      <c r="BW655" s="3" t="str">
        <f t="shared" si="77"/>
        <v>0</v>
      </c>
      <c r="BX655" s="3" t="str">
        <f t="shared" si="83"/>
        <v>0</v>
      </c>
    </row>
    <row r="656" spans="1:76" ht="15" customHeight="1" x14ac:dyDescent="0.3">
      <c r="A656" t="s">
        <v>2723</v>
      </c>
      <c r="B656" t="s">
        <v>2724</v>
      </c>
      <c r="C656" t="s">
        <v>2724</v>
      </c>
      <c r="D656" t="s">
        <v>2697</v>
      </c>
      <c r="F656" t="s">
        <v>66</v>
      </c>
      <c r="G656" t="s">
        <v>103</v>
      </c>
      <c r="H656" t="s">
        <v>68</v>
      </c>
      <c r="L656" t="s">
        <v>2698</v>
      </c>
      <c r="N656" t="s">
        <v>69</v>
      </c>
      <c r="O656" t="s">
        <v>2725</v>
      </c>
      <c r="P656" s="1">
        <v>42970</v>
      </c>
      <c r="Q656" s="2">
        <v>0.3527777777777778</v>
      </c>
      <c r="S656">
        <v>8825</v>
      </c>
      <c r="U656">
        <v>100</v>
      </c>
      <c r="X656">
        <v>5</v>
      </c>
      <c r="Y656" t="s">
        <v>70</v>
      </c>
      <c r="Z656" t="s">
        <v>71</v>
      </c>
      <c r="AB656" t="s">
        <v>72</v>
      </c>
      <c r="AE656" t="s">
        <v>194</v>
      </c>
      <c r="AM656" t="s">
        <v>77</v>
      </c>
      <c r="AP656" t="s">
        <v>224</v>
      </c>
      <c r="AW656" t="s">
        <v>73</v>
      </c>
      <c r="AX656" t="s">
        <v>74</v>
      </c>
      <c r="AY656">
        <v>1</v>
      </c>
      <c r="AZ656" t="s">
        <v>49</v>
      </c>
      <c r="BA656" t="s">
        <v>74</v>
      </c>
      <c r="BB656">
        <v>1</v>
      </c>
      <c r="BE656">
        <v>45.01</v>
      </c>
      <c r="BF656">
        <v>45.01</v>
      </c>
      <c r="BG656">
        <v>7.81</v>
      </c>
      <c r="BL656" t="s">
        <v>103</v>
      </c>
      <c r="BM656" t="s">
        <v>104</v>
      </c>
      <c r="BP656" t="s">
        <v>233</v>
      </c>
      <c r="BQ656" s="3">
        <v>1</v>
      </c>
      <c r="BR656" s="3" t="str">
        <f t="shared" si="78"/>
        <v>Tránsito de buques por el Canal</v>
      </c>
      <c r="BS656" s="3">
        <f t="shared" si="79"/>
        <v>23</v>
      </c>
      <c r="BT656" s="83">
        <f t="shared" si="80"/>
        <v>0</v>
      </c>
      <c r="BU656" s="82">
        <f t="shared" si="81"/>
        <v>3.9049999999999994</v>
      </c>
      <c r="BV656" s="3" t="str">
        <f t="shared" si="82"/>
        <v>1</v>
      </c>
      <c r="BW656" s="3" t="str">
        <f t="shared" si="77"/>
        <v>0</v>
      </c>
      <c r="BX656" s="3" t="str">
        <f t="shared" si="83"/>
        <v>0</v>
      </c>
    </row>
    <row r="657" spans="1:76" x14ac:dyDescent="0.3">
      <c r="A657" t="s">
        <v>2726</v>
      </c>
      <c r="B657" t="s">
        <v>2707</v>
      </c>
      <c r="C657" t="s">
        <v>2707</v>
      </c>
      <c r="D657" t="s">
        <v>2727</v>
      </c>
      <c r="F657" t="s">
        <v>66</v>
      </c>
      <c r="G657" t="s">
        <v>80</v>
      </c>
      <c r="H657" t="s">
        <v>68</v>
      </c>
      <c r="L657" t="s">
        <v>1615</v>
      </c>
      <c r="N657" t="s">
        <v>69</v>
      </c>
      <c r="O657" t="s">
        <v>2728</v>
      </c>
      <c r="P657" s="1">
        <v>42970</v>
      </c>
      <c r="Q657" s="2">
        <v>0.42222222222222222</v>
      </c>
      <c r="S657">
        <v>32432</v>
      </c>
      <c r="U657">
        <v>214.05</v>
      </c>
      <c r="X657">
        <v>6</v>
      </c>
      <c r="Z657" t="s">
        <v>71</v>
      </c>
      <c r="AB657" t="s">
        <v>72</v>
      </c>
      <c r="AD657" t="s">
        <v>77</v>
      </c>
      <c r="AM657" t="s">
        <v>77</v>
      </c>
      <c r="AP657" t="s">
        <v>224</v>
      </c>
      <c r="AW657" t="s">
        <v>73</v>
      </c>
      <c r="AX657" t="s">
        <v>74</v>
      </c>
      <c r="AY657">
        <v>1</v>
      </c>
      <c r="AZ657" t="s">
        <v>49</v>
      </c>
      <c r="BA657" t="s">
        <v>74</v>
      </c>
      <c r="BB657">
        <v>1</v>
      </c>
      <c r="BE657">
        <v>214.05</v>
      </c>
      <c r="BF657">
        <v>214.05</v>
      </c>
      <c r="BG657">
        <v>7.81</v>
      </c>
      <c r="BL657" t="s">
        <v>80</v>
      </c>
      <c r="BM657" t="s">
        <v>81</v>
      </c>
      <c r="BP657" t="s">
        <v>233</v>
      </c>
      <c r="BQ657" s="3">
        <v>1</v>
      </c>
      <c r="BR657" s="3" t="str">
        <f t="shared" si="78"/>
        <v>Tránsito de buques por el Canal</v>
      </c>
      <c r="BS657" s="3">
        <f t="shared" si="79"/>
        <v>23</v>
      </c>
      <c r="BT657" s="83">
        <f t="shared" si="80"/>
        <v>0</v>
      </c>
      <c r="BU657" s="82">
        <f t="shared" si="81"/>
        <v>3.9049999999999994</v>
      </c>
      <c r="BV657" s="3" t="str">
        <f t="shared" si="82"/>
        <v>1</v>
      </c>
      <c r="BW657" s="3" t="str">
        <f t="shared" si="77"/>
        <v>0</v>
      </c>
      <c r="BX657" s="3" t="str">
        <f t="shared" si="83"/>
        <v>0</v>
      </c>
    </row>
    <row r="658" spans="1:76" x14ac:dyDescent="0.3">
      <c r="A658" t="s">
        <v>2729</v>
      </c>
      <c r="B658" t="s">
        <v>2730</v>
      </c>
      <c r="C658" t="s">
        <v>2730</v>
      </c>
      <c r="D658" t="s">
        <v>2731</v>
      </c>
      <c r="F658" t="s">
        <v>66</v>
      </c>
      <c r="G658" t="s">
        <v>90</v>
      </c>
      <c r="H658" t="s">
        <v>68</v>
      </c>
      <c r="N658" t="s">
        <v>69</v>
      </c>
      <c r="O658" t="s">
        <v>2732</v>
      </c>
      <c r="P658" s="1">
        <v>42970</v>
      </c>
      <c r="Q658" s="2">
        <v>0.41111111111111115</v>
      </c>
      <c r="S658">
        <v>3403</v>
      </c>
      <c r="U658">
        <v>100</v>
      </c>
      <c r="X658">
        <v>4</v>
      </c>
      <c r="Z658" t="s">
        <v>71</v>
      </c>
      <c r="AB658" t="s">
        <v>72</v>
      </c>
      <c r="AD658" t="s">
        <v>77</v>
      </c>
      <c r="AM658" t="s">
        <v>77</v>
      </c>
      <c r="AP658" t="s">
        <v>224</v>
      </c>
      <c r="AW658" t="s">
        <v>73</v>
      </c>
      <c r="AX658" t="s">
        <v>74</v>
      </c>
      <c r="AY658">
        <v>1</v>
      </c>
      <c r="AZ658" t="s">
        <v>49</v>
      </c>
      <c r="BA658" t="s">
        <v>74</v>
      </c>
      <c r="BB658">
        <v>1</v>
      </c>
      <c r="BE658">
        <v>10.89</v>
      </c>
      <c r="BF658">
        <v>10.89</v>
      </c>
      <c r="BG658">
        <v>7.81</v>
      </c>
      <c r="BL658" t="s">
        <v>90</v>
      </c>
      <c r="BM658" t="s">
        <v>91</v>
      </c>
      <c r="BP658" t="s">
        <v>233</v>
      </c>
      <c r="BQ658" s="3">
        <v>1</v>
      </c>
      <c r="BR658" s="3" t="str">
        <f t="shared" si="78"/>
        <v>Tránsito de buques por el Canal</v>
      </c>
      <c r="BS658" s="3">
        <f t="shared" si="79"/>
        <v>23</v>
      </c>
      <c r="BT658" s="83">
        <f t="shared" si="80"/>
        <v>0</v>
      </c>
      <c r="BU658" s="82">
        <f t="shared" si="81"/>
        <v>3.9049999999999994</v>
      </c>
      <c r="BV658" s="3" t="str">
        <f t="shared" si="82"/>
        <v>1</v>
      </c>
      <c r="BW658" s="3" t="str">
        <f t="shared" si="77"/>
        <v>0</v>
      </c>
      <c r="BX658" s="3" t="str">
        <f t="shared" si="83"/>
        <v>0</v>
      </c>
    </row>
    <row r="659" spans="1:76" x14ac:dyDescent="0.3">
      <c r="A659" t="s">
        <v>2733</v>
      </c>
      <c r="B659" t="s">
        <v>2734</v>
      </c>
      <c r="C659" t="s">
        <v>2734</v>
      </c>
      <c r="D659" t="s">
        <v>2735</v>
      </c>
      <c r="F659" t="s">
        <v>66</v>
      </c>
      <c r="G659" t="s">
        <v>2736</v>
      </c>
      <c r="H659" t="s">
        <v>68</v>
      </c>
      <c r="N659" t="s">
        <v>69</v>
      </c>
      <c r="O659" t="s">
        <v>2737</v>
      </c>
      <c r="P659" s="1">
        <v>42970</v>
      </c>
      <c r="Q659" s="2">
        <v>0.68194444444444446</v>
      </c>
      <c r="S659">
        <v>419</v>
      </c>
      <c r="U659">
        <v>100</v>
      </c>
      <c r="X659">
        <v>4</v>
      </c>
      <c r="Z659" t="s">
        <v>71</v>
      </c>
      <c r="AB659" t="s">
        <v>72</v>
      </c>
      <c r="AD659" t="s">
        <v>77</v>
      </c>
      <c r="AE659" t="s">
        <v>194</v>
      </c>
      <c r="AV659" t="s">
        <v>497</v>
      </c>
      <c r="AW659" t="s">
        <v>73</v>
      </c>
      <c r="AX659" t="s">
        <v>74</v>
      </c>
      <c r="AY659">
        <v>1</v>
      </c>
      <c r="AZ659" t="s">
        <v>49</v>
      </c>
      <c r="BA659" t="s">
        <v>74</v>
      </c>
      <c r="BB659">
        <v>1</v>
      </c>
      <c r="BE659">
        <v>0.84</v>
      </c>
      <c r="BF659">
        <v>0.84</v>
      </c>
      <c r="BG659">
        <v>7.81</v>
      </c>
      <c r="BL659" t="s">
        <v>2736</v>
      </c>
      <c r="BM659" t="s">
        <v>2738</v>
      </c>
      <c r="BP659" t="s">
        <v>233</v>
      </c>
      <c r="BQ659" s="3">
        <v>1</v>
      </c>
      <c r="BR659" s="3" t="str">
        <f t="shared" si="78"/>
        <v>Aniversario del Canal de Panamá</v>
      </c>
      <c r="BS659" s="3">
        <f t="shared" si="79"/>
        <v>23</v>
      </c>
      <c r="BT659" s="83">
        <f t="shared" si="80"/>
        <v>0</v>
      </c>
      <c r="BU659" s="82">
        <f t="shared" si="81"/>
        <v>3.9049999999999994</v>
      </c>
      <c r="BV659" s="3" t="str">
        <f t="shared" si="82"/>
        <v>1</v>
      </c>
      <c r="BW659" s="3" t="str">
        <f t="shared" si="77"/>
        <v>0</v>
      </c>
      <c r="BX659" s="3" t="str">
        <f t="shared" si="83"/>
        <v>0</v>
      </c>
    </row>
    <row r="660" spans="1:76" ht="15" customHeight="1" x14ac:dyDescent="0.3">
      <c r="A660" t="s">
        <v>2739</v>
      </c>
      <c r="C660" t="s">
        <v>2740</v>
      </c>
      <c r="D660" t="s">
        <v>2741</v>
      </c>
      <c r="F660" t="s">
        <v>116</v>
      </c>
      <c r="G660" t="s">
        <v>129</v>
      </c>
      <c r="H660" t="s">
        <v>68</v>
      </c>
      <c r="K660" t="s">
        <v>130</v>
      </c>
      <c r="N660" t="s">
        <v>118</v>
      </c>
      <c r="O660" t="s">
        <v>2742</v>
      </c>
      <c r="P660" s="1">
        <v>42970</v>
      </c>
      <c r="R660">
        <v>183.3</v>
      </c>
      <c r="S660">
        <v>4</v>
      </c>
      <c r="U660">
        <v>278</v>
      </c>
      <c r="W660">
        <v>2</v>
      </c>
      <c r="Y660" t="s">
        <v>70</v>
      </c>
      <c r="Z660" t="s">
        <v>71</v>
      </c>
      <c r="AB660" t="s">
        <v>72</v>
      </c>
      <c r="AN660" t="s">
        <v>218</v>
      </c>
      <c r="AW660" t="s">
        <v>73</v>
      </c>
      <c r="AX660" t="s">
        <v>78</v>
      </c>
      <c r="AY660">
        <v>0</v>
      </c>
      <c r="AZ660" t="s">
        <v>49</v>
      </c>
      <c r="BA660" t="s">
        <v>78</v>
      </c>
      <c r="BB660">
        <v>0</v>
      </c>
      <c r="BD660">
        <v>0.1</v>
      </c>
      <c r="BE660">
        <v>139</v>
      </c>
      <c r="BF660">
        <v>139</v>
      </c>
      <c r="BG660">
        <v>6.56</v>
      </c>
      <c r="BL660" t="s">
        <v>129</v>
      </c>
      <c r="BM660" t="s">
        <v>131</v>
      </c>
      <c r="BO660" t="s">
        <v>120</v>
      </c>
      <c r="BP660" t="s">
        <v>233</v>
      </c>
      <c r="BQ660" s="3">
        <v>1</v>
      </c>
      <c r="BR660" s="3" t="str">
        <f t="shared" si="78"/>
        <v>Historia del Canal</v>
      </c>
      <c r="BS660" s="3">
        <f t="shared" si="79"/>
        <v>23</v>
      </c>
      <c r="BT660" s="83">
        <f t="shared" si="80"/>
        <v>0</v>
      </c>
      <c r="BU660" s="82">
        <f t="shared" si="81"/>
        <v>3.2799999999999994</v>
      </c>
      <c r="BV660" s="3" t="str">
        <f t="shared" si="82"/>
        <v>0</v>
      </c>
      <c r="BW660" s="3" t="str">
        <f t="shared" si="77"/>
        <v>1</v>
      </c>
      <c r="BX660" s="3" t="str">
        <f t="shared" si="83"/>
        <v>0</v>
      </c>
    </row>
    <row r="661" spans="1:76" ht="15" customHeight="1" x14ac:dyDescent="0.3">
      <c r="A661" t="s">
        <v>2743</v>
      </c>
      <c r="C661" t="s">
        <v>2744</v>
      </c>
      <c r="D661" t="s">
        <v>2745</v>
      </c>
      <c r="F661" t="s">
        <v>116</v>
      </c>
      <c r="G661" t="s">
        <v>146</v>
      </c>
      <c r="H661" t="s">
        <v>68</v>
      </c>
      <c r="N661" t="s">
        <v>118</v>
      </c>
      <c r="O661" t="s">
        <v>2742</v>
      </c>
      <c r="P661" s="1">
        <v>42970</v>
      </c>
      <c r="R661">
        <v>74.3</v>
      </c>
      <c r="S661">
        <v>4</v>
      </c>
      <c r="U661">
        <v>78</v>
      </c>
      <c r="W661">
        <v>12</v>
      </c>
      <c r="Y661" t="s">
        <v>70</v>
      </c>
      <c r="Z661" t="s">
        <v>71</v>
      </c>
      <c r="AB661" t="s">
        <v>72</v>
      </c>
      <c r="AQ661" t="s">
        <v>301</v>
      </c>
      <c r="AW661" t="s">
        <v>73</v>
      </c>
      <c r="AX661" t="s">
        <v>78</v>
      </c>
      <c r="AY661">
        <v>0</v>
      </c>
      <c r="AZ661" t="s">
        <v>49</v>
      </c>
      <c r="BA661" t="s">
        <v>78</v>
      </c>
      <c r="BB661">
        <v>0</v>
      </c>
      <c r="BD661">
        <v>0.05</v>
      </c>
      <c r="BE661">
        <v>39</v>
      </c>
      <c r="BF661">
        <v>39</v>
      </c>
      <c r="BG661">
        <v>5.78</v>
      </c>
      <c r="BL661" t="s">
        <v>146</v>
      </c>
      <c r="BM661" t="s">
        <v>147</v>
      </c>
      <c r="BO661" t="s">
        <v>120</v>
      </c>
      <c r="BP661" t="s">
        <v>77</v>
      </c>
      <c r="BQ661" s="3">
        <v>1</v>
      </c>
      <c r="BR661" s="3" t="str">
        <f t="shared" si="78"/>
        <v>Tratamiento de aguas</v>
      </c>
      <c r="BS661" s="3">
        <f t="shared" si="79"/>
        <v>23</v>
      </c>
      <c r="BT661" s="83">
        <f t="shared" si="80"/>
        <v>0</v>
      </c>
      <c r="BU661" s="82">
        <f t="shared" si="81"/>
        <v>2.8900000000000006</v>
      </c>
      <c r="BV661" s="3" t="str">
        <f t="shared" si="82"/>
        <v>0</v>
      </c>
      <c r="BW661" s="3" t="str">
        <f t="shared" si="77"/>
        <v>1</v>
      </c>
      <c r="BX661" s="3" t="str">
        <f t="shared" si="83"/>
        <v>0</v>
      </c>
    </row>
    <row r="662" spans="1:76" x14ac:dyDescent="0.3">
      <c r="A662" t="s">
        <v>2746</v>
      </c>
      <c r="C662" t="s">
        <v>2747</v>
      </c>
      <c r="D662" t="s">
        <v>2748</v>
      </c>
      <c r="F662" t="s">
        <v>116</v>
      </c>
      <c r="G662" t="s">
        <v>124</v>
      </c>
      <c r="H662" t="s">
        <v>68</v>
      </c>
      <c r="L662" t="s">
        <v>289</v>
      </c>
      <c r="N662" t="s">
        <v>118</v>
      </c>
      <c r="O662" t="s">
        <v>2742</v>
      </c>
      <c r="P662" s="1">
        <v>42970</v>
      </c>
      <c r="R662">
        <v>563.6</v>
      </c>
      <c r="S662">
        <v>5</v>
      </c>
      <c r="U662">
        <v>672</v>
      </c>
      <c r="W662">
        <v>6</v>
      </c>
      <c r="Y662" t="s">
        <v>70</v>
      </c>
      <c r="Z662" t="s">
        <v>71</v>
      </c>
      <c r="AB662" t="s">
        <v>72</v>
      </c>
      <c r="AS662" t="s">
        <v>234</v>
      </c>
      <c r="AW662" t="s">
        <v>73</v>
      </c>
      <c r="AX662" t="s">
        <v>82</v>
      </c>
      <c r="AY662">
        <v>0</v>
      </c>
      <c r="AZ662" t="s">
        <v>49</v>
      </c>
      <c r="BA662" t="s">
        <v>82</v>
      </c>
      <c r="BB662">
        <v>0</v>
      </c>
      <c r="BD662">
        <v>0.03</v>
      </c>
      <c r="BE662">
        <v>54.19</v>
      </c>
      <c r="BF662">
        <v>54.19</v>
      </c>
      <c r="BG662">
        <v>5.63</v>
      </c>
      <c r="BL662" t="s">
        <v>124</v>
      </c>
      <c r="BM662" t="s">
        <v>125</v>
      </c>
      <c r="BO662" t="s">
        <v>120</v>
      </c>
      <c r="BP662" t="s">
        <v>233</v>
      </c>
      <c r="BQ662" s="3">
        <v>1</v>
      </c>
      <c r="BR662" s="3" t="str">
        <f t="shared" si="78"/>
        <v>Justicia y legislativo</v>
      </c>
      <c r="BS662" s="3">
        <f t="shared" si="79"/>
        <v>23</v>
      </c>
      <c r="BT662" s="83">
        <f t="shared" si="80"/>
        <v>0</v>
      </c>
      <c r="BU662" s="82">
        <f t="shared" si="81"/>
        <v>2.8149999999999995</v>
      </c>
      <c r="BV662" s="3" t="str">
        <f t="shared" si="82"/>
        <v>0</v>
      </c>
      <c r="BW662" s="3" t="str">
        <f t="shared" si="77"/>
        <v>1</v>
      </c>
      <c r="BX662" s="3" t="str">
        <f t="shared" si="83"/>
        <v>0</v>
      </c>
    </row>
    <row r="663" spans="1:76" ht="15" customHeight="1" x14ac:dyDescent="0.3">
      <c r="A663" t="s">
        <v>2749</v>
      </c>
      <c r="C663" t="s">
        <v>2750</v>
      </c>
      <c r="D663" t="s">
        <v>143</v>
      </c>
      <c r="F663" t="s">
        <v>116</v>
      </c>
      <c r="G663" t="s">
        <v>227</v>
      </c>
      <c r="H663" t="s">
        <v>68</v>
      </c>
      <c r="K663" t="s">
        <v>322</v>
      </c>
      <c r="N663" t="s">
        <v>118</v>
      </c>
      <c r="O663" t="s">
        <v>2404</v>
      </c>
      <c r="P663" s="1">
        <v>42967</v>
      </c>
      <c r="R663">
        <v>832.1</v>
      </c>
      <c r="S663">
        <v>4</v>
      </c>
      <c r="U663">
        <v>50</v>
      </c>
      <c r="W663">
        <v>1</v>
      </c>
      <c r="Y663" t="s">
        <v>140</v>
      </c>
      <c r="Z663" t="s">
        <v>71</v>
      </c>
      <c r="AB663" t="s">
        <v>72</v>
      </c>
      <c r="AP663" t="s">
        <v>224</v>
      </c>
      <c r="AW663" t="s">
        <v>73</v>
      </c>
      <c r="AX663" t="s">
        <v>78</v>
      </c>
      <c r="AY663">
        <v>0</v>
      </c>
      <c r="AZ663" t="s">
        <v>49</v>
      </c>
      <c r="BA663" t="s">
        <v>78</v>
      </c>
      <c r="BB663">
        <v>0</v>
      </c>
      <c r="BD663">
        <v>0.5</v>
      </c>
      <c r="BE663">
        <v>25</v>
      </c>
      <c r="BF663">
        <v>25</v>
      </c>
      <c r="BG663">
        <v>5.78</v>
      </c>
      <c r="BL663" t="s">
        <v>227</v>
      </c>
      <c r="BM663" t="s">
        <v>323</v>
      </c>
      <c r="BO663" t="s">
        <v>120</v>
      </c>
      <c r="BP663" t="s">
        <v>77</v>
      </c>
      <c r="BQ663" s="3">
        <v>1</v>
      </c>
      <c r="BR663" s="3" t="str">
        <f t="shared" si="78"/>
        <v>Tránsito de buques por el Canal</v>
      </c>
      <c r="BS663" s="3">
        <f t="shared" si="79"/>
        <v>20</v>
      </c>
      <c r="BT663" s="83">
        <f t="shared" si="80"/>
        <v>0</v>
      </c>
      <c r="BU663" s="82">
        <f t="shared" si="81"/>
        <v>2.8900000000000006</v>
      </c>
      <c r="BV663" s="3" t="str">
        <f t="shared" si="82"/>
        <v>0</v>
      </c>
      <c r="BW663" s="3" t="str">
        <f t="shared" si="77"/>
        <v>1</v>
      </c>
      <c r="BX663" s="3" t="str">
        <f t="shared" si="83"/>
        <v>0</v>
      </c>
    </row>
    <row r="664" spans="1:76" ht="15" customHeight="1" x14ac:dyDescent="0.3">
      <c r="A664" t="s">
        <v>2751</v>
      </c>
      <c r="C664" t="s">
        <v>2752</v>
      </c>
      <c r="D664" t="s">
        <v>2753</v>
      </c>
      <c r="F664" t="s">
        <v>116</v>
      </c>
      <c r="G664" t="s">
        <v>126</v>
      </c>
      <c r="H664" t="s">
        <v>68</v>
      </c>
      <c r="K664" t="s">
        <v>127</v>
      </c>
      <c r="L664" t="s">
        <v>2754</v>
      </c>
      <c r="N664" t="s">
        <v>118</v>
      </c>
      <c r="O664" t="s">
        <v>2742</v>
      </c>
      <c r="P664" s="1">
        <v>42970</v>
      </c>
      <c r="R664">
        <v>646.4</v>
      </c>
      <c r="S664">
        <v>5</v>
      </c>
      <c r="U664">
        <v>845</v>
      </c>
      <c r="W664">
        <v>4</v>
      </c>
      <c r="Y664" t="s">
        <v>70</v>
      </c>
      <c r="Z664" t="s">
        <v>71</v>
      </c>
      <c r="AB664" t="s">
        <v>72</v>
      </c>
      <c r="AK664" t="s">
        <v>167</v>
      </c>
      <c r="AW664" t="s">
        <v>73</v>
      </c>
      <c r="AX664" t="s">
        <v>82</v>
      </c>
      <c r="AY664">
        <v>0</v>
      </c>
      <c r="AZ664" t="s">
        <v>49</v>
      </c>
      <c r="BA664" t="s">
        <v>82</v>
      </c>
      <c r="BB664">
        <v>0</v>
      </c>
      <c r="BD664">
        <v>0.03</v>
      </c>
      <c r="BE664">
        <v>68.569999999999993</v>
      </c>
      <c r="BF664">
        <v>68.569999999999993</v>
      </c>
      <c r="BG664">
        <v>5.94</v>
      </c>
      <c r="BL664" t="s">
        <v>126</v>
      </c>
      <c r="BM664" t="s">
        <v>128</v>
      </c>
      <c r="BO664" t="s">
        <v>120</v>
      </c>
      <c r="BP664" t="s">
        <v>233</v>
      </c>
      <c r="BQ664" s="3">
        <v>1</v>
      </c>
      <c r="BR664" s="3" t="str">
        <f t="shared" si="78"/>
        <v>Economía de Panamá</v>
      </c>
      <c r="BS664" s="3">
        <f t="shared" si="79"/>
        <v>23</v>
      </c>
      <c r="BT664" s="83">
        <f t="shared" si="80"/>
        <v>0</v>
      </c>
      <c r="BU664" s="82">
        <f t="shared" si="81"/>
        <v>2.9700000000000006</v>
      </c>
      <c r="BV664" s="3" t="str">
        <f t="shared" si="82"/>
        <v>0</v>
      </c>
      <c r="BW664" s="3" t="str">
        <f t="shared" si="77"/>
        <v>1</v>
      </c>
      <c r="BX664" s="3" t="str">
        <f t="shared" si="83"/>
        <v>0</v>
      </c>
    </row>
    <row r="665" spans="1:76" x14ac:dyDescent="0.3">
      <c r="A665" t="s">
        <v>2755</v>
      </c>
      <c r="C665" t="s">
        <v>2756</v>
      </c>
      <c r="D665" t="s">
        <v>2757</v>
      </c>
      <c r="F665" t="s">
        <v>116</v>
      </c>
      <c r="G665" t="s">
        <v>126</v>
      </c>
      <c r="H665" t="s">
        <v>68</v>
      </c>
      <c r="K665" t="s">
        <v>127</v>
      </c>
      <c r="L665" t="s">
        <v>176</v>
      </c>
      <c r="N665" t="s">
        <v>118</v>
      </c>
      <c r="O665" t="s">
        <v>2742</v>
      </c>
      <c r="P665" s="1">
        <v>42970</v>
      </c>
      <c r="R665">
        <v>285</v>
      </c>
      <c r="S665">
        <v>5</v>
      </c>
      <c r="U665">
        <v>374</v>
      </c>
      <c r="W665">
        <v>13</v>
      </c>
      <c r="Y665" t="s">
        <v>70</v>
      </c>
      <c r="Z665" t="s">
        <v>71</v>
      </c>
      <c r="AB665" t="s">
        <v>72</v>
      </c>
      <c r="AK665" t="s">
        <v>167</v>
      </c>
      <c r="AW665" t="s">
        <v>73</v>
      </c>
      <c r="AX665" t="s">
        <v>82</v>
      </c>
      <c r="AY665">
        <v>0</v>
      </c>
      <c r="AZ665" t="s">
        <v>49</v>
      </c>
      <c r="BA665" t="s">
        <v>82</v>
      </c>
      <c r="BB665">
        <v>0</v>
      </c>
      <c r="BD665">
        <v>0.03</v>
      </c>
      <c r="BE665">
        <v>68.59</v>
      </c>
      <c r="BF665">
        <v>68.59</v>
      </c>
      <c r="BG665">
        <v>5.94</v>
      </c>
      <c r="BL665" t="s">
        <v>126</v>
      </c>
      <c r="BM665" t="s">
        <v>128</v>
      </c>
      <c r="BO665" t="s">
        <v>120</v>
      </c>
      <c r="BP665" t="s">
        <v>233</v>
      </c>
      <c r="BQ665" s="3">
        <v>1</v>
      </c>
      <c r="BR665" s="3" t="str">
        <f t="shared" si="78"/>
        <v>Economía de Panamá</v>
      </c>
      <c r="BS665" s="3">
        <f t="shared" si="79"/>
        <v>23</v>
      </c>
      <c r="BT665" s="83">
        <f t="shared" si="80"/>
        <v>0</v>
      </c>
      <c r="BU665" s="82">
        <f t="shared" si="81"/>
        <v>2.9700000000000006</v>
      </c>
      <c r="BV665" s="3" t="str">
        <f t="shared" si="82"/>
        <v>0</v>
      </c>
      <c r="BW665" s="3" t="str">
        <f t="shared" si="77"/>
        <v>1</v>
      </c>
      <c r="BX665" s="3" t="str">
        <f t="shared" si="83"/>
        <v>0</v>
      </c>
    </row>
    <row r="666" spans="1:76" x14ac:dyDescent="0.3">
      <c r="A666" t="s">
        <v>2758</v>
      </c>
      <c r="C666" t="s">
        <v>2759</v>
      </c>
      <c r="D666" t="s">
        <v>2760</v>
      </c>
      <c r="F666" t="s">
        <v>116</v>
      </c>
      <c r="G666" t="s">
        <v>288</v>
      </c>
      <c r="H666" t="s">
        <v>68</v>
      </c>
      <c r="N666" t="s">
        <v>319</v>
      </c>
      <c r="O666" t="s">
        <v>2663</v>
      </c>
      <c r="P666" s="1">
        <v>42969</v>
      </c>
      <c r="R666">
        <v>657.6</v>
      </c>
      <c r="S666">
        <v>4</v>
      </c>
      <c r="U666">
        <v>42</v>
      </c>
      <c r="W666">
        <v>11</v>
      </c>
      <c r="Y666" t="s">
        <v>320</v>
      </c>
      <c r="Z666" t="s">
        <v>71</v>
      </c>
      <c r="AB666" t="s">
        <v>72</v>
      </c>
      <c r="AF666" t="s">
        <v>221</v>
      </c>
      <c r="AM666" t="s">
        <v>77</v>
      </c>
      <c r="AW666" t="s">
        <v>73</v>
      </c>
      <c r="AX666" t="s">
        <v>74</v>
      </c>
      <c r="AY666">
        <v>1</v>
      </c>
      <c r="AZ666" t="s">
        <v>49</v>
      </c>
      <c r="BA666" t="s">
        <v>74</v>
      </c>
      <c r="BB666">
        <v>1</v>
      </c>
      <c r="BD666">
        <v>0.84</v>
      </c>
      <c r="BE666">
        <v>42</v>
      </c>
      <c r="BF666">
        <v>42</v>
      </c>
      <c r="BG666">
        <v>7.81</v>
      </c>
      <c r="BL666" t="s">
        <v>288</v>
      </c>
      <c r="BM666" t="s">
        <v>321</v>
      </c>
      <c r="BO666" t="s">
        <v>120</v>
      </c>
      <c r="BP666" t="s">
        <v>77</v>
      </c>
      <c r="BQ666" s="3">
        <v>1</v>
      </c>
      <c r="BR666" s="3" t="str">
        <f t="shared" si="78"/>
        <v>Administración</v>
      </c>
      <c r="BS666" s="3">
        <f t="shared" si="79"/>
        <v>22</v>
      </c>
      <c r="BT666" s="83">
        <f t="shared" si="80"/>
        <v>0</v>
      </c>
      <c r="BU666" s="82">
        <f t="shared" si="81"/>
        <v>3.9049999999999994</v>
      </c>
      <c r="BV666" s="3" t="str">
        <f t="shared" si="82"/>
        <v>1</v>
      </c>
      <c r="BW666" s="3" t="str">
        <f t="shared" si="77"/>
        <v>0</v>
      </c>
      <c r="BX666" s="3" t="str">
        <f t="shared" si="83"/>
        <v>0</v>
      </c>
    </row>
    <row r="667" spans="1:76" x14ac:dyDescent="0.3">
      <c r="A667" t="s">
        <v>2761</v>
      </c>
      <c r="C667" t="s">
        <v>2762</v>
      </c>
      <c r="D667" t="s">
        <v>2763</v>
      </c>
      <c r="F667" t="s">
        <v>83</v>
      </c>
      <c r="G667" t="s">
        <v>84</v>
      </c>
      <c r="H667" t="s">
        <v>68</v>
      </c>
      <c r="I667" t="s">
        <v>68</v>
      </c>
      <c r="N667" t="s">
        <v>83</v>
      </c>
      <c r="O667" t="s">
        <v>2764</v>
      </c>
      <c r="P667" s="1">
        <v>42971</v>
      </c>
      <c r="Q667" s="2">
        <v>0.29443287037037036</v>
      </c>
      <c r="U667">
        <v>91.32</v>
      </c>
      <c r="V667">
        <v>137</v>
      </c>
      <c r="Z667" t="s">
        <v>71</v>
      </c>
      <c r="AA667" t="s">
        <v>68</v>
      </c>
      <c r="AV667" t="s">
        <v>262</v>
      </c>
      <c r="AW667" t="s">
        <v>73</v>
      </c>
      <c r="AX667" t="s">
        <v>82</v>
      </c>
      <c r="AY667">
        <v>0</v>
      </c>
      <c r="AZ667" t="s">
        <v>49</v>
      </c>
      <c r="BA667" t="s">
        <v>82</v>
      </c>
      <c r="BB667">
        <v>0</v>
      </c>
      <c r="BC667">
        <v>5</v>
      </c>
      <c r="BE667">
        <v>10</v>
      </c>
      <c r="BF667">
        <v>3.33</v>
      </c>
      <c r="BG667">
        <v>5</v>
      </c>
      <c r="BL667" t="s">
        <v>85</v>
      </c>
      <c r="BP667" t="s">
        <v>233</v>
      </c>
      <c r="BQ667" s="3">
        <v>1</v>
      </c>
      <c r="BR667" s="3" t="str">
        <f t="shared" si="78"/>
        <v>Cumbres, seminarios, foros</v>
      </c>
      <c r="BS667" s="3">
        <f t="shared" si="79"/>
        <v>24</v>
      </c>
      <c r="BT667" s="83">
        <f t="shared" si="80"/>
        <v>1.6789215686274508E-3</v>
      </c>
      <c r="BU667" s="82">
        <f t="shared" si="81"/>
        <v>2.5</v>
      </c>
      <c r="BV667" s="3" t="str">
        <f t="shared" si="82"/>
        <v>0</v>
      </c>
      <c r="BW667" s="3" t="str">
        <f t="shared" si="77"/>
        <v>1</v>
      </c>
      <c r="BX667" s="3" t="str">
        <f t="shared" si="83"/>
        <v>0</v>
      </c>
    </row>
    <row r="668" spans="1:76" ht="15" customHeight="1" x14ac:dyDescent="0.3">
      <c r="A668" t="s">
        <v>2765</v>
      </c>
      <c r="C668" t="s">
        <v>2766</v>
      </c>
      <c r="D668" t="s">
        <v>2767</v>
      </c>
      <c r="F668" t="s">
        <v>116</v>
      </c>
      <c r="G668" t="s">
        <v>124</v>
      </c>
      <c r="H668" t="s">
        <v>68</v>
      </c>
      <c r="L668" t="s">
        <v>2768</v>
      </c>
      <c r="N668" t="s">
        <v>118</v>
      </c>
      <c r="O668" t="s">
        <v>2742</v>
      </c>
      <c r="P668" s="1">
        <v>42970</v>
      </c>
      <c r="R668">
        <v>655.20000000000005</v>
      </c>
      <c r="S668">
        <v>5</v>
      </c>
      <c r="U668">
        <v>733</v>
      </c>
      <c r="W668">
        <v>11</v>
      </c>
      <c r="Y668" t="s">
        <v>70</v>
      </c>
      <c r="Z668" t="s">
        <v>71</v>
      </c>
      <c r="AB668" t="s">
        <v>72</v>
      </c>
      <c r="AU668" t="s">
        <v>174</v>
      </c>
      <c r="AW668" t="s">
        <v>73</v>
      </c>
      <c r="AX668" t="s">
        <v>82</v>
      </c>
      <c r="AY668">
        <v>0</v>
      </c>
      <c r="AZ668" t="s">
        <v>49</v>
      </c>
      <c r="BA668" t="s">
        <v>82</v>
      </c>
      <c r="BB668">
        <v>0</v>
      </c>
      <c r="BD668">
        <v>0.03</v>
      </c>
      <c r="BE668">
        <v>54.22</v>
      </c>
      <c r="BF668">
        <v>54.22</v>
      </c>
      <c r="BG668">
        <v>5.63</v>
      </c>
      <c r="BL668" t="s">
        <v>124</v>
      </c>
      <c r="BM668" t="s">
        <v>125</v>
      </c>
      <c r="BO668" t="s">
        <v>120</v>
      </c>
      <c r="BP668" t="s">
        <v>77</v>
      </c>
      <c r="BQ668" s="3">
        <v>1</v>
      </c>
      <c r="BR668" s="3" t="str">
        <f t="shared" si="78"/>
        <v>Relaciones internacionales</v>
      </c>
      <c r="BS668" s="3">
        <f t="shared" si="79"/>
        <v>23</v>
      </c>
      <c r="BT668" s="83">
        <f t="shared" si="80"/>
        <v>0</v>
      </c>
      <c r="BU668" s="82">
        <f t="shared" si="81"/>
        <v>2.8149999999999995</v>
      </c>
      <c r="BV668" s="3" t="str">
        <f t="shared" si="82"/>
        <v>0</v>
      </c>
      <c r="BW668" s="3" t="str">
        <f t="shared" si="77"/>
        <v>1</v>
      </c>
      <c r="BX668" s="3" t="str">
        <f t="shared" si="83"/>
        <v>0</v>
      </c>
    </row>
    <row r="669" spans="1:76" x14ac:dyDescent="0.3">
      <c r="A669" t="s">
        <v>2769</v>
      </c>
      <c r="C669" t="s">
        <v>2770</v>
      </c>
      <c r="D669" t="s">
        <v>2771</v>
      </c>
      <c r="F669" t="s">
        <v>116</v>
      </c>
      <c r="G669" t="s">
        <v>227</v>
      </c>
      <c r="H669" t="s">
        <v>68</v>
      </c>
      <c r="K669" t="s">
        <v>322</v>
      </c>
      <c r="N669" t="s">
        <v>118</v>
      </c>
      <c r="O669" t="s">
        <v>2404</v>
      </c>
      <c r="P669" s="1">
        <v>42967</v>
      </c>
      <c r="R669">
        <v>653.1</v>
      </c>
      <c r="S669">
        <v>4</v>
      </c>
      <c r="U669">
        <v>66</v>
      </c>
      <c r="W669">
        <v>16</v>
      </c>
      <c r="Y669" t="s">
        <v>140</v>
      </c>
      <c r="Z669" t="s">
        <v>71</v>
      </c>
      <c r="AB669" t="s">
        <v>72</v>
      </c>
      <c r="AD669" t="s">
        <v>77</v>
      </c>
      <c r="AP669" t="s">
        <v>224</v>
      </c>
      <c r="AW669" t="s">
        <v>73</v>
      </c>
      <c r="AX669" t="s">
        <v>74</v>
      </c>
      <c r="AY669">
        <v>1</v>
      </c>
      <c r="AZ669" t="s">
        <v>49</v>
      </c>
      <c r="BA669" t="s">
        <v>74</v>
      </c>
      <c r="BB669">
        <v>1</v>
      </c>
      <c r="BD669">
        <v>1.33</v>
      </c>
      <c r="BE669">
        <v>66</v>
      </c>
      <c r="BF669">
        <v>66</v>
      </c>
      <c r="BG669">
        <v>7.81</v>
      </c>
      <c r="BL669" t="s">
        <v>227</v>
      </c>
      <c r="BM669" t="s">
        <v>323</v>
      </c>
      <c r="BO669" t="s">
        <v>120</v>
      </c>
      <c r="BP669" t="s">
        <v>77</v>
      </c>
      <c r="BQ669" s="3">
        <v>1</v>
      </c>
      <c r="BR669" s="3" t="str">
        <f t="shared" si="78"/>
        <v>Tránsito de buques por el Canal</v>
      </c>
      <c r="BS669" s="3">
        <f t="shared" si="79"/>
        <v>20</v>
      </c>
      <c r="BT669" s="83">
        <f t="shared" si="80"/>
        <v>0</v>
      </c>
      <c r="BU669" s="82">
        <f t="shared" si="81"/>
        <v>3.9049999999999994</v>
      </c>
      <c r="BV669" s="3" t="str">
        <f t="shared" si="82"/>
        <v>1</v>
      </c>
      <c r="BW669" s="3" t="str">
        <f t="shared" si="77"/>
        <v>0</v>
      </c>
      <c r="BX669" s="3" t="str">
        <f t="shared" si="83"/>
        <v>0</v>
      </c>
    </row>
    <row r="670" spans="1:76" x14ac:dyDescent="0.3">
      <c r="A670" t="s">
        <v>2772</v>
      </c>
      <c r="C670" t="s">
        <v>2773</v>
      </c>
      <c r="D670" t="s">
        <v>2774</v>
      </c>
      <c r="F670" t="s">
        <v>116</v>
      </c>
      <c r="G670" t="s">
        <v>227</v>
      </c>
      <c r="H670" t="s">
        <v>68</v>
      </c>
      <c r="K670" t="s">
        <v>322</v>
      </c>
      <c r="L670" t="s">
        <v>2775</v>
      </c>
      <c r="N670" t="s">
        <v>118</v>
      </c>
      <c r="O670" t="s">
        <v>2404</v>
      </c>
      <c r="P670" s="1">
        <v>42967</v>
      </c>
      <c r="R670">
        <v>556.20000000000005</v>
      </c>
      <c r="S670">
        <v>4</v>
      </c>
      <c r="U670">
        <v>50</v>
      </c>
      <c r="W670">
        <v>24</v>
      </c>
      <c r="Y670" t="s">
        <v>140</v>
      </c>
      <c r="Z670" t="s">
        <v>71</v>
      </c>
      <c r="AB670" t="s">
        <v>72</v>
      </c>
      <c r="AD670" t="s">
        <v>77</v>
      </c>
      <c r="AK670" t="s">
        <v>215</v>
      </c>
      <c r="AW670" t="s">
        <v>73</v>
      </c>
      <c r="AX670" t="s">
        <v>78</v>
      </c>
      <c r="AY670">
        <v>0</v>
      </c>
      <c r="AZ670" t="s">
        <v>49</v>
      </c>
      <c r="BA670" t="s">
        <v>78</v>
      </c>
      <c r="BB670">
        <v>0</v>
      </c>
      <c r="BD670">
        <v>0.5</v>
      </c>
      <c r="BE670">
        <v>25</v>
      </c>
      <c r="BF670">
        <v>25</v>
      </c>
      <c r="BG670">
        <v>5.78</v>
      </c>
      <c r="BL670" t="s">
        <v>227</v>
      </c>
      <c r="BM670" t="s">
        <v>323</v>
      </c>
      <c r="BO670" t="s">
        <v>120</v>
      </c>
      <c r="BP670" t="s">
        <v>77</v>
      </c>
      <c r="BQ670" s="3">
        <v>1</v>
      </c>
      <c r="BR670" s="3" t="str">
        <f t="shared" si="78"/>
        <v>Economía del Canal</v>
      </c>
      <c r="BS670" s="3">
        <f t="shared" si="79"/>
        <v>20</v>
      </c>
      <c r="BT670" s="83">
        <f t="shared" si="80"/>
        <v>0</v>
      </c>
      <c r="BU670" s="82">
        <f t="shared" si="81"/>
        <v>2.8900000000000006</v>
      </c>
      <c r="BV670" s="3" t="str">
        <f t="shared" si="82"/>
        <v>0</v>
      </c>
      <c r="BW670" s="3" t="str">
        <f t="shared" si="77"/>
        <v>1</v>
      </c>
      <c r="BX670" s="3" t="str">
        <f t="shared" si="83"/>
        <v>0</v>
      </c>
    </row>
    <row r="671" spans="1:76" x14ac:dyDescent="0.3">
      <c r="A671" t="s">
        <v>2776</v>
      </c>
      <c r="C671" t="s">
        <v>2777</v>
      </c>
      <c r="D671" t="s">
        <v>2778</v>
      </c>
      <c r="F671" t="s">
        <v>116</v>
      </c>
      <c r="G671" t="s">
        <v>227</v>
      </c>
      <c r="H671" t="s">
        <v>68</v>
      </c>
      <c r="K671" t="s">
        <v>322</v>
      </c>
      <c r="N671" t="s">
        <v>118</v>
      </c>
      <c r="O671" t="s">
        <v>2404</v>
      </c>
      <c r="P671" s="1">
        <v>42967</v>
      </c>
      <c r="R671">
        <v>319</v>
      </c>
      <c r="S671">
        <v>4</v>
      </c>
      <c r="U671">
        <v>33</v>
      </c>
      <c r="W671">
        <v>8</v>
      </c>
      <c r="Y671" t="s">
        <v>140</v>
      </c>
      <c r="Z671" t="s">
        <v>71</v>
      </c>
      <c r="AB671" t="s">
        <v>72</v>
      </c>
      <c r="AD671" t="s">
        <v>77</v>
      </c>
      <c r="AP671" t="s">
        <v>224</v>
      </c>
      <c r="AW671" t="s">
        <v>73</v>
      </c>
      <c r="AX671" t="s">
        <v>78</v>
      </c>
      <c r="AY671">
        <v>1</v>
      </c>
      <c r="AZ671" t="s">
        <v>49</v>
      </c>
      <c r="BA671" t="s">
        <v>78</v>
      </c>
      <c r="BB671">
        <v>1</v>
      </c>
      <c r="BD671">
        <v>0.33</v>
      </c>
      <c r="BE671">
        <v>16.5</v>
      </c>
      <c r="BF671">
        <v>16.5</v>
      </c>
      <c r="BG671">
        <v>6.56</v>
      </c>
      <c r="BL671" t="s">
        <v>227</v>
      </c>
      <c r="BM671" t="s">
        <v>323</v>
      </c>
      <c r="BO671" t="s">
        <v>120</v>
      </c>
      <c r="BP671" t="s">
        <v>77</v>
      </c>
      <c r="BQ671" s="3">
        <v>1</v>
      </c>
      <c r="BR671" s="3" t="str">
        <f t="shared" si="78"/>
        <v>Tránsito de buques por el Canal</v>
      </c>
      <c r="BS671" s="3">
        <f t="shared" si="79"/>
        <v>20</v>
      </c>
      <c r="BT671" s="83">
        <f t="shared" si="80"/>
        <v>0</v>
      </c>
      <c r="BU671" s="82">
        <f t="shared" si="81"/>
        <v>3.2799999999999994</v>
      </c>
      <c r="BV671" s="3" t="str">
        <f t="shared" si="82"/>
        <v>1</v>
      </c>
      <c r="BW671" s="3" t="str">
        <f t="shared" si="77"/>
        <v>0</v>
      </c>
      <c r="BX671" s="3" t="str">
        <f t="shared" si="83"/>
        <v>0</v>
      </c>
    </row>
    <row r="672" spans="1:76" x14ac:dyDescent="0.3">
      <c r="A672" t="s">
        <v>2779</v>
      </c>
      <c r="C672" s="89" t="s">
        <v>2780</v>
      </c>
      <c r="D672" t="s">
        <v>2781</v>
      </c>
      <c r="F672" t="s">
        <v>116</v>
      </c>
      <c r="G672" t="s">
        <v>227</v>
      </c>
      <c r="H672" t="s">
        <v>68</v>
      </c>
      <c r="K672" t="s">
        <v>322</v>
      </c>
      <c r="N672" t="s">
        <v>118</v>
      </c>
      <c r="O672" t="s">
        <v>2404</v>
      </c>
      <c r="P672" s="1">
        <v>42967</v>
      </c>
      <c r="R672">
        <v>653.1</v>
      </c>
      <c r="S672">
        <v>4</v>
      </c>
      <c r="U672">
        <v>66</v>
      </c>
      <c r="W672">
        <v>20</v>
      </c>
      <c r="Y672" t="s">
        <v>140</v>
      </c>
      <c r="Z672" t="s">
        <v>71</v>
      </c>
      <c r="AB672" t="s">
        <v>72</v>
      </c>
      <c r="AE672" t="s">
        <v>194</v>
      </c>
      <c r="AU672" t="s">
        <v>174</v>
      </c>
      <c r="AW672" t="s">
        <v>73</v>
      </c>
      <c r="AX672" t="s">
        <v>82</v>
      </c>
      <c r="AY672">
        <v>0</v>
      </c>
      <c r="AZ672" t="s">
        <v>49</v>
      </c>
      <c r="BA672" t="s">
        <v>82</v>
      </c>
      <c r="BB672">
        <v>0</v>
      </c>
      <c r="BD672">
        <v>0.03</v>
      </c>
      <c r="BE672">
        <v>1.55</v>
      </c>
      <c r="BF672">
        <v>1.55</v>
      </c>
      <c r="BG672">
        <v>5.47</v>
      </c>
      <c r="BL672" t="s">
        <v>227</v>
      </c>
      <c r="BM672" t="s">
        <v>323</v>
      </c>
      <c r="BO672" t="s">
        <v>120</v>
      </c>
      <c r="BP672" t="s">
        <v>233</v>
      </c>
      <c r="BQ672" s="3">
        <v>1</v>
      </c>
      <c r="BR672" s="3" t="str">
        <f t="shared" si="78"/>
        <v>Relaciones internacionales</v>
      </c>
      <c r="BS672" s="3">
        <f t="shared" si="79"/>
        <v>20</v>
      </c>
      <c r="BT672" s="83">
        <f t="shared" si="80"/>
        <v>0</v>
      </c>
      <c r="BU672" s="82">
        <f t="shared" si="81"/>
        <v>2.7349999999999994</v>
      </c>
      <c r="BV672" s="3" t="str">
        <f t="shared" si="82"/>
        <v>0</v>
      </c>
      <c r="BW672" s="3" t="str">
        <f t="shared" si="77"/>
        <v>1</v>
      </c>
      <c r="BX672" s="3" t="str">
        <f t="shared" si="83"/>
        <v>0</v>
      </c>
    </row>
    <row r="673" spans="1:76" x14ac:dyDescent="0.3">
      <c r="A673" t="s">
        <v>2782</v>
      </c>
      <c r="C673" t="s">
        <v>2783</v>
      </c>
      <c r="D673" t="s">
        <v>143</v>
      </c>
      <c r="F673" t="s">
        <v>116</v>
      </c>
      <c r="G673" t="s">
        <v>288</v>
      </c>
      <c r="H673" t="s">
        <v>68</v>
      </c>
      <c r="N673" t="s">
        <v>319</v>
      </c>
      <c r="O673" t="s">
        <v>2663</v>
      </c>
      <c r="P673" s="1">
        <v>42969</v>
      </c>
      <c r="R673">
        <v>837</v>
      </c>
      <c r="S673">
        <v>4</v>
      </c>
      <c r="U673">
        <v>50</v>
      </c>
      <c r="W673">
        <v>1</v>
      </c>
      <c r="Y673" t="s">
        <v>320</v>
      </c>
      <c r="Z673" t="s">
        <v>71</v>
      </c>
      <c r="AB673" t="s">
        <v>72</v>
      </c>
      <c r="AE673" t="s">
        <v>196</v>
      </c>
      <c r="AF673" t="s">
        <v>221</v>
      </c>
      <c r="AW673" t="s">
        <v>73</v>
      </c>
      <c r="AX673" t="s">
        <v>74</v>
      </c>
      <c r="AY673">
        <v>1</v>
      </c>
      <c r="AZ673" t="s">
        <v>49</v>
      </c>
      <c r="BA673" t="s">
        <v>74</v>
      </c>
      <c r="BB673">
        <v>1</v>
      </c>
      <c r="BD673">
        <v>1</v>
      </c>
      <c r="BE673">
        <v>50</v>
      </c>
      <c r="BF673">
        <v>50</v>
      </c>
      <c r="BG673">
        <v>7.81</v>
      </c>
      <c r="BL673" t="s">
        <v>288</v>
      </c>
      <c r="BM673" t="s">
        <v>321</v>
      </c>
      <c r="BO673" t="s">
        <v>120</v>
      </c>
      <c r="BP673" t="s">
        <v>233</v>
      </c>
      <c r="BQ673" s="3">
        <v>1</v>
      </c>
      <c r="BR673" s="3" t="str">
        <f t="shared" si="78"/>
        <v>Administración</v>
      </c>
      <c r="BS673" s="3">
        <f t="shared" si="79"/>
        <v>22</v>
      </c>
      <c r="BT673" s="83">
        <f t="shared" si="80"/>
        <v>0</v>
      </c>
      <c r="BU673" s="82">
        <f t="shared" si="81"/>
        <v>3.9049999999999994</v>
      </c>
      <c r="BV673" s="3" t="str">
        <f t="shared" si="82"/>
        <v>1</v>
      </c>
      <c r="BW673" s="3" t="str">
        <f t="shared" si="77"/>
        <v>0</v>
      </c>
      <c r="BX673" s="3" t="str">
        <f t="shared" si="83"/>
        <v>0</v>
      </c>
    </row>
    <row r="674" spans="1:76" x14ac:dyDescent="0.3">
      <c r="A674" t="s">
        <v>2784</v>
      </c>
      <c r="C674" t="s">
        <v>2785</v>
      </c>
      <c r="D674" t="s">
        <v>2786</v>
      </c>
      <c r="F674" t="s">
        <v>116</v>
      </c>
      <c r="G674" t="s">
        <v>124</v>
      </c>
      <c r="H674" t="s">
        <v>68</v>
      </c>
      <c r="L674" t="s">
        <v>2681</v>
      </c>
      <c r="N674" t="s">
        <v>118</v>
      </c>
      <c r="O674" t="s">
        <v>2742</v>
      </c>
      <c r="P674" s="1">
        <v>42970</v>
      </c>
      <c r="R674">
        <v>454.2</v>
      </c>
      <c r="S674">
        <v>5</v>
      </c>
      <c r="U674">
        <v>515</v>
      </c>
      <c r="W674">
        <v>12</v>
      </c>
      <c r="Y674" t="s">
        <v>70</v>
      </c>
      <c r="Z674" t="s">
        <v>71</v>
      </c>
      <c r="AB674" t="s">
        <v>72</v>
      </c>
      <c r="AN674" t="s">
        <v>241</v>
      </c>
      <c r="AW674" t="s">
        <v>73</v>
      </c>
      <c r="AX674" t="s">
        <v>78</v>
      </c>
      <c r="AY674">
        <v>0</v>
      </c>
      <c r="AZ674" t="s">
        <v>49</v>
      </c>
      <c r="BA674" t="s">
        <v>78</v>
      </c>
      <c r="BB674">
        <v>0</v>
      </c>
      <c r="BD674">
        <v>0.15</v>
      </c>
      <c r="BE674">
        <v>257.5</v>
      </c>
      <c r="BF674">
        <v>257.5</v>
      </c>
      <c r="BG674">
        <v>5.94</v>
      </c>
      <c r="BL674" t="s">
        <v>124</v>
      </c>
      <c r="BM674" t="s">
        <v>125</v>
      </c>
      <c r="BO674" t="s">
        <v>120</v>
      </c>
      <c r="BP674" t="s">
        <v>233</v>
      </c>
      <c r="BQ674" s="3">
        <v>1</v>
      </c>
      <c r="BR674" s="3" t="str">
        <f t="shared" si="78"/>
        <v>Historia de Panamá</v>
      </c>
      <c r="BS674" s="3">
        <f t="shared" si="79"/>
        <v>23</v>
      </c>
      <c r="BT674" s="83">
        <f t="shared" si="80"/>
        <v>0</v>
      </c>
      <c r="BU674" s="82">
        <f t="shared" si="81"/>
        <v>2.9700000000000006</v>
      </c>
      <c r="BV674" s="3" t="str">
        <f t="shared" si="82"/>
        <v>0</v>
      </c>
      <c r="BW674" s="3" t="str">
        <f t="shared" si="77"/>
        <v>1</v>
      </c>
      <c r="BX674" s="3" t="str">
        <f t="shared" si="83"/>
        <v>0</v>
      </c>
    </row>
    <row r="675" spans="1:76" ht="15" customHeight="1" x14ac:dyDescent="0.3">
      <c r="A675" t="s">
        <v>2787</v>
      </c>
      <c r="B675" t="s">
        <v>2788</v>
      </c>
      <c r="C675" t="s">
        <v>2788</v>
      </c>
      <c r="D675" t="s">
        <v>2786</v>
      </c>
      <c r="F675" t="s">
        <v>66</v>
      </c>
      <c r="G675" t="s">
        <v>67</v>
      </c>
      <c r="H675" t="s">
        <v>68</v>
      </c>
      <c r="L675" t="s">
        <v>2681</v>
      </c>
      <c r="N675" t="s">
        <v>69</v>
      </c>
      <c r="O675" t="s">
        <v>2789</v>
      </c>
      <c r="P675" s="1">
        <v>42971</v>
      </c>
      <c r="Q675" s="2">
        <v>7.7083333333333337E-2</v>
      </c>
      <c r="S675">
        <v>49727</v>
      </c>
      <c r="U675">
        <v>462.46</v>
      </c>
      <c r="X675">
        <v>5</v>
      </c>
      <c r="Y675" t="s">
        <v>70</v>
      </c>
      <c r="Z675" t="s">
        <v>71</v>
      </c>
      <c r="AB675" t="s">
        <v>72</v>
      </c>
      <c r="AN675" t="s">
        <v>241</v>
      </c>
      <c r="AW675" t="s">
        <v>73</v>
      </c>
      <c r="AX675" t="s">
        <v>78</v>
      </c>
      <c r="AY675">
        <v>0</v>
      </c>
      <c r="AZ675" t="s">
        <v>49</v>
      </c>
      <c r="BA675" t="s">
        <v>78</v>
      </c>
      <c r="BB675">
        <v>0</v>
      </c>
      <c r="BE675">
        <v>231.23</v>
      </c>
      <c r="BF675">
        <v>231.23</v>
      </c>
      <c r="BG675">
        <v>5.78</v>
      </c>
      <c r="BL675" t="s">
        <v>67</v>
      </c>
      <c r="BM675" t="s">
        <v>75</v>
      </c>
      <c r="BP675" t="s">
        <v>233</v>
      </c>
      <c r="BQ675" s="3">
        <v>1</v>
      </c>
      <c r="BR675" s="3" t="str">
        <f t="shared" si="78"/>
        <v>Historia de Panamá</v>
      </c>
      <c r="BS675" s="3">
        <f t="shared" si="79"/>
        <v>24</v>
      </c>
      <c r="BT675" s="83">
        <f t="shared" si="80"/>
        <v>0</v>
      </c>
      <c r="BU675" s="82">
        <f t="shared" si="81"/>
        <v>2.8900000000000006</v>
      </c>
      <c r="BV675" s="3" t="str">
        <f t="shared" si="82"/>
        <v>0</v>
      </c>
      <c r="BW675" s="3" t="str">
        <f t="shared" si="77"/>
        <v>1</v>
      </c>
      <c r="BX675" s="3" t="str">
        <f t="shared" si="83"/>
        <v>0</v>
      </c>
    </row>
    <row r="676" spans="1:76" x14ac:dyDescent="0.3">
      <c r="A676" t="s">
        <v>2790</v>
      </c>
      <c r="C676" t="s">
        <v>2791</v>
      </c>
      <c r="D676" t="s">
        <v>73</v>
      </c>
      <c r="F676" t="s">
        <v>116</v>
      </c>
      <c r="G676" t="s">
        <v>288</v>
      </c>
      <c r="H676" t="s">
        <v>68</v>
      </c>
      <c r="L676" t="s">
        <v>2792</v>
      </c>
      <c r="N676" t="s">
        <v>319</v>
      </c>
      <c r="O676" t="s">
        <v>2663</v>
      </c>
      <c r="P676" s="1">
        <v>42969</v>
      </c>
      <c r="R676">
        <v>596.70000000000005</v>
      </c>
      <c r="S676">
        <v>4</v>
      </c>
      <c r="U676">
        <v>38</v>
      </c>
      <c r="W676">
        <v>10</v>
      </c>
      <c r="Y676" t="s">
        <v>320</v>
      </c>
      <c r="Z676" t="s">
        <v>71</v>
      </c>
      <c r="AB676" t="s">
        <v>72</v>
      </c>
      <c r="AE676" t="s">
        <v>194</v>
      </c>
      <c r="AN676" t="s">
        <v>218</v>
      </c>
      <c r="AW676" t="s">
        <v>73</v>
      </c>
      <c r="AX676" t="s">
        <v>74</v>
      </c>
      <c r="AY676">
        <v>1</v>
      </c>
      <c r="AZ676" t="s">
        <v>49</v>
      </c>
      <c r="BA676" t="s">
        <v>74</v>
      </c>
      <c r="BB676">
        <v>1</v>
      </c>
      <c r="BD676">
        <v>0.76</v>
      </c>
      <c r="BE676">
        <v>38</v>
      </c>
      <c r="BF676">
        <v>38</v>
      </c>
      <c r="BG676">
        <v>7.81</v>
      </c>
      <c r="BL676" t="s">
        <v>288</v>
      </c>
      <c r="BM676" t="s">
        <v>321</v>
      </c>
      <c r="BO676" t="s">
        <v>120</v>
      </c>
      <c r="BP676" t="s">
        <v>77</v>
      </c>
      <c r="BQ676" s="3">
        <v>1</v>
      </c>
      <c r="BR676" s="3" t="s">
        <v>220</v>
      </c>
      <c r="BS676" s="3">
        <f t="shared" si="79"/>
        <v>22</v>
      </c>
      <c r="BT676" s="83">
        <f t="shared" si="80"/>
        <v>0</v>
      </c>
      <c r="BU676" s="82">
        <f t="shared" si="81"/>
        <v>3.9049999999999994</v>
      </c>
      <c r="BV676" s="3" t="str">
        <f t="shared" si="82"/>
        <v>1</v>
      </c>
      <c r="BW676" s="3" t="str">
        <f t="shared" si="77"/>
        <v>0</v>
      </c>
      <c r="BX676" s="3" t="str">
        <f t="shared" si="83"/>
        <v>0</v>
      </c>
    </row>
    <row r="677" spans="1:76" x14ac:dyDescent="0.3">
      <c r="A677" t="s">
        <v>2793</v>
      </c>
      <c r="C677" t="s">
        <v>2794</v>
      </c>
      <c r="D677" t="s">
        <v>2795</v>
      </c>
      <c r="F677" t="s">
        <v>116</v>
      </c>
      <c r="G677" t="s">
        <v>227</v>
      </c>
      <c r="H677" t="s">
        <v>68</v>
      </c>
      <c r="K677" t="s">
        <v>322</v>
      </c>
      <c r="N677" t="s">
        <v>118</v>
      </c>
      <c r="O677" t="s">
        <v>2404</v>
      </c>
      <c r="P677" s="1">
        <v>42967</v>
      </c>
      <c r="R677">
        <v>322.60000000000002</v>
      </c>
      <c r="S677">
        <v>4</v>
      </c>
      <c r="U677">
        <v>33</v>
      </c>
      <c r="W677">
        <v>14</v>
      </c>
      <c r="Y677" t="s">
        <v>140</v>
      </c>
      <c r="Z677" t="s">
        <v>71</v>
      </c>
      <c r="AB677" t="s">
        <v>72</v>
      </c>
      <c r="AP677" t="s">
        <v>224</v>
      </c>
      <c r="AW677" t="s">
        <v>73</v>
      </c>
      <c r="AX677" t="s">
        <v>78</v>
      </c>
      <c r="AY677">
        <v>0</v>
      </c>
      <c r="AZ677" t="s">
        <v>49</v>
      </c>
      <c r="BA677" t="s">
        <v>78</v>
      </c>
      <c r="BB677">
        <v>0</v>
      </c>
      <c r="BD677">
        <v>0.33</v>
      </c>
      <c r="BE677">
        <v>16.5</v>
      </c>
      <c r="BF677">
        <v>16.5</v>
      </c>
      <c r="BG677">
        <v>5.78</v>
      </c>
      <c r="BL677" t="s">
        <v>227</v>
      </c>
      <c r="BM677" t="s">
        <v>323</v>
      </c>
      <c r="BO677" t="s">
        <v>120</v>
      </c>
      <c r="BP677" t="s">
        <v>77</v>
      </c>
      <c r="BQ677" s="3">
        <v>1</v>
      </c>
      <c r="BR677" s="3" t="str">
        <f t="shared" si="78"/>
        <v>Tránsito de buques por el Canal</v>
      </c>
      <c r="BS677" s="3">
        <f t="shared" si="79"/>
        <v>20</v>
      </c>
      <c r="BT677" s="83">
        <f t="shared" si="80"/>
        <v>0</v>
      </c>
      <c r="BU677" s="82">
        <f t="shared" si="81"/>
        <v>2.8900000000000006</v>
      </c>
      <c r="BV677" s="3" t="str">
        <f t="shared" si="82"/>
        <v>0</v>
      </c>
      <c r="BW677" s="3" t="str">
        <f t="shared" si="77"/>
        <v>1</v>
      </c>
      <c r="BX677" s="3" t="str">
        <f t="shared" si="83"/>
        <v>0</v>
      </c>
    </row>
    <row r="678" spans="1:76" x14ac:dyDescent="0.3">
      <c r="A678" t="s">
        <v>2796</v>
      </c>
      <c r="C678" t="s">
        <v>2797</v>
      </c>
      <c r="D678" t="s">
        <v>2798</v>
      </c>
      <c r="F678" t="s">
        <v>116</v>
      </c>
      <c r="G678" t="s">
        <v>227</v>
      </c>
      <c r="H678" t="s">
        <v>68</v>
      </c>
      <c r="K678" t="s">
        <v>322</v>
      </c>
      <c r="N678" t="s">
        <v>118</v>
      </c>
      <c r="O678" t="s">
        <v>2404</v>
      </c>
      <c r="P678" s="1">
        <v>42967</v>
      </c>
      <c r="R678">
        <v>364.7</v>
      </c>
      <c r="S678">
        <v>4</v>
      </c>
      <c r="U678">
        <v>37</v>
      </c>
      <c r="W678">
        <v>10</v>
      </c>
      <c r="Y678" t="s">
        <v>140</v>
      </c>
      <c r="Z678" t="s">
        <v>71</v>
      </c>
      <c r="AB678" t="s">
        <v>72</v>
      </c>
      <c r="AU678" t="s">
        <v>174</v>
      </c>
      <c r="AW678" t="s">
        <v>73</v>
      </c>
      <c r="AX678" t="s">
        <v>82</v>
      </c>
      <c r="AY678">
        <v>0</v>
      </c>
      <c r="AZ678" t="s">
        <v>49</v>
      </c>
      <c r="BA678" t="s">
        <v>82</v>
      </c>
      <c r="BB678">
        <v>0</v>
      </c>
      <c r="BD678">
        <v>0.03</v>
      </c>
      <c r="BE678">
        <v>1.55</v>
      </c>
      <c r="BF678">
        <v>1.55</v>
      </c>
      <c r="BG678">
        <v>5.47</v>
      </c>
      <c r="BL678" t="s">
        <v>227</v>
      </c>
      <c r="BM678" t="s">
        <v>323</v>
      </c>
      <c r="BO678" t="s">
        <v>120</v>
      </c>
      <c r="BP678" t="s">
        <v>77</v>
      </c>
      <c r="BQ678" s="3">
        <v>1</v>
      </c>
      <c r="BR678" s="3" t="str">
        <f t="shared" si="78"/>
        <v>Relaciones internacionales</v>
      </c>
      <c r="BS678" s="3">
        <f t="shared" si="79"/>
        <v>20</v>
      </c>
      <c r="BT678" s="83">
        <f t="shared" si="80"/>
        <v>0</v>
      </c>
      <c r="BU678" s="82">
        <f t="shared" si="81"/>
        <v>2.7349999999999994</v>
      </c>
      <c r="BV678" s="3" t="str">
        <f t="shared" si="82"/>
        <v>0</v>
      </c>
      <c r="BW678" s="3" t="str">
        <f t="shared" si="77"/>
        <v>1</v>
      </c>
      <c r="BX678" s="3" t="str">
        <f t="shared" si="83"/>
        <v>0</v>
      </c>
    </row>
    <row r="679" spans="1:76" x14ac:dyDescent="0.3">
      <c r="A679" t="s">
        <v>2799</v>
      </c>
      <c r="C679" t="s">
        <v>2800</v>
      </c>
      <c r="D679" t="s">
        <v>2801</v>
      </c>
      <c r="F679" t="s">
        <v>116</v>
      </c>
      <c r="G679" t="s">
        <v>227</v>
      </c>
      <c r="H679" t="s">
        <v>68</v>
      </c>
      <c r="K679" t="s">
        <v>322</v>
      </c>
      <c r="N679" t="s">
        <v>118</v>
      </c>
      <c r="O679" t="s">
        <v>2404</v>
      </c>
      <c r="P679" s="1">
        <v>42967</v>
      </c>
      <c r="R679">
        <v>681.2</v>
      </c>
      <c r="S679">
        <v>4</v>
      </c>
      <c r="U679">
        <v>50</v>
      </c>
      <c r="W679">
        <v>13</v>
      </c>
      <c r="Y679" t="s">
        <v>140</v>
      </c>
      <c r="Z679" t="s">
        <v>71</v>
      </c>
      <c r="AB679" t="s">
        <v>72</v>
      </c>
      <c r="AP679" t="s">
        <v>224</v>
      </c>
      <c r="AW679" t="s">
        <v>73</v>
      </c>
      <c r="AX679" t="s">
        <v>78</v>
      </c>
      <c r="AY679">
        <v>0</v>
      </c>
      <c r="AZ679" t="s">
        <v>49</v>
      </c>
      <c r="BA679" t="s">
        <v>78</v>
      </c>
      <c r="BB679">
        <v>0</v>
      </c>
      <c r="BD679">
        <v>0.5</v>
      </c>
      <c r="BE679">
        <v>25</v>
      </c>
      <c r="BF679">
        <v>25</v>
      </c>
      <c r="BG679">
        <v>5.78</v>
      </c>
      <c r="BL679" t="s">
        <v>227</v>
      </c>
      <c r="BM679" t="s">
        <v>323</v>
      </c>
      <c r="BO679" t="s">
        <v>120</v>
      </c>
      <c r="BP679" t="s">
        <v>233</v>
      </c>
      <c r="BQ679" s="3">
        <v>1</v>
      </c>
      <c r="BR679" s="3" t="str">
        <f t="shared" si="78"/>
        <v>Tránsito de buques por el Canal</v>
      </c>
      <c r="BS679" s="3">
        <f t="shared" si="79"/>
        <v>20</v>
      </c>
      <c r="BT679" s="83">
        <f t="shared" si="80"/>
        <v>0</v>
      </c>
      <c r="BU679" s="82">
        <f t="shared" si="81"/>
        <v>2.8900000000000006</v>
      </c>
      <c r="BV679" s="3" t="str">
        <f t="shared" si="82"/>
        <v>0</v>
      </c>
      <c r="BW679" s="3" t="str">
        <f t="shared" si="77"/>
        <v>1</v>
      </c>
      <c r="BX679" s="3" t="str">
        <f t="shared" si="83"/>
        <v>0</v>
      </c>
    </row>
    <row r="680" spans="1:76" x14ac:dyDescent="0.3">
      <c r="A680" t="s">
        <v>2802</v>
      </c>
      <c r="C680" t="s">
        <v>2803</v>
      </c>
      <c r="D680" t="s">
        <v>2804</v>
      </c>
      <c r="F680" t="s">
        <v>116</v>
      </c>
      <c r="G680" t="s">
        <v>227</v>
      </c>
      <c r="H680" t="s">
        <v>68</v>
      </c>
      <c r="K680" t="s">
        <v>322</v>
      </c>
      <c r="N680" t="s">
        <v>118</v>
      </c>
      <c r="O680" t="s">
        <v>2404</v>
      </c>
      <c r="P680" s="1">
        <v>42967</v>
      </c>
      <c r="R680">
        <v>485.7</v>
      </c>
      <c r="S680">
        <v>4</v>
      </c>
      <c r="U680">
        <v>50</v>
      </c>
      <c r="W680">
        <v>10</v>
      </c>
      <c r="Y680" t="s">
        <v>140</v>
      </c>
      <c r="Z680" t="s">
        <v>71</v>
      </c>
      <c r="AB680" t="s">
        <v>72</v>
      </c>
      <c r="AP680" t="s">
        <v>224</v>
      </c>
      <c r="AW680" t="s">
        <v>73</v>
      </c>
      <c r="AX680" t="s">
        <v>74</v>
      </c>
      <c r="AY680">
        <v>1</v>
      </c>
      <c r="AZ680" t="s">
        <v>49</v>
      </c>
      <c r="BA680" t="s">
        <v>74</v>
      </c>
      <c r="BB680">
        <v>1</v>
      </c>
      <c r="BD680">
        <v>0.99</v>
      </c>
      <c r="BE680">
        <v>50</v>
      </c>
      <c r="BF680">
        <v>50</v>
      </c>
      <c r="BG680">
        <v>7.81</v>
      </c>
      <c r="BL680" t="s">
        <v>227</v>
      </c>
      <c r="BM680" t="s">
        <v>323</v>
      </c>
      <c r="BO680" t="s">
        <v>120</v>
      </c>
      <c r="BP680" t="s">
        <v>233</v>
      </c>
      <c r="BQ680" s="3">
        <v>1</v>
      </c>
      <c r="BR680" s="3" t="str">
        <f t="shared" si="78"/>
        <v>Tránsito de buques por el Canal</v>
      </c>
      <c r="BS680" s="3">
        <f t="shared" si="79"/>
        <v>20</v>
      </c>
      <c r="BT680" s="83">
        <f t="shared" si="80"/>
        <v>0</v>
      </c>
      <c r="BU680" s="82">
        <f t="shared" si="81"/>
        <v>3.9049999999999994</v>
      </c>
      <c r="BV680" s="3" t="str">
        <f t="shared" si="82"/>
        <v>1</v>
      </c>
      <c r="BW680" s="3" t="str">
        <f t="shared" si="77"/>
        <v>0</v>
      </c>
      <c r="BX680" s="3" t="str">
        <f t="shared" si="83"/>
        <v>0</v>
      </c>
    </row>
    <row r="681" spans="1:76" x14ac:dyDescent="0.3">
      <c r="A681" t="s">
        <v>2805</v>
      </c>
      <c r="C681" t="s">
        <v>2806</v>
      </c>
      <c r="D681" t="s">
        <v>2735</v>
      </c>
      <c r="F681" t="s">
        <v>116</v>
      </c>
      <c r="G681" t="s">
        <v>227</v>
      </c>
      <c r="H681" t="s">
        <v>68</v>
      </c>
      <c r="K681" t="s">
        <v>322</v>
      </c>
      <c r="N681" t="s">
        <v>118</v>
      </c>
      <c r="O681" t="s">
        <v>2404</v>
      </c>
      <c r="P681" s="1">
        <v>42967</v>
      </c>
      <c r="R681">
        <v>643.29999999999995</v>
      </c>
      <c r="S681">
        <v>4</v>
      </c>
      <c r="U681">
        <v>50</v>
      </c>
      <c r="W681">
        <v>6</v>
      </c>
      <c r="Y681" t="s">
        <v>140</v>
      </c>
      <c r="Z681" t="s">
        <v>71</v>
      </c>
      <c r="AB681" t="s">
        <v>72</v>
      </c>
      <c r="AD681" t="s">
        <v>77</v>
      </c>
      <c r="AE681" t="s">
        <v>194</v>
      </c>
      <c r="AV681" t="s">
        <v>497</v>
      </c>
      <c r="AW681" t="s">
        <v>73</v>
      </c>
      <c r="AX681" t="s">
        <v>74</v>
      </c>
      <c r="AY681">
        <v>1</v>
      </c>
      <c r="AZ681" t="s">
        <v>49</v>
      </c>
      <c r="BA681" t="s">
        <v>74</v>
      </c>
      <c r="BB681">
        <v>1</v>
      </c>
      <c r="BD681">
        <v>1</v>
      </c>
      <c r="BE681">
        <v>50</v>
      </c>
      <c r="BF681">
        <v>50</v>
      </c>
      <c r="BG681">
        <v>7.81</v>
      </c>
      <c r="BL681" t="s">
        <v>227</v>
      </c>
      <c r="BM681" t="s">
        <v>323</v>
      </c>
      <c r="BO681" t="s">
        <v>120</v>
      </c>
      <c r="BP681" t="s">
        <v>77</v>
      </c>
      <c r="BQ681" s="3">
        <v>1</v>
      </c>
      <c r="BR681" s="3" t="str">
        <f t="shared" si="78"/>
        <v>Aniversario del Canal de Panamá</v>
      </c>
      <c r="BS681" s="3">
        <f t="shared" si="79"/>
        <v>20</v>
      </c>
      <c r="BT681" s="83">
        <f t="shared" si="80"/>
        <v>0</v>
      </c>
      <c r="BU681" s="82">
        <f t="shared" si="81"/>
        <v>3.9049999999999994</v>
      </c>
      <c r="BV681" s="3" t="str">
        <f t="shared" si="82"/>
        <v>1</v>
      </c>
      <c r="BW681" s="3" t="str">
        <f t="shared" si="77"/>
        <v>0</v>
      </c>
      <c r="BX681" s="3" t="str">
        <f t="shared" si="83"/>
        <v>0</v>
      </c>
    </row>
    <row r="682" spans="1:76" s="107" customFormat="1" x14ac:dyDescent="0.3">
      <c r="A682" t="s">
        <v>2807</v>
      </c>
      <c r="B682"/>
      <c r="C682" t="s">
        <v>2808</v>
      </c>
      <c r="D682" t="s">
        <v>2809</v>
      </c>
      <c r="E682"/>
      <c r="F682" t="s">
        <v>134</v>
      </c>
      <c r="G682" t="s">
        <v>258</v>
      </c>
      <c r="H682" t="s">
        <v>68</v>
      </c>
      <c r="I682" t="s">
        <v>68</v>
      </c>
      <c r="J682"/>
      <c r="K682"/>
      <c r="L682"/>
      <c r="M682"/>
      <c r="N682" t="s">
        <v>134</v>
      </c>
      <c r="O682" t="s">
        <v>2810</v>
      </c>
      <c r="P682" s="1">
        <v>42971</v>
      </c>
      <c r="Q682" s="2">
        <v>0.32005787037037037</v>
      </c>
      <c r="R682"/>
      <c r="S682"/>
      <c r="T682"/>
      <c r="U682">
        <v>2970</v>
      </c>
      <c r="V682">
        <v>88</v>
      </c>
      <c r="W682"/>
      <c r="X682"/>
      <c r="Y682"/>
      <c r="Z682" t="s">
        <v>71</v>
      </c>
      <c r="AA682" t="s">
        <v>68</v>
      </c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 t="s">
        <v>239</v>
      </c>
      <c r="AT682"/>
      <c r="AU682"/>
      <c r="AV682"/>
      <c r="AW682" t="s">
        <v>73</v>
      </c>
      <c r="AX682" t="s">
        <v>82</v>
      </c>
      <c r="AY682">
        <v>0</v>
      </c>
      <c r="AZ682" t="s">
        <v>49</v>
      </c>
      <c r="BA682" t="s">
        <v>82</v>
      </c>
      <c r="BB682">
        <v>0</v>
      </c>
      <c r="BC682">
        <v>5</v>
      </c>
      <c r="BD682"/>
      <c r="BE682">
        <v>168.75</v>
      </c>
      <c r="BF682">
        <v>168.75</v>
      </c>
      <c r="BG682">
        <v>5</v>
      </c>
      <c r="BH682"/>
      <c r="BI682"/>
      <c r="BJ682"/>
      <c r="BK682"/>
      <c r="BL682" t="s">
        <v>259</v>
      </c>
      <c r="BM682"/>
      <c r="BN682"/>
      <c r="BO682"/>
      <c r="BP682" t="s">
        <v>233</v>
      </c>
      <c r="BQ682" s="108">
        <v>1</v>
      </c>
      <c r="BR682" s="108" t="str">
        <f t="shared" si="78"/>
        <v>Gobierno</v>
      </c>
      <c r="BS682" s="108">
        <f t="shared" si="79"/>
        <v>24</v>
      </c>
      <c r="BT682" s="109">
        <f t="shared" si="80"/>
        <v>1.0784313725490195E-3</v>
      </c>
      <c r="BU682" s="110">
        <f t="shared" si="81"/>
        <v>2.5</v>
      </c>
      <c r="BV682" s="108" t="str">
        <f t="shared" si="82"/>
        <v>0</v>
      </c>
      <c r="BW682" s="108" t="str">
        <f t="shared" si="77"/>
        <v>1</v>
      </c>
      <c r="BX682" s="108" t="str">
        <f t="shared" si="83"/>
        <v>0</v>
      </c>
    </row>
    <row r="683" spans="1:76" x14ac:dyDescent="0.3">
      <c r="A683" t="s">
        <v>2811</v>
      </c>
      <c r="C683" t="s">
        <v>2812</v>
      </c>
      <c r="D683" t="s">
        <v>2813</v>
      </c>
      <c r="F683" t="s">
        <v>83</v>
      </c>
      <c r="G683" t="s">
        <v>252</v>
      </c>
      <c r="H683" t="s">
        <v>68</v>
      </c>
      <c r="I683" t="s">
        <v>68</v>
      </c>
      <c r="N683" t="s">
        <v>83</v>
      </c>
      <c r="O683" t="s">
        <v>2814</v>
      </c>
      <c r="P683" s="1">
        <v>42971</v>
      </c>
      <c r="Q683" s="2">
        <v>0.36962962962962959</v>
      </c>
      <c r="U683">
        <v>178.4</v>
      </c>
      <c r="V683">
        <v>446</v>
      </c>
      <c r="Z683" t="s">
        <v>71</v>
      </c>
      <c r="AA683" t="s">
        <v>68</v>
      </c>
      <c r="AU683" t="s">
        <v>174</v>
      </c>
      <c r="AW683" t="s">
        <v>73</v>
      </c>
      <c r="AX683" t="s">
        <v>82</v>
      </c>
      <c r="AY683">
        <v>0</v>
      </c>
      <c r="AZ683" t="s">
        <v>49</v>
      </c>
      <c r="BA683" t="s">
        <v>82</v>
      </c>
      <c r="BB683">
        <v>0</v>
      </c>
      <c r="BC683">
        <v>5</v>
      </c>
      <c r="BE683">
        <v>10</v>
      </c>
      <c r="BF683">
        <v>2</v>
      </c>
      <c r="BG683">
        <v>5</v>
      </c>
      <c r="BL683" t="s">
        <v>253</v>
      </c>
      <c r="BP683" t="s">
        <v>233</v>
      </c>
      <c r="BQ683" s="3">
        <v>1</v>
      </c>
      <c r="BR683" s="3" t="str">
        <f t="shared" si="78"/>
        <v>Relaciones internacionales</v>
      </c>
      <c r="BS683" s="3">
        <f t="shared" si="79"/>
        <v>24</v>
      </c>
      <c r="BT683" s="83">
        <f t="shared" si="80"/>
        <v>5.4656862745098038E-3</v>
      </c>
      <c r="BU683" s="82">
        <f t="shared" si="81"/>
        <v>2.5</v>
      </c>
      <c r="BV683" s="3" t="str">
        <f t="shared" si="82"/>
        <v>0</v>
      </c>
      <c r="BW683" s="3" t="str">
        <f t="shared" si="77"/>
        <v>1</v>
      </c>
      <c r="BX683" s="3" t="str">
        <f t="shared" si="83"/>
        <v>0</v>
      </c>
    </row>
    <row r="684" spans="1:76" ht="15" customHeight="1" x14ac:dyDescent="0.3">
      <c r="A684" t="s">
        <v>2815</v>
      </c>
      <c r="B684" t="s">
        <v>2788</v>
      </c>
      <c r="C684" t="s">
        <v>2788</v>
      </c>
      <c r="D684" t="s">
        <v>2816</v>
      </c>
      <c r="F684" t="s">
        <v>66</v>
      </c>
      <c r="G684" t="s">
        <v>67</v>
      </c>
      <c r="H684" t="s">
        <v>68</v>
      </c>
      <c r="L684" t="s">
        <v>2681</v>
      </c>
      <c r="N684" t="s">
        <v>69</v>
      </c>
      <c r="O684" t="s">
        <v>2817</v>
      </c>
      <c r="P684" s="1">
        <v>42971</v>
      </c>
      <c r="Q684" s="2">
        <v>0.82708333333333339</v>
      </c>
      <c r="S684">
        <v>50948</v>
      </c>
      <c r="U684">
        <v>473.81</v>
      </c>
      <c r="X684">
        <v>6</v>
      </c>
      <c r="Y684" t="s">
        <v>70</v>
      </c>
      <c r="Z684" t="s">
        <v>71</v>
      </c>
      <c r="AB684" t="s">
        <v>72</v>
      </c>
      <c r="AN684" t="s">
        <v>241</v>
      </c>
      <c r="AW684" t="s">
        <v>73</v>
      </c>
      <c r="AX684" t="s">
        <v>78</v>
      </c>
      <c r="AY684">
        <v>0</v>
      </c>
      <c r="AZ684" t="s">
        <v>49</v>
      </c>
      <c r="BA684" t="s">
        <v>78</v>
      </c>
      <c r="BB684">
        <v>0</v>
      </c>
      <c r="BE684">
        <v>236.91</v>
      </c>
      <c r="BF684">
        <v>236.91</v>
      </c>
      <c r="BG684">
        <v>5.94</v>
      </c>
      <c r="BL684" t="s">
        <v>67</v>
      </c>
      <c r="BM684" t="s">
        <v>75</v>
      </c>
      <c r="BP684" t="s">
        <v>233</v>
      </c>
      <c r="BQ684" s="3">
        <v>1</v>
      </c>
      <c r="BR684" s="3" t="str">
        <f t="shared" si="78"/>
        <v>Historia de Panamá</v>
      </c>
      <c r="BS684" s="3">
        <f t="shared" si="79"/>
        <v>24</v>
      </c>
      <c r="BT684" s="83">
        <f t="shared" si="80"/>
        <v>0</v>
      </c>
      <c r="BU684" s="82">
        <f t="shared" si="81"/>
        <v>2.9700000000000006</v>
      </c>
      <c r="BV684" s="3" t="str">
        <f t="shared" si="82"/>
        <v>0</v>
      </c>
      <c r="BW684" s="3" t="str">
        <f t="shared" si="77"/>
        <v>1</v>
      </c>
      <c r="BX684" s="3" t="str">
        <f t="shared" si="83"/>
        <v>0</v>
      </c>
    </row>
    <row r="685" spans="1:76" ht="15" customHeight="1" x14ac:dyDescent="0.3">
      <c r="A685" t="s">
        <v>2818</v>
      </c>
      <c r="B685" t="s">
        <v>2788</v>
      </c>
      <c r="C685" t="s">
        <v>2788</v>
      </c>
      <c r="D685" t="s">
        <v>2819</v>
      </c>
      <c r="F685" t="s">
        <v>66</v>
      </c>
      <c r="G685" t="s">
        <v>67</v>
      </c>
      <c r="H685" t="s">
        <v>68</v>
      </c>
      <c r="L685" t="s">
        <v>2681</v>
      </c>
      <c r="N685" t="s">
        <v>69</v>
      </c>
      <c r="O685" t="s">
        <v>2820</v>
      </c>
      <c r="P685" s="1">
        <v>42971</v>
      </c>
      <c r="Q685" s="2">
        <v>0.91041666666666676</v>
      </c>
      <c r="S685">
        <v>50948</v>
      </c>
      <c r="U685">
        <v>473.81</v>
      </c>
      <c r="X685">
        <v>6</v>
      </c>
      <c r="Y685" t="s">
        <v>70</v>
      </c>
      <c r="Z685" t="s">
        <v>71</v>
      </c>
      <c r="AB685" t="s">
        <v>72</v>
      </c>
      <c r="AN685" t="s">
        <v>241</v>
      </c>
      <c r="AW685" t="s">
        <v>73</v>
      </c>
      <c r="AX685" t="s">
        <v>78</v>
      </c>
      <c r="AY685">
        <v>0</v>
      </c>
      <c r="AZ685" t="s">
        <v>49</v>
      </c>
      <c r="BA685" t="s">
        <v>78</v>
      </c>
      <c r="BB685">
        <v>0</v>
      </c>
      <c r="BE685">
        <v>236.91</v>
      </c>
      <c r="BF685">
        <v>236.91</v>
      </c>
      <c r="BG685">
        <v>5.94</v>
      </c>
      <c r="BL685" t="s">
        <v>67</v>
      </c>
      <c r="BM685" t="s">
        <v>75</v>
      </c>
      <c r="BP685" t="s">
        <v>233</v>
      </c>
      <c r="BQ685" s="3">
        <v>1</v>
      </c>
      <c r="BR685" s="3" t="str">
        <f t="shared" si="78"/>
        <v>Historia de Panamá</v>
      </c>
      <c r="BS685" s="3">
        <f t="shared" si="79"/>
        <v>24</v>
      </c>
      <c r="BT685" s="83">
        <f t="shared" si="80"/>
        <v>0</v>
      </c>
      <c r="BU685" s="82">
        <f t="shared" si="81"/>
        <v>2.9700000000000006</v>
      </c>
      <c r="BV685" s="3" t="str">
        <f t="shared" si="82"/>
        <v>0</v>
      </c>
      <c r="BW685" s="3" t="str">
        <f t="shared" si="77"/>
        <v>1</v>
      </c>
      <c r="BX685" s="3" t="str">
        <f t="shared" si="83"/>
        <v>0</v>
      </c>
    </row>
    <row r="686" spans="1:76" ht="15" customHeight="1" x14ac:dyDescent="0.3">
      <c r="A686" t="s">
        <v>2821</v>
      </c>
      <c r="C686" t="s">
        <v>2822</v>
      </c>
      <c r="D686" t="s">
        <v>2823</v>
      </c>
      <c r="F686" t="s">
        <v>83</v>
      </c>
      <c r="G686" t="s">
        <v>244</v>
      </c>
      <c r="H686" t="s">
        <v>68</v>
      </c>
      <c r="I686" t="s">
        <v>68</v>
      </c>
      <c r="N686" t="s">
        <v>83</v>
      </c>
      <c r="O686" t="s">
        <v>2824</v>
      </c>
      <c r="P686" s="1">
        <v>42972</v>
      </c>
      <c r="Q686" s="2">
        <v>0.22123842592592591</v>
      </c>
      <c r="U686">
        <v>248.37</v>
      </c>
      <c r="V686">
        <v>172</v>
      </c>
      <c r="Z686" t="s">
        <v>71</v>
      </c>
      <c r="AA686" t="s">
        <v>68</v>
      </c>
      <c r="AF686" t="s">
        <v>299</v>
      </c>
      <c r="AW686" t="s">
        <v>73</v>
      </c>
      <c r="AX686" t="s">
        <v>82</v>
      </c>
      <c r="AY686">
        <v>0</v>
      </c>
      <c r="AZ686" t="s">
        <v>49</v>
      </c>
      <c r="BA686" t="s">
        <v>82</v>
      </c>
      <c r="BB686">
        <v>0</v>
      </c>
      <c r="BC686">
        <v>5</v>
      </c>
      <c r="BE686">
        <v>10</v>
      </c>
      <c r="BF686">
        <v>7.22</v>
      </c>
      <c r="BG686">
        <v>5</v>
      </c>
      <c r="BL686" t="s">
        <v>245</v>
      </c>
      <c r="BP686" t="s">
        <v>233</v>
      </c>
      <c r="BQ686" s="3">
        <v>1</v>
      </c>
      <c r="BR686" s="3" t="str">
        <f t="shared" si="78"/>
        <v>Proyectos futuros</v>
      </c>
      <c r="BS686" s="3">
        <f t="shared" si="79"/>
        <v>25</v>
      </c>
      <c r="BT686" s="83">
        <f t="shared" si="80"/>
        <v>2.1078431372549022E-3</v>
      </c>
      <c r="BU686" s="82">
        <f t="shared" si="81"/>
        <v>2.5</v>
      </c>
      <c r="BV686" s="3" t="str">
        <f t="shared" si="82"/>
        <v>0</v>
      </c>
      <c r="BW686" s="3" t="str">
        <f t="shared" si="77"/>
        <v>1</v>
      </c>
      <c r="BX686" s="3" t="str">
        <f t="shared" si="83"/>
        <v>0</v>
      </c>
    </row>
    <row r="687" spans="1:76" ht="15" customHeight="1" x14ac:dyDescent="0.3">
      <c r="A687" t="s">
        <v>2825</v>
      </c>
      <c r="C687" t="s">
        <v>2826</v>
      </c>
      <c r="D687" t="s">
        <v>2827</v>
      </c>
      <c r="F687" t="s">
        <v>116</v>
      </c>
      <c r="G687" t="s">
        <v>101</v>
      </c>
      <c r="H687" t="s">
        <v>68</v>
      </c>
      <c r="K687" t="s">
        <v>122</v>
      </c>
      <c r="L687" t="s">
        <v>237</v>
      </c>
      <c r="N687" t="s">
        <v>118</v>
      </c>
      <c r="O687" t="s">
        <v>2828</v>
      </c>
      <c r="P687" s="1">
        <v>42971</v>
      </c>
      <c r="R687">
        <v>156.5</v>
      </c>
      <c r="S687">
        <v>4</v>
      </c>
      <c r="U687">
        <v>316</v>
      </c>
      <c r="W687">
        <v>10</v>
      </c>
      <c r="Y687" t="s">
        <v>70</v>
      </c>
      <c r="Z687" t="s">
        <v>71</v>
      </c>
      <c r="AB687" t="s">
        <v>72</v>
      </c>
      <c r="AK687" t="s">
        <v>167</v>
      </c>
      <c r="AW687" t="s">
        <v>73</v>
      </c>
      <c r="AX687" t="s">
        <v>78</v>
      </c>
      <c r="AY687">
        <v>1</v>
      </c>
      <c r="AZ687" t="s">
        <v>49</v>
      </c>
      <c r="BA687" t="s">
        <v>78</v>
      </c>
      <c r="BB687">
        <v>1</v>
      </c>
      <c r="BD687">
        <v>0.08</v>
      </c>
      <c r="BE687">
        <v>158</v>
      </c>
      <c r="BF687">
        <v>158</v>
      </c>
      <c r="BG687">
        <v>7.5</v>
      </c>
      <c r="BL687" t="s">
        <v>101</v>
      </c>
      <c r="BM687" t="s">
        <v>132</v>
      </c>
      <c r="BO687" t="s">
        <v>120</v>
      </c>
      <c r="BP687" t="s">
        <v>233</v>
      </c>
      <c r="BQ687" s="3">
        <v>1</v>
      </c>
      <c r="BR687" s="3" t="str">
        <f t="shared" si="78"/>
        <v>Economía de Panamá</v>
      </c>
      <c r="BS687" s="3">
        <f t="shared" si="79"/>
        <v>24</v>
      </c>
      <c r="BT687" s="83">
        <f t="shared" si="80"/>
        <v>0</v>
      </c>
      <c r="BU687" s="82">
        <f t="shared" si="81"/>
        <v>3.75</v>
      </c>
      <c r="BV687" s="3" t="str">
        <f t="shared" si="82"/>
        <v>1</v>
      </c>
      <c r="BW687" s="3" t="str">
        <f t="shared" si="77"/>
        <v>0</v>
      </c>
      <c r="BX687" s="3" t="str">
        <f t="shared" si="83"/>
        <v>0</v>
      </c>
    </row>
    <row r="688" spans="1:76" ht="15" customHeight="1" x14ac:dyDescent="0.3">
      <c r="A688" t="s">
        <v>2829</v>
      </c>
      <c r="B688" t="s">
        <v>2830</v>
      </c>
      <c r="C688" t="s">
        <v>2830</v>
      </c>
      <c r="D688" t="s">
        <v>2831</v>
      </c>
      <c r="F688" t="s">
        <v>66</v>
      </c>
      <c r="G688" t="s">
        <v>95</v>
      </c>
      <c r="H688" t="s">
        <v>68</v>
      </c>
      <c r="N688" t="s">
        <v>69</v>
      </c>
      <c r="O688" t="s">
        <v>2832</v>
      </c>
      <c r="P688" s="1">
        <v>42972</v>
      </c>
      <c r="Q688" s="2">
        <v>0.24930555555555556</v>
      </c>
      <c r="S688">
        <v>45728</v>
      </c>
      <c r="U688">
        <v>263.39</v>
      </c>
      <c r="X688">
        <v>6</v>
      </c>
      <c r="Y688" t="s">
        <v>70</v>
      </c>
      <c r="Z688" t="s">
        <v>71</v>
      </c>
      <c r="AB688" t="s">
        <v>72</v>
      </c>
      <c r="AE688" t="s">
        <v>194</v>
      </c>
      <c r="AH688" t="s">
        <v>420</v>
      </c>
      <c r="AW688" t="s">
        <v>73</v>
      </c>
      <c r="AX688" t="s">
        <v>74</v>
      </c>
      <c r="AY688">
        <v>0</v>
      </c>
      <c r="AZ688" t="s">
        <v>49</v>
      </c>
      <c r="BA688" t="s">
        <v>74</v>
      </c>
      <c r="BB688">
        <v>0</v>
      </c>
      <c r="BE688">
        <v>263.39</v>
      </c>
      <c r="BF688">
        <v>263.39</v>
      </c>
      <c r="BG688">
        <v>6.41</v>
      </c>
      <c r="BL688" t="s">
        <v>95</v>
      </c>
      <c r="BM688" t="s">
        <v>96</v>
      </c>
      <c r="BP688" t="s">
        <v>233</v>
      </c>
      <c r="BQ688" s="3">
        <v>1</v>
      </c>
      <c r="BR688" s="3" t="str">
        <f t="shared" si="78"/>
        <v>Compuertas</v>
      </c>
      <c r="BS688" s="3">
        <f t="shared" si="79"/>
        <v>25</v>
      </c>
      <c r="BT688" s="83">
        <f t="shared" si="80"/>
        <v>0</v>
      </c>
      <c r="BU688" s="82">
        <f t="shared" si="81"/>
        <v>3.2050000000000001</v>
      </c>
      <c r="BV688" s="3" t="str">
        <f t="shared" si="82"/>
        <v>0</v>
      </c>
      <c r="BW688" s="3" t="str">
        <f t="shared" si="77"/>
        <v>1</v>
      </c>
      <c r="BX688" s="3" t="str">
        <f t="shared" si="83"/>
        <v>0</v>
      </c>
    </row>
    <row r="689" spans="1:76" ht="15" customHeight="1" x14ac:dyDescent="0.3">
      <c r="A689" t="s">
        <v>2833</v>
      </c>
      <c r="C689" t="s">
        <v>2834</v>
      </c>
      <c r="D689" t="s">
        <v>2835</v>
      </c>
      <c r="F689" t="s">
        <v>116</v>
      </c>
      <c r="G689" t="s">
        <v>124</v>
      </c>
      <c r="H689" t="s">
        <v>68</v>
      </c>
      <c r="L689" t="s">
        <v>2681</v>
      </c>
      <c r="N689" t="s">
        <v>118</v>
      </c>
      <c r="O689" t="s">
        <v>2828</v>
      </c>
      <c r="P689" s="1">
        <v>42971</v>
      </c>
      <c r="R689">
        <v>412.2</v>
      </c>
      <c r="S689">
        <v>5</v>
      </c>
      <c r="U689">
        <v>469</v>
      </c>
      <c r="W689">
        <v>13</v>
      </c>
      <c r="Y689" t="s">
        <v>70</v>
      </c>
      <c r="Z689" t="s">
        <v>71</v>
      </c>
      <c r="AB689" t="s">
        <v>72</v>
      </c>
      <c r="AN689" t="s">
        <v>241</v>
      </c>
      <c r="AW689" t="s">
        <v>73</v>
      </c>
      <c r="AX689" t="s">
        <v>78</v>
      </c>
      <c r="AY689">
        <v>0</v>
      </c>
      <c r="AZ689" t="s">
        <v>49</v>
      </c>
      <c r="BA689" t="s">
        <v>78</v>
      </c>
      <c r="BB689">
        <v>0</v>
      </c>
      <c r="BD689">
        <v>0.14000000000000001</v>
      </c>
      <c r="BE689">
        <v>234.5</v>
      </c>
      <c r="BF689">
        <v>234.5</v>
      </c>
      <c r="BG689">
        <v>5.94</v>
      </c>
      <c r="BL689" t="s">
        <v>124</v>
      </c>
      <c r="BM689" t="s">
        <v>125</v>
      </c>
      <c r="BO689" t="s">
        <v>120</v>
      </c>
      <c r="BP689" t="s">
        <v>233</v>
      </c>
      <c r="BQ689" s="3">
        <v>1</v>
      </c>
      <c r="BR689" s="3" t="str">
        <f t="shared" si="78"/>
        <v>Historia de Panamá</v>
      </c>
      <c r="BS689" s="3">
        <f t="shared" si="79"/>
        <v>24</v>
      </c>
      <c r="BT689" s="83">
        <f t="shared" si="80"/>
        <v>0</v>
      </c>
      <c r="BU689" s="82">
        <v>8</v>
      </c>
      <c r="BV689" s="3" t="str">
        <f t="shared" si="82"/>
        <v>0</v>
      </c>
      <c r="BW689" s="3" t="str">
        <f t="shared" si="77"/>
        <v>1</v>
      </c>
      <c r="BX689" s="3" t="str">
        <f t="shared" si="83"/>
        <v>0</v>
      </c>
    </row>
    <row r="690" spans="1:76" ht="15" customHeight="1" x14ac:dyDescent="0.3">
      <c r="A690" t="s">
        <v>2836</v>
      </c>
      <c r="C690" t="s">
        <v>2837</v>
      </c>
      <c r="D690" t="s">
        <v>2838</v>
      </c>
      <c r="F690" t="s">
        <v>134</v>
      </c>
      <c r="G690" t="s">
        <v>248</v>
      </c>
      <c r="H690" t="s">
        <v>68</v>
      </c>
      <c r="I690" t="s">
        <v>68</v>
      </c>
      <c r="N690" t="s">
        <v>134</v>
      </c>
      <c r="O690" t="s">
        <v>2839</v>
      </c>
      <c r="P690" s="1">
        <v>42972</v>
      </c>
      <c r="Q690" s="2">
        <v>0.33467592592592593</v>
      </c>
      <c r="U690">
        <v>7284.38</v>
      </c>
      <c r="V690">
        <v>777</v>
      </c>
      <c r="Z690" t="s">
        <v>71</v>
      </c>
      <c r="AA690" t="s">
        <v>68</v>
      </c>
      <c r="AU690" t="s">
        <v>174</v>
      </c>
      <c r="AW690" t="s">
        <v>73</v>
      </c>
      <c r="AX690" t="s">
        <v>82</v>
      </c>
      <c r="AY690">
        <v>0</v>
      </c>
      <c r="AZ690" t="s">
        <v>49</v>
      </c>
      <c r="BA690" t="s">
        <v>82</v>
      </c>
      <c r="BB690">
        <v>0</v>
      </c>
      <c r="BC690">
        <v>5</v>
      </c>
      <c r="BE690">
        <v>46.88</v>
      </c>
      <c r="BF690">
        <v>46.88</v>
      </c>
      <c r="BG690">
        <v>5</v>
      </c>
      <c r="BL690" t="s">
        <v>160</v>
      </c>
      <c r="BP690" t="s">
        <v>233</v>
      </c>
      <c r="BQ690" s="3">
        <v>1</v>
      </c>
      <c r="BR690" s="3" t="str">
        <f t="shared" si="78"/>
        <v>Relaciones internacionales</v>
      </c>
      <c r="BS690" s="3">
        <f t="shared" si="79"/>
        <v>25</v>
      </c>
      <c r="BT690" s="83">
        <f t="shared" si="80"/>
        <v>9.5220588235294112E-3</v>
      </c>
      <c r="BU690" s="82">
        <f t="shared" si="81"/>
        <v>2.5</v>
      </c>
      <c r="BV690" s="3" t="str">
        <f t="shared" si="82"/>
        <v>0</v>
      </c>
      <c r="BW690" s="3" t="str">
        <f t="shared" si="77"/>
        <v>1</v>
      </c>
      <c r="BX690" s="3" t="str">
        <f t="shared" si="83"/>
        <v>0</v>
      </c>
    </row>
    <row r="691" spans="1:76" ht="15" customHeight="1" x14ac:dyDescent="0.3">
      <c r="A691" t="s">
        <v>2840</v>
      </c>
      <c r="C691" t="s">
        <v>2841</v>
      </c>
      <c r="D691" t="s">
        <v>2842</v>
      </c>
      <c r="F691" t="s">
        <v>134</v>
      </c>
      <c r="G691" t="s">
        <v>258</v>
      </c>
      <c r="H691" t="s">
        <v>68</v>
      </c>
      <c r="I691" t="s">
        <v>68</v>
      </c>
      <c r="N691" t="s">
        <v>134</v>
      </c>
      <c r="O691" t="s">
        <v>2843</v>
      </c>
      <c r="P691" s="1">
        <v>42972</v>
      </c>
      <c r="Q691" s="2">
        <v>0.35677083333333331</v>
      </c>
      <c r="U691">
        <v>29666.25</v>
      </c>
      <c r="V691">
        <v>879</v>
      </c>
      <c r="Z691" t="s">
        <v>71</v>
      </c>
      <c r="AA691" t="s">
        <v>68</v>
      </c>
      <c r="AQ691" t="s">
        <v>240</v>
      </c>
      <c r="AW691" t="s">
        <v>73</v>
      </c>
      <c r="AX691" t="s">
        <v>78</v>
      </c>
      <c r="AY691">
        <v>0</v>
      </c>
      <c r="AZ691" t="s">
        <v>49</v>
      </c>
      <c r="BA691" t="s">
        <v>78</v>
      </c>
      <c r="BB691">
        <v>0</v>
      </c>
      <c r="BC691">
        <v>439.5</v>
      </c>
      <c r="BE691">
        <v>14833.13</v>
      </c>
      <c r="BF691">
        <v>14833.13</v>
      </c>
      <c r="BG691">
        <v>5</v>
      </c>
      <c r="BL691" t="s">
        <v>259</v>
      </c>
      <c r="BP691" t="s">
        <v>233</v>
      </c>
      <c r="BQ691" s="3">
        <v>1</v>
      </c>
      <c r="BR691" s="3" t="str">
        <f t="shared" si="78"/>
        <v>Ríos y mares</v>
      </c>
      <c r="BS691" s="3">
        <f t="shared" si="79"/>
        <v>25</v>
      </c>
      <c r="BT691" s="83">
        <f t="shared" si="80"/>
        <v>1.0772058823529412E-2</v>
      </c>
      <c r="BU691" s="82">
        <f t="shared" si="81"/>
        <v>2.5</v>
      </c>
      <c r="BV691" s="3" t="str">
        <f t="shared" si="82"/>
        <v>0</v>
      </c>
      <c r="BW691" s="3" t="str">
        <f t="shared" si="77"/>
        <v>1</v>
      </c>
      <c r="BX691" s="3" t="str">
        <f t="shared" si="83"/>
        <v>0</v>
      </c>
    </row>
    <row r="692" spans="1:76" ht="15" customHeight="1" x14ac:dyDescent="0.3">
      <c r="A692" t="s">
        <v>2844</v>
      </c>
      <c r="C692" t="s">
        <v>2845</v>
      </c>
      <c r="D692" t="s">
        <v>2842</v>
      </c>
      <c r="F692" t="s">
        <v>134</v>
      </c>
      <c r="G692" t="s">
        <v>258</v>
      </c>
      <c r="H692" t="s">
        <v>68</v>
      </c>
      <c r="I692" t="s">
        <v>68</v>
      </c>
      <c r="N692" t="s">
        <v>134</v>
      </c>
      <c r="O692" t="s">
        <v>2846</v>
      </c>
      <c r="P692" s="1">
        <v>42972</v>
      </c>
      <c r="Q692" s="2">
        <v>0.36682870370370368</v>
      </c>
      <c r="U692">
        <v>8201.25</v>
      </c>
      <c r="V692">
        <v>243</v>
      </c>
      <c r="Z692" t="s">
        <v>71</v>
      </c>
      <c r="AA692" t="s">
        <v>68</v>
      </c>
      <c r="AQ692" t="s">
        <v>240</v>
      </c>
      <c r="AW692" t="s">
        <v>73</v>
      </c>
      <c r="AX692" t="s">
        <v>78</v>
      </c>
      <c r="AY692">
        <v>0</v>
      </c>
      <c r="AZ692" t="s">
        <v>49</v>
      </c>
      <c r="BA692" t="s">
        <v>78</v>
      </c>
      <c r="BB692">
        <v>0</v>
      </c>
      <c r="BC692">
        <v>121.5</v>
      </c>
      <c r="BE692">
        <v>4100.63</v>
      </c>
      <c r="BF692">
        <v>4100.63</v>
      </c>
      <c r="BG692">
        <v>5</v>
      </c>
      <c r="BL692" t="s">
        <v>259</v>
      </c>
      <c r="BP692" t="s">
        <v>233</v>
      </c>
      <c r="BQ692" s="3">
        <v>1</v>
      </c>
      <c r="BR692" s="3" t="s">
        <v>222</v>
      </c>
      <c r="BS692" s="3">
        <f t="shared" si="79"/>
        <v>25</v>
      </c>
      <c r="BT692" s="83">
        <f t="shared" si="80"/>
        <v>2.9779411764705882E-3</v>
      </c>
      <c r="BU692" s="82">
        <f t="shared" si="81"/>
        <v>2.5</v>
      </c>
      <c r="BV692" s="3" t="str">
        <f t="shared" si="82"/>
        <v>0</v>
      </c>
      <c r="BW692" s="3" t="str">
        <f t="shared" si="77"/>
        <v>1</v>
      </c>
      <c r="BX692" s="3" t="str">
        <f t="shared" si="83"/>
        <v>0</v>
      </c>
    </row>
    <row r="693" spans="1:76" ht="15" customHeight="1" x14ac:dyDescent="0.3">
      <c r="A693" t="s">
        <v>2847</v>
      </c>
      <c r="C693" t="s">
        <v>2848</v>
      </c>
      <c r="D693" t="s">
        <v>2849</v>
      </c>
      <c r="F693" t="s">
        <v>134</v>
      </c>
      <c r="G693" t="s">
        <v>283</v>
      </c>
      <c r="H693" t="s">
        <v>68</v>
      </c>
      <c r="I693" t="s">
        <v>68</v>
      </c>
      <c r="N693" t="s">
        <v>134</v>
      </c>
      <c r="O693" t="s">
        <v>2850</v>
      </c>
      <c r="P693" s="1">
        <v>42972</v>
      </c>
      <c r="Q693" s="2">
        <v>0.56135416666666671</v>
      </c>
      <c r="U693">
        <v>4727.26</v>
      </c>
      <c r="V693">
        <v>382</v>
      </c>
      <c r="Z693" t="s">
        <v>71</v>
      </c>
      <c r="AA693" t="s">
        <v>68</v>
      </c>
      <c r="AG693" t="s">
        <v>223</v>
      </c>
      <c r="AW693" t="s">
        <v>73</v>
      </c>
      <c r="AX693" t="s">
        <v>82</v>
      </c>
      <c r="AY693">
        <v>0</v>
      </c>
      <c r="AZ693" t="s">
        <v>49</v>
      </c>
      <c r="BA693" t="s">
        <v>82</v>
      </c>
      <c r="BB693">
        <v>0</v>
      </c>
      <c r="BC693">
        <v>5</v>
      </c>
      <c r="BE693">
        <v>61.88</v>
      </c>
      <c r="BF693">
        <v>61.88</v>
      </c>
      <c r="BG693">
        <v>5</v>
      </c>
      <c r="BL693" t="s">
        <v>160</v>
      </c>
      <c r="BP693" t="s">
        <v>233</v>
      </c>
      <c r="BQ693" s="3">
        <v>1</v>
      </c>
      <c r="BR693" s="3" t="str">
        <f t="shared" si="78"/>
        <v>Seguridad del Canal</v>
      </c>
      <c r="BS693" s="3">
        <f t="shared" si="79"/>
        <v>25</v>
      </c>
      <c r="BT693" s="83">
        <f t="shared" si="80"/>
        <v>4.681372549019608E-3</v>
      </c>
      <c r="BU693" s="82">
        <f t="shared" si="81"/>
        <v>2.5</v>
      </c>
      <c r="BV693" s="3" t="str">
        <f t="shared" si="82"/>
        <v>0</v>
      </c>
      <c r="BW693" s="3" t="str">
        <f t="shared" si="77"/>
        <v>1</v>
      </c>
      <c r="BX693" s="3" t="str">
        <f t="shared" si="83"/>
        <v>0</v>
      </c>
    </row>
    <row r="694" spans="1:76" x14ac:dyDescent="0.3">
      <c r="A694" t="s">
        <v>2851</v>
      </c>
      <c r="C694" t="s">
        <v>2852</v>
      </c>
      <c r="D694" t="s">
        <v>2853</v>
      </c>
      <c r="F694" t="s">
        <v>134</v>
      </c>
      <c r="G694" t="s">
        <v>261</v>
      </c>
      <c r="H694" t="s">
        <v>68</v>
      </c>
      <c r="I694" t="s">
        <v>68</v>
      </c>
      <c r="N694" t="s">
        <v>134</v>
      </c>
      <c r="O694" t="s">
        <v>2854</v>
      </c>
      <c r="P694" s="1">
        <v>42972</v>
      </c>
      <c r="Q694" s="2">
        <v>0.84775462962962955</v>
      </c>
      <c r="U694">
        <v>5310</v>
      </c>
      <c r="V694">
        <v>59</v>
      </c>
      <c r="Z694" t="s">
        <v>71</v>
      </c>
      <c r="AA694" t="s">
        <v>68</v>
      </c>
      <c r="AF694" t="s">
        <v>299</v>
      </c>
      <c r="AW694" t="s">
        <v>73</v>
      </c>
      <c r="AX694" t="s">
        <v>74</v>
      </c>
      <c r="AY694">
        <v>1</v>
      </c>
      <c r="AZ694" t="s">
        <v>49</v>
      </c>
      <c r="BA694" t="s">
        <v>74</v>
      </c>
      <c r="BB694">
        <v>1</v>
      </c>
      <c r="BC694">
        <v>59</v>
      </c>
      <c r="BE694">
        <v>5310</v>
      </c>
      <c r="BF694">
        <v>5310</v>
      </c>
      <c r="BG694">
        <v>10</v>
      </c>
      <c r="BL694" t="s">
        <v>259</v>
      </c>
      <c r="BP694" t="s">
        <v>233</v>
      </c>
      <c r="BQ694" s="3">
        <v>1</v>
      </c>
      <c r="BR694" s="3" t="str">
        <f t="shared" si="78"/>
        <v>Proyectos futuros</v>
      </c>
      <c r="BS694" s="3">
        <f t="shared" si="79"/>
        <v>25</v>
      </c>
      <c r="BT694" s="83">
        <f t="shared" si="80"/>
        <v>7.2303921568627448E-4</v>
      </c>
      <c r="BU694" s="82">
        <f t="shared" si="81"/>
        <v>5</v>
      </c>
      <c r="BV694" s="3" t="str">
        <f t="shared" si="82"/>
        <v>1</v>
      </c>
      <c r="BW694" s="3" t="str">
        <f t="shared" si="77"/>
        <v>0</v>
      </c>
      <c r="BX694" s="3" t="str">
        <f t="shared" si="83"/>
        <v>0</v>
      </c>
    </row>
    <row r="695" spans="1:76" ht="15" customHeight="1" x14ac:dyDescent="0.3">
      <c r="A695" t="s">
        <v>2855</v>
      </c>
      <c r="B695" t="s">
        <v>2856</v>
      </c>
      <c r="C695" t="s">
        <v>2856</v>
      </c>
      <c r="D695" t="s">
        <v>2857</v>
      </c>
      <c r="F695" t="s">
        <v>66</v>
      </c>
      <c r="G695" t="s">
        <v>2221</v>
      </c>
      <c r="H695" t="s">
        <v>68</v>
      </c>
      <c r="N695" t="s">
        <v>69</v>
      </c>
      <c r="O695" t="s">
        <v>2858</v>
      </c>
      <c r="P695" s="1">
        <v>42972</v>
      </c>
      <c r="Q695" s="2">
        <v>0.81736111111111109</v>
      </c>
      <c r="S695">
        <v>42</v>
      </c>
      <c r="U695">
        <v>100</v>
      </c>
      <c r="X695">
        <v>3</v>
      </c>
      <c r="Z695" t="s">
        <v>71</v>
      </c>
      <c r="AB695" t="s">
        <v>72</v>
      </c>
      <c r="AE695" t="s">
        <v>194</v>
      </c>
      <c r="AN695" t="s">
        <v>230</v>
      </c>
      <c r="AW695" t="s">
        <v>73</v>
      </c>
      <c r="AX695" t="s">
        <v>78</v>
      </c>
      <c r="AY695">
        <v>0</v>
      </c>
      <c r="AZ695" t="s">
        <v>49</v>
      </c>
      <c r="BA695" t="s">
        <v>78</v>
      </c>
      <c r="BB695">
        <v>0</v>
      </c>
      <c r="BE695">
        <v>0.04</v>
      </c>
      <c r="BF695">
        <v>0.04</v>
      </c>
      <c r="BG695">
        <v>5.78</v>
      </c>
      <c r="BL695" t="s">
        <v>2221</v>
      </c>
      <c r="BM695" t="s">
        <v>2223</v>
      </c>
      <c r="BP695" t="s">
        <v>233</v>
      </c>
      <c r="BQ695" s="3">
        <v>1</v>
      </c>
      <c r="BR695" s="3" t="str">
        <f t="shared" si="78"/>
        <v>Perfiles, Biografías, Entretenimiento</v>
      </c>
      <c r="BS695" s="3">
        <f t="shared" si="79"/>
        <v>25</v>
      </c>
      <c r="BT695" s="83">
        <f t="shared" si="80"/>
        <v>0</v>
      </c>
      <c r="BU695" s="82">
        <f t="shared" si="81"/>
        <v>2.8900000000000006</v>
      </c>
      <c r="BV695" s="3" t="str">
        <f t="shared" si="82"/>
        <v>0</v>
      </c>
      <c r="BW695" s="3" t="str">
        <f t="shared" si="77"/>
        <v>1</v>
      </c>
      <c r="BX695" s="3" t="str">
        <f t="shared" si="83"/>
        <v>0</v>
      </c>
    </row>
    <row r="696" spans="1:76" x14ac:dyDescent="0.3">
      <c r="A696" t="s">
        <v>2859</v>
      </c>
      <c r="C696" t="s">
        <v>2860</v>
      </c>
      <c r="D696" t="s">
        <v>2861</v>
      </c>
      <c r="F696" t="s">
        <v>83</v>
      </c>
      <c r="G696" t="s">
        <v>137</v>
      </c>
      <c r="H696" t="s">
        <v>68</v>
      </c>
      <c r="I696" t="s">
        <v>68</v>
      </c>
      <c r="N696" t="s">
        <v>83</v>
      </c>
      <c r="O696" t="s">
        <v>2862</v>
      </c>
      <c r="P696" s="1">
        <v>42972</v>
      </c>
      <c r="Q696" s="2">
        <v>0.40219907407407413</v>
      </c>
      <c r="U696">
        <v>389.28</v>
      </c>
      <c r="V696">
        <v>365</v>
      </c>
      <c r="Z696" t="s">
        <v>71</v>
      </c>
      <c r="AA696" t="s">
        <v>68</v>
      </c>
      <c r="AH696" t="s">
        <v>216</v>
      </c>
      <c r="AW696" t="s">
        <v>73</v>
      </c>
      <c r="AX696" t="s">
        <v>78</v>
      </c>
      <c r="AY696">
        <v>0</v>
      </c>
      <c r="AZ696" t="s">
        <v>49</v>
      </c>
      <c r="BA696" t="s">
        <v>78</v>
      </c>
      <c r="BB696">
        <v>0</v>
      </c>
      <c r="BC696">
        <v>182.5</v>
      </c>
      <c r="BE696">
        <v>194.64</v>
      </c>
      <c r="BF696">
        <v>194.64</v>
      </c>
      <c r="BG696">
        <v>5</v>
      </c>
      <c r="BL696" t="s">
        <v>138</v>
      </c>
      <c r="BP696" t="s">
        <v>233</v>
      </c>
      <c r="BQ696" s="3">
        <v>1</v>
      </c>
      <c r="BR696" s="3" t="str">
        <f t="shared" si="78"/>
        <v>Ampliación Canal</v>
      </c>
      <c r="BS696" s="3">
        <f t="shared" si="79"/>
        <v>25</v>
      </c>
      <c r="BT696" s="83">
        <f t="shared" si="80"/>
        <v>4.4730392156862742E-3</v>
      </c>
      <c r="BU696" s="82">
        <f t="shared" si="81"/>
        <v>2.5</v>
      </c>
      <c r="BV696" s="3" t="str">
        <f t="shared" si="82"/>
        <v>0</v>
      </c>
      <c r="BW696" s="3" t="str">
        <f t="shared" si="77"/>
        <v>1</v>
      </c>
      <c r="BX696" s="3" t="str">
        <f t="shared" si="83"/>
        <v>0</v>
      </c>
    </row>
    <row r="697" spans="1:76" ht="15" customHeight="1" x14ac:dyDescent="0.3">
      <c r="A697" t="s">
        <v>2863</v>
      </c>
      <c r="C697" t="s">
        <v>2864</v>
      </c>
      <c r="D697" t="s">
        <v>2865</v>
      </c>
      <c r="F697" t="s">
        <v>134</v>
      </c>
      <c r="G697" t="s">
        <v>142</v>
      </c>
      <c r="H697" t="s">
        <v>68</v>
      </c>
      <c r="I697" t="s">
        <v>68</v>
      </c>
      <c r="N697" t="s">
        <v>134</v>
      </c>
      <c r="O697" t="s">
        <v>2866</v>
      </c>
      <c r="P697" s="1">
        <v>42972</v>
      </c>
      <c r="Q697" s="2">
        <v>0.84484953703703702</v>
      </c>
      <c r="U697">
        <v>5191.3599999999997</v>
      </c>
      <c r="V697">
        <v>53</v>
      </c>
      <c r="Z697" t="s">
        <v>71</v>
      </c>
      <c r="AA697" t="s">
        <v>68</v>
      </c>
      <c r="AP697" t="s">
        <v>224</v>
      </c>
      <c r="AW697" t="s">
        <v>73</v>
      </c>
      <c r="AX697" t="s">
        <v>78</v>
      </c>
      <c r="AY697">
        <v>1</v>
      </c>
      <c r="AZ697" t="s">
        <v>49</v>
      </c>
      <c r="BA697" t="s">
        <v>78</v>
      </c>
      <c r="BB697">
        <v>1</v>
      </c>
      <c r="BC697">
        <v>26.5</v>
      </c>
      <c r="BE697">
        <v>2595.6799999999998</v>
      </c>
      <c r="BF697">
        <v>2595.6799999999998</v>
      </c>
      <c r="BG697">
        <v>8</v>
      </c>
      <c r="BL697" t="s">
        <v>136</v>
      </c>
      <c r="BP697" t="s">
        <v>233</v>
      </c>
      <c r="BQ697" s="3">
        <v>1</v>
      </c>
      <c r="BR697" s="3" t="str">
        <f t="shared" si="78"/>
        <v>Tránsito de buques por el Canal</v>
      </c>
      <c r="BS697" s="3">
        <f t="shared" si="79"/>
        <v>25</v>
      </c>
      <c r="BT697" s="83">
        <f t="shared" si="80"/>
        <v>6.4950980392156868E-4</v>
      </c>
      <c r="BU697" s="82">
        <f t="shared" si="81"/>
        <v>4</v>
      </c>
      <c r="BV697" s="3" t="str">
        <f t="shared" si="82"/>
        <v>1</v>
      </c>
      <c r="BW697" s="3" t="str">
        <f t="shared" si="77"/>
        <v>0</v>
      </c>
      <c r="BX697" s="3" t="str">
        <f t="shared" si="83"/>
        <v>0</v>
      </c>
    </row>
    <row r="698" spans="1:76" x14ac:dyDescent="0.3">
      <c r="A698" t="s">
        <v>2867</v>
      </c>
      <c r="C698" t="s">
        <v>2868</v>
      </c>
      <c r="D698" t="s">
        <v>2869</v>
      </c>
      <c r="F698" t="s">
        <v>134</v>
      </c>
      <c r="G698" t="s">
        <v>142</v>
      </c>
      <c r="H698" t="s">
        <v>68</v>
      </c>
      <c r="I698" t="s">
        <v>68</v>
      </c>
      <c r="N698" t="s">
        <v>134</v>
      </c>
      <c r="O698" t="s">
        <v>2870</v>
      </c>
      <c r="P698" s="1">
        <v>42972</v>
      </c>
      <c r="Q698" s="2">
        <v>0.84881944444444446</v>
      </c>
      <c r="U698">
        <v>7248.3</v>
      </c>
      <c r="V698">
        <v>74</v>
      </c>
      <c r="Z698" t="s">
        <v>71</v>
      </c>
      <c r="AA698" t="s">
        <v>68</v>
      </c>
      <c r="AV698" t="s">
        <v>262</v>
      </c>
      <c r="AW698" t="s">
        <v>73</v>
      </c>
      <c r="AX698" t="s">
        <v>78</v>
      </c>
      <c r="AY698">
        <v>1</v>
      </c>
      <c r="AZ698" t="s">
        <v>49</v>
      </c>
      <c r="BA698" t="s">
        <v>78</v>
      </c>
      <c r="BB698">
        <v>1</v>
      </c>
      <c r="BC698">
        <v>37</v>
      </c>
      <c r="BE698">
        <v>3624.15</v>
      </c>
      <c r="BF698">
        <v>3624.15</v>
      </c>
      <c r="BG698">
        <v>8</v>
      </c>
      <c r="BL698" t="s">
        <v>136</v>
      </c>
      <c r="BP698" t="s">
        <v>233</v>
      </c>
      <c r="BQ698" s="3">
        <v>1</v>
      </c>
      <c r="BR698" s="3" t="str">
        <f t="shared" si="78"/>
        <v>Cumbres, seminarios, foros</v>
      </c>
      <c r="BS698" s="3">
        <f t="shared" si="79"/>
        <v>25</v>
      </c>
      <c r="BT698" s="83">
        <f t="shared" si="80"/>
        <v>9.0686274509803918E-4</v>
      </c>
      <c r="BU698" s="82">
        <f t="shared" si="81"/>
        <v>4</v>
      </c>
      <c r="BV698" s="3" t="str">
        <f t="shared" si="82"/>
        <v>1</v>
      </c>
      <c r="BW698" s="3" t="str">
        <f t="shared" si="77"/>
        <v>0</v>
      </c>
      <c r="BX698" s="3" t="str">
        <f t="shared" si="83"/>
        <v>0</v>
      </c>
    </row>
    <row r="699" spans="1:76" x14ac:dyDescent="0.3">
      <c r="A699" t="s">
        <v>2871</v>
      </c>
      <c r="C699" t="s">
        <v>2872</v>
      </c>
      <c r="D699" t="s">
        <v>2873</v>
      </c>
      <c r="F699" t="s">
        <v>116</v>
      </c>
      <c r="G699" t="s">
        <v>101</v>
      </c>
      <c r="H699" t="s">
        <v>68</v>
      </c>
      <c r="K699" t="s">
        <v>122</v>
      </c>
      <c r="L699" t="s">
        <v>2874</v>
      </c>
      <c r="N699" t="s">
        <v>118</v>
      </c>
      <c r="O699" t="s">
        <v>2875</v>
      </c>
      <c r="P699" s="1">
        <v>42972</v>
      </c>
      <c r="R699">
        <v>793.8</v>
      </c>
      <c r="S699">
        <v>4</v>
      </c>
      <c r="U699">
        <v>1613</v>
      </c>
      <c r="W699">
        <v>21</v>
      </c>
      <c r="Y699" t="s">
        <v>70</v>
      </c>
      <c r="Z699" t="s">
        <v>71</v>
      </c>
      <c r="AB699" t="s">
        <v>72</v>
      </c>
      <c r="AJ699" t="s">
        <v>342</v>
      </c>
      <c r="AW699" t="s">
        <v>73</v>
      </c>
      <c r="AX699" t="s">
        <v>78</v>
      </c>
      <c r="AY699">
        <v>0</v>
      </c>
      <c r="AZ699" t="s">
        <v>49</v>
      </c>
      <c r="BA699" t="s">
        <v>78</v>
      </c>
      <c r="BB699">
        <v>0</v>
      </c>
      <c r="BD699">
        <v>0.41</v>
      </c>
      <c r="BE699">
        <v>806.5</v>
      </c>
      <c r="BF699">
        <v>806.5</v>
      </c>
      <c r="BG699">
        <v>6.25</v>
      </c>
      <c r="BL699" t="s">
        <v>101</v>
      </c>
      <c r="BM699" t="s">
        <v>132</v>
      </c>
      <c r="BO699" t="s">
        <v>120</v>
      </c>
      <c r="BP699" t="s">
        <v>77</v>
      </c>
      <c r="BQ699" s="3">
        <v>1</v>
      </c>
      <c r="BR699" s="3" t="str">
        <f t="shared" si="78"/>
        <v>Deportes</v>
      </c>
      <c r="BS699" s="3">
        <f t="shared" si="79"/>
        <v>25</v>
      </c>
      <c r="BT699" s="83">
        <f t="shared" si="80"/>
        <v>0</v>
      </c>
      <c r="BU699" s="82">
        <f t="shared" si="81"/>
        <v>3.125</v>
      </c>
      <c r="BV699" s="3" t="str">
        <f t="shared" si="82"/>
        <v>0</v>
      </c>
      <c r="BW699" s="3" t="str">
        <f t="shared" si="77"/>
        <v>1</v>
      </c>
      <c r="BX699" s="3" t="str">
        <f t="shared" si="83"/>
        <v>0</v>
      </c>
    </row>
    <row r="700" spans="1:76" ht="15" customHeight="1" x14ac:dyDescent="0.3">
      <c r="A700" t="s">
        <v>2876</v>
      </c>
      <c r="C700" t="s">
        <v>2877</v>
      </c>
      <c r="D700" t="s">
        <v>2878</v>
      </c>
      <c r="F700" t="s">
        <v>116</v>
      </c>
      <c r="G700" t="s">
        <v>121</v>
      </c>
      <c r="H700" t="s">
        <v>68</v>
      </c>
      <c r="K700" t="s">
        <v>122</v>
      </c>
      <c r="L700" t="s">
        <v>2879</v>
      </c>
      <c r="N700" t="s">
        <v>118</v>
      </c>
      <c r="O700" t="s">
        <v>2875</v>
      </c>
      <c r="P700" s="1">
        <v>42972</v>
      </c>
      <c r="R700">
        <v>603.29999999999995</v>
      </c>
      <c r="S700">
        <v>4</v>
      </c>
      <c r="U700">
        <v>788</v>
      </c>
      <c r="W700">
        <v>20</v>
      </c>
      <c r="Y700" t="s">
        <v>70</v>
      </c>
      <c r="Z700" t="s">
        <v>71</v>
      </c>
      <c r="AB700" t="s">
        <v>72</v>
      </c>
      <c r="AJ700" t="s">
        <v>342</v>
      </c>
      <c r="AW700" t="s">
        <v>73</v>
      </c>
      <c r="AX700" t="s">
        <v>82</v>
      </c>
      <c r="AY700">
        <v>0</v>
      </c>
      <c r="AZ700" t="s">
        <v>49</v>
      </c>
      <c r="BA700" t="s">
        <v>82</v>
      </c>
      <c r="BB700">
        <v>0</v>
      </c>
      <c r="BD700">
        <v>0.03</v>
      </c>
      <c r="BE700">
        <v>30.08</v>
      </c>
      <c r="BF700">
        <v>30.08</v>
      </c>
      <c r="BG700">
        <v>6.25</v>
      </c>
      <c r="BL700" t="s">
        <v>121</v>
      </c>
      <c r="BM700" t="s">
        <v>123</v>
      </c>
      <c r="BO700" t="s">
        <v>120</v>
      </c>
      <c r="BP700" t="s">
        <v>233</v>
      </c>
      <c r="BQ700" s="3">
        <v>1</v>
      </c>
      <c r="BR700" s="3" t="str">
        <f t="shared" si="78"/>
        <v>Deportes</v>
      </c>
      <c r="BS700" s="3">
        <f t="shared" si="79"/>
        <v>25</v>
      </c>
      <c r="BT700" s="83">
        <f t="shared" si="80"/>
        <v>0</v>
      </c>
      <c r="BU700" s="82">
        <f t="shared" si="81"/>
        <v>3.125</v>
      </c>
      <c r="BV700" s="3" t="str">
        <f t="shared" si="82"/>
        <v>0</v>
      </c>
      <c r="BW700" s="3" t="str">
        <f t="shared" si="77"/>
        <v>1</v>
      </c>
      <c r="BX700" s="3" t="str">
        <f t="shared" si="83"/>
        <v>0</v>
      </c>
    </row>
    <row r="701" spans="1:76" x14ac:dyDescent="0.3">
      <c r="A701" t="s">
        <v>2880</v>
      </c>
      <c r="C701" t="s">
        <v>2881</v>
      </c>
      <c r="D701" t="s">
        <v>2882</v>
      </c>
      <c r="F701" t="s">
        <v>116</v>
      </c>
      <c r="G701" t="s">
        <v>265</v>
      </c>
      <c r="H701" t="s">
        <v>68</v>
      </c>
      <c r="K701" t="s">
        <v>322</v>
      </c>
      <c r="N701" t="s">
        <v>118</v>
      </c>
      <c r="O701" t="s">
        <v>2742</v>
      </c>
      <c r="P701" s="1">
        <v>42970</v>
      </c>
      <c r="R701">
        <v>1316.5</v>
      </c>
      <c r="S701">
        <v>4</v>
      </c>
      <c r="U701">
        <v>1355</v>
      </c>
      <c r="W701">
        <v>8</v>
      </c>
      <c r="Y701" t="s">
        <v>356</v>
      </c>
      <c r="Z701" t="s">
        <v>71</v>
      </c>
      <c r="AB701" t="s">
        <v>72</v>
      </c>
      <c r="AP701" t="s">
        <v>224</v>
      </c>
      <c r="AW701" t="s">
        <v>73</v>
      </c>
      <c r="AX701" t="s">
        <v>74</v>
      </c>
      <c r="AY701">
        <v>1</v>
      </c>
      <c r="AZ701" t="s">
        <v>49</v>
      </c>
      <c r="BA701" t="s">
        <v>74</v>
      </c>
      <c r="BB701">
        <v>1</v>
      </c>
      <c r="BD701">
        <v>2.69</v>
      </c>
      <c r="BE701">
        <v>1355</v>
      </c>
      <c r="BF701">
        <v>1355</v>
      </c>
      <c r="BG701">
        <v>7.81</v>
      </c>
      <c r="BL701" t="s">
        <v>265</v>
      </c>
      <c r="BM701" t="s">
        <v>357</v>
      </c>
      <c r="BO701" t="s">
        <v>120</v>
      </c>
      <c r="BP701" t="s">
        <v>77</v>
      </c>
      <c r="BQ701" s="3">
        <v>1</v>
      </c>
      <c r="BR701" s="3" t="str">
        <f t="shared" si="78"/>
        <v>Tránsito de buques por el Canal</v>
      </c>
      <c r="BS701" s="3">
        <f t="shared" si="79"/>
        <v>23</v>
      </c>
      <c r="BT701" s="83">
        <f t="shared" si="80"/>
        <v>0</v>
      </c>
      <c r="BU701" s="82">
        <f t="shared" si="81"/>
        <v>3.9049999999999994</v>
      </c>
      <c r="BV701" s="3" t="str">
        <f t="shared" si="82"/>
        <v>1</v>
      </c>
      <c r="BW701" s="3" t="str">
        <f t="shared" si="77"/>
        <v>0</v>
      </c>
      <c r="BX701" s="3" t="str">
        <f t="shared" si="83"/>
        <v>0</v>
      </c>
    </row>
    <row r="702" spans="1:76" ht="15" customHeight="1" x14ac:dyDescent="0.3">
      <c r="A702" t="s">
        <v>2883</v>
      </c>
      <c r="C702" t="s">
        <v>2884</v>
      </c>
      <c r="D702" t="s">
        <v>2885</v>
      </c>
      <c r="F702" t="s">
        <v>116</v>
      </c>
      <c r="G702" t="s">
        <v>121</v>
      </c>
      <c r="H702" t="s">
        <v>68</v>
      </c>
      <c r="K702" t="s">
        <v>122</v>
      </c>
      <c r="N702" t="s">
        <v>118</v>
      </c>
      <c r="O702" t="s">
        <v>2875</v>
      </c>
      <c r="P702" s="1">
        <v>42972</v>
      </c>
      <c r="R702">
        <v>68.900000000000006</v>
      </c>
      <c r="S702">
        <v>4</v>
      </c>
      <c r="U702">
        <v>89</v>
      </c>
      <c r="W702">
        <v>2</v>
      </c>
      <c r="Y702" t="s">
        <v>70</v>
      </c>
      <c r="Z702" t="s">
        <v>71</v>
      </c>
      <c r="AB702" t="s">
        <v>72</v>
      </c>
      <c r="AD702" t="s">
        <v>77</v>
      </c>
      <c r="AF702" t="s">
        <v>231</v>
      </c>
      <c r="AW702" t="s">
        <v>73</v>
      </c>
      <c r="AX702" t="s">
        <v>82</v>
      </c>
      <c r="AY702">
        <v>0</v>
      </c>
      <c r="AZ702" t="s">
        <v>49</v>
      </c>
      <c r="BA702" t="s">
        <v>82</v>
      </c>
      <c r="BB702">
        <v>0</v>
      </c>
      <c r="BD702">
        <v>0.03</v>
      </c>
      <c r="BE702">
        <v>30.07</v>
      </c>
      <c r="BF702">
        <v>30.07</v>
      </c>
      <c r="BG702">
        <v>6.25</v>
      </c>
      <c r="BL702" t="s">
        <v>121</v>
      </c>
      <c r="BM702" t="s">
        <v>123</v>
      </c>
      <c r="BO702" t="s">
        <v>120</v>
      </c>
      <c r="BP702" t="s">
        <v>77</v>
      </c>
      <c r="BQ702" s="3">
        <v>1</v>
      </c>
      <c r="BR702" s="3" t="str">
        <f t="shared" si="78"/>
        <v>Funcionarios de la ACP</v>
      </c>
      <c r="BS702" s="3">
        <f t="shared" si="79"/>
        <v>25</v>
      </c>
      <c r="BT702" s="83">
        <f t="shared" si="80"/>
        <v>0</v>
      </c>
      <c r="BU702" s="82">
        <f t="shared" si="81"/>
        <v>3.125</v>
      </c>
      <c r="BV702" s="3" t="str">
        <f t="shared" si="82"/>
        <v>0</v>
      </c>
      <c r="BW702" s="3" t="str">
        <f t="shared" si="77"/>
        <v>1</v>
      </c>
      <c r="BX702" s="3" t="str">
        <f t="shared" si="83"/>
        <v>0</v>
      </c>
    </row>
    <row r="703" spans="1:76" ht="15" customHeight="1" x14ac:dyDescent="0.3">
      <c r="A703" t="s">
        <v>2886</v>
      </c>
      <c r="C703" t="s">
        <v>2887</v>
      </c>
      <c r="D703" t="s">
        <v>2888</v>
      </c>
      <c r="F703" t="s">
        <v>116</v>
      </c>
      <c r="G703" t="s">
        <v>126</v>
      </c>
      <c r="H703" t="s">
        <v>68</v>
      </c>
      <c r="K703" t="s">
        <v>127</v>
      </c>
      <c r="L703" t="s">
        <v>2889</v>
      </c>
      <c r="N703" t="s">
        <v>118</v>
      </c>
      <c r="O703" t="s">
        <v>2875</v>
      </c>
      <c r="P703" s="1">
        <v>42972</v>
      </c>
      <c r="R703">
        <v>370.3</v>
      </c>
      <c r="S703">
        <v>5</v>
      </c>
      <c r="U703">
        <v>484</v>
      </c>
      <c r="W703">
        <v>8</v>
      </c>
      <c r="Y703" t="s">
        <v>70</v>
      </c>
      <c r="Z703" t="s">
        <v>71</v>
      </c>
      <c r="AB703" t="s">
        <v>72</v>
      </c>
      <c r="AK703" t="s">
        <v>167</v>
      </c>
      <c r="AW703" t="s">
        <v>73</v>
      </c>
      <c r="AX703" t="s">
        <v>78</v>
      </c>
      <c r="AY703">
        <v>1</v>
      </c>
      <c r="AZ703" t="s">
        <v>49</v>
      </c>
      <c r="BA703" t="s">
        <v>78</v>
      </c>
      <c r="BB703">
        <v>1</v>
      </c>
      <c r="BD703">
        <v>0.11</v>
      </c>
      <c r="BE703">
        <v>242</v>
      </c>
      <c r="BF703">
        <v>242</v>
      </c>
      <c r="BG703">
        <v>7.5</v>
      </c>
      <c r="BL703" t="s">
        <v>126</v>
      </c>
      <c r="BM703" t="s">
        <v>128</v>
      </c>
      <c r="BO703" t="s">
        <v>120</v>
      </c>
      <c r="BP703" t="s">
        <v>233</v>
      </c>
      <c r="BQ703" s="3">
        <v>1</v>
      </c>
      <c r="BR703" s="3" t="str">
        <f t="shared" si="78"/>
        <v>Economía de Panamá</v>
      </c>
      <c r="BS703" s="3">
        <f t="shared" si="79"/>
        <v>25</v>
      </c>
      <c r="BT703" s="83">
        <f t="shared" si="80"/>
        <v>0</v>
      </c>
      <c r="BU703" s="82">
        <f t="shared" si="81"/>
        <v>3.75</v>
      </c>
      <c r="BV703" s="3" t="str">
        <f t="shared" si="82"/>
        <v>1</v>
      </c>
      <c r="BW703" s="3" t="str">
        <f t="shared" si="77"/>
        <v>0</v>
      </c>
      <c r="BX703" s="3" t="str">
        <f t="shared" si="83"/>
        <v>0</v>
      </c>
    </row>
    <row r="704" spans="1:76" x14ac:dyDescent="0.3">
      <c r="A704" t="s">
        <v>2890</v>
      </c>
      <c r="B704" t="s">
        <v>2891</v>
      </c>
      <c r="C704" t="s">
        <v>2891</v>
      </c>
      <c r="D704" t="s">
        <v>2892</v>
      </c>
      <c r="F704" t="s">
        <v>66</v>
      </c>
      <c r="G704" t="s">
        <v>67</v>
      </c>
      <c r="H704" t="s">
        <v>68</v>
      </c>
      <c r="N704" t="s">
        <v>69</v>
      </c>
      <c r="O704" t="s">
        <v>2893</v>
      </c>
      <c r="P704" s="1">
        <v>42973</v>
      </c>
      <c r="Q704" s="2">
        <v>0.50208333333333333</v>
      </c>
      <c r="S704">
        <v>50948</v>
      </c>
      <c r="U704">
        <v>473.81</v>
      </c>
      <c r="X704">
        <v>6</v>
      </c>
      <c r="Y704" t="s">
        <v>70</v>
      </c>
      <c r="Z704" t="s">
        <v>71</v>
      </c>
      <c r="AB704" t="s">
        <v>72</v>
      </c>
      <c r="AK704" t="s">
        <v>167</v>
      </c>
      <c r="AW704" t="s">
        <v>73</v>
      </c>
      <c r="AX704" t="s">
        <v>82</v>
      </c>
      <c r="AY704">
        <v>0</v>
      </c>
      <c r="AZ704" t="s">
        <v>49</v>
      </c>
      <c r="BA704" t="s">
        <v>82</v>
      </c>
      <c r="BB704">
        <v>0</v>
      </c>
      <c r="BE704">
        <v>47.38</v>
      </c>
      <c r="BF704">
        <v>47.38</v>
      </c>
      <c r="BG704">
        <v>5.63</v>
      </c>
      <c r="BL704" t="s">
        <v>67</v>
      </c>
      <c r="BM704" t="s">
        <v>75</v>
      </c>
      <c r="BP704" t="s">
        <v>233</v>
      </c>
      <c r="BQ704" s="3">
        <v>1</v>
      </c>
      <c r="BR704" s="3" t="str">
        <f t="shared" si="78"/>
        <v>Economía de Panamá</v>
      </c>
      <c r="BS704" s="3">
        <f t="shared" si="79"/>
        <v>26</v>
      </c>
      <c r="BT704" s="83">
        <f t="shared" si="80"/>
        <v>0</v>
      </c>
      <c r="BU704" s="82">
        <f t="shared" si="81"/>
        <v>2.8149999999999995</v>
      </c>
      <c r="BV704" s="3" t="str">
        <f t="shared" si="82"/>
        <v>0</v>
      </c>
      <c r="BW704" s="3" t="str">
        <f t="shared" si="77"/>
        <v>1</v>
      </c>
      <c r="BX704" s="3" t="str">
        <f t="shared" si="83"/>
        <v>0</v>
      </c>
    </row>
    <row r="705" spans="1:80" x14ac:dyDescent="0.3">
      <c r="A705" t="s">
        <v>2894</v>
      </c>
      <c r="B705" t="s">
        <v>2891</v>
      </c>
      <c r="C705" t="s">
        <v>2891</v>
      </c>
      <c r="D705" t="s">
        <v>2895</v>
      </c>
      <c r="F705" t="s">
        <v>66</v>
      </c>
      <c r="G705" t="s">
        <v>67</v>
      </c>
      <c r="H705" t="s">
        <v>68</v>
      </c>
      <c r="N705" t="s">
        <v>69</v>
      </c>
      <c r="O705" t="s">
        <v>2896</v>
      </c>
      <c r="P705" s="1">
        <v>42973</v>
      </c>
      <c r="Q705" s="2">
        <v>0.53611111111111109</v>
      </c>
      <c r="S705">
        <v>50948</v>
      </c>
      <c r="U705">
        <v>473.81</v>
      </c>
      <c r="X705">
        <v>6</v>
      </c>
      <c r="Y705" t="s">
        <v>70</v>
      </c>
      <c r="Z705" t="s">
        <v>71</v>
      </c>
      <c r="AB705" t="s">
        <v>72</v>
      </c>
      <c r="AK705" t="s">
        <v>167</v>
      </c>
      <c r="AW705" t="s">
        <v>73</v>
      </c>
      <c r="AX705" t="s">
        <v>82</v>
      </c>
      <c r="AY705">
        <v>0</v>
      </c>
      <c r="AZ705" t="s">
        <v>49</v>
      </c>
      <c r="BA705" t="s">
        <v>82</v>
      </c>
      <c r="BB705">
        <v>0</v>
      </c>
      <c r="BE705">
        <v>47.38</v>
      </c>
      <c r="BF705">
        <v>47.38</v>
      </c>
      <c r="BG705">
        <v>5.63</v>
      </c>
      <c r="BL705" t="s">
        <v>67</v>
      </c>
      <c r="BM705" t="s">
        <v>75</v>
      </c>
      <c r="BP705" t="s">
        <v>233</v>
      </c>
      <c r="BQ705" s="3">
        <v>1</v>
      </c>
      <c r="BR705" s="3" t="str">
        <f t="shared" si="78"/>
        <v>Economía de Panamá</v>
      </c>
      <c r="BS705" s="3">
        <f t="shared" si="79"/>
        <v>26</v>
      </c>
      <c r="BT705" s="83">
        <f t="shared" si="80"/>
        <v>0</v>
      </c>
      <c r="BU705" s="82">
        <f t="shared" si="81"/>
        <v>2.8149999999999995</v>
      </c>
      <c r="BV705" s="3" t="str">
        <f t="shared" si="82"/>
        <v>0</v>
      </c>
      <c r="BW705" s="3" t="str">
        <f t="shared" si="77"/>
        <v>1</v>
      </c>
      <c r="BX705" s="3" t="str">
        <f t="shared" si="83"/>
        <v>0</v>
      </c>
    </row>
    <row r="706" spans="1:80" x14ac:dyDescent="0.3">
      <c r="A706" t="s">
        <v>2897</v>
      </c>
      <c r="B706" t="s">
        <v>2891</v>
      </c>
      <c r="C706" t="s">
        <v>2891</v>
      </c>
      <c r="D706" t="s">
        <v>2898</v>
      </c>
      <c r="F706" t="s">
        <v>66</v>
      </c>
      <c r="G706" t="s">
        <v>67</v>
      </c>
      <c r="H706" t="s">
        <v>68</v>
      </c>
      <c r="N706" t="s">
        <v>69</v>
      </c>
      <c r="O706" t="s">
        <v>2899</v>
      </c>
      <c r="P706" s="1">
        <v>42973</v>
      </c>
      <c r="Q706" s="2">
        <v>0.66388888888888886</v>
      </c>
      <c r="S706">
        <v>50948</v>
      </c>
      <c r="U706">
        <v>473.81</v>
      </c>
      <c r="X706">
        <v>6</v>
      </c>
      <c r="Y706" t="s">
        <v>70</v>
      </c>
      <c r="Z706" t="s">
        <v>71</v>
      </c>
      <c r="AB706" t="s">
        <v>72</v>
      </c>
      <c r="AK706" t="s">
        <v>167</v>
      </c>
      <c r="AW706" t="s">
        <v>73</v>
      </c>
      <c r="AX706" t="s">
        <v>82</v>
      </c>
      <c r="AY706">
        <v>0</v>
      </c>
      <c r="AZ706" t="s">
        <v>49</v>
      </c>
      <c r="BA706" t="s">
        <v>82</v>
      </c>
      <c r="BB706">
        <v>0</v>
      </c>
      <c r="BE706">
        <v>47.38</v>
      </c>
      <c r="BF706">
        <v>47.38</v>
      </c>
      <c r="BG706">
        <v>5.63</v>
      </c>
      <c r="BL706" t="s">
        <v>67</v>
      </c>
      <c r="BM706" t="s">
        <v>75</v>
      </c>
      <c r="BP706" t="s">
        <v>233</v>
      </c>
      <c r="BQ706" s="3">
        <v>1</v>
      </c>
      <c r="BR706" s="3" t="str">
        <f t="shared" si="78"/>
        <v>Economía de Panamá</v>
      </c>
      <c r="BS706" s="3">
        <f t="shared" si="79"/>
        <v>26</v>
      </c>
      <c r="BT706" s="83">
        <f t="shared" si="80"/>
        <v>0</v>
      </c>
      <c r="BU706" s="82">
        <f t="shared" si="81"/>
        <v>2.8149999999999995</v>
      </c>
      <c r="BV706" s="3" t="str">
        <f t="shared" si="82"/>
        <v>0</v>
      </c>
      <c r="BW706" s="3" t="str">
        <f t="shared" si="77"/>
        <v>1</v>
      </c>
      <c r="BX706" s="3" t="str">
        <f t="shared" si="83"/>
        <v>0</v>
      </c>
    </row>
    <row r="707" spans="1:80" x14ac:dyDescent="0.3">
      <c r="A707" t="s">
        <v>2900</v>
      </c>
      <c r="C707" t="s">
        <v>2901</v>
      </c>
      <c r="D707" t="s">
        <v>2902</v>
      </c>
      <c r="F707" t="s">
        <v>116</v>
      </c>
      <c r="G707" t="s">
        <v>126</v>
      </c>
      <c r="H707" t="s">
        <v>68</v>
      </c>
      <c r="K707" t="s">
        <v>127</v>
      </c>
      <c r="L707" t="s">
        <v>172</v>
      </c>
      <c r="N707" t="s">
        <v>118</v>
      </c>
      <c r="O707" t="s">
        <v>2903</v>
      </c>
      <c r="P707" s="1">
        <v>42973</v>
      </c>
      <c r="R707">
        <v>1000.1</v>
      </c>
      <c r="S707">
        <v>5</v>
      </c>
      <c r="U707">
        <v>1312</v>
      </c>
      <c r="W707">
        <v>17</v>
      </c>
      <c r="Y707" t="s">
        <v>70</v>
      </c>
      <c r="Z707" t="s">
        <v>71</v>
      </c>
      <c r="AB707" t="s">
        <v>72</v>
      </c>
      <c r="AQ707" t="s">
        <v>240</v>
      </c>
      <c r="AW707" t="s">
        <v>73</v>
      </c>
      <c r="AX707" t="s">
        <v>82</v>
      </c>
      <c r="AY707">
        <v>0</v>
      </c>
      <c r="AZ707" t="s">
        <v>49</v>
      </c>
      <c r="BA707" t="s">
        <v>82</v>
      </c>
      <c r="BB707">
        <v>0</v>
      </c>
      <c r="BD707">
        <v>0.03</v>
      </c>
      <c r="BE707">
        <v>68.569999999999993</v>
      </c>
      <c r="BF707">
        <v>68.569999999999993</v>
      </c>
      <c r="BG707">
        <v>5.94</v>
      </c>
      <c r="BL707" t="s">
        <v>126</v>
      </c>
      <c r="BM707" t="s">
        <v>128</v>
      </c>
      <c r="BO707" t="s">
        <v>120</v>
      </c>
      <c r="BP707" t="s">
        <v>77</v>
      </c>
      <c r="BQ707" s="3">
        <v>1</v>
      </c>
      <c r="BR707" s="3" t="str">
        <f t="shared" si="78"/>
        <v>Ríos y mares</v>
      </c>
      <c r="BS707" s="3">
        <f t="shared" si="79"/>
        <v>26</v>
      </c>
      <c r="BT707" s="83">
        <f t="shared" si="80"/>
        <v>0</v>
      </c>
      <c r="BU707" s="82">
        <f t="shared" si="81"/>
        <v>2.9700000000000006</v>
      </c>
      <c r="BV707" s="3" t="str">
        <f t="shared" si="82"/>
        <v>0</v>
      </c>
      <c r="BW707" s="3" t="str">
        <f t="shared" ref="BW707:BW770" si="84">+IF(BB707=0,"1","0")</f>
        <v>1</v>
      </c>
      <c r="BX707" s="3" t="str">
        <f t="shared" si="83"/>
        <v>0</v>
      </c>
    </row>
    <row r="708" spans="1:80" ht="15" customHeight="1" x14ac:dyDescent="0.3">
      <c r="A708" t="s">
        <v>2904</v>
      </c>
      <c r="C708" t="s">
        <v>2905</v>
      </c>
      <c r="D708" t="s">
        <v>2906</v>
      </c>
      <c r="F708" t="s">
        <v>116</v>
      </c>
      <c r="G708" t="s">
        <v>126</v>
      </c>
      <c r="H708" t="s">
        <v>68</v>
      </c>
      <c r="K708" t="s">
        <v>127</v>
      </c>
      <c r="L708" t="s">
        <v>2907</v>
      </c>
      <c r="N708" t="s">
        <v>118</v>
      </c>
      <c r="O708" t="s">
        <v>2903</v>
      </c>
      <c r="P708" s="1">
        <v>42973</v>
      </c>
      <c r="R708">
        <v>562.29999999999995</v>
      </c>
      <c r="S708">
        <v>5</v>
      </c>
      <c r="U708">
        <v>738</v>
      </c>
      <c r="W708">
        <v>15</v>
      </c>
      <c r="Y708" t="s">
        <v>70</v>
      </c>
      <c r="Z708" t="s">
        <v>71</v>
      </c>
      <c r="AB708" t="s">
        <v>72</v>
      </c>
      <c r="AQ708" t="s">
        <v>301</v>
      </c>
      <c r="AW708" t="s">
        <v>73</v>
      </c>
      <c r="AX708" t="s">
        <v>82</v>
      </c>
      <c r="AY708">
        <v>0</v>
      </c>
      <c r="AZ708" t="s">
        <v>49</v>
      </c>
      <c r="BA708" t="s">
        <v>82</v>
      </c>
      <c r="BB708">
        <v>0</v>
      </c>
      <c r="BD708">
        <v>0.03</v>
      </c>
      <c r="BE708">
        <v>68.599999999999994</v>
      </c>
      <c r="BF708">
        <v>68.599999999999994</v>
      </c>
      <c r="BG708">
        <v>5.94</v>
      </c>
      <c r="BL708" t="s">
        <v>126</v>
      </c>
      <c r="BM708" t="s">
        <v>128</v>
      </c>
      <c r="BO708" t="s">
        <v>120</v>
      </c>
      <c r="BP708" t="s">
        <v>77</v>
      </c>
      <c r="BQ708" s="3">
        <v>1</v>
      </c>
      <c r="BR708" s="3" t="str">
        <f t="shared" si="78"/>
        <v>Tratamiento de aguas</v>
      </c>
      <c r="BS708" s="3">
        <f t="shared" si="79"/>
        <v>26</v>
      </c>
      <c r="BT708" s="83">
        <f t="shared" si="80"/>
        <v>0</v>
      </c>
      <c r="BU708" s="82">
        <f t="shared" si="81"/>
        <v>2.9700000000000006</v>
      </c>
      <c r="BV708" s="3" t="str">
        <f t="shared" si="82"/>
        <v>0</v>
      </c>
      <c r="BW708" s="3" t="str">
        <f t="shared" si="84"/>
        <v>1</v>
      </c>
      <c r="BX708" s="3" t="str">
        <f t="shared" si="83"/>
        <v>0</v>
      </c>
    </row>
    <row r="709" spans="1:80" x14ac:dyDescent="0.3">
      <c r="A709" t="s">
        <v>2908</v>
      </c>
      <c r="C709" t="s">
        <v>2909</v>
      </c>
      <c r="D709" t="s">
        <v>2910</v>
      </c>
      <c r="F709" t="s">
        <v>116</v>
      </c>
      <c r="G709" t="s">
        <v>126</v>
      </c>
      <c r="H709" t="s">
        <v>68</v>
      </c>
      <c r="K709" t="s">
        <v>127</v>
      </c>
      <c r="L709" t="s">
        <v>348</v>
      </c>
      <c r="N709" t="s">
        <v>118</v>
      </c>
      <c r="O709" t="s">
        <v>2903</v>
      </c>
      <c r="P709" s="1">
        <v>42973</v>
      </c>
      <c r="R709">
        <v>313</v>
      </c>
      <c r="S709">
        <v>5</v>
      </c>
      <c r="U709">
        <v>409</v>
      </c>
      <c r="W709">
        <v>14</v>
      </c>
      <c r="Y709" t="s">
        <v>70</v>
      </c>
      <c r="Z709" t="s">
        <v>71</v>
      </c>
      <c r="AB709" t="s">
        <v>72</v>
      </c>
      <c r="AV709" t="s">
        <v>262</v>
      </c>
      <c r="AW709" t="s">
        <v>73</v>
      </c>
      <c r="AX709" t="s">
        <v>74</v>
      </c>
      <c r="AY709">
        <v>0</v>
      </c>
      <c r="AZ709" t="s">
        <v>49</v>
      </c>
      <c r="BA709" t="s">
        <v>74</v>
      </c>
      <c r="BB709">
        <v>0</v>
      </c>
      <c r="BD709">
        <v>0.19</v>
      </c>
      <c r="BE709">
        <v>409</v>
      </c>
      <c r="BF709">
        <v>409</v>
      </c>
      <c r="BG709">
        <v>6.88</v>
      </c>
      <c r="BL709" t="s">
        <v>126</v>
      </c>
      <c r="BM709" t="s">
        <v>128</v>
      </c>
      <c r="BO709" t="s">
        <v>120</v>
      </c>
      <c r="BP709" t="s">
        <v>233</v>
      </c>
      <c r="BQ709" s="3">
        <v>1</v>
      </c>
      <c r="BR709" s="3" t="str">
        <f t="shared" si="78"/>
        <v>Cumbres, seminarios, foros</v>
      </c>
      <c r="BS709" s="3">
        <f t="shared" si="79"/>
        <v>26</v>
      </c>
      <c r="BT709" s="83">
        <f t="shared" si="80"/>
        <v>0</v>
      </c>
      <c r="BU709" s="82">
        <f t="shared" si="81"/>
        <v>3.4399999999999995</v>
      </c>
      <c r="BV709" s="3" t="str">
        <f t="shared" si="82"/>
        <v>0</v>
      </c>
      <c r="BW709" s="3" t="str">
        <f t="shared" si="84"/>
        <v>1</v>
      </c>
      <c r="BX709" s="3" t="str">
        <f t="shared" si="83"/>
        <v>0</v>
      </c>
    </row>
    <row r="710" spans="1:80" ht="15" customHeight="1" x14ac:dyDescent="0.3">
      <c r="A710" t="s">
        <v>2911</v>
      </c>
      <c r="C710" t="s">
        <v>2912</v>
      </c>
      <c r="D710" t="s">
        <v>2913</v>
      </c>
      <c r="F710" t="s">
        <v>134</v>
      </c>
      <c r="G710" t="s">
        <v>284</v>
      </c>
      <c r="H710" t="s">
        <v>68</v>
      </c>
      <c r="I710" t="s">
        <v>68</v>
      </c>
      <c r="N710" t="s">
        <v>134</v>
      </c>
      <c r="O710" t="s">
        <v>2914</v>
      </c>
      <c r="P710" s="1">
        <v>42974</v>
      </c>
      <c r="Q710" s="2">
        <v>0.45027777777777778</v>
      </c>
      <c r="U710">
        <v>5220</v>
      </c>
      <c r="V710">
        <v>823</v>
      </c>
      <c r="Z710" t="s">
        <v>71</v>
      </c>
      <c r="AA710" t="s">
        <v>68</v>
      </c>
      <c r="AU710" t="s">
        <v>174</v>
      </c>
      <c r="AW710" t="s">
        <v>73</v>
      </c>
      <c r="AX710" t="s">
        <v>78</v>
      </c>
      <c r="AY710">
        <v>0</v>
      </c>
      <c r="AZ710" t="s">
        <v>49</v>
      </c>
      <c r="BA710" t="s">
        <v>78</v>
      </c>
      <c r="BB710">
        <v>0</v>
      </c>
      <c r="BC710">
        <v>411.5</v>
      </c>
      <c r="BE710">
        <v>2610</v>
      </c>
      <c r="BF710">
        <v>2610</v>
      </c>
      <c r="BG710">
        <v>5</v>
      </c>
      <c r="BL710" t="s">
        <v>160</v>
      </c>
      <c r="BP710" t="s">
        <v>233</v>
      </c>
      <c r="BQ710" s="3">
        <v>1</v>
      </c>
      <c r="BR710" s="3" t="str">
        <f t="shared" si="78"/>
        <v>Relaciones internacionales</v>
      </c>
      <c r="BS710" s="3">
        <f t="shared" si="79"/>
        <v>27</v>
      </c>
      <c r="BT710" s="83">
        <f t="shared" si="80"/>
        <v>1.008578431372549E-2</v>
      </c>
      <c r="BU710" s="82">
        <f t="shared" si="81"/>
        <v>2.5</v>
      </c>
      <c r="BV710" s="3" t="str">
        <f t="shared" si="82"/>
        <v>0</v>
      </c>
      <c r="BW710" s="3" t="str">
        <f t="shared" si="84"/>
        <v>1</v>
      </c>
      <c r="BX710" s="3" t="str">
        <f t="shared" si="83"/>
        <v>0</v>
      </c>
    </row>
    <row r="711" spans="1:80" ht="15" customHeight="1" x14ac:dyDescent="0.3">
      <c r="A711" t="s">
        <v>2915</v>
      </c>
      <c r="C711" t="s">
        <v>2916</v>
      </c>
      <c r="D711" t="s">
        <v>2913</v>
      </c>
      <c r="F711" t="s">
        <v>134</v>
      </c>
      <c r="G711" t="s">
        <v>284</v>
      </c>
      <c r="H711" t="s">
        <v>68</v>
      </c>
      <c r="I711" t="s">
        <v>68</v>
      </c>
      <c r="N711" t="s">
        <v>134</v>
      </c>
      <c r="O711" t="s">
        <v>2917</v>
      </c>
      <c r="P711" s="1">
        <v>42974</v>
      </c>
      <c r="Q711" s="2">
        <v>0.45968750000000003</v>
      </c>
      <c r="U711">
        <v>431</v>
      </c>
      <c r="V711">
        <v>115</v>
      </c>
      <c r="Z711" t="s">
        <v>71</v>
      </c>
      <c r="AA711" t="s">
        <v>68</v>
      </c>
      <c r="AU711" t="s">
        <v>174</v>
      </c>
      <c r="AW711" t="s">
        <v>73</v>
      </c>
      <c r="AX711" t="s">
        <v>78</v>
      </c>
      <c r="AY711">
        <v>0</v>
      </c>
      <c r="AZ711" t="s">
        <v>49</v>
      </c>
      <c r="BA711" t="s">
        <v>78</v>
      </c>
      <c r="BB711">
        <v>0</v>
      </c>
      <c r="BC711">
        <v>57.5</v>
      </c>
      <c r="BG711">
        <v>5</v>
      </c>
      <c r="BL711" t="s">
        <v>160</v>
      </c>
      <c r="BP711" t="s">
        <v>233</v>
      </c>
      <c r="BQ711" s="3">
        <v>1</v>
      </c>
      <c r="BR711" s="3" t="str">
        <f t="shared" si="78"/>
        <v>Relaciones internacionales</v>
      </c>
      <c r="BS711" s="3">
        <f t="shared" si="79"/>
        <v>27</v>
      </c>
      <c r="BT711" s="83">
        <f t="shared" si="80"/>
        <v>1.4093137254901961E-3</v>
      </c>
      <c r="BU711" s="82">
        <f t="shared" si="81"/>
        <v>2.5</v>
      </c>
      <c r="BV711" s="3" t="str">
        <f t="shared" si="82"/>
        <v>0</v>
      </c>
      <c r="BW711" s="3" t="str">
        <f t="shared" si="84"/>
        <v>1</v>
      </c>
      <c r="BX711" s="3" t="str">
        <f t="shared" si="83"/>
        <v>0</v>
      </c>
      <c r="CA711" s="118">
        <v>150</v>
      </c>
      <c r="CB711" s="118">
        <f>+(CA711*BC711)/20</f>
        <v>431.25</v>
      </c>
    </row>
    <row r="712" spans="1:80" ht="15" customHeight="1" x14ac:dyDescent="0.3">
      <c r="A712" t="s">
        <v>2918</v>
      </c>
      <c r="C712" t="s">
        <v>2919</v>
      </c>
      <c r="D712" t="s">
        <v>2920</v>
      </c>
      <c r="F712" t="s">
        <v>134</v>
      </c>
      <c r="G712" t="s">
        <v>284</v>
      </c>
      <c r="H712" t="s">
        <v>68</v>
      </c>
      <c r="I712" t="s">
        <v>68</v>
      </c>
      <c r="N712" t="s">
        <v>134</v>
      </c>
      <c r="O712" t="s">
        <v>2921</v>
      </c>
      <c r="P712" s="1">
        <v>42974</v>
      </c>
      <c r="Q712" s="2">
        <v>0.42600694444444448</v>
      </c>
      <c r="U712">
        <v>2310</v>
      </c>
      <c r="V712">
        <v>308</v>
      </c>
      <c r="Z712" t="s">
        <v>71</v>
      </c>
      <c r="AA712" t="s">
        <v>68</v>
      </c>
      <c r="AU712" t="s">
        <v>174</v>
      </c>
      <c r="AW712" t="s">
        <v>73</v>
      </c>
      <c r="AX712" t="s">
        <v>78</v>
      </c>
      <c r="AY712">
        <v>0</v>
      </c>
      <c r="AZ712" t="s">
        <v>49</v>
      </c>
      <c r="BA712" t="s">
        <v>78</v>
      </c>
      <c r="BB712">
        <v>0</v>
      </c>
      <c r="BC712">
        <v>154</v>
      </c>
      <c r="BE712">
        <v>1155</v>
      </c>
      <c r="BF712">
        <v>1155</v>
      </c>
      <c r="BG712">
        <v>5</v>
      </c>
      <c r="BL712" t="s">
        <v>160</v>
      </c>
      <c r="BP712" t="s">
        <v>233</v>
      </c>
      <c r="BQ712" s="3">
        <v>1</v>
      </c>
      <c r="BR712" s="3" t="str">
        <f t="shared" si="78"/>
        <v>Relaciones internacionales</v>
      </c>
      <c r="BS712" s="3">
        <f t="shared" si="79"/>
        <v>27</v>
      </c>
      <c r="BT712" s="83">
        <f t="shared" si="80"/>
        <v>3.7745098039215687E-3</v>
      </c>
      <c r="BU712" s="82">
        <f t="shared" si="81"/>
        <v>2.5</v>
      </c>
      <c r="BV712" s="3" t="str">
        <f t="shared" si="82"/>
        <v>0</v>
      </c>
      <c r="BW712" s="3" t="str">
        <f t="shared" si="84"/>
        <v>1</v>
      </c>
      <c r="BX712" s="3" t="str">
        <f t="shared" si="83"/>
        <v>0</v>
      </c>
    </row>
    <row r="713" spans="1:80" ht="15" customHeight="1" x14ac:dyDescent="0.3">
      <c r="A713" t="s">
        <v>2922</v>
      </c>
      <c r="C713" t="s">
        <v>2923</v>
      </c>
      <c r="D713" t="s">
        <v>2924</v>
      </c>
      <c r="F713" t="s">
        <v>116</v>
      </c>
      <c r="G713" t="s">
        <v>155</v>
      </c>
      <c r="H713" t="s">
        <v>68</v>
      </c>
      <c r="K713" t="s">
        <v>156</v>
      </c>
      <c r="N713" t="s">
        <v>118</v>
      </c>
      <c r="O713" t="s">
        <v>2925</v>
      </c>
      <c r="P713" s="1">
        <v>42974</v>
      </c>
      <c r="R713">
        <v>476.1</v>
      </c>
      <c r="S713">
        <v>4</v>
      </c>
      <c r="U713">
        <v>399</v>
      </c>
      <c r="W713">
        <v>10</v>
      </c>
      <c r="Y713" t="s">
        <v>140</v>
      </c>
      <c r="Z713" t="s">
        <v>71</v>
      </c>
      <c r="AB713" t="s">
        <v>72</v>
      </c>
      <c r="AD713" t="s">
        <v>77</v>
      </c>
      <c r="AH713" t="s">
        <v>216</v>
      </c>
      <c r="AW713" t="s">
        <v>73</v>
      </c>
      <c r="AX713" t="s">
        <v>74</v>
      </c>
      <c r="AY713">
        <v>0</v>
      </c>
      <c r="AZ713" t="s">
        <v>49</v>
      </c>
      <c r="BA713" t="s">
        <v>74</v>
      </c>
      <c r="BB713">
        <v>0</v>
      </c>
      <c r="BD713">
        <v>0.33</v>
      </c>
      <c r="BE713">
        <v>399</v>
      </c>
      <c r="BF713">
        <v>399</v>
      </c>
      <c r="BG713">
        <v>6.41</v>
      </c>
      <c r="BL713" t="s">
        <v>155</v>
      </c>
      <c r="BM713" t="s">
        <v>157</v>
      </c>
      <c r="BO713" t="s">
        <v>120</v>
      </c>
      <c r="BP713" t="s">
        <v>77</v>
      </c>
      <c r="BQ713" s="3">
        <v>1</v>
      </c>
      <c r="BR713" s="3" t="str">
        <f t="shared" si="78"/>
        <v>Ampliación Canal</v>
      </c>
      <c r="BS713" s="3">
        <f t="shared" si="79"/>
        <v>27</v>
      </c>
      <c r="BT713" s="83">
        <f t="shared" si="80"/>
        <v>0</v>
      </c>
      <c r="BU713" s="82">
        <f t="shared" si="81"/>
        <v>3.2050000000000001</v>
      </c>
      <c r="BV713" s="3" t="str">
        <f t="shared" si="82"/>
        <v>0</v>
      </c>
      <c r="BW713" s="3" t="str">
        <f t="shared" si="84"/>
        <v>1</v>
      </c>
      <c r="BX713" s="3" t="str">
        <f t="shared" si="83"/>
        <v>0</v>
      </c>
    </row>
    <row r="714" spans="1:80" x14ac:dyDescent="0.3">
      <c r="A714" t="s">
        <v>2926</v>
      </c>
      <c r="B714" t="s">
        <v>2927</v>
      </c>
      <c r="C714" t="s">
        <v>2927</v>
      </c>
      <c r="D714" t="s">
        <v>2928</v>
      </c>
      <c r="F714" t="s">
        <v>66</v>
      </c>
      <c r="G714" t="s">
        <v>153</v>
      </c>
      <c r="H714" t="s">
        <v>68</v>
      </c>
      <c r="N714" t="s">
        <v>69</v>
      </c>
      <c r="O714" t="s">
        <v>2929</v>
      </c>
      <c r="P714" s="1">
        <v>42975</v>
      </c>
      <c r="Q714" s="2">
        <v>2.2916666666666669E-2</v>
      </c>
      <c r="S714">
        <v>147</v>
      </c>
      <c r="U714">
        <v>100</v>
      </c>
      <c r="X714">
        <v>3</v>
      </c>
      <c r="Z714" t="s">
        <v>71</v>
      </c>
      <c r="AB714" t="s">
        <v>72</v>
      </c>
      <c r="AD714" t="s">
        <v>77</v>
      </c>
      <c r="AP714" t="s">
        <v>224</v>
      </c>
      <c r="AW714" t="s">
        <v>73</v>
      </c>
      <c r="AX714" t="s">
        <v>78</v>
      </c>
      <c r="AY714">
        <v>0</v>
      </c>
      <c r="AZ714" t="s">
        <v>49</v>
      </c>
      <c r="BA714" t="s">
        <v>78</v>
      </c>
      <c r="BB714">
        <v>0</v>
      </c>
      <c r="BE714">
        <v>0.15</v>
      </c>
      <c r="BF714">
        <v>0.15</v>
      </c>
      <c r="BG714">
        <v>5.78</v>
      </c>
      <c r="BL714" t="s">
        <v>153</v>
      </c>
      <c r="BM714" t="s">
        <v>154</v>
      </c>
      <c r="BP714" t="s">
        <v>233</v>
      </c>
      <c r="BQ714" s="3">
        <v>1</v>
      </c>
      <c r="BR714" s="3" t="str">
        <f t="shared" ref="BR714:BR777" si="85">+CONCATENATE(AF714,AG714,AH714,AI714,AJ714,AK714,AL714,AN714,AO714,AP714,AQ714,AR714,AS714,AT714,AU714,AV714)</f>
        <v>Tránsito de buques por el Canal</v>
      </c>
      <c r="BS714" s="3">
        <f t="shared" ref="BS714:BS777" si="86">+DAY(P714)</f>
        <v>28</v>
      </c>
      <c r="BT714" s="83">
        <f t="shared" ref="BT714:BT777" si="87">+(V714/3400)/24</f>
        <v>0</v>
      </c>
      <c r="BU714" s="82">
        <f t="shared" ref="BU714:BU777" si="88">+((BG714/10)*5)</f>
        <v>2.8900000000000006</v>
      </c>
      <c r="BV714" s="3" t="str">
        <f t="shared" ref="BV714:BV777" si="89">+IF(BB714=1,"1","0")</f>
        <v>0</v>
      </c>
      <c r="BW714" s="3" t="str">
        <f t="shared" si="84"/>
        <v>1</v>
      </c>
      <c r="BX714" s="3" t="str">
        <f t="shared" ref="BX714:BX777" si="90">+IF(BB714=(-1),"1","0")</f>
        <v>0</v>
      </c>
    </row>
    <row r="715" spans="1:80" x14ac:dyDescent="0.3">
      <c r="A715" t="s">
        <v>2930</v>
      </c>
      <c r="C715" t="s">
        <v>2931</v>
      </c>
      <c r="D715" t="s">
        <v>2932</v>
      </c>
      <c r="F715" t="s">
        <v>116</v>
      </c>
      <c r="G715" t="s">
        <v>129</v>
      </c>
      <c r="H715" t="s">
        <v>68</v>
      </c>
      <c r="K715" t="s">
        <v>130</v>
      </c>
      <c r="L715" t="s">
        <v>2933</v>
      </c>
      <c r="N715" t="s">
        <v>118</v>
      </c>
      <c r="O715" t="s">
        <v>2925</v>
      </c>
      <c r="P715" s="1">
        <v>42974</v>
      </c>
      <c r="R715">
        <v>465.2</v>
      </c>
      <c r="S715">
        <v>4</v>
      </c>
      <c r="U715">
        <v>718</v>
      </c>
      <c r="W715">
        <v>4</v>
      </c>
      <c r="Y715" t="s">
        <v>70</v>
      </c>
      <c r="Z715" t="s">
        <v>71</v>
      </c>
      <c r="AB715" t="s">
        <v>72</v>
      </c>
      <c r="AE715" t="s">
        <v>194</v>
      </c>
      <c r="AN715" t="s">
        <v>218</v>
      </c>
      <c r="AW715" t="s">
        <v>73</v>
      </c>
      <c r="AX715" t="s">
        <v>74</v>
      </c>
      <c r="AY715">
        <v>1</v>
      </c>
      <c r="AZ715" t="s">
        <v>49</v>
      </c>
      <c r="BA715" t="s">
        <v>74</v>
      </c>
      <c r="BB715">
        <v>1</v>
      </c>
      <c r="BD715">
        <v>0.53</v>
      </c>
      <c r="BE715">
        <v>718</v>
      </c>
      <c r="BF715">
        <v>718</v>
      </c>
      <c r="BG715">
        <v>9.3800000000000008</v>
      </c>
      <c r="BL715" t="s">
        <v>129</v>
      </c>
      <c r="BM715" t="s">
        <v>131</v>
      </c>
      <c r="BO715" t="s">
        <v>120</v>
      </c>
      <c r="BP715" t="s">
        <v>77</v>
      </c>
      <c r="BQ715" s="3">
        <v>1</v>
      </c>
      <c r="BR715" s="3" t="str">
        <f t="shared" si="85"/>
        <v>Historia del Canal</v>
      </c>
      <c r="BS715" s="3">
        <f t="shared" si="86"/>
        <v>27</v>
      </c>
      <c r="BT715" s="83">
        <f t="shared" si="87"/>
        <v>0</v>
      </c>
      <c r="BU715" s="82">
        <f t="shared" si="88"/>
        <v>4.6900000000000004</v>
      </c>
      <c r="BV715" s="3" t="str">
        <f t="shared" si="89"/>
        <v>1</v>
      </c>
      <c r="BW715" s="3" t="str">
        <f t="shared" si="84"/>
        <v>0</v>
      </c>
      <c r="BX715" s="3" t="str">
        <f t="shared" si="90"/>
        <v>0</v>
      </c>
    </row>
    <row r="716" spans="1:80" x14ac:dyDescent="0.3">
      <c r="A716" t="s">
        <v>2934</v>
      </c>
      <c r="C716" t="s">
        <v>2935</v>
      </c>
      <c r="D716" t="s">
        <v>2936</v>
      </c>
      <c r="F716" t="s">
        <v>116</v>
      </c>
      <c r="G716" t="s">
        <v>126</v>
      </c>
      <c r="H716" t="s">
        <v>68</v>
      </c>
      <c r="K716" t="s">
        <v>127</v>
      </c>
      <c r="L716" t="s">
        <v>2937</v>
      </c>
      <c r="N716" t="s">
        <v>118</v>
      </c>
      <c r="O716" t="s">
        <v>2925</v>
      </c>
      <c r="P716" s="1">
        <v>42974</v>
      </c>
      <c r="R716">
        <v>274</v>
      </c>
      <c r="S716">
        <v>5</v>
      </c>
      <c r="U716">
        <v>361</v>
      </c>
      <c r="W716">
        <v>21</v>
      </c>
      <c r="Y716" t="s">
        <v>70</v>
      </c>
      <c r="Z716" t="s">
        <v>71</v>
      </c>
      <c r="AB716" t="s">
        <v>72</v>
      </c>
      <c r="AN716" t="s">
        <v>230</v>
      </c>
      <c r="AW716" t="s">
        <v>73</v>
      </c>
      <c r="AX716" t="s">
        <v>82</v>
      </c>
      <c r="AY716">
        <v>1</v>
      </c>
      <c r="AZ716" t="s">
        <v>49</v>
      </c>
      <c r="BA716" t="s">
        <v>82</v>
      </c>
      <c r="BB716">
        <v>1</v>
      </c>
      <c r="BD716">
        <v>0.03</v>
      </c>
      <c r="BE716">
        <v>68.62</v>
      </c>
      <c r="BF716">
        <v>68.62</v>
      </c>
      <c r="BG716">
        <v>6.88</v>
      </c>
      <c r="BL716" t="s">
        <v>126</v>
      </c>
      <c r="BM716" t="s">
        <v>128</v>
      </c>
      <c r="BO716" t="s">
        <v>120</v>
      </c>
      <c r="BP716" t="s">
        <v>233</v>
      </c>
      <c r="BQ716" s="3">
        <v>1</v>
      </c>
      <c r="BR716" s="3" t="str">
        <f t="shared" si="85"/>
        <v>Perfiles, Biografías, Entretenimiento</v>
      </c>
      <c r="BS716" s="3">
        <f t="shared" si="86"/>
        <v>27</v>
      </c>
      <c r="BT716" s="83">
        <f t="shared" si="87"/>
        <v>0</v>
      </c>
      <c r="BU716" s="82">
        <f t="shared" si="88"/>
        <v>3.4399999999999995</v>
      </c>
      <c r="BV716" s="3" t="str">
        <f t="shared" si="89"/>
        <v>1</v>
      </c>
      <c r="BW716" s="3" t="str">
        <f t="shared" si="84"/>
        <v>0</v>
      </c>
      <c r="BX716" s="3" t="str">
        <f t="shared" si="90"/>
        <v>0</v>
      </c>
    </row>
    <row r="717" spans="1:80" ht="15" customHeight="1" x14ac:dyDescent="0.3">
      <c r="A717" t="s">
        <v>2938</v>
      </c>
      <c r="C717" t="s">
        <v>2939</v>
      </c>
      <c r="D717" t="s">
        <v>2924</v>
      </c>
      <c r="F717" t="s">
        <v>116</v>
      </c>
      <c r="G717" t="s">
        <v>155</v>
      </c>
      <c r="H717" t="s">
        <v>68</v>
      </c>
      <c r="K717" t="s">
        <v>156</v>
      </c>
      <c r="N717" t="s">
        <v>118</v>
      </c>
      <c r="O717" t="s">
        <v>2925</v>
      </c>
      <c r="P717" s="1">
        <v>42974</v>
      </c>
      <c r="R717">
        <v>51.3</v>
      </c>
      <c r="S717">
        <v>4</v>
      </c>
      <c r="U717">
        <v>39</v>
      </c>
      <c r="W717">
        <v>2</v>
      </c>
      <c r="Y717" t="s">
        <v>140</v>
      </c>
      <c r="Z717" t="s">
        <v>71</v>
      </c>
      <c r="AB717" t="s">
        <v>72</v>
      </c>
      <c r="AH717" t="s">
        <v>216</v>
      </c>
      <c r="AW717" t="s">
        <v>73</v>
      </c>
      <c r="AX717" t="s">
        <v>74</v>
      </c>
      <c r="AY717">
        <v>0</v>
      </c>
      <c r="AZ717" t="s">
        <v>49</v>
      </c>
      <c r="BA717" t="s">
        <v>74</v>
      </c>
      <c r="BB717">
        <v>0</v>
      </c>
      <c r="BD717">
        <v>0.03</v>
      </c>
      <c r="BE717">
        <v>39</v>
      </c>
      <c r="BF717">
        <v>39</v>
      </c>
      <c r="BG717">
        <v>6.41</v>
      </c>
      <c r="BL717" t="s">
        <v>155</v>
      </c>
      <c r="BM717" t="s">
        <v>157</v>
      </c>
      <c r="BO717" t="s">
        <v>120</v>
      </c>
      <c r="BP717" t="s">
        <v>233</v>
      </c>
      <c r="BQ717" s="3">
        <v>1</v>
      </c>
      <c r="BR717" s="3" t="str">
        <f t="shared" si="85"/>
        <v>Ampliación Canal</v>
      </c>
      <c r="BS717" s="3">
        <f t="shared" si="86"/>
        <v>27</v>
      </c>
      <c r="BT717" s="83">
        <f t="shared" si="87"/>
        <v>0</v>
      </c>
      <c r="BU717" s="82">
        <f t="shared" si="88"/>
        <v>3.2050000000000001</v>
      </c>
      <c r="BV717" s="3" t="str">
        <f t="shared" si="89"/>
        <v>0</v>
      </c>
      <c r="BW717" s="3" t="str">
        <f t="shared" si="84"/>
        <v>1</v>
      </c>
      <c r="BX717" s="3" t="str">
        <f t="shared" si="90"/>
        <v>0</v>
      </c>
    </row>
    <row r="718" spans="1:80" x14ac:dyDescent="0.3">
      <c r="A718" t="s">
        <v>2940</v>
      </c>
      <c r="C718" t="s">
        <v>2941</v>
      </c>
      <c r="D718" t="s">
        <v>2942</v>
      </c>
      <c r="F718" t="s">
        <v>116</v>
      </c>
      <c r="G718" t="s">
        <v>121</v>
      </c>
      <c r="H718" t="s">
        <v>68</v>
      </c>
      <c r="K718" t="s">
        <v>122</v>
      </c>
      <c r="N718" t="s">
        <v>118</v>
      </c>
      <c r="O718" t="s">
        <v>2925</v>
      </c>
      <c r="P718" s="1">
        <v>42974</v>
      </c>
      <c r="R718">
        <v>102.6</v>
      </c>
      <c r="S718">
        <v>4</v>
      </c>
      <c r="U718">
        <v>133</v>
      </c>
      <c r="W718">
        <v>6</v>
      </c>
      <c r="Y718" t="s">
        <v>70</v>
      </c>
      <c r="Z718" t="s">
        <v>71</v>
      </c>
      <c r="AB718" t="s">
        <v>72</v>
      </c>
      <c r="AD718" t="s">
        <v>77</v>
      </c>
      <c r="AV718" t="s">
        <v>497</v>
      </c>
      <c r="AW718" t="s">
        <v>73</v>
      </c>
      <c r="AX718" t="s">
        <v>74</v>
      </c>
      <c r="AY718">
        <v>1</v>
      </c>
      <c r="AZ718" t="s">
        <v>49</v>
      </c>
      <c r="BA718" t="s">
        <v>74</v>
      </c>
      <c r="BB718">
        <v>1</v>
      </c>
      <c r="BD718">
        <v>0.14000000000000001</v>
      </c>
      <c r="BE718">
        <v>133</v>
      </c>
      <c r="BF718">
        <v>133</v>
      </c>
      <c r="BG718">
        <v>9.3800000000000008</v>
      </c>
      <c r="BL718" t="s">
        <v>121</v>
      </c>
      <c r="BM718" t="s">
        <v>123</v>
      </c>
      <c r="BO718" t="s">
        <v>120</v>
      </c>
      <c r="BP718" t="s">
        <v>233</v>
      </c>
      <c r="BQ718" s="3">
        <v>1</v>
      </c>
      <c r="BR718" s="3" t="str">
        <f t="shared" si="85"/>
        <v>Aniversario del Canal de Panamá</v>
      </c>
      <c r="BS718" s="3">
        <f t="shared" si="86"/>
        <v>27</v>
      </c>
      <c r="BT718" s="83">
        <f t="shared" si="87"/>
        <v>0</v>
      </c>
      <c r="BU718" s="82">
        <f t="shared" si="88"/>
        <v>4.6900000000000004</v>
      </c>
      <c r="BV718" s="3" t="str">
        <f t="shared" si="89"/>
        <v>1</v>
      </c>
      <c r="BW718" s="3" t="str">
        <f t="shared" si="84"/>
        <v>0</v>
      </c>
      <c r="BX718" s="3" t="str">
        <f t="shared" si="90"/>
        <v>0</v>
      </c>
    </row>
    <row r="719" spans="1:80" x14ac:dyDescent="0.3">
      <c r="A719" t="s">
        <v>2943</v>
      </c>
      <c r="C719" t="s">
        <v>2944</v>
      </c>
      <c r="D719" t="s">
        <v>2945</v>
      </c>
      <c r="F719" t="s">
        <v>116</v>
      </c>
      <c r="G719" t="s">
        <v>155</v>
      </c>
      <c r="H719" t="s">
        <v>68</v>
      </c>
      <c r="K719" t="s">
        <v>156</v>
      </c>
      <c r="N719" t="s">
        <v>118</v>
      </c>
      <c r="O719" t="s">
        <v>2925</v>
      </c>
      <c r="P719" s="1">
        <v>42974</v>
      </c>
      <c r="R719">
        <v>618.6</v>
      </c>
      <c r="S719">
        <v>4</v>
      </c>
      <c r="U719">
        <v>478</v>
      </c>
      <c r="W719">
        <v>11</v>
      </c>
      <c r="Y719" t="s">
        <v>140</v>
      </c>
      <c r="Z719" t="s">
        <v>71</v>
      </c>
      <c r="AB719" t="s">
        <v>72</v>
      </c>
      <c r="AD719" t="s">
        <v>77</v>
      </c>
      <c r="AP719" t="s">
        <v>224</v>
      </c>
      <c r="AW719" t="s">
        <v>73</v>
      </c>
      <c r="AX719" t="s">
        <v>78</v>
      </c>
      <c r="AY719">
        <v>1</v>
      </c>
      <c r="AZ719" t="s">
        <v>49</v>
      </c>
      <c r="BA719" t="s">
        <v>78</v>
      </c>
      <c r="BB719">
        <v>1</v>
      </c>
      <c r="BD719">
        <v>0.2</v>
      </c>
      <c r="BE719">
        <v>239</v>
      </c>
      <c r="BF719">
        <v>239</v>
      </c>
      <c r="BG719">
        <v>6.56</v>
      </c>
      <c r="BL719" t="s">
        <v>155</v>
      </c>
      <c r="BM719" t="s">
        <v>157</v>
      </c>
      <c r="BO719" t="s">
        <v>120</v>
      </c>
      <c r="BP719" t="s">
        <v>77</v>
      </c>
      <c r="BQ719" s="3">
        <v>1</v>
      </c>
      <c r="BR719" s="3" t="str">
        <f t="shared" si="85"/>
        <v>Tránsito de buques por el Canal</v>
      </c>
      <c r="BS719" s="3">
        <f t="shared" si="86"/>
        <v>27</v>
      </c>
      <c r="BT719" s="83">
        <f t="shared" si="87"/>
        <v>0</v>
      </c>
      <c r="BU719" s="82">
        <f t="shared" si="88"/>
        <v>3.2799999999999994</v>
      </c>
      <c r="BV719" s="3" t="str">
        <f t="shared" si="89"/>
        <v>1</v>
      </c>
      <c r="BW719" s="3" t="str">
        <f t="shared" si="84"/>
        <v>0</v>
      </c>
      <c r="BX719" s="3" t="str">
        <f t="shared" si="90"/>
        <v>0</v>
      </c>
    </row>
    <row r="720" spans="1:80" x14ac:dyDescent="0.3">
      <c r="A720" t="s">
        <v>2946</v>
      </c>
      <c r="C720" t="s">
        <v>2947</v>
      </c>
      <c r="D720" t="s">
        <v>2948</v>
      </c>
      <c r="F720" t="s">
        <v>116</v>
      </c>
      <c r="G720" t="s">
        <v>101</v>
      </c>
      <c r="H720" t="s">
        <v>68</v>
      </c>
      <c r="K720" t="s">
        <v>122</v>
      </c>
      <c r="L720" t="s">
        <v>247</v>
      </c>
      <c r="N720" t="s">
        <v>118</v>
      </c>
      <c r="O720" t="s">
        <v>2925</v>
      </c>
      <c r="P720" s="1">
        <v>42974</v>
      </c>
      <c r="R720">
        <v>749.2</v>
      </c>
      <c r="S720">
        <v>4</v>
      </c>
      <c r="U720">
        <v>1524</v>
      </c>
      <c r="W720">
        <v>8</v>
      </c>
      <c r="Y720" t="s">
        <v>70</v>
      </c>
      <c r="Z720" t="s">
        <v>71</v>
      </c>
      <c r="AB720" t="s">
        <v>72</v>
      </c>
      <c r="AK720" t="s">
        <v>215</v>
      </c>
      <c r="AW720" t="s">
        <v>73</v>
      </c>
      <c r="AX720" t="s">
        <v>74</v>
      </c>
      <c r="AY720">
        <v>-1</v>
      </c>
      <c r="AZ720" t="s">
        <v>49</v>
      </c>
      <c r="BA720" t="s">
        <v>74</v>
      </c>
      <c r="BB720">
        <v>-1</v>
      </c>
      <c r="BD720">
        <v>0.78</v>
      </c>
      <c r="BE720">
        <v>1524</v>
      </c>
      <c r="BF720">
        <v>-1524</v>
      </c>
      <c r="BG720">
        <v>1.25</v>
      </c>
      <c r="BL720" t="s">
        <v>101</v>
      </c>
      <c r="BM720" t="s">
        <v>132</v>
      </c>
      <c r="BO720" t="s">
        <v>120</v>
      </c>
      <c r="BP720" t="s">
        <v>77</v>
      </c>
      <c r="BQ720" s="3">
        <v>1</v>
      </c>
      <c r="BR720" s="3" t="str">
        <f t="shared" si="85"/>
        <v>Economía del Canal</v>
      </c>
      <c r="BS720" s="3">
        <f t="shared" si="86"/>
        <v>27</v>
      </c>
      <c r="BT720" s="83">
        <f t="shared" si="87"/>
        <v>0</v>
      </c>
      <c r="BU720" s="82">
        <f t="shared" si="88"/>
        <v>0.625</v>
      </c>
      <c r="BV720" s="3" t="str">
        <f t="shared" si="89"/>
        <v>0</v>
      </c>
      <c r="BW720" s="3" t="str">
        <f t="shared" si="84"/>
        <v>0</v>
      </c>
      <c r="BX720" s="3" t="str">
        <f t="shared" si="90"/>
        <v>1</v>
      </c>
    </row>
    <row r="721" spans="1:80" ht="15" customHeight="1" x14ac:dyDescent="0.3">
      <c r="A721" t="s">
        <v>2949</v>
      </c>
      <c r="C721" t="s">
        <v>2950</v>
      </c>
      <c r="D721" t="s">
        <v>2951</v>
      </c>
      <c r="F721" t="s">
        <v>116</v>
      </c>
      <c r="G721" t="s">
        <v>155</v>
      </c>
      <c r="H721" t="s">
        <v>68</v>
      </c>
      <c r="K721" t="s">
        <v>156</v>
      </c>
      <c r="N721" t="s">
        <v>118</v>
      </c>
      <c r="O721" t="s">
        <v>2925</v>
      </c>
      <c r="P721" s="1">
        <v>42974</v>
      </c>
      <c r="R721">
        <v>467.8</v>
      </c>
      <c r="S721">
        <v>4</v>
      </c>
      <c r="U721">
        <v>364</v>
      </c>
      <c r="W721">
        <v>23</v>
      </c>
      <c r="Y721" t="s">
        <v>140</v>
      </c>
      <c r="Z721" t="s">
        <v>71</v>
      </c>
      <c r="AB721" t="s">
        <v>72</v>
      </c>
      <c r="AP721" t="s">
        <v>224</v>
      </c>
      <c r="AW721" t="s">
        <v>73</v>
      </c>
      <c r="AX721" t="s">
        <v>74</v>
      </c>
      <c r="AY721">
        <v>1</v>
      </c>
      <c r="AZ721" t="s">
        <v>49</v>
      </c>
      <c r="BA721" t="s">
        <v>74</v>
      </c>
      <c r="BB721">
        <v>1</v>
      </c>
      <c r="BD721">
        <v>0.3</v>
      </c>
      <c r="BE721">
        <v>364</v>
      </c>
      <c r="BF721">
        <v>364</v>
      </c>
      <c r="BG721">
        <v>7.81</v>
      </c>
      <c r="BL721" t="s">
        <v>155</v>
      </c>
      <c r="BM721" t="s">
        <v>157</v>
      </c>
      <c r="BO721" t="s">
        <v>120</v>
      </c>
      <c r="BP721" t="s">
        <v>233</v>
      </c>
      <c r="BQ721" s="3">
        <v>1</v>
      </c>
      <c r="BR721" s="3" t="str">
        <f t="shared" si="85"/>
        <v>Tránsito de buques por el Canal</v>
      </c>
      <c r="BS721" s="3">
        <f t="shared" si="86"/>
        <v>27</v>
      </c>
      <c r="BT721" s="83">
        <f t="shared" si="87"/>
        <v>0</v>
      </c>
      <c r="BU721" s="82">
        <f t="shared" si="88"/>
        <v>3.9049999999999994</v>
      </c>
      <c r="BV721" s="3" t="str">
        <f t="shared" si="89"/>
        <v>1</v>
      </c>
      <c r="BW721" s="3" t="str">
        <f t="shared" si="84"/>
        <v>0</v>
      </c>
      <c r="BX721" s="3" t="str">
        <f t="shared" si="90"/>
        <v>0</v>
      </c>
    </row>
    <row r="722" spans="1:80" x14ac:dyDescent="0.3">
      <c r="A722" t="s">
        <v>2952</v>
      </c>
      <c r="C722" t="s">
        <v>2953</v>
      </c>
      <c r="D722" t="s">
        <v>2954</v>
      </c>
      <c r="F722" t="s">
        <v>116</v>
      </c>
      <c r="G722" t="s">
        <v>124</v>
      </c>
      <c r="H722" t="s">
        <v>68</v>
      </c>
      <c r="L722" t="s">
        <v>175</v>
      </c>
      <c r="N722" t="s">
        <v>118</v>
      </c>
      <c r="O722" t="s">
        <v>2925</v>
      </c>
      <c r="P722" s="1">
        <v>42974</v>
      </c>
      <c r="R722">
        <v>196.1</v>
      </c>
      <c r="S722">
        <v>5</v>
      </c>
      <c r="U722">
        <v>221</v>
      </c>
      <c r="W722">
        <v>5</v>
      </c>
      <c r="Y722" t="s">
        <v>70</v>
      </c>
      <c r="Z722" t="s">
        <v>71</v>
      </c>
      <c r="AB722" t="s">
        <v>72</v>
      </c>
      <c r="AD722" t="s">
        <v>77</v>
      </c>
      <c r="AV722" t="s">
        <v>262</v>
      </c>
      <c r="AW722" t="s">
        <v>73</v>
      </c>
      <c r="AX722" t="s">
        <v>82</v>
      </c>
      <c r="AY722">
        <v>0</v>
      </c>
      <c r="AZ722" t="s">
        <v>49</v>
      </c>
      <c r="BA722" t="s">
        <v>82</v>
      </c>
      <c r="BB722">
        <v>0</v>
      </c>
      <c r="BD722">
        <v>0.03</v>
      </c>
      <c r="BE722">
        <v>54.29</v>
      </c>
      <c r="BF722">
        <v>54.29</v>
      </c>
      <c r="BG722">
        <v>5.63</v>
      </c>
      <c r="BL722" t="s">
        <v>124</v>
      </c>
      <c r="BM722" t="s">
        <v>125</v>
      </c>
      <c r="BO722" t="s">
        <v>120</v>
      </c>
      <c r="BP722" t="s">
        <v>77</v>
      </c>
      <c r="BQ722" s="3">
        <v>1</v>
      </c>
      <c r="BR722" s="3" t="str">
        <f t="shared" si="85"/>
        <v>Cumbres, seminarios, foros</v>
      </c>
      <c r="BS722" s="3">
        <f t="shared" si="86"/>
        <v>27</v>
      </c>
      <c r="BT722" s="83">
        <f t="shared" si="87"/>
        <v>0</v>
      </c>
      <c r="BU722" s="82">
        <f t="shared" si="88"/>
        <v>2.8149999999999995</v>
      </c>
      <c r="BV722" s="3" t="str">
        <f t="shared" si="89"/>
        <v>0</v>
      </c>
      <c r="BW722" s="3" t="str">
        <f t="shared" si="84"/>
        <v>1</v>
      </c>
      <c r="BX722" s="3" t="str">
        <f t="shared" si="90"/>
        <v>0</v>
      </c>
    </row>
    <row r="723" spans="1:80" x14ac:dyDescent="0.3">
      <c r="A723" t="s">
        <v>2955</v>
      </c>
      <c r="C723" t="s">
        <v>2956</v>
      </c>
      <c r="D723" t="s">
        <v>2957</v>
      </c>
      <c r="F723" t="s">
        <v>83</v>
      </c>
      <c r="G723" t="s">
        <v>84</v>
      </c>
      <c r="H723" t="s">
        <v>68</v>
      </c>
      <c r="I723" t="s">
        <v>68</v>
      </c>
      <c r="N723" t="s">
        <v>83</v>
      </c>
      <c r="O723" t="s">
        <v>2958</v>
      </c>
      <c r="P723" s="1">
        <v>42975</v>
      </c>
      <c r="Q723" s="2">
        <v>0.26202546296296297</v>
      </c>
      <c r="U723">
        <v>82.65</v>
      </c>
      <c r="V723">
        <v>124</v>
      </c>
      <c r="Z723" t="s">
        <v>71</v>
      </c>
      <c r="AA723" t="s">
        <v>68</v>
      </c>
      <c r="AP723" t="s">
        <v>224</v>
      </c>
      <c r="AW723" t="s">
        <v>73</v>
      </c>
      <c r="AX723" t="s">
        <v>78</v>
      </c>
      <c r="AY723">
        <v>0</v>
      </c>
      <c r="AZ723" t="s">
        <v>49</v>
      </c>
      <c r="BA723" t="s">
        <v>78</v>
      </c>
      <c r="BB723">
        <v>0</v>
      </c>
      <c r="BC723">
        <v>62</v>
      </c>
      <c r="BE723">
        <v>41.33</v>
      </c>
      <c r="BF723">
        <v>41.33</v>
      </c>
      <c r="BG723">
        <v>5</v>
      </c>
      <c r="BL723" t="s">
        <v>85</v>
      </c>
      <c r="BP723" t="s">
        <v>233</v>
      </c>
      <c r="BQ723" s="3">
        <v>1</v>
      </c>
      <c r="BR723" s="3" t="str">
        <f t="shared" si="85"/>
        <v>Tránsito de buques por el Canal</v>
      </c>
      <c r="BS723" s="3">
        <f t="shared" si="86"/>
        <v>28</v>
      </c>
      <c r="BT723" s="83">
        <f t="shared" si="87"/>
        <v>1.5196078431372548E-3</v>
      </c>
      <c r="BU723" s="82">
        <f t="shared" si="88"/>
        <v>2.5</v>
      </c>
      <c r="BV723" s="3" t="str">
        <f t="shared" si="89"/>
        <v>0</v>
      </c>
      <c r="BW723" s="3" t="str">
        <f t="shared" si="84"/>
        <v>1</v>
      </c>
      <c r="BX723" s="3" t="str">
        <f t="shared" si="90"/>
        <v>0</v>
      </c>
    </row>
    <row r="724" spans="1:80" x14ac:dyDescent="0.3">
      <c r="A724" t="s">
        <v>2959</v>
      </c>
      <c r="C724" t="s">
        <v>2960</v>
      </c>
      <c r="D724" t="s">
        <v>2961</v>
      </c>
      <c r="F724" t="s">
        <v>134</v>
      </c>
      <c r="G724" t="s">
        <v>2962</v>
      </c>
      <c r="H724" t="s">
        <v>68</v>
      </c>
      <c r="I724" t="s">
        <v>68</v>
      </c>
      <c r="N724" t="s">
        <v>134</v>
      </c>
      <c r="O724" t="s">
        <v>2963</v>
      </c>
      <c r="P724" s="1">
        <v>42974</v>
      </c>
      <c r="Q724" s="2">
        <v>0.48297453703703702</v>
      </c>
      <c r="U724">
        <v>62</v>
      </c>
      <c r="V724">
        <v>376</v>
      </c>
      <c r="Z724" t="s">
        <v>71</v>
      </c>
      <c r="AA724" t="s">
        <v>68</v>
      </c>
      <c r="AG724" t="s">
        <v>223</v>
      </c>
      <c r="AW724" t="s">
        <v>73</v>
      </c>
      <c r="AX724" t="s">
        <v>82</v>
      </c>
      <c r="AY724">
        <v>0</v>
      </c>
      <c r="AZ724" t="s">
        <v>49</v>
      </c>
      <c r="BA724" t="s">
        <v>82</v>
      </c>
      <c r="BB724">
        <v>0</v>
      </c>
      <c r="BC724">
        <v>5</v>
      </c>
      <c r="BG724">
        <v>5</v>
      </c>
      <c r="BL724" t="s">
        <v>136</v>
      </c>
      <c r="BP724" t="s">
        <v>233</v>
      </c>
      <c r="BQ724" s="3">
        <v>1</v>
      </c>
      <c r="BR724" s="3" t="str">
        <f t="shared" si="85"/>
        <v>Seguridad del Canal</v>
      </c>
      <c r="BS724" s="3">
        <f t="shared" si="86"/>
        <v>27</v>
      </c>
      <c r="BT724" s="83">
        <f t="shared" si="87"/>
        <v>4.6078431372549022E-3</v>
      </c>
      <c r="BU724" s="82">
        <f t="shared" si="88"/>
        <v>2.5</v>
      </c>
      <c r="BV724" s="3" t="str">
        <f t="shared" si="89"/>
        <v>0</v>
      </c>
      <c r="BW724" s="3" t="str">
        <f t="shared" si="84"/>
        <v>1</v>
      </c>
      <c r="BX724" s="3" t="str">
        <f t="shared" si="90"/>
        <v>0</v>
      </c>
      <c r="CA724" s="118">
        <v>247.5</v>
      </c>
      <c r="CB724" s="118">
        <f>+(CA724*BC724)/20</f>
        <v>61.875</v>
      </c>
    </row>
    <row r="725" spans="1:80" x14ac:dyDescent="0.3">
      <c r="A725" t="s">
        <v>2964</v>
      </c>
      <c r="C725" t="s">
        <v>2965</v>
      </c>
      <c r="D725" t="s">
        <v>2966</v>
      </c>
      <c r="F725" t="s">
        <v>116</v>
      </c>
      <c r="G725" t="s">
        <v>2967</v>
      </c>
      <c r="H725" t="s">
        <v>68</v>
      </c>
      <c r="K725" t="s">
        <v>127</v>
      </c>
      <c r="N725" t="s">
        <v>118</v>
      </c>
      <c r="O725" t="s">
        <v>2903</v>
      </c>
      <c r="P725" s="1">
        <v>42973</v>
      </c>
      <c r="R725">
        <v>282.60000000000002</v>
      </c>
      <c r="S725">
        <v>5</v>
      </c>
      <c r="U725">
        <v>364</v>
      </c>
      <c r="W725">
        <v>11</v>
      </c>
      <c r="Y725" t="s">
        <v>2968</v>
      </c>
      <c r="Z725" t="s">
        <v>71</v>
      </c>
      <c r="AB725" t="s">
        <v>72</v>
      </c>
      <c r="AF725" t="s">
        <v>231</v>
      </c>
      <c r="AW725" t="s">
        <v>73</v>
      </c>
      <c r="AX725" t="s">
        <v>82</v>
      </c>
      <c r="AY725">
        <v>0</v>
      </c>
      <c r="AZ725" t="s">
        <v>49</v>
      </c>
      <c r="BA725" t="s">
        <v>82</v>
      </c>
      <c r="BB725">
        <v>0</v>
      </c>
      <c r="BD725">
        <v>0.03</v>
      </c>
      <c r="BE725">
        <v>20.93</v>
      </c>
      <c r="BF725">
        <v>20.93</v>
      </c>
      <c r="BG725">
        <v>5.94</v>
      </c>
      <c r="BL725" t="s">
        <v>2967</v>
      </c>
      <c r="BM725" t="s">
        <v>2969</v>
      </c>
      <c r="BN725">
        <v>1</v>
      </c>
      <c r="BO725" t="s">
        <v>120</v>
      </c>
      <c r="BP725" t="s">
        <v>77</v>
      </c>
      <c r="BQ725" s="3">
        <v>1</v>
      </c>
      <c r="BR725" s="3" t="str">
        <f t="shared" si="85"/>
        <v>Funcionarios de la ACP</v>
      </c>
      <c r="BS725" s="3">
        <f t="shared" si="86"/>
        <v>26</v>
      </c>
      <c r="BT725" s="83">
        <f t="shared" si="87"/>
        <v>0</v>
      </c>
      <c r="BU725" s="82">
        <f t="shared" si="88"/>
        <v>2.9700000000000006</v>
      </c>
      <c r="BV725" s="3" t="str">
        <f t="shared" si="89"/>
        <v>0</v>
      </c>
      <c r="BW725" s="3" t="str">
        <f t="shared" si="84"/>
        <v>1</v>
      </c>
      <c r="BX725" s="3" t="str">
        <f t="shared" si="90"/>
        <v>0</v>
      </c>
    </row>
    <row r="726" spans="1:80" x14ac:dyDescent="0.3">
      <c r="A726" t="s">
        <v>2970</v>
      </c>
      <c r="C726" t="s">
        <v>2971</v>
      </c>
      <c r="D726" t="s">
        <v>2972</v>
      </c>
      <c r="F726" t="s">
        <v>134</v>
      </c>
      <c r="G726" t="s">
        <v>283</v>
      </c>
      <c r="H726" t="s">
        <v>68</v>
      </c>
      <c r="I726" t="s">
        <v>68</v>
      </c>
      <c r="N726" t="s">
        <v>134</v>
      </c>
      <c r="O726" t="s">
        <v>2973</v>
      </c>
      <c r="P726" s="1">
        <v>42975</v>
      </c>
      <c r="Q726" s="2">
        <v>0.54319444444444442</v>
      </c>
      <c r="U726">
        <v>2747.25</v>
      </c>
      <c r="V726">
        <v>222</v>
      </c>
      <c r="Z726" t="s">
        <v>71</v>
      </c>
      <c r="AA726" t="s">
        <v>68</v>
      </c>
      <c r="AF726" t="s">
        <v>221</v>
      </c>
      <c r="AW726" t="s">
        <v>73</v>
      </c>
      <c r="AX726" t="s">
        <v>78</v>
      </c>
      <c r="AY726">
        <v>0</v>
      </c>
      <c r="AZ726" t="s">
        <v>49</v>
      </c>
      <c r="BA726" t="s">
        <v>78</v>
      </c>
      <c r="BB726">
        <v>0</v>
      </c>
      <c r="BC726">
        <v>111</v>
      </c>
      <c r="BE726">
        <v>1373.63</v>
      </c>
      <c r="BF726">
        <v>1373.63</v>
      </c>
      <c r="BG726">
        <v>5</v>
      </c>
      <c r="BL726" t="s">
        <v>160</v>
      </c>
      <c r="BP726" t="s">
        <v>233</v>
      </c>
      <c r="BQ726" s="3">
        <v>1</v>
      </c>
      <c r="BR726" s="3" t="str">
        <f t="shared" si="85"/>
        <v>Administración</v>
      </c>
      <c r="BS726" s="3">
        <f t="shared" si="86"/>
        <v>28</v>
      </c>
      <c r="BT726" s="83">
        <f t="shared" si="87"/>
        <v>2.7205882352941174E-3</v>
      </c>
      <c r="BU726" s="82">
        <f t="shared" si="88"/>
        <v>2.5</v>
      </c>
      <c r="BV726" s="3" t="str">
        <f t="shared" si="89"/>
        <v>0</v>
      </c>
      <c r="BW726" s="3" t="str">
        <f t="shared" si="84"/>
        <v>1</v>
      </c>
      <c r="BX726" s="3" t="str">
        <f t="shared" si="90"/>
        <v>0</v>
      </c>
    </row>
    <row r="727" spans="1:80" x14ac:dyDescent="0.3">
      <c r="A727" t="s">
        <v>2974</v>
      </c>
      <c r="C727" t="s">
        <v>2975</v>
      </c>
      <c r="D727" t="s">
        <v>2976</v>
      </c>
      <c r="F727" t="s">
        <v>116</v>
      </c>
      <c r="G727" t="s">
        <v>124</v>
      </c>
      <c r="H727" t="s">
        <v>68</v>
      </c>
      <c r="L727" t="s">
        <v>175</v>
      </c>
      <c r="N727" t="s">
        <v>118</v>
      </c>
      <c r="O727" t="s">
        <v>2977</v>
      </c>
      <c r="P727" s="1">
        <v>42975</v>
      </c>
      <c r="R727">
        <v>259.60000000000002</v>
      </c>
      <c r="S727">
        <v>5</v>
      </c>
      <c r="U727">
        <v>295</v>
      </c>
      <c r="W727">
        <v>6</v>
      </c>
      <c r="Y727" t="s">
        <v>70</v>
      </c>
      <c r="Z727" t="s">
        <v>71</v>
      </c>
      <c r="AB727" t="s">
        <v>72</v>
      </c>
      <c r="AU727" t="s">
        <v>174</v>
      </c>
      <c r="AW727" t="s">
        <v>73</v>
      </c>
      <c r="AX727" t="s">
        <v>78</v>
      </c>
      <c r="AY727">
        <v>0</v>
      </c>
      <c r="AZ727" t="s">
        <v>49</v>
      </c>
      <c r="BA727" t="s">
        <v>78</v>
      </c>
      <c r="BB727">
        <v>0</v>
      </c>
      <c r="BD727">
        <v>0.08</v>
      </c>
      <c r="BE727">
        <v>147.5</v>
      </c>
      <c r="BF727">
        <v>147.5</v>
      </c>
      <c r="BG727">
        <v>5.94</v>
      </c>
      <c r="BL727" t="s">
        <v>124</v>
      </c>
      <c r="BM727" t="s">
        <v>125</v>
      </c>
      <c r="BO727" t="s">
        <v>120</v>
      </c>
      <c r="BP727" t="s">
        <v>233</v>
      </c>
      <c r="BQ727" s="3">
        <v>1</v>
      </c>
      <c r="BR727" s="3" t="str">
        <f t="shared" si="85"/>
        <v>Relaciones internacionales</v>
      </c>
      <c r="BS727" s="3">
        <f t="shared" si="86"/>
        <v>28</v>
      </c>
      <c r="BT727" s="83">
        <f t="shared" si="87"/>
        <v>0</v>
      </c>
      <c r="BU727" s="82">
        <f t="shared" si="88"/>
        <v>2.9700000000000006</v>
      </c>
      <c r="BV727" s="3" t="str">
        <f t="shared" si="89"/>
        <v>0</v>
      </c>
      <c r="BW727" s="3" t="str">
        <f t="shared" si="84"/>
        <v>1</v>
      </c>
      <c r="BX727" s="3" t="str">
        <f t="shared" si="90"/>
        <v>0</v>
      </c>
    </row>
    <row r="728" spans="1:80" x14ac:dyDescent="0.3">
      <c r="A728" t="s">
        <v>2978</v>
      </c>
      <c r="C728" t="s">
        <v>2979</v>
      </c>
      <c r="D728" t="s">
        <v>2980</v>
      </c>
      <c r="F728" t="s">
        <v>116</v>
      </c>
      <c r="G728" t="s">
        <v>124</v>
      </c>
      <c r="H728" t="s">
        <v>68</v>
      </c>
      <c r="L728" t="s">
        <v>2981</v>
      </c>
      <c r="N728" t="s">
        <v>118</v>
      </c>
      <c r="O728" t="s">
        <v>2977</v>
      </c>
      <c r="P728" s="1">
        <v>42975</v>
      </c>
      <c r="R728">
        <v>1472.6</v>
      </c>
      <c r="S728">
        <v>5</v>
      </c>
      <c r="U728">
        <v>1675</v>
      </c>
      <c r="W728">
        <v>4</v>
      </c>
      <c r="Y728" t="s">
        <v>70</v>
      </c>
      <c r="Z728" t="s">
        <v>71</v>
      </c>
      <c r="AB728" t="s">
        <v>72</v>
      </c>
      <c r="AN728" t="s">
        <v>241</v>
      </c>
      <c r="AW728" t="s">
        <v>73</v>
      </c>
      <c r="AX728" t="s">
        <v>82</v>
      </c>
      <c r="AY728">
        <v>0</v>
      </c>
      <c r="AZ728" t="s">
        <v>49</v>
      </c>
      <c r="BA728" t="s">
        <v>82</v>
      </c>
      <c r="BB728">
        <v>0</v>
      </c>
      <c r="BD728">
        <v>0.03</v>
      </c>
      <c r="BE728">
        <v>54.21</v>
      </c>
      <c r="BF728">
        <v>54.21</v>
      </c>
      <c r="BG728">
        <v>5.63</v>
      </c>
      <c r="BL728" t="s">
        <v>124</v>
      </c>
      <c r="BM728" t="s">
        <v>125</v>
      </c>
      <c r="BO728" t="s">
        <v>120</v>
      </c>
      <c r="BP728" t="s">
        <v>233</v>
      </c>
      <c r="BQ728" s="3">
        <v>1</v>
      </c>
      <c r="BR728" s="3" t="s">
        <v>167</v>
      </c>
      <c r="BS728" s="3">
        <f t="shared" si="86"/>
        <v>28</v>
      </c>
      <c r="BT728" s="83">
        <f t="shared" si="87"/>
        <v>0</v>
      </c>
      <c r="BU728" s="82">
        <f t="shared" si="88"/>
        <v>2.8149999999999995</v>
      </c>
      <c r="BV728" s="3" t="str">
        <f t="shared" si="89"/>
        <v>0</v>
      </c>
      <c r="BW728" s="3" t="str">
        <f t="shared" si="84"/>
        <v>1</v>
      </c>
      <c r="BX728" s="3" t="str">
        <f t="shared" si="90"/>
        <v>0</v>
      </c>
    </row>
    <row r="729" spans="1:80" x14ac:dyDescent="0.3">
      <c r="A729" t="s">
        <v>2982</v>
      </c>
      <c r="B729" t="s">
        <v>2983</v>
      </c>
      <c r="C729" t="s">
        <v>2983</v>
      </c>
      <c r="D729" t="s">
        <v>2984</v>
      </c>
      <c r="F729" t="s">
        <v>66</v>
      </c>
      <c r="G729" t="s">
        <v>80</v>
      </c>
      <c r="H729" t="s">
        <v>68</v>
      </c>
      <c r="N729" t="s">
        <v>69</v>
      </c>
      <c r="O729" t="s">
        <v>2985</v>
      </c>
      <c r="P729" s="1">
        <v>42976</v>
      </c>
      <c r="Q729" s="2">
        <v>7.2916666666666671E-2</v>
      </c>
      <c r="S729">
        <v>26458</v>
      </c>
      <c r="U729">
        <v>190.5</v>
      </c>
      <c r="X729">
        <v>6</v>
      </c>
      <c r="Z729" t="s">
        <v>71</v>
      </c>
      <c r="AB729" t="s">
        <v>72</v>
      </c>
      <c r="AK729" t="s">
        <v>167</v>
      </c>
      <c r="AW729" t="s">
        <v>73</v>
      </c>
      <c r="AX729" t="s">
        <v>78</v>
      </c>
      <c r="AY729">
        <v>1</v>
      </c>
      <c r="AZ729" t="s">
        <v>49</v>
      </c>
      <c r="BA729" t="s">
        <v>78</v>
      </c>
      <c r="BB729">
        <v>1</v>
      </c>
      <c r="BE729">
        <v>95.25</v>
      </c>
      <c r="BF729">
        <v>95.25</v>
      </c>
      <c r="BG729">
        <v>6.56</v>
      </c>
      <c r="BL729" t="s">
        <v>80</v>
      </c>
      <c r="BM729" t="s">
        <v>81</v>
      </c>
      <c r="BP729" t="s">
        <v>233</v>
      </c>
      <c r="BQ729" s="3">
        <v>1</v>
      </c>
      <c r="BR729" s="3" t="s">
        <v>220</v>
      </c>
      <c r="BS729" s="3">
        <f t="shared" si="86"/>
        <v>29</v>
      </c>
      <c r="BT729" s="83">
        <f t="shared" si="87"/>
        <v>0</v>
      </c>
      <c r="BU729" s="82">
        <f t="shared" si="88"/>
        <v>3.2799999999999994</v>
      </c>
      <c r="BV729" s="3" t="str">
        <f t="shared" si="89"/>
        <v>1</v>
      </c>
      <c r="BW729" s="3" t="str">
        <f t="shared" si="84"/>
        <v>0</v>
      </c>
      <c r="BX729" s="3" t="str">
        <f t="shared" si="90"/>
        <v>0</v>
      </c>
    </row>
    <row r="730" spans="1:80" x14ac:dyDescent="0.3">
      <c r="A730" t="s">
        <v>2986</v>
      </c>
      <c r="C730" t="s">
        <v>2987</v>
      </c>
      <c r="D730" t="s">
        <v>2988</v>
      </c>
      <c r="F730" t="s">
        <v>116</v>
      </c>
      <c r="G730" t="s">
        <v>121</v>
      </c>
      <c r="H730" t="s">
        <v>68</v>
      </c>
      <c r="K730" t="s">
        <v>122</v>
      </c>
      <c r="L730" t="s">
        <v>2989</v>
      </c>
      <c r="N730" t="s">
        <v>118</v>
      </c>
      <c r="O730" t="s">
        <v>2977</v>
      </c>
      <c r="P730" s="1">
        <v>42975</v>
      </c>
      <c r="R730">
        <v>60.2</v>
      </c>
      <c r="S730">
        <v>4</v>
      </c>
      <c r="U730">
        <v>80</v>
      </c>
      <c r="W730">
        <v>22</v>
      </c>
      <c r="Y730" t="s">
        <v>70</v>
      </c>
      <c r="Z730" t="s">
        <v>71</v>
      </c>
      <c r="AB730" t="s">
        <v>72</v>
      </c>
      <c r="AV730" t="s">
        <v>312</v>
      </c>
      <c r="AW730" t="s">
        <v>73</v>
      </c>
      <c r="AX730" t="s">
        <v>82</v>
      </c>
      <c r="AY730">
        <v>0</v>
      </c>
      <c r="AZ730" t="s">
        <v>49</v>
      </c>
      <c r="BA730" t="s">
        <v>82</v>
      </c>
      <c r="BB730">
        <v>0</v>
      </c>
      <c r="BD730">
        <v>0.03</v>
      </c>
      <c r="BE730">
        <v>30.12</v>
      </c>
      <c r="BF730">
        <v>30.12</v>
      </c>
      <c r="BG730">
        <v>6.25</v>
      </c>
      <c r="BL730" t="s">
        <v>121</v>
      </c>
      <c r="BM730" t="s">
        <v>123</v>
      </c>
      <c r="BO730" t="s">
        <v>120</v>
      </c>
      <c r="BP730" t="s">
        <v>77</v>
      </c>
      <c r="BQ730" s="3">
        <v>1</v>
      </c>
      <c r="BR730" s="3" t="str">
        <f t="shared" si="85"/>
        <v>Fiestas y cocteles</v>
      </c>
      <c r="BS730" s="3">
        <f t="shared" si="86"/>
        <v>28</v>
      </c>
      <c r="BT730" s="83">
        <f t="shared" si="87"/>
        <v>0</v>
      </c>
      <c r="BU730" s="82">
        <f t="shared" si="88"/>
        <v>3.125</v>
      </c>
      <c r="BV730" s="3" t="str">
        <f t="shared" si="89"/>
        <v>0</v>
      </c>
      <c r="BW730" s="3" t="str">
        <f t="shared" si="84"/>
        <v>1</v>
      </c>
      <c r="BX730" s="3" t="str">
        <f t="shared" si="90"/>
        <v>0</v>
      </c>
    </row>
    <row r="731" spans="1:80" x14ac:dyDescent="0.3">
      <c r="A731" t="s">
        <v>2990</v>
      </c>
      <c r="C731" t="s">
        <v>2991</v>
      </c>
      <c r="D731" t="s">
        <v>2984</v>
      </c>
      <c r="F731" t="s">
        <v>116</v>
      </c>
      <c r="G731" t="s">
        <v>126</v>
      </c>
      <c r="H731" t="s">
        <v>68</v>
      </c>
      <c r="K731" t="s">
        <v>127</v>
      </c>
      <c r="L731" t="s">
        <v>242</v>
      </c>
      <c r="N731" t="s">
        <v>118</v>
      </c>
      <c r="O731" t="s">
        <v>2977</v>
      </c>
      <c r="P731" s="1">
        <v>42975</v>
      </c>
      <c r="R731">
        <v>301.3</v>
      </c>
      <c r="S731">
        <v>5</v>
      </c>
      <c r="U731">
        <v>395</v>
      </c>
      <c r="W731">
        <v>19</v>
      </c>
      <c r="Y731" t="s">
        <v>70</v>
      </c>
      <c r="Z731" t="s">
        <v>71</v>
      </c>
      <c r="AB731" t="s">
        <v>72</v>
      </c>
      <c r="AK731" t="s">
        <v>167</v>
      </c>
      <c r="AW731" t="s">
        <v>73</v>
      </c>
      <c r="AX731" t="s">
        <v>78</v>
      </c>
      <c r="AY731">
        <v>1</v>
      </c>
      <c r="AZ731" t="s">
        <v>49</v>
      </c>
      <c r="BA731" t="s">
        <v>78</v>
      </c>
      <c r="BB731">
        <v>1</v>
      </c>
      <c r="BD731">
        <v>0.09</v>
      </c>
      <c r="BE731">
        <v>197.5</v>
      </c>
      <c r="BF731">
        <v>197.5</v>
      </c>
      <c r="BG731">
        <v>7.5</v>
      </c>
      <c r="BL731" t="s">
        <v>126</v>
      </c>
      <c r="BM731" t="s">
        <v>128</v>
      </c>
      <c r="BO731" t="s">
        <v>120</v>
      </c>
      <c r="BP731" t="s">
        <v>77</v>
      </c>
      <c r="BQ731" s="3">
        <v>1</v>
      </c>
      <c r="BR731" s="3" t="s">
        <v>220</v>
      </c>
      <c r="BS731" s="3">
        <f t="shared" si="86"/>
        <v>28</v>
      </c>
      <c r="BT731" s="83">
        <f t="shared" si="87"/>
        <v>0</v>
      </c>
      <c r="BU731" s="82">
        <f t="shared" si="88"/>
        <v>3.75</v>
      </c>
      <c r="BV731" s="3" t="str">
        <f t="shared" si="89"/>
        <v>1</v>
      </c>
      <c r="BW731" s="3" t="str">
        <f t="shared" si="84"/>
        <v>0</v>
      </c>
      <c r="BX731" s="3" t="str">
        <f t="shared" si="90"/>
        <v>0</v>
      </c>
    </row>
    <row r="732" spans="1:80" x14ac:dyDescent="0.3">
      <c r="A732" t="s">
        <v>2992</v>
      </c>
      <c r="C732" t="s">
        <v>2993</v>
      </c>
      <c r="D732" t="s">
        <v>143</v>
      </c>
      <c r="F732" t="s">
        <v>116</v>
      </c>
      <c r="G732" t="s">
        <v>126</v>
      </c>
      <c r="H732" t="s">
        <v>68</v>
      </c>
      <c r="K732" t="s">
        <v>127</v>
      </c>
      <c r="N732" t="s">
        <v>118</v>
      </c>
      <c r="O732" t="s">
        <v>2977</v>
      </c>
      <c r="P732" s="1">
        <v>42975</v>
      </c>
      <c r="R732">
        <v>1716</v>
      </c>
      <c r="S732">
        <v>5</v>
      </c>
      <c r="U732">
        <v>2195</v>
      </c>
      <c r="W732">
        <v>1</v>
      </c>
      <c r="Y732" t="s">
        <v>70</v>
      </c>
      <c r="Z732" t="s">
        <v>71</v>
      </c>
      <c r="AB732" t="s">
        <v>72</v>
      </c>
      <c r="AK732" t="s">
        <v>215</v>
      </c>
      <c r="AW732" t="s">
        <v>73</v>
      </c>
      <c r="AX732" t="s">
        <v>78</v>
      </c>
      <c r="AY732">
        <v>0</v>
      </c>
      <c r="AZ732" t="s">
        <v>49</v>
      </c>
      <c r="BA732" t="s">
        <v>78</v>
      </c>
      <c r="BB732">
        <v>0</v>
      </c>
      <c r="BD732">
        <v>0.5</v>
      </c>
      <c r="BE732">
        <v>1097.5</v>
      </c>
      <c r="BF732">
        <v>1097.5</v>
      </c>
      <c r="BG732">
        <v>6.25</v>
      </c>
      <c r="BL732" t="s">
        <v>126</v>
      </c>
      <c r="BM732" t="s">
        <v>128</v>
      </c>
      <c r="BO732" t="s">
        <v>120</v>
      </c>
      <c r="BP732" t="s">
        <v>77</v>
      </c>
      <c r="BQ732" s="3">
        <v>1</v>
      </c>
      <c r="BR732" s="3" t="str">
        <f t="shared" si="85"/>
        <v>Economía del Canal</v>
      </c>
      <c r="BS732" s="3">
        <f t="shared" si="86"/>
        <v>28</v>
      </c>
      <c r="BT732" s="83">
        <f t="shared" si="87"/>
        <v>0</v>
      </c>
      <c r="BU732" s="82">
        <f t="shared" si="88"/>
        <v>3.125</v>
      </c>
      <c r="BV732" s="3" t="str">
        <f t="shared" si="89"/>
        <v>0</v>
      </c>
      <c r="BW732" s="3" t="str">
        <f t="shared" si="84"/>
        <v>1</v>
      </c>
      <c r="BX732" s="3" t="str">
        <f t="shared" si="90"/>
        <v>0</v>
      </c>
    </row>
    <row r="733" spans="1:80" x14ac:dyDescent="0.3">
      <c r="A733" t="s">
        <v>2994</v>
      </c>
      <c r="C733" t="s">
        <v>2995</v>
      </c>
      <c r="D733" t="s">
        <v>2996</v>
      </c>
      <c r="F733" t="s">
        <v>116</v>
      </c>
      <c r="G733" t="s">
        <v>86</v>
      </c>
      <c r="H733" t="s">
        <v>68</v>
      </c>
      <c r="K733" t="s">
        <v>130</v>
      </c>
      <c r="L733" t="s">
        <v>2997</v>
      </c>
      <c r="N733" t="s">
        <v>118</v>
      </c>
      <c r="O733" t="s">
        <v>2977</v>
      </c>
      <c r="P733" s="1">
        <v>42975</v>
      </c>
      <c r="R733">
        <v>479.9</v>
      </c>
      <c r="S733">
        <v>4</v>
      </c>
      <c r="U733">
        <v>727</v>
      </c>
      <c r="W733">
        <v>10</v>
      </c>
      <c r="Y733" t="s">
        <v>70</v>
      </c>
      <c r="Z733" t="s">
        <v>71</v>
      </c>
      <c r="AB733" t="s">
        <v>72</v>
      </c>
      <c r="AK733" t="s">
        <v>167</v>
      </c>
      <c r="AW733" t="s">
        <v>73</v>
      </c>
      <c r="AX733" t="s">
        <v>82</v>
      </c>
      <c r="AY733">
        <v>0</v>
      </c>
      <c r="AZ733" t="s">
        <v>49</v>
      </c>
      <c r="BA733" t="s">
        <v>82</v>
      </c>
      <c r="BB733">
        <v>0</v>
      </c>
      <c r="BD733">
        <v>0.03</v>
      </c>
      <c r="BE733">
        <v>42.49</v>
      </c>
      <c r="BF733">
        <v>42.49</v>
      </c>
      <c r="BG733">
        <v>6.25</v>
      </c>
      <c r="BL733" t="s">
        <v>86</v>
      </c>
      <c r="BM733" t="s">
        <v>131</v>
      </c>
      <c r="BO733" t="s">
        <v>120</v>
      </c>
      <c r="BP733" t="s">
        <v>233</v>
      </c>
      <c r="BQ733" s="3">
        <v>1</v>
      </c>
      <c r="BR733" s="3" t="s">
        <v>215</v>
      </c>
      <c r="BS733" s="3">
        <f t="shared" si="86"/>
        <v>28</v>
      </c>
      <c r="BT733" s="83">
        <f t="shared" si="87"/>
        <v>0</v>
      </c>
      <c r="BU733" s="82">
        <f t="shared" si="88"/>
        <v>3.125</v>
      </c>
      <c r="BV733" s="3" t="str">
        <f t="shared" si="89"/>
        <v>0</v>
      </c>
      <c r="BW733" s="3" t="str">
        <f t="shared" si="84"/>
        <v>1</v>
      </c>
      <c r="BX733" s="3" t="str">
        <f t="shared" si="90"/>
        <v>0</v>
      </c>
    </row>
    <row r="734" spans="1:80" x14ac:dyDescent="0.3">
      <c r="A734" t="s">
        <v>2998</v>
      </c>
      <c r="C734" t="s">
        <v>2999</v>
      </c>
      <c r="D734" t="s">
        <v>3000</v>
      </c>
      <c r="F734" t="s">
        <v>116</v>
      </c>
      <c r="G734" t="s">
        <v>126</v>
      </c>
      <c r="H734" t="s">
        <v>68</v>
      </c>
      <c r="K734" t="s">
        <v>127</v>
      </c>
      <c r="L734" t="s">
        <v>176</v>
      </c>
      <c r="N734" t="s">
        <v>118</v>
      </c>
      <c r="O734" t="s">
        <v>2977</v>
      </c>
      <c r="P734" s="1">
        <v>42975</v>
      </c>
      <c r="R734">
        <v>764.4</v>
      </c>
      <c r="S734">
        <v>5</v>
      </c>
      <c r="U734">
        <v>1003</v>
      </c>
      <c r="W734">
        <v>13</v>
      </c>
      <c r="Y734" t="s">
        <v>70</v>
      </c>
      <c r="Z734" t="s">
        <v>71</v>
      </c>
      <c r="AB734" t="s">
        <v>72</v>
      </c>
      <c r="AP734" t="s">
        <v>224</v>
      </c>
      <c r="AW734" t="s">
        <v>73</v>
      </c>
      <c r="AX734" t="s">
        <v>78</v>
      </c>
      <c r="AY734">
        <v>1</v>
      </c>
      <c r="AZ734" t="s">
        <v>49</v>
      </c>
      <c r="BA734" t="s">
        <v>78</v>
      </c>
      <c r="BB734">
        <v>1</v>
      </c>
      <c r="BD734">
        <v>0.23</v>
      </c>
      <c r="BE734">
        <v>501.5</v>
      </c>
      <c r="BF734">
        <v>501.5</v>
      </c>
      <c r="BG734">
        <v>7.5</v>
      </c>
      <c r="BL734" t="s">
        <v>126</v>
      </c>
      <c r="BM734" t="s">
        <v>128</v>
      </c>
      <c r="BO734" t="s">
        <v>120</v>
      </c>
      <c r="BP734" t="s">
        <v>77</v>
      </c>
      <c r="BQ734" s="3">
        <v>1</v>
      </c>
      <c r="BR734" s="3" t="str">
        <f t="shared" si="85"/>
        <v>Tránsito de buques por el Canal</v>
      </c>
      <c r="BS734" s="3">
        <f t="shared" si="86"/>
        <v>28</v>
      </c>
      <c r="BT734" s="83">
        <f t="shared" si="87"/>
        <v>0</v>
      </c>
      <c r="BU734" s="82">
        <f t="shared" si="88"/>
        <v>3.75</v>
      </c>
      <c r="BV734" s="3" t="str">
        <f t="shared" si="89"/>
        <v>1</v>
      </c>
      <c r="BW734" s="3" t="str">
        <f t="shared" si="84"/>
        <v>0</v>
      </c>
      <c r="BX734" s="3" t="str">
        <f t="shared" si="90"/>
        <v>0</v>
      </c>
    </row>
    <row r="735" spans="1:80" x14ac:dyDescent="0.3">
      <c r="A735" t="s">
        <v>3001</v>
      </c>
      <c r="C735" t="s">
        <v>3002</v>
      </c>
      <c r="D735" t="s">
        <v>3003</v>
      </c>
      <c r="F735" t="s">
        <v>116</v>
      </c>
      <c r="G735" t="s">
        <v>250</v>
      </c>
      <c r="H735" t="s">
        <v>68</v>
      </c>
      <c r="K735" t="s">
        <v>127</v>
      </c>
      <c r="L735" t="s">
        <v>1014</v>
      </c>
      <c r="N735" t="s">
        <v>118</v>
      </c>
      <c r="O735" t="s">
        <v>2977</v>
      </c>
      <c r="P735" s="1">
        <v>42975</v>
      </c>
      <c r="R735">
        <v>1022</v>
      </c>
      <c r="S735">
        <v>5</v>
      </c>
      <c r="U735">
        <v>4154</v>
      </c>
      <c r="W735">
        <v>14</v>
      </c>
      <c r="Y735" t="s">
        <v>140</v>
      </c>
      <c r="Z735" t="s">
        <v>71</v>
      </c>
      <c r="AB735" t="s">
        <v>72</v>
      </c>
      <c r="AF735" t="s">
        <v>214</v>
      </c>
      <c r="AW735" t="s">
        <v>73</v>
      </c>
      <c r="AX735" t="s">
        <v>74</v>
      </c>
      <c r="AY735">
        <v>0</v>
      </c>
      <c r="AZ735" t="s">
        <v>49</v>
      </c>
      <c r="BA735" t="s">
        <v>74</v>
      </c>
      <c r="BB735">
        <v>0</v>
      </c>
      <c r="BD735">
        <v>1.89</v>
      </c>
      <c r="BE735">
        <v>4154</v>
      </c>
      <c r="BF735">
        <v>4154</v>
      </c>
      <c r="BG735">
        <v>6.88</v>
      </c>
      <c r="BL735" t="s">
        <v>250</v>
      </c>
      <c r="BM735" t="s">
        <v>251</v>
      </c>
      <c r="BN735">
        <v>1</v>
      </c>
      <c r="BO735" t="s">
        <v>120</v>
      </c>
      <c r="BP735" t="s">
        <v>77</v>
      </c>
      <c r="BQ735" s="3">
        <v>1</v>
      </c>
      <c r="BR735" s="3" t="str">
        <f t="shared" si="85"/>
        <v xml:space="preserve">Obras y arreglos </v>
      </c>
      <c r="BS735" s="3">
        <f t="shared" si="86"/>
        <v>28</v>
      </c>
      <c r="BT735" s="83">
        <f t="shared" si="87"/>
        <v>0</v>
      </c>
      <c r="BU735" s="82">
        <f t="shared" si="88"/>
        <v>3.4399999999999995</v>
      </c>
      <c r="BV735" s="3" t="str">
        <f t="shared" si="89"/>
        <v>0</v>
      </c>
      <c r="BW735" s="3" t="str">
        <f t="shared" si="84"/>
        <v>1</v>
      </c>
      <c r="BX735" s="3" t="str">
        <f t="shared" si="90"/>
        <v>0</v>
      </c>
    </row>
    <row r="736" spans="1:80" x14ac:dyDescent="0.3">
      <c r="A736" t="s">
        <v>3004</v>
      </c>
      <c r="C736" t="s">
        <v>3005</v>
      </c>
      <c r="D736" t="s">
        <v>3006</v>
      </c>
      <c r="F736" t="s">
        <v>83</v>
      </c>
      <c r="G736" t="s">
        <v>244</v>
      </c>
      <c r="H736" t="s">
        <v>68</v>
      </c>
      <c r="I736" t="s">
        <v>68</v>
      </c>
      <c r="N736" t="s">
        <v>83</v>
      </c>
      <c r="O736" t="s">
        <v>3007</v>
      </c>
      <c r="P736" s="1">
        <v>42976</v>
      </c>
      <c r="Q736" s="2">
        <v>0.36001157407407408</v>
      </c>
      <c r="U736">
        <v>63.54</v>
      </c>
      <c r="V736">
        <v>44</v>
      </c>
      <c r="Z736" t="s">
        <v>71</v>
      </c>
      <c r="AA736" t="s">
        <v>68</v>
      </c>
      <c r="AP736" t="s">
        <v>224</v>
      </c>
      <c r="AW736" t="s">
        <v>73</v>
      </c>
      <c r="AX736" t="s">
        <v>78</v>
      </c>
      <c r="AY736">
        <v>0</v>
      </c>
      <c r="AZ736" t="s">
        <v>49</v>
      </c>
      <c r="BA736" t="s">
        <v>78</v>
      </c>
      <c r="BB736">
        <v>0</v>
      </c>
      <c r="BC736">
        <v>22</v>
      </c>
      <c r="BE736">
        <v>31.77</v>
      </c>
      <c r="BF736">
        <v>31.77</v>
      </c>
      <c r="BG736">
        <v>5</v>
      </c>
      <c r="BL736" t="s">
        <v>245</v>
      </c>
      <c r="BP736" t="s">
        <v>233</v>
      </c>
      <c r="BQ736" s="3">
        <v>1</v>
      </c>
      <c r="BR736" s="3" t="s">
        <v>215</v>
      </c>
      <c r="BS736" s="3">
        <f t="shared" si="86"/>
        <v>29</v>
      </c>
      <c r="BT736" s="83">
        <f t="shared" si="87"/>
        <v>5.3921568627450977E-4</v>
      </c>
      <c r="BU736" s="82">
        <f t="shared" si="88"/>
        <v>2.5</v>
      </c>
      <c r="BV736" s="3" t="str">
        <f t="shared" si="89"/>
        <v>0</v>
      </c>
      <c r="BW736" s="3" t="str">
        <f t="shared" si="84"/>
        <v>1</v>
      </c>
      <c r="BX736" s="3" t="str">
        <f t="shared" si="90"/>
        <v>0</v>
      </c>
    </row>
    <row r="737" spans="1:76" x14ac:dyDescent="0.3">
      <c r="A737" t="s">
        <v>3008</v>
      </c>
      <c r="B737" t="s">
        <v>3009</v>
      </c>
      <c r="C737" t="s">
        <v>3009</v>
      </c>
      <c r="D737" t="s">
        <v>3010</v>
      </c>
      <c r="F737" t="s">
        <v>66</v>
      </c>
      <c r="G737" t="s">
        <v>67</v>
      </c>
      <c r="H737" t="s">
        <v>68</v>
      </c>
      <c r="L737" t="s">
        <v>3011</v>
      </c>
      <c r="N737" t="s">
        <v>69</v>
      </c>
      <c r="O737" t="s">
        <v>3012</v>
      </c>
      <c r="P737" s="1">
        <v>42976</v>
      </c>
      <c r="Q737" s="2">
        <v>0.73958333333333337</v>
      </c>
      <c r="S737">
        <v>50948</v>
      </c>
      <c r="U737">
        <v>473.81</v>
      </c>
      <c r="X737">
        <v>6</v>
      </c>
      <c r="Y737" t="s">
        <v>70</v>
      </c>
      <c r="Z737" t="s">
        <v>71</v>
      </c>
      <c r="AB737" t="s">
        <v>72</v>
      </c>
      <c r="AE737" t="s">
        <v>194</v>
      </c>
      <c r="AV737" t="s">
        <v>3013</v>
      </c>
      <c r="AW737" t="s">
        <v>73</v>
      </c>
      <c r="AX737" t="s">
        <v>78</v>
      </c>
      <c r="AY737">
        <v>1</v>
      </c>
      <c r="AZ737" t="s">
        <v>49</v>
      </c>
      <c r="BA737" t="s">
        <v>78</v>
      </c>
      <c r="BB737">
        <v>1</v>
      </c>
      <c r="BE737">
        <v>236.91</v>
      </c>
      <c r="BF737">
        <v>236.91</v>
      </c>
      <c r="BG737">
        <v>6.88</v>
      </c>
      <c r="BL737" t="s">
        <v>67</v>
      </c>
      <c r="BM737" t="s">
        <v>75</v>
      </c>
      <c r="BP737" t="s">
        <v>233</v>
      </c>
      <c r="BQ737" s="3">
        <v>1</v>
      </c>
      <c r="BR737" s="3" t="str">
        <f t="shared" si="85"/>
        <v>Audiovisuales teatro</v>
      </c>
      <c r="BS737" s="3">
        <f t="shared" si="86"/>
        <v>29</v>
      </c>
      <c r="BT737" s="83">
        <f t="shared" si="87"/>
        <v>0</v>
      </c>
      <c r="BU737" s="82">
        <f t="shared" si="88"/>
        <v>3.4399999999999995</v>
      </c>
      <c r="BV737" s="3" t="str">
        <f t="shared" si="89"/>
        <v>1</v>
      </c>
      <c r="BW737" s="3" t="str">
        <f t="shared" si="84"/>
        <v>0</v>
      </c>
      <c r="BX737" s="3" t="str">
        <f t="shared" si="90"/>
        <v>0</v>
      </c>
    </row>
    <row r="738" spans="1:76" ht="15" customHeight="1" x14ac:dyDescent="0.3">
      <c r="A738" t="s">
        <v>3014</v>
      </c>
      <c r="C738" t="s">
        <v>3015</v>
      </c>
      <c r="D738" t="s">
        <v>3016</v>
      </c>
      <c r="F738" t="s">
        <v>83</v>
      </c>
      <c r="G738" t="s">
        <v>137</v>
      </c>
      <c r="H738" t="s">
        <v>68</v>
      </c>
      <c r="I738" t="s">
        <v>68</v>
      </c>
      <c r="N738" t="s">
        <v>83</v>
      </c>
      <c r="O738" t="s">
        <v>3017</v>
      </c>
      <c r="P738" s="1">
        <v>42976</v>
      </c>
      <c r="Q738" s="2">
        <v>0.42435185185185187</v>
      </c>
      <c r="U738">
        <v>125.85</v>
      </c>
      <c r="V738">
        <v>118</v>
      </c>
      <c r="Z738" t="s">
        <v>71</v>
      </c>
      <c r="AA738" t="s">
        <v>68</v>
      </c>
      <c r="AU738" t="s">
        <v>174</v>
      </c>
      <c r="AW738" t="s">
        <v>73</v>
      </c>
      <c r="AX738" t="s">
        <v>82</v>
      </c>
      <c r="AY738">
        <v>0</v>
      </c>
      <c r="AZ738" t="s">
        <v>49</v>
      </c>
      <c r="BA738" t="s">
        <v>82</v>
      </c>
      <c r="BB738">
        <v>0</v>
      </c>
      <c r="BC738">
        <v>5</v>
      </c>
      <c r="BE738">
        <v>10</v>
      </c>
      <c r="BF738">
        <v>5.33</v>
      </c>
      <c r="BG738">
        <v>5</v>
      </c>
      <c r="BL738" t="s">
        <v>138</v>
      </c>
      <c r="BP738" t="s">
        <v>233</v>
      </c>
      <c r="BQ738" s="3">
        <v>1</v>
      </c>
      <c r="BR738" s="3" t="str">
        <f t="shared" si="85"/>
        <v>Relaciones internacionales</v>
      </c>
      <c r="BS738" s="3">
        <f t="shared" si="86"/>
        <v>29</v>
      </c>
      <c r="BT738" s="83">
        <f t="shared" si="87"/>
        <v>1.446078431372549E-3</v>
      </c>
      <c r="BU738" s="82">
        <f t="shared" si="88"/>
        <v>2.5</v>
      </c>
      <c r="BV738" s="3" t="str">
        <f t="shared" si="89"/>
        <v>0</v>
      </c>
      <c r="BW738" s="3" t="str">
        <f t="shared" si="84"/>
        <v>1</v>
      </c>
      <c r="BX738" s="3" t="str">
        <f t="shared" si="90"/>
        <v>0</v>
      </c>
    </row>
    <row r="739" spans="1:76" x14ac:dyDescent="0.3">
      <c r="A739" t="s">
        <v>3018</v>
      </c>
      <c r="B739" t="s">
        <v>2983</v>
      </c>
      <c r="C739" t="s">
        <v>2983</v>
      </c>
      <c r="D739" t="s">
        <v>3019</v>
      </c>
      <c r="F739" t="s">
        <v>66</v>
      </c>
      <c r="G739" t="s">
        <v>80</v>
      </c>
      <c r="H739" t="s">
        <v>68</v>
      </c>
      <c r="N739" t="s">
        <v>69</v>
      </c>
      <c r="O739" t="s">
        <v>3020</v>
      </c>
      <c r="P739" s="1">
        <v>42976</v>
      </c>
      <c r="Q739" s="2">
        <v>0.68888888888888899</v>
      </c>
      <c r="S739">
        <v>26458</v>
      </c>
      <c r="U739">
        <v>190.5</v>
      </c>
      <c r="X739">
        <v>6</v>
      </c>
      <c r="Z739" t="s">
        <v>71</v>
      </c>
      <c r="AB739" t="s">
        <v>72</v>
      </c>
      <c r="AK739" t="s">
        <v>167</v>
      </c>
      <c r="AW739" t="s">
        <v>73</v>
      </c>
      <c r="AX739" t="s">
        <v>78</v>
      </c>
      <c r="AY739">
        <v>1</v>
      </c>
      <c r="AZ739" t="s">
        <v>49</v>
      </c>
      <c r="BA739" t="s">
        <v>78</v>
      </c>
      <c r="BB739">
        <v>1</v>
      </c>
      <c r="BE739">
        <v>95.25</v>
      </c>
      <c r="BF739">
        <v>95.25</v>
      </c>
      <c r="BG739">
        <v>6.56</v>
      </c>
      <c r="BL739" t="s">
        <v>80</v>
      </c>
      <c r="BM739" t="s">
        <v>81</v>
      </c>
      <c r="BP739" t="s">
        <v>233</v>
      </c>
      <c r="BQ739" s="3">
        <v>1</v>
      </c>
      <c r="BR739" s="3" t="str">
        <f t="shared" si="85"/>
        <v>Economía de Panamá</v>
      </c>
      <c r="BS739" s="3">
        <f t="shared" si="86"/>
        <v>29</v>
      </c>
      <c r="BT739" s="83">
        <f t="shared" si="87"/>
        <v>0</v>
      </c>
      <c r="BU739" s="82">
        <f t="shared" si="88"/>
        <v>3.2799999999999994</v>
      </c>
      <c r="BV739" s="3" t="str">
        <f t="shared" si="89"/>
        <v>1</v>
      </c>
      <c r="BW739" s="3" t="str">
        <f t="shared" si="84"/>
        <v>0</v>
      </c>
      <c r="BX739" s="3" t="str">
        <f t="shared" si="90"/>
        <v>0</v>
      </c>
    </row>
    <row r="740" spans="1:76" x14ac:dyDescent="0.3">
      <c r="A740" t="s">
        <v>3021</v>
      </c>
      <c r="C740" t="s">
        <v>3022</v>
      </c>
      <c r="D740" t="s">
        <v>3023</v>
      </c>
      <c r="F740" t="s">
        <v>116</v>
      </c>
      <c r="G740" t="s">
        <v>121</v>
      </c>
      <c r="H740" t="s">
        <v>68</v>
      </c>
      <c r="K740" t="s">
        <v>122</v>
      </c>
      <c r="L740" t="s">
        <v>3024</v>
      </c>
      <c r="N740" t="s">
        <v>118</v>
      </c>
      <c r="O740" t="s">
        <v>3025</v>
      </c>
      <c r="P740" s="1">
        <v>42976</v>
      </c>
      <c r="R740">
        <v>655.8</v>
      </c>
      <c r="S740">
        <v>4</v>
      </c>
      <c r="U740">
        <v>902</v>
      </c>
      <c r="W740">
        <v>16</v>
      </c>
      <c r="Y740" t="s">
        <v>70</v>
      </c>
      <c r="Z740" t="s">
        <v>71</v>
      </c>
      <c r="AB740" t="s">
        <v>72</v>
      </c>
      <c r="AG740" t="s">
        <v>3026</v>
      </c>
      <c r="AW740" t="s">
        <v>73</v>
      </c>
      <c r="AX740" t="s">
        <v>82</v>
      </c>
      <c r="AY740">
        <v>0</v>
      </c>
      <c r="AZ740" t="s">
        <v>49</v>
      </c>
      <c r="BA740" t="s">
        <v>82</v>
      </c>
      <c r="BB740">
        <v>0</v>
      </c>
      <c r="BD740">
        <v>0.03</v>
      </c>
      <c r="BE740">
        <v>30.06</v>
      </c>
      <c r="BF740">
        <v>30.06</v>
      </c>
      <c r="BG740">
        <v>6.25</v>
      </c>
      <c r="BL740" t="s">
        <v>121</v>
      </c>
      <c r="BM740" t="s">
        <v>123</v>
      </c>
      <c r="BO740" t="s">
        <v>120</v>
      </c>
      <c r="BP740" t="s">
        <v>77</v>
      </c>
      <c r="BQ740" s="3">
        <v>1</v>
      </c>
      <c r="BR740" s="3" t="str">
        <f t="shared" si="85"/>
        <v>Violencia y drogas</v>
      </c>
      <c r="BS740" s="3">
        <f t="shared" si="86"/>
        <v>29</v>
      </c>
      <c r="BT740" s="83">
        <f t="shared" si="87"/>
        <v>0</v>
      </c>
      <c r="BU740" s="82">
        <f t="shared" si="88"/>
        <v>3.125</v>
      </c>
      <c r="BV740" s="3" t="str">
        <f t="shared" si="89"/>
        <v>0</v>
      </c>
      <c r="BW740" s="3" t="str">
        <f t="shared" si="84"/>
        <v>1</v>
      </c>
      <c r="BX740" s="3" t="str">
        <f t="shared" si="90"/>
        <v>0</v>
      </c>
    </row>
    <row r="741" spans="1:76" x14ac:dyDescent="0.3">
      <c r="A741" t="s">
        <v>3027</v>
      </c>
      <c r="C741" t="s">
        <v>3028</v>
      </c>
      <c r="D741" t="s">
        <v>3029</v>
      </c>
      <c r="F741" t="s">
        <v>116</v>
      </c>
      <c r="G741" t="s">
        <v>126</v>
      </c>
      <c r="H741" t="s">
        <v>68</v>
      </c>
      <c r="K741" t="s">
        <v>127</v>
      </c>
      <c r="L741" t="s">
        <v>3030</v>
      </c>
      <c r="N741" t="s">
        <v>118</v>
      </c>
      <c r="O741" t="s">
        <v>3025</v>
      </c>
      <c r="P741" s="1">
        <v>42976</v>
      </c>
      <c r="R741">
        <v>782.1</v>
      </c>
      <c r="S741">
        <v>5</v>
      </c>
      <c r="U741">
        <v>1026</v>
      </c>
      <c r="W741">
        <v>15</v>
      </c>
      <c r="Y741" t="s">
        <v>70</v>
      </c>
      <c r="Z741" t="s">
        <v>71</v>
      </c>
      <c r="AB741" t="s">
        <v>72</v>
      </c>
      <c r="AK741" t="s">
        <v>167</v>
      </c>
      <c r="AW741" t="s">
        <v>73</v>
      </c>
      <c r="AX741" t="s">
        <v>78</v>
      </c>
      <c r="AY741">
        <v>1</v>
      </c>
      <c r="AZ741" t="s">
        <v>49</v>
      </c>
      <c r="BA741" t="s">
        <v>78</v>
      </c>
      <c r="BB741">
        <v>1</v>
      </c>
      <c r="BD741">
        <v>0.23</v>
      </c>
      <c r="BE741">
        <v>513</v>
      </c>
      <c r="BF741">
        <v>513</v>
      </c>
      <c r="BG741">
        <v>7.5</v>
      </c>
      <c r="BL741" t="s">
        <v>126</v>
      </c>
      <c r="BM741" t="s">
        <v>128</v>
      </c>
      <c r="BO741" t="s">
        <v>120</v>
      </c>
      <c r="BP741" t="s">
        <v>77</v>
      </c>
      <c r="BQ741" s="3">
        <v>1</v>
      </c>
      <c r="BR741" s="3" t="str">
        <f t="shared" si="85"/>
        <v>Economía de Panamá</v>
      </c>
      <c r="BS741" s="3">
        <f t="shared" si="86"/>
        <v>29</v>
      </c>
      <c r="BT741" s="83">
        <f t="shared" si="87"/>
        <v>0</v>
      </c>
      <c r="BU741" s="82">
        <f t="shared" si="88"/>
        <v>3.75</v>
      </c>
      <c r="BV741" s="3" t="str">
        <f t="shared" si="89"/>
        <v>1</v>
      </c>
      <c r="BW741" s="3" t="str">
        <f t="shared" si="84"/>
        <v>0</v>
      </c>
      <c r="BX741" s="3" t="str">
        <f t="shared" si="90"/>
        <v>0</v>
      </c>
    </row>
    <row r="742" spans="1:76" x14ac:dyDescent="0.3">
      <c r="A742" t="s">
        <v>3031</v>
      </c>
      <c r="C742" t="s">
        <v>3032</v>
      </c>
      <c r="D742" t="s">
        <v>3033</v>
      </c>
      <c r="F742" t="s">
        <v>83</v>
      </c>
      <c r="G742" t="s">
        <v>244</v>
      </c>
      <c r="H742" t="s">
        <v>68</v>
      </c>
      <c r="I742" t="s">
        <v>68</v>
      </c>
      <c r="N742" t="s">
        <v>83</v>
      </c>
      <c r="O742" t="s">
        <v>3034</v>
      </c>
      <c r="P742" s="1">
        <v>42977</v>
      </c>
      <c r="Q742" s="2">
        <v>0.24124999999999999</v>
      </c>
      <c r="U742">
        <v>129.96</v>
      </c>
      <c r="V742">
        <v>90</v>
      </c>
      <c r="Z742" t="s">
        <v>71</v>
      </c>
      <c r="AA742" t="s">
        <v>68</v>
      </c>
      <c r="AR742" t="s">
        <v>3035</v>
      </c>
      <c r="AW742" t="s">
        <v>73</v>
      </c>
      <c r="AX742" t="s">
        <v>82</v>
      </c>
      <c r="AY742">
        <v>0</v>
      </c>
      <c r="AZ742" t="s">
        <v>49</v>
      </c>
      <c r="BA742" t="s">
        <v>82</v>
      </c>
      <c r="BB742">
        <v>0</v>
      </c>
      <c r="BC742">
        <v>5</v>
      </c>
      <c r="BE742">
        <v>10</v>
      </c>
      <c r="BF742">
        <v>7.22</v>
      </c>
      <c r="BG742">
        <v>5</v>
      </c>
      <c r="BL742" t="s">
        <v>245</v>
      </c>
      <c r="BP742" t="s">
        <v>233</v>
      </c>
      <c r="BQ742" s="3">
        <v>1</v>
      </c>
      <c r="BR742" s="3" t="str">
        <f t="shared" si="85"/>
        <v>Recostrucción de barrios</v>
      </c>
      <c r="BS742" s="3">
        <f t="shared" si="86"/>
        <v>30</v>
      </c>
      <c r="BT742" s="83">
        <f t="shared" si="87"/>
        <v>1.1029411764705882E-3</v>
      </c>
      <c r="BU742" s="82">
        <f t="shared" si="88"/>
        <v>2.5</v>
      </c>
      <c r="BV742" s="3" t="str">
        <f t="shared" si="89"/>
        <v>0</v>
      </c>
      <c r="BW742" s="3" t="str">
        <f t="shared" si="84"/>
        <v>1</v>
      </c>
      <c r="BX742" s="3" t="str">
        <f t="shared" si="90"/>
        <v>0</v>
      </c>
    </row>
    <row r="743" spans="1:76" x14ac:dyDescent="0.3">
      <c r="A743" t="s">
        <v>3036</v>
      </c>
      <c r="C743" t="s">
        <v>3037</v>
      </c>
      <c r="D743" t="s">
        <v>3038</v>
      </c>
      <c r="F743" t="s">
        <v>116</v>
      </c>
      <c r="G743" t="s">
        <v>279</v>
      </c>
      <c r="H743" t="s">
        <v>68</v>
      </c>
      <c r="K743" t="s">
        <v>127</v>
      </c>
      <c r="N743" t="s">
        <v>118</v>
      </c>
      <c r="O743" t="s">
        <v>3025</v>
      </c>
      <c r="P743" s="1">
        <v>42976</v>
      </c>
      <c r="R743">
        <v>164.5</v>
      </c>
      <c r="S743">
        <v>4</v>
      </c>
      <c r="U743">
        <v>215</v>
      </c>
      <c r="W743">
        <v>18</v>
      </c>
      <c r="Y743" t="s">
        <v>70</v>
      </c>
      <c r="Z743" t="s">
        <v>71</v>
      </c>
      <c r="AB743" t="s">
        <v>72</v>
      </c>
      <c r="AV743" t="s">
        <v>497</v>
      </c>
      <c r="AW743" t="s">
        <v>73</v>
      </c>
      <c r="AX743" t="s">
        <v>74</v>
      </c>
      <c r="AY743">
        <v>1</v>
      </c>
      <c r="AZ743" t="s">
        <v>49</v>
      </c>
      <c r="BA743" t="s">
        <v>74</v>
      </c>
      <c r="BB743">
        <v>1</v>
      </c>
      <c r="BD743">
        <v>0.1</v>
      </c>
      <c r="BE743">
        <v>215</v>
      </c>
      <c r="BF743">
        <v>215</v>
      </c>
      <c r="BG743">
        <v>8.75</v>
      </c>
      <c r="BL743" t="s">
        <v>279</v>
      </c>
      <c r="BM743" t="s">
        <v>334</v>
      </c>
      <c r="BN743">
        <v>1</v>
      </c>
      <c r="BO743" t="s">
        <v>120</v>
      </c>
      <c r="BP743" t="s">
        <v>233</v>
      </c>
      <c r="BQ743" s="3">
        <v>1</v>
      </c>
      <c r="BR743" s="3" t="str">
        <f t="shared" si="85"/>
        <v>Aniversario del Canal de Panamá</v>
      </c>
      <c r="BS743" s="3">
        <f t="shared" si="86"/>
        <v>29</v>
      </c>
      <c r="BT743" s="83">
        <f t="shared" si="87"/>
        <v>0</v>
      </c>
      <c r="BU743" s="82">
        <f t="shared" si="88"/>
        <v>4.375</v>
      </c>
      <c r="BV743" s="3" t="str">
        <f t="shared" si="89"/>
        <v>1</v>
      </c>
      <c r="BW743" s="3" t="str">
        <f t="shared" si="84"/>
        <v>0</v>
      </c>
      <c r="BX743" s="3" t="str">
        <f t="shared" si="90"/>
        <v>0</v>
      </c>
    </row>
    <row r="744" spans="1:76" x14ac:dyDescent="0.3">
      <c r="A744" t="s">
        <v>3039</v>
      </c>
      <c r="C744" t="s">
        <v>3040</v>
      </c>
      <c r="D744" t="s">
        <v>3041</v>
      </c>
      <c r="F744" t="s">
        <v>116</v>
      </c>
      <c r="G744" t="s">
        <v>126</v>
      </c>
      <c r="H744" t="s">
        <v>68</v>
      </c>
      <c r="K744" t="s">
        <v>127</v>
      </c>
      <c r="L744" t="s">
        <v>133</v>
      </c>
      <c r="N744" t="s">
        <v>118</v>
      </c>
      <c r="O744" t="s">
        <v>3025</v>
      </c>
      <c r="P744" s="1">
        <v>42976</v>
      </c>
      <c r="R744">
        <v>355.7</v>
      </c>
      <c r="S744">
        <v>5</v>
      </c>
      <c r="U744">
        <v>465</v>
      </c>
      <c r="W744">
        <v>22</v>
      </c>
      <c r="Y744" t="s">
        <v>70</v>
      </c>
      <c r="Z744" t="s">
        <v>71</v>
      </c>
      <c r="AB744" t="s">
        <v>72</v>
      </c>
      <c r="AP744" t="s">
        <v>224</v>
      </c>
      <c r="AW744" t="s">
        <v>73</v>
      </c>
      <c r="AX744" t="s">
        <v>78</v>
      </c>
      <c r="AY744">
        <v>0</v>
      </c>
      <c r="AZ744" t="s">
        <v>49</v>
      </c>
      <c r="BA744" t="s">
        <v>78</v>
      </c>
      <c r="BB744">
        <v>0</v>
      </c>
      <c r="BD744">
        <v>0.11</v>
      </c>
      <c r="BE744">
        <v>232.5</v>
      </c>
      <c r="BF744">
        <v>232.5</v>
      </c>
      <c r="BG744">
        <v>6.25</v>
      </c>
      <c r="BL744" t="s">
        <v>126</v>
      </c>
      <c r="BM744" t="s">
        <v>128</v>
      </c>
      <c r="BO744" t="s">
        <v>120</v>
      </c>
      <c r="BP744" t="s">
        <v>77</v>
      </c>
      <c r="BQ744" s="3">
        <v>1</v>
      </c>
      <c r="BR744" s="3" t="str">
        <f t="shared" si="85"/>
        <v>Tránsito de buques por el Canal</v>
      </c>
      <c r="BS744" s="3">
        <f t="shared" si="86"/>
        <v>29</v>
      </c>
      <c r="BT744" s="83">
        <f t="shared" si="87"/>
        <v>0</v>
      </c>
      <c r="BU744" s="82">
        <f t="shared" si="88"/>
        <v>3.125</v>
      </c>
      <c r="BV744" s="3" t="str">
        <f t="shared" si="89"/>
        <v>0</v>
      </c>
      <c r="BW744" s="3" t="str">
        <f t="shared" si="84"/>
        <v>1</v>
      </c>
      <c r="BX744" s="3" t="str">
        <f t="shared" si="90"/>
        <v>0</v>
      </c>
    </row>
    <row r="745" spans="1:76" ht="15" customHeight="1" x14ac:dyDescent="0.3">
      <c r="A745" t="s">
        <v>3042</v>
      </c>
      <c r="C745" t="s">
        <v>3043</v>
      </c>
      <c r="D745" t="s">
        <v>343</v>
      </c>
      <c r="F745" t="s">
        <v>116</v>
      </c>
      <c r="G745" t="s">
        <v>126</v>
      </c>
      <c r="H745" t="s">
        <v>68</v>
      </c>
      <c r="K745" t="s">
        <v>127</v>
      </c>
      <c r="N745" t="s">
        <v>118</v>
      </c>
      <c r="O745" t="s">
        <v>3025</v>
      </c>
      <c r="P745" s="1">
        <v>42976</v>
      </c>
      <c r="R745">
        <v>202.8</v>
      </c>
      <c r="S745">
        <v>5</v>
      </c>
      <c r="U745">
        <v>265</v>
      </c>
      <c r="W745">
        <v>2</v>
      </c>
      <c r="Y745" t="s">
        <v>70</v>
      </c>
      <c r="Z745" t="s">
        <v>71</v>
      </c>
      <c r="AB745" t="s">
        <v>72</v>
      </c>
      <c r="AF745" t="s">
        <v>214</v>
      </c>
      <c r="AW745" t="s">
        <v>73</v>
      </c>
      <c r="AX745" t="s">
        <v>78</v>
      </c>
      <c r="AY745">
        <v>0</v>
      </c>
      <c r="AZ745" t="s">
        <v>49</v>
      </c>
      <c r="BA745" t="s">
        <v>78</v>
      </c>
      <c r="BB745">
        <v>0</v>
      </c>
      <c r="BD745">
        <v>0.06</v>
      </c>
      <c r="BE745">
        <v>132.5</v>
      </c>
      <c r="BF745">
        <v>132.5</v>
      </c>
      <c r="BG745">
        <v>6.25</v>
      </c>
      <c r="BL745" t="s">
        <v>126</v>
      </c>
      <c r="BM745" t="s">
        <v>128</v>
      </c>
      <c r="BO745" t="s">
        <v>120</v>
      </c>
      <c r="BP745" t="s">
        <v>233</v>
      </c>
      <c r="BQ745" s="3">
        <v>1</v>
      </c>
      <c r="BR745" s="3" t="str">
        <f t="shared" si="85"/>
        <v xml:space="preserve">Obras y arreglos </v>
      </c>
      <c r="BS745" s="3">
        <f t="shared" si="86"/>
        <v>29</v>
      </c>
      <c r="BT745" s="83">
        <f t="shared" si="87"/>
        <v>0</v>
      </c>
      <c r="BU745" s="82">
        <f t="shared" si="88"/>
        <v>3.125</v>
      </c>
      <c r="BV745" s="3" t="str">
        <f t="shared" si="89"/>
        <v>0</v>
      </c>
      <c r="BW745" s="3" t="str">
        <f t="shared" si="84"/>
        <v>1</v>
      </c>
      <c r="BX745" s="3" t="str">
        <f t="shared" si="90"/>
        <v>0</v>
      </c>
    </row>
    <row r="746" spans="1:76" x14ac:dyDescent="0.3">
      <c r="A746" t="s">
        <v>3044</v>
      </c>
      <c r="C746" t="s">
        <v>3045</v>
      </c>
      <c r="D746" t="s">
        <v>3046</v>
      </c>
      <c r="F746" t="s">
        <v>134</v>
      </c>
      <c r="G746" t="s">
        <v>248</v>
      </c>
      <c r="H746" t="s">
        <v>68</v>
      </c>
      <c r="I746" t="s">
        <v>68</v>
      </c>
      <c r="N746" t="s">
        <v>134</v>
      </c>
      <c r="O746" t="s">
        <v>3047</v>
      </c>
      <c r="P746" s="1">
        <v>42977</v>
      </c>
      <c r="Q746" s="2">
        <v>0.38252314814814814</v>
      </c>
      <c r="U746">
        <v>403.13</v>
      </c>
      <c r="V746">
        <v>43</v>
      </c>
      <c r="Z746" t="s">
        <v>71</v>
      </c>
      <c r="AA746" t="s">
        <v>68</v>
      </c>
      <c r="AI746" t="s">
        <v>2415</v>
      </c>
      <c r="AW746" t="s">
        <v>73</v>
      </c>
      <c r="AX746" t="s">
        <v>78</v>
      </c>
      <c r="AY746">
        <v>0</v>
      </c>
      <c r="AZ746" t="s">
        <v>49</v>
      </c>
      <c r="BA746" t="s">
        <v>78</v>
      </c>
      <c r="BB746">
        <v>0</v>
      </c>
      <c r="BC746">
        <v>21.5</v>
      </c>
      <c r="BE746">
        <v>201.56</v>
      </c>
      <c r="BF746">
        <v>201.56</v>
      </c>
      <c r="BG746">
        <v>5</v>
      </c>
      <c r="BL746" t="s">
        <v>160</v>
      </c>
      <c r="BP746" t="s">
        <v>233</v>
      </c>
      <c r="BQ746" s="3">
        <v>1</v>
      </c>
      <c r="BR746" s="3" t="str">
        <f t="shared" si="85"/>
        <v>Canal de Suez</v>
      </c>
      <c r="BS746" s="3">
        <f t="shared" si="86"/>
        <v>30</v>
      </c>
      <c r="BT746" s="83">
        <f t="shared" si="87"/>
        <v>5.2696078431372555E-4</v>
      </c>
      <c r="BU746" s="82">
        <f t="shared" si="88"/>
        <v>2.5</v>
      </c>
      <c r="BV746" s="3" t="str">
        <f t="shared" si="89"/>
        <v>0</v>
      </c>
      <c r="BW746" s="3" t="str">
        <f t="shared" si="84"/>
        <v>1</v>
      </c>
      <c r="BX746" s="3" t="str">
        <f t="shared" si="90"/>
        <v>0</v>
      </c>
    </row>
    <row r="747" spans="1:76" x14ac:dyDescent="0.3">
      <c r="A747" t="s">
        <v>3048</v>
      </c>
      <c r="B747" t="s">
        <v>3049</v>
      </c>
      <c r="C747" t="s">
        <v>3049</v>
      </c>
      <c r="D747" t="s">
        <v>3050</v>
      </c>
      <c r="F747" t="s">
        <v>66</v>
      </c>
      <c r="G747" t="s">
        <v>76</v>
      </c>
      <c r="H747" t="s">
        <v>68</v>
      </c>
      <c r="L747" t="s">
        <v>3051</v>
      </c>
      <c r="N747" t="s">
        <v>69</v>
      </c>
      <c r="O747" t="s">
        <v>3052</v>
      </c>
      <c r="P747" s="1">
        <v>42977</v>
      </c>
      <c r="Q747" s="2">
        <v>0.97013888888888899</v>
      </c>
      <c r="S747">
        <v>64109</v>
      </c>
      <c r="U747">
        <v>592.37</v>
      </c>
      <c r="X747">
        <v>6</v>
      </c>
      <c r="Z747" t="s">
        <v>71</v>
      </c>
      <c r="AB747" t="s">
        <v>72</v>
      </c>
      <c r="AU747" t="s">
        <v>174</v>
      </c>
      <c r="AW747" t="s">
        <v>73</v>
      </c>
      <c r="AX747" t="s">
        <v>82</v>
      </c>
      <c r="AY747">
        <v>0</v>
      </c>
      <c r="AZ747" t="s">
        <v>49</v>
      </c>
      <c r="BA747" t="s">
        <v>82</v>
      </c>
      <c r="BB747">
        <v>0</v>
      </c>
      <c r="BE747">
        <v>59.24</v>
      </c>
      <c r="BF747">
        <v>59.24</v>
      </c>
      <c r="BG747">
        <v>5.63</v>
      </c>
      <c r="BL747" t="s">
        <v>76</v>
      </c>
      <c r="BM747" t="s">
        <v>79</v>
      </c>
      <c r="BP747" t="s">
        <v>233</v>
      </c>
      <c r="BQ747" s="3">
        <v>1</v>
      </c>
      <c r="BR747" s="3" t="str">
        <f t="shared" si="85"/>
        <v>Relaciones internacionales</v>
      </c>
      <c r="BS747" s="3">
        <f t="shared" si="86"/>
        <v>30</v>
      </c>
      <c r="BT747" s="83">
        <f t="shared" si="87"/>
        <v>0</v>
      </c>
      <c r="BU747" s="82">
        <f t="shared" si="88"/>
        <v>2.8149999999999995</v>
      </c>
      <c r="BV747" s="3" t="str">
        <f t="shared" si="89"/>
        <v>0</v>
      </c>
      <c r="BW747" s="3" t="str">
        <f t="shared" si="84"/>
        <v>1</v>
      </c>
      <c r="BX747" s="3" t="str">
        <f t="shared" si="90"/>
        <v>0</v>
      </c>
    </row>
    <row r="748" spans="1:76" x14ac:dyDescent="0.3">
      <c r="A748" t="s">
        <v>3053</v>
      </c>
      <c r="B748" t="s">
        <v>3054</v>
      </c>
      <c r="C748" t="s">
        <v>3054</v>
      </c>
      <c r="D748" t="s">
        <v>3055</v>
      </c>
      <c r="F748" t="s">
        <v>66</v>
      </c>
      <c r="G748" t="s">
        <v>86</v>
      </c>
      <c r="H748" t="s">
        <v>68</v>
      </c>
      <c r="N748" t="s">
        <v>69</v>
      </c>
      <c r="O748" t="s">
        <v>3056</v>
      </c>
      <c r="P748" s="1">
        <v>42977</v>
      </c>
      <c r="Q748" s="2">
        <v>0.5854166666666667</v>
      </c>
      <c r="S748">
        <v>1720</v>
      </c>
      <c r="U748">
        <v>100</v>
      </c>
      <c r="X748">
        <v>4</v>
      </c>
      <c r="Y748" t="s">
        <v>70</v>
      </c>
      <c r="Z748" t="s">
        <v>71</v>
      </c>
      <c r="AB748" t="s">
        <v>72</v>
      </c>
      <c r="AP748" t="s">
        <v>224</v>
      </c>
      <c r="AW748" t="s">
        <v>73</v>
      </c>
      <c r="AX748" t="s">
        <v>78</v>
      </c>
      <c r="AY748">
        <v>1</v>
      </c>
      <c r="AZ748" t="s">
        <v>49</v>
      </c>
      <c r="BA748" t="s">
        <v>78</v>
      </c>
      <c r="BB748">
        <v>1</v>
      </c>
      <c r="BE748">
        <v>2.58</v>
      </c>
      <c r="BF748">
        <v>2.58</v>
      </c>
      <c r="BG748">
        <v>6.56</v>
      </c>
      <c r="BL748" t="s">
        <v>86</v>
      </c>
      <c r="BM748" t="s">
        <v>87</v>
      </c>
      <c r="BP748" t="s">
        <v>233</v>
      </c>
      <c r="BQ748" s="3">
        <v>1</v>
      </c>
      <c r="BR748" s="3" t="str">
        <f t="shared" si="85"/>
        <v>Tránsito de buques por el Canal</v>
      </c>
      <c r="BS748" s="3">
        <f t="shared" si="86"/>
        <v>30</v>
      </c>
      <c r="BT748" s="83">
        <f t="shared" si="87"/>
        <v>0</v>
      </c>
      <c r="BU748" s="82">
        <f t="shared" si="88"/>
        <v>3.2799999999999994</v>
      </c>
      <c r="BV748" s="3" t="str">
        <f t="shared" si="89"/>
        <v>1</v>
      </c>
      <c r="BW748" s="3" t="str">
        <f t="shared" si="84"/>
        <v>0</v>
      </c>
      <c r="BX748" s="3" t="str">
        <f t="shared" si="90"/>
        <v>0</v>
      </c>
    </row>
    <row r="749" spans="1:76" x14ac:dyDescent="0.3">
      <c r="A749" t="s">
        <v>3057</v>
      </c>
      <c r="C749" t="s">
        <v>3058</v>
      </c>
      <c r="D749" t="s">
        <v>3059</v>
      </c>
      <c r="F749" t="s">
        <v>83</v>
      </c>
      <c r="G749" t="s">
        <v>252</v>
      </c>
      <c r="H749" t="s">
        <v>68</v>
      </c>
      <c r="I749" t="s">
        <v>68</v>
      </c>
      <c r="N749" t="s">
        <v>83</v>
      </c>
      <c r="O749" t="s">
        <v>3060</v>
      </c>
      <c r="P749" s="1">
        <v>42977</v>
      </c>
      <c r="Q749" s="2">
        <v>0.35717592592592595</v>
      </c>
      <c r="U749">
        <v>20</v>
      </c>
      <c r="V749">
        <v>50</v>
      </c>
      <c r="Z749" t="s">
        <v>71</v>
      </c>
      <c r="AA749" t="s">
        <v>68</v>
      </c>
      <c r="AH749" t="s">
        <v>216</v>
      </c>
      <c r="AW749" t="s">
        <v>73</v>
      </c>
      <c r="AX749" t="s">
        <v>78</v>
      </c>
      <c r="AY749">
        <v>0</v>
      </c>
      <c r="AZ749" t="s">
        <v>49</v>
      </c>
      <c r="BA749" t="s">
        <v>78</v>
      </c>
      <c r="BB749">
        <v>0</v>
      </c>
      <c r="BC749">
        <v>25</v>
      </c>
      <c r="BE749">
        <v>10</v>
      </c>
      <c r="BF749">
        <v>10</v>
      </c>
      <c r="BG749">
        <v>5</v>
      </c>
      <c r="BL749" t="s">
        <v>253</v>
      </c>
      <c r="BP749" t="s">
        <v>233</v>
      </c>
      <c r="BQ749" s="3">
        <v>1</v>
      </c>
      <c r="BR749" s="3" t="str">
        <f t="shared" si="85"/>
        <v>Ampliación Canal</v>
      </c>
      <c r="BS749" s="3">
        <f t="shared" si="86"/>
        <v>30</v>
      </c>
      <c r="BT749" s="83">
        <f t="shared" si="87"/>
        <v>6.1274509803921568E-4</v>
      </c>
      <c r="BU749" s="82">
        <f t="shared" si="88"/>
        <v>2.5</v>
      </c>
      <c r="BV749" s="3" t="str">
        <f t="shared" si="89"/>
        <v>0</v>
      </c>
      <c r="BW749" s="3" t="str">
        <f t="shared" si="84"/>
        <v>1</v>
      </c>
      <c r="BX749" s="3" t="str">
        <f t="shared" si="90"/>
        <v>0</v>
      </c>
    </row>
    <row r="750" spans="1:76" x14ac:dyDescent="0.3">
      <c r="A750" t="s">
        <v>3061</v>
      </c>
      <c r="C750" t="s">
        <v>3062</v>
      </c>
      <c r="D750" t="s">
        <v>3063</v>
      </c>
      <c r="F750" t="s">
        <v>83</v>
      </c>
      <c r="G750" t="s">
        <v>244</v>
      </c>
      <c r="H750" t="s">
        <v>68</v>
      </c>
      <c r="I750" t="s">
        <v>68</v>
      </c>
      <c r="N750" t="s">
        <v>83</v>
      </c>
      <c r="O750" t="s">
        <v>3064</v>
      </c>
      <c r="P750" s="1">
        <v>42978</v>
      </c>
      <c r="Q750" s="2">
        <v>0.21936342592592592</v>
      </c>
      <c r="U750">
        <v>202.16</v>
      </c>
      <c r="V750">
        <v>140</v>
      </c>
      <c r="Z750" t="s">
        <v>71</v>
      </c>
      <c r="AA750" t="s">
        <v>68</v>
      </c>
      <c r="AH750" t="s">
        <v>216</v>
      </c>
      <c r="AW750" t="s">
        <v>73</v>
      </c>
      <c r="AX750" t="s">
        <v>78</v>
      </c>
      <c r="AY750">
        <v>0</v>
      </c>
      <c r="AZ750" t="s">
        <v>49</v>
      </c>
      <c r="BA750" t="s">
        <v>78</v>
      </c>
      <c r="BB750">
        <v>0</v>
      </c>
      <c r="BC750">
        <v>70</v>
      </c>
      <c r="BE750">
        <v>101.08</v>
      </c>
      <c r="BF750">
        <v>101.08</v>
      </c>
      <c r="BG750">
        <v>5</v>
      </c>
      <c r="BL750" t="s">
        <v>245</v>
      </c>
      <c r="BP750" t="s">
        <v>233</v>
      </c>
      <c r="BQ750" s="3">
        <v>1</v>
      </c>
      <c r="BR750" s="3" t="s">
        <v>220</v>
      </c>
      <c r="BS750" s="3">
        <f t="shared" si="86"/>
        <v>31</v>
      </c>
      <c r="BT750" s="83">
        <f t="shared" si="87"/>
        <v>1.7156862745098039E-3</v>
      </c>
      <c r="BU750" s="82">
        <f t="shared" si="88"/>
        <v>2.5</v>
      </c>
      <c r="BV750" s="3" t="str">
        <f t="shared" si="89"/>
        <v>0</v>
      </c>
      <c r="BW750" s="3" t="str">
        <f t="shared" si="84"/>
        <v>1</v>
      </c>
      <c r="BX750" s="3" t="str">
        <f t="shared" si="90"/>
        <v>0</v>
      </c>
    </row>
    <row r="751" spans="1:76" x14ac:dyDescent="0.3">
      <c r="A751" t="s">
        <v>3065</v>
      </c>
      <c r="B751" t="s">
        <v>3066</v>
      </c>
      <c r="C751" t="s">
        <v>3066</v>
      </c>
      <c r="D751" t="s">
        <v>3067</v>
      </c>
      <c r="F751" t="s">
        <v>66</v>
      </c>
      <c r="G751" t="s">
        <v>80</v>
      </c>
      <c r="H751" t="s">
        <v>68</v>
      </c>
      <c r="N751" t="s">
        <v>69</v>
      </c>
      <c r="O751" t="s">
        <v>3068</v>
      </c>
      <c r="P751" s="1">
        <v>42978</v>
      </c>
      <c r="Q751" s="2">
        <v>1.7361111111111112E-2</v>
      </c>
      <c r="S751">
        <v>26458</v>
      </c>
      <c r="U751">
        <v>190.5</v>
      </c>
      <c r="X751">
        <v>6</v>
      </c>
      <c r="Z751" t="s">
        <v>71</v>
      </c>
      <c r="AB751" t="s">
        <v>72</v>
      </c>
      <c r="AP751" t="s">
        <v>224</v>
      </c>
      <c r="AW751" t="s">
        <v>73</v>
      </c>
      <c r="AX751" t="s">
        <v>74</v>
      </c>
      <c r="AY751">
        <v>1</v>
      </c>
      <c r="AZ751" t="s">
        <v>49</v>
      </c>
      <c r="BA751" t="s">
        <v>74</v>
      </c>
      <c r="BB751">
        <v>1</v>
      </c>
      <c r="BE751">
        <v>190.5</v>
      </c>
      <c r="BF751">
        <v>190.5</v>
      </c>
      <c r="BG751">
        <v>7.81</v>
      </c>
      <c r="BL751" t="s">
        <v>80</v>
      </c>
      <c r="BM751" t="s">
        <v>81</v>
      </c>
      <c r="BP751" t="s">
        <v>233</v>
      </c>
      <c r="BQ751" s="3">
        <v>1</v>
      </c>
      <c r="BR751" s="3" t="str">
        <f t="shared" si="85"/>
        <v>Tránsito de buques por el Canal</v>
      </c>
      <c r="BS751" s="3">
        <f t="shared" si="86"/>
        <v>31</v>
      </c>
      <c r="BT751" s="83">
        <f t="shared" si="87"/>
        <v>0</v>
      </c>
      <c r="BU751" s="82">
        <f t="shared" si="88"/>
        <v>3.9049999999999994</v>
      </c>
      <c r="BV751" s="3" t="str">
        <f t="shared" si="89"/>
        <v>1</v>
      </c>
      <c r="BW751" s="3" t="str">
        <f t="shared" si="84"/>
        <v>0</v>
      </c>
      <c r="BX751" s="3" t="str">
        <f t="shared" si="90"/>
        <v>0</v>
      </c>
    </row>
    <row r="752" spans="1:76" x14ac:dyDescent="0.3">
      <c r="A752" t="s">
        <v>3069</v>
      </c>
      <c r="C752" t="s">
        <v>3070</v>
      </c>
      <c r="D752" t="s">
        <v>143</v>
      </c>
      <c r="F752" t="s">
        <v>116</v>
      </c>
      <c r="G752" t="s">
        <v>126</v>
      </c>
      <c r="H752" t="s">
        <v>68</v>
      </c>
      <c r="K752" t="s">
        <v>127</v>
      </c>
      <c r="N752" t="s">
        <v>118</v>
      </c>
      <c r="O752" t="s">
        <v>3071</v>
      </c>
      <c r="P752" s="1">
        <v>42977</v>
      </c>
      <c r="R752">
        <v>1716</v>
      </c>
      <c r="S752">
        <v>5</v>
      </c>
      <c r="U752">
        <v>2195</v>
      </c>
      <c r="W752">
        <v>1</v>
      </c>
      <c r="Y752" t="s">
        <v>70</v>
      </c>
      <c r="Z752" t="s">
        <v>71</v>
      </c>
      <c r="AB752" t="s">
        <v>72</v>
      </c>
      <c r="AE752" t="s">
        <v>196</v>
      </c>
      <c r="AP752" t="s">
        <v>224</v>
      </c>
      <c r="AW752" t="s">
        <v>73</v>
      </c>
      <c r="AX752" t="s">
        <v>82</v>
      </c>
      <c r="AY752">
        <v>0</v>
      </c>
      <c r="AZ752" t="s">
        <v>49</v>
      </c>
      <c r="BA752" t="s">
        <v>82</v>
      </c>
      <c r="BB752">
        <v>0</v>
      </c>
      <c r="BD752">
        <v>0.03</v>
      </c>
      <c r="BE752">
        <v>68.59</v>
      </c>
      <c r="BF752">
        <v>68.59</v>
      </c>
      <c r="BG752">
        <v>5.94</v>
      </c>
      <c r="BL752" t="s">
        <v>126</v>
      </c>
      <c r="BM752" t="s">
        <v>128</v>
      </c>
      <c r="BO752" t="s">
        <v>120</v>
      </c>
      <c r="BP752" t="s">
        <v>77</v>
      </c>
      <c r="BQ752" s="3">
        <v>1</v>
      </c>
      <c r="BR752" s="3" t="str">
        <f t="shared" si="85"/>
        <v>Tránsito de buques por el Canal</v>
      </c>
      <c r="BS752" s="3">
        <f t="shared" si="86"/>
        <v>30</v>
      </c>
      <c r="BT752" s="83">
        <f t="shared" si="87"/>
        <v>0</v>
      </c>
      <c r="BU752" s="82">
        <f t="shared" si="88"/>
        <v>2.9700000000000006</v>
      </c>
      <c r="BV752" s="3" t="str">
        <f t="shared" si="89"/>
        <v>0</v>
      </c>
      <c r="BW752" s="3" t="str">
        <f t="shared" si="84"/>
        <v>1</v>
      </c>
      <c r="BX752" s="3" t="str">
        <f t="shared" si="90"/>
        <v>0</v>
      </c>
    </row>
    <row r="753" spans="1:80" x14ac:dyDescent="0.3">
      <c r="A753" t="s">
        <v>3072</v>
      </c>
      <c r="C753" t="s">
        <v>3073</v>
      </c>
      <c r="D753" t="s">
        <v>3067</v>
      </c>
      <c r="F753" t="s">
        <v>116</v>
      </c>
      <c r="G753" t="s">
        <v>126</v>
      </c>
      <c r="H753" t="s">
        <v>68</v>
      </c>
      <c r="K753" t="s">
        <v>127</v>
      </c>
      <c r="L753" t="s">
        <v>172</v>
      </c>
      <c r="N753" t="s">
        <v>118</v>
      </c>
      <c r="O753" t="s">
        <v>3071</v>
      </c>
      <c r="P753" s="1">
        <v>42977</v>
      </c>
      <c r="R753">
        <v>389.8</v>
      </c>
      <c r="S753">
        <v>5</v>
      </c>
      <c r="U753">
        <v>508</v>
      </c>
      <c r="W753">
        <v>16</v>
      </c>
      <c r="Y753" t="s">
        <v>70</v>
      </c>
      <c r="Z753" t="s">
        <v>71</v>
      </c>
      <c r="AB753" t="s">
        <v>72</v>
      </c>
      <c r="AP753" t="s">
        <v>224</v>
      </c>
      <c r="AW753" t="s">
        <v>73</v>
      </c>
      <c r="AX753" t="s">
        <v>74</v>
      </c>
      <c r="AY753">
        <v>1</v>
      </c>
      <c r="AZ753" t="s">
        <v>49</v>
      </c>
      <c r="BA753" t="s">
        <v>74</v>
      </c>
      <c r="BB753">
        <v>1</v>
      </c>
      <c r="BD753">
        <v>0.23</v>
      </c>
      <c r="BE753">
        <v>508</v>
      </c>
      <c r="BF753">
        <v>508</v>
      </c>
      <c r="BG753">
        <v>8.75</v>
      </c>
      <c r="BL753" t="s">
        <v>126</v>
      </c>
      <c r="BM753" t="s">
        <v>128</v>
      </c>
      <c r="BO753" t="s">
        <v>120</v>
      </c>
      <c r="BP753" t="s">
        <v>77</v>
      </c>
      <c r="BQ753" s="3">
        <v>1</v>
      </c>
      <c r="BR753" s="3" t="str">
        <f t="shared" si="85"/>
        <v>Tránsito de buques por el Canal</v>
      </c>
      <c r="BS753" s="3">
        <f t="shared" si="86"/>
        <v>30</v>
      </c>
      <c r="BT753" s="83">
        <f t="shared" si="87"/>
        <v>0</v>
      </c>
      <c r="BU753" s="82">
        <f t="shared" si="88"/>
        <v>4.375</v>
      </c>
      <c r="BV753" s="3" t="str">
        <f t="shared" si="89"/>
        <v>1</v>
      </c>
      <c r="BW753" s="3" t="str">
        <f t="shared" si="84"/>
        <v>0</v>
      </c>
      <c r="BX753" s="3" t="str">
        <f t="shared" si="90"/>
        <v>0</v>
      </c>
    </row>
    <row r="754" spans="1:80" x14ac:dyDescent="0.3">
      <c r="A754" t="s">
        <v>3074</v>
      </c>
      <c r="C754" t="s">
        <v>3075</v>
      </c>
      <c r="D754" t="s">
        <v>3076</v>
      </c>
      <c r="F754" t="s">
        <v>116</v>
      </c>
      <c r="G754" t="s">
        <v>287</v>
      </c>
      <c r="H754" t="s">
        <v>68</v>
      </c>
      <c r="N754" t="s">
        <v>118</v>
      </c>
      <c r="O754" t="s">
        <v>3071</v>
      </c>
      <c r="P754" s="1">
        <v>42977</v>
      </c>
      <c r="R754">
        <v>422.8</v>
      </c>
      <c r="S754">
        <v>4</v>
      </c>
      <c r="U754">
        <v>509</v>
      </c>
      <c r="W754">
        <v>8</v>
      </c>
      <c r="Y754" t="s">
        <v>326</v>
      </c>
      <c r="Z754" t="s">
        <v>71</v>
      </c>
      <c r="AB754" t="s">
        <v>72</v>
      </c>
      <c r="AF754" t="s">
        <v>299</v>
      </c>
      <c r="AW754" t="s">
        <v>73</v>
      </c>
      <c r="AX754" t="s">
        <v>78</v>
      </c>
      <c r="AY754">
        <v>1</v>
      </c>
      <c r="AZ754" t="s">
        <v>49</v>
      </c>
      <c r="BA754" t="s">
        <v>78</v>
      </c>
      <c r="BB754">
        <v>1</v>
      </c>
      <c r="BD754">
        <v>0.15</v>
      </c>
      <c r="BE754">
        <v>254.5</v>
      </c>
      <c r="BF754">
        <v>254.5</v>
      </c>
      <c r="BG754">
        <v>6.88</v>
      </c>
      <c r="BL754" t="s">
        <v>287</v>
      </c>
      <c r="BM754" t="s">
        <v>327</v>
      </c>
      <c r="BN754">
        <v>1</v>
      </c>
      <c r="BO754" t="s">
        <v>120</v>
      </c>
      <c r="BP754" t="s">
        <v>77</v>
      </c>
      <c r="BQ754" s="3">
        <v>1</v>
      </c>
      <c r="BR754" s="3" t="str">
        <f t="shared" si="85"/>
        <v>Proyectos futuros</v>
      </c>
      <c r="BS754" s="3">
        <f t="shared" si="86"/>
        <v>30</v>
      </c>
      <c r="BT754" s="83">
        <f t="shared" si="87"/>
        <v>0</v>
      </c>
      <c r="BU754" s="82">
        <f t="shared" si="88"/>
        <v>3.4399999999999995</v>
      </c>
      <c r="BV754" s="3" t="str">
        <f t="shared" si="89"/>
        <v>1</v>
      </c>
      <c r="BW754" s="3" t="str">
        <f t="shared" si="84"/>
        <v>0</v>
      </c>
      <c r="BX754" s="3" t="str">
        <f t="shared" si="90"/>
        <v>0</v>
      </c>
    </row>
    <row r="755" spans="1:80" x14ac:dyDescent="0.3">
      <c r="A755" t="s">
        <v>3077</v>
      </c>
      <c r="C755" t="s">
        <v>3078</v>
      </c>
      <c r="D755" t="s">
        <v>3079</v>
      </c>
      <c r="F755" t="s">
        <v>116</v>
      </c>
      <c r="G755" t="s">
        <v>101</v>
      </c>
      <c r="H755" t="s">
        <v>68</v>
      </c>
      <c r="K755" t="s">
        <v>122</v>
      </c>
      <c r="L755" t="s">
        <v>349</v>
      </c>
      <c r="N755" t="s">
        <v>118</v>
      </c>
      <c r="O755" t="s">
        <v>3071</v>
      </c>
      <c r="P755" s="1">
        <v>42977</v>
      </c>
      <c r="R755">
        <v>302.7</v>
      </c>
      <c r="S755">
        <v>4</v>
      </c>
      <c r="U755">
        <v>617</v>
      </c>
      <c r="W755">
        <v>9</v>
      </c>
      <c r="Y755" t="s">
        <v>70</v>
      </c>
      <c r="Z755" t="s">
        <v>71</v>
      </c>
      <c r="AB755" t="s">
        <v>72</v>
      </c>
      <c r="AH755" t="s">
        <v>216</v>
      </c>
      <c r="AW755" t="s">
        <v>73</v>
      </c>
      <c r="AX755" t="s">
        <v>78</v>
      </c>
      <c r="AY755">
        <v>0</v>
      </c>
      <c r="AZ755" t="s">
        <v>49</v>
      </c>
      <c r="BA755" t="s">
        <v>78</v>
      </c>
      <c r="BB755">
        <v>0</v>
      </c>
      <c r="BD755">
        <v>0.16</v>
      </c>
      <c r="BE755">
        <v>308.5</v>
      </c>
      <c r="BF755">
        <v>308.5</v>
      </c>
      <c r="BG755">
        <v>6.25</v>
      </c>
      <c r="BL755" t="s">
        <v>101</v>
      </c>
      <c r="BM755" t="s">
        <v>132</v>
      </c>
      <c r="BO755" t="s">
        <v>120</v>
      </c>
      <c r="BP755" t="s">
        <v>233</v>
      </c>
      <c r="BQ755" s="3">
        <v>1</v>
      </c>
      <c r="BR755" s="3" t="str">
        <f t="shared" si="85"/>
        <v>Ampliación Canal</v>
      </c>
      <c r="BS755" s="3">
        <f t="shared" si="86"/>
        <v>30</v>
      </c>
      <c r="BT755" s="83">
        <f t="shared" si="87"/>
        <v>0</v>
      </c>
      <c r="BU755" s="82">
        <f t="shared" si="88"/>
        <v>3.125</v>
      </c>
      <c r="BV755" s="3" t="str">
        <f t="shared" si="89"/>
        <v>0</v>
      </c>
      <c r="BW755" s="3" t="str">
        <f t="shared" si="84"/>
        <v>1</v>
      </c>
      <c r="BX755" s="3" t="str">
        <f t="shared" si="90"/>
        <v>0</v>
      </c>
    </row>
    <row r="756" spans="1:80" x14ac:dyDescent="0.3">
      <c r="A756" t="s">
        <v>3080</v>
      </c>
      <c r="C756" t="s">
        <v>3081</v>
      </c>
      <c r="D756" t="s">
        <v>3082</v>
      </c>
      <c r="F756" t="s">
        <v>116</v>
      </c>
      <c r="G756" t="s">
        <v>126</v>
      </c>
      <c r="H756" t="s">
        <v>68</v>
      </c>
      <c r="K756" t="s">
        <v>127</v>
      </c>
      <c r="L756" t="s">
        <v>242</v>
      </c>
      <c r="N756" t="s">
        <v>118</v>
      </c>
      <c r="O756" t="s">
        <v>3071</v>
      </c>
      <c r="P756" s="1">
        <v>42977</v>
      </c>
      <c r="R756">
        <v>211</v>
      </c>
      <c r="S756">
        <v>5</v>
      </c>
      <c r="U756">
        <v>276</v>
      </c>
      <c r="W756">
        <v>20</v>
      </c>
      <c r="Y756" t="s">
        <v>70</v>
      </c>
      <c r="Z756" t="s">
        <v>71</v>
      </c>
      <c r="AB756" t="s">
        <v>72</v>
      </c>
      <c r="AE756" t="s">
        <v>194</v>
      </c>
      <c r="AF756" t="s">
        <v>221</v>
      </c>
      <c r="AW756" t="s">
        <v>73</v>
      </c>
      <c r="AX756" t="s">
        <v>74</v>
      </c>
      <c r="AY756">
        <v>1</v>
      </c>
      <c r="AZ756" t="s">
        <v>49</v>
      </c>
      <c r="BA756" t="s">
        <v>74</v>
      </c>
      <c r="BB756">
        <v>1</v>
      </c>
      <c r="BD756">
        <v>0.13</v>
      </c>
      <c r="BE756">
        <v>276</v>
      </c>
      <c r="BF756">
        <v>276</v>
      </c>
      <c r="BG756">
        <v>8.75</v>
      </c>
      <c r="BL756" t="s">
        <v>126</v>
      </c>
      <c r="BM756" t="s">
        <v>128</v>
      </c>
      <c r="BO756" t="s">
        <v>120</v>
      </c>
      <c r="BP756" t="s">
        <v>233</v>
      </c>
      <c r="BQ756" s="3">
        <v>1</v>
      </c>
      <c r="BR756" s="3" t="str">
        <f t="shared" si="85"/>
        <v>Administración</v>
      </c>
      <c r="BS756" s="3">
        <f t="shared" si="86"/>
        <v>30</v>
      </c>
      <c r="BT756" s="83">
        <f t="shared" si="87"/>
        <v>0</v>
      </c>
      <c r="BU756" s="82">
        <f t="shared" si="88"/>
        <v>4.375</v>
      </c>
      <c r="BV756" s="3" t="str">
        <f t="shared" si="89"/>
        <v>1</v>
      </c>
      <c r="BW756" s="3" t="str">
        <f t="shared" si="84"/>
        <v>0</v>
      </c>
      <c r="BX756" s="3" t="str">
        <f t="shared" si="90"/>
        <v>0</v>
      </c>
    </row>
    <row r="757" spans="1:80" x14ac:dyDescent="0.3">
      <c r="A757" t="s">
        <v>3083</v>
      </c>
      <c r="C757" t="s">
        <v>3084</v>
      </c>
      <c r="D757" t="s">
        <v>3085</v>
      </c>
      <c r="F757" t="s">
        <v>83</v>
      </c>
      <c r="G757" t="s">
        <v>244</v>
      </c>
      <c r="H757" t="s">
        <v>68</v>
      </c>
      <c r="I757" t="s">
        <v>68</v>
      </c>
      <c r="N757" t="s">
        <v>83</v>
      </c>
      <c r="O757" t="s">
        <v>3086</v>
      </c>
      <c r="P757" s="1">
        <v>42978</v>
      </c>
      <c r="Q757" s="2">
        <v>0.26228009259259261</v>
      </c>
      <c r="U757">
        <v>59.21</v>
      </c>
      <c r="V757">
        <v>41</v>
      </c>
      <c r="Z757" t="s">
        <v>71</v>
      </c>
      <c r="AA757" t="s">
        <v>68</v>
      </c>
      <c r="AV757" t="s">
        <v>497</v>
      </c>
      <c r="AW757" t="s">
        <v>73</v>
      </c>
      <c r="AX757" t="s">
        <v>74</v>
      </c>
      <c r="AY757">
        <v>1</v>
      </c>
      <c r="AZ757" t="s">
        <v>49</v>
      </c>
      <c r="BA757" t="s">
        <v>74</v>
      </c>
      <c r="BB757">
        <v>1</v>
      </c>
      <c r="BC757">
        <v>41</v>
      </c>
      <c r="BE757">
        <v>59.21</v>
      </c>
      <c r="BF757">
        <v>59.21</v>
      </c>
      <c r="BG757">
        <v>10</v>
      </c>
      <c r="BL757" t="s">
        <v>245</v>
      </c>
      <c r="BP757" t="s">
        <v>233</v>
      </c>
      <c r="BQ757" s="3">
        <v>1</v>
      </c>
      <c r="BR757" s="3" t="str">
        <f t="shared" si="85"/>
        <v>Aniversario del Canal de Panamá</v>
      </c>
      <c r="BS757" s="3">
        <f t="shared" si="86"/>
        <v>31</v>
      </c>
      <c r="BT757" s="83">
        <f t="shared" si="87"/>
        <v>5.0245098039215688E-4</v>
      </c>
      <c r="BU757" s="82">
        <f t="shared" si="88"/>
        <v>5</v>
      </c>
      <c r="BV757" s="3" t="str">
        <f t="shared" si="89"/>
        <v>1</v>
      </c>
      <c r="BW757" s="3" t="str">
        <f t="shared" si="84"/>
        <v>0</v>
      </c>
      <c r="BX757" s="3" t="str">
        <f t="shared" si="90"/>
        <v>0</v>
      </c>
    </row>
    <row r="758" spans="1:80" x14ac:dyDescent="0.3">
      <c r="A758" t="s">
        <v>3087</v>
      </c>
      <c r="B758" t="s">
        <v>3066</v>
      </c>
      <c r="C758" t="s">
        <v>3066</v>
      </c>
      <c r="D758" t="s">
        <v>3088</v>
      </c>
      <c r="F758" t="s">
        <v>66</v>
      </c>
      <c r="G758" t="s">
        <v>80</v>
      </c>
      <c r="H758" t="s">
        <v>68</v>
      </c>
      <c r="N758" t="s">
        <v>69</v>
      </c>
      <c r="O758" t="s">
        <v>3089</v>
      </c>
      <c r="P758" s="1">
        <v>42978</v>
      </c>
      <c r="Q758" s="2">
        <v>0.77777777777777779</v>
      </c>
      <c r="S758">
        <v>26458</v>
      </c>
      <c r="U758">
        <v>190.5</v>
      </c>
      <c r="X758">
        <v>6</v>
      </c>
      <c r="Z758" t="s">
        <v>71</v>
      </c>
      <c r="AB758" t="s">
        <v>72</v>
      </c>
      <c r="AE758" t="s">
        <v>194</v>
      </c>
      <c r="AP758" t="s">
        <v>224</v>
      </c>
      <c r="AW758" t="s">
        <v>73</v>
      </c>
      <c r="AX758" t="s">
        <v>74</v>
      </c>
      <c r="AY758">
        <v>1</v>
      </c>
      <c r="AZ758" t="s">
        <v>49</v>
      </c>
      <c r="BA758" t="s">
        <v>74</v>
      </c>
      <c r="BB758">
        <v>1</v>
      </c>
      <c r="BE758">
        <v>190.5</v>
      </c>
      <c r="BF758">
        <v>190.5</v>
      </c>
      <c r="BG758">
        <v>7.81</v>
      </c>
      <c r="BL758" t="s">
        <v>80</v>
      </c>
      <c r="BM758" t="s">
        <v>81</v>
      </c>
      <c r="BP758" t="s">
        <v>233</v>
      </c>
      <c r="BQ758" s="3">
        <v>1</v>
      </c>
      <c r="BR758" s="3" t="s">
        <v>174</v>
      </c>
      <c r="BS758" s="3">
        <f t="shared" si="86"/>
        <v>31</v>
      </c>
      <c r="BT758" s="83">
        <f t="shared" si="87"/>
        <v>0</v>
      </c>
      <c r="BU758" s="82">
        <f t="shared" si="88"/>
        <v>3.9049999999999994</v>
      </c>
      <c r="BV758" s="3" t="str">
        <f t="shared" si="89"/>
        <v>1</v>
      </c>
      <c r="BW758" s="3" t="str">
        <f t="shared" si="84"/>
        <v>0</v>
      </c>
      <c r="BX758" s="3" t="str">
        <f t="shared" si="90"/>
        <v>0</v>
      </c>
    </row>
    <row r="759" spans="1:80" x14ac:dyDescent="0.3">
      <c r="A759" t="s">
        <v>3090</v>
      </c>
      <c r="C759" t="s">
        <v>3091</v>
      </c>
      <c r="D759" t="s">
        <v>3092</v>
      </c>
      <c r="F759" t="s">
        <v>83</v>
      </c>
      <c r="G759" t="s">
        <v>3093</v>
      </c>
      <c r="H759" t="s">
        <v>68</v>
      </c>
      <c r="I759" t="s">
        <v>68</v>
      </c>
      <c r="N759" t="s">
        <v>83</v>
      </c>
      <c r="O759" t="s">
        <v>3094</v>
      </c>
      <c r="P759" s="1">
        <v>42976</v>
      </c>
      <c r="Q759" s="2">
        <v>0.6300810185185185</v>
      </c>
      <c r="U759">
        <v>202</v>
      </c>
      <c r="V759">
        <v>280</v>
      </c>
      <c r="Z759" t="s">
        <v>71</v>
      </c>
      <c r="AA759" t="s">
        <v>68</v>
      </c>
      <c r="AG759" t="s">
        <v>223</v>
      </c>
      <c r="AW759" t="s">
        <v>73</v>
      </c>
      <c r="AX759" t="s">
        <v>78</v>
      </c>
      <c r="AY759">
        <v>0</v>
      </c>
      <c r="AZ759" t="s">
        <v>49</v>
      </c>
      <c r="BA759" t="s">
        <v>78</v>
      </c>
      <c r="BB759">
        <v>0</v>
      </c>
      <c r="BC759">
        <v>140</v>
      </c>
      <c r="BE759">
        <v>202</v>
      </c>
      <c r="BG759">
        <v>5</v>
      </c>
      <c r="BL759" t="s">
        <v>245</v>
      </c>
      <c r="BP759" t="s">
        <v>233</v>
      </c>
      <c r="BQ759" s="3">
        <v>1</v>
      </c>
      <c r="BR759" s="3" t="s">
        <v>174</v>
      </c>
      <c r="BS759" s="3">
        <f t="shared" si="86"/>
        <v>29</v>
      </c>
      <c r="BT759" s="83">
        <f t="shared" si="87"/>
        <v>3.4313725490196078E-3</v>
      </c>
      <c r="BU759" s="82">
        <f t="shared" si="88"/>
        <v>2.5</v>
      </c>
      <c r="BV759" s="3" t="str">
        <f t="shared" si="89"/>
        <v>0</v>
      </c>
      <c r="BW759" s="3" t="str">
        <f t="shared" si="84"/>
        <v>1</v>
      </c>
      <c r="BX759" s="3" t="str">
        <f t="shared" si="90"/>
        <v>0</v>
      </c>
      <c r="CA759">
        <v>28.88</v>
      </c>
      <c r="CB759" s="118">
        <f>+(CA759*BC759)/20</f>
        <v>202.16</v>
      </c>
    </row>
    <row r="760" spans="1:80" ht="15" customHeight="1" x14ac:dyDescent="0.3">
      <c r="A760" t="s">
        <v>3095</v>
      </c>
      <c r="B760" t="s">
        <v>3009</v>
      </c>
      <c r="C760" t="s">
        <v>3009</v>
      </c>
      <c r="D760" t="s">
        <v>3096</v>
      </c>
      <c r="F760" t="s">
        <v>66</v>
      </c>
      <c r="G760" t="s">
        <v>67</v>
      </c>
      <c r="H760" t="s">
        <v>68</v>
      </c>
      <c r="N760" t="s">
        <v>69</v>
      </c>
      <c r="O760" t="s">
        <v>3097</v>
      </c>
      <c r="P760" s="1">
        <v>42978</v>
      </c>
      <c r="Q760" s="2">
        <v>0.75902777777777775</v>
      </c>
      <c r="S760">
        <v>50948</v>
      </c>
      <c r="U760">
        <v>473.81</v>
      </c>
      <c r="X760">
        <v>6</v>
      </c>
      <c r="Y760" t="s">
        <v>70</v>
      </c>
      <c r="Z760" t="s">
        <v>71</v>
      </c>
      <c r="AB760" t="s">
        <v>72</v>
      </c>
      <c r="AE760" t="s">
        <v>194</v>
      </c>
      <c r="AV760" t="s">
        <v>3013</v>
      </c>
      <c r="AW760" t="s">
        <v>73</v>
      </c>
      <c r="AX760" t="s">
        <v>78</v>
      </c>
      <c r="AY760">
        <v>1</v>
      </c>
      <c r="AZ760" t="s">
        <v>49</v>
      </c>
      <c r="BA760" t="s">
        <v>78</v>
      </c>
      <c r="BB760">
        <v>1</v>
      </c>
      <c r="BE760">
        <v>236.91</v>
      </c>
      <c r="BF760">
        <v>236.91</v>
      </c>
      <c r="BG760">
        <v>6.88</v>
      </c>
      <c r="BL760" t="s">
        <v>67</v>
      </c>
      <c r="BM760" t="s">
        <v>75</v>
      </c>
      <c r="BP760" t="s">
        <v>233</v>
      </c>
      <c r="BQ760" s="3">
        <v>1</v>
      </c>
      <c r="BR760" s="3" t="str">
        <f t="shared" si="85"/>
        <v>Audiovisuales teatro</v>
      </c>
      <c r="BS760" s="3">
        <f t="shared" si="86"/>
        <v>31</v>
      </c>
      <c r="BT760" s="83">
        <f t="shared" si="87"/>
        <v>0</v>
      </c>
      <c r="BU760" s="82">
        <f t="shared" si="88"/>
        <v>3.4399999999999995</v>
      </c>
      <c r="BV760" s="3" t="str">
        <f t="shared" si="89"/>
        <v>1</v>
      </c>
      <c r="BW760" s="3" t="str">
        <f t="shared" si="84"/>
        <v>0</v>
      </c>
      <c r="BX760" s="3" t="str">
        <f t="shared" si="90"/>
        <v>0</v>
      </c>
    </row>
    <row r="761" spans="1:80" x14ac:dyDescent="0.3">
      <c r="A761" t="s">
        <v>3098</v>
      </c>
      <c r="C761" t="s">
        <v>3099</v>
      </c>
      <c r="D761" t="s">
        <v>3100</v>
      </c>
      <c r="F761" t="s">
        <v>134</v>
      </c>
      <c r="G761" t="s">
        <v>261</v>
      </c>
      <c r="H761" t="s">
        <v>68</v>
      </c>
      <c r="I761" t="s">
        <v>68</v>
      </c>
      <c r="N761" t="s">
        <v>134</v>
      </c>
      <c r="O761" t="s">
        <v>3101</v>
      </c>
      <c r="P761" s="1">
        <v>42978</v>
      </c>
      <c r="Q761" s="2">
        <v>0.86276620370370372</v>
      </c>
      <c r="U761">
        <v>25560</v>
      </c>
      <c r="V761">
        <v>284</v>
      </c>
      <c r="Z761" t="s">
        <v>71</v>
      </c>
      <c r="AA761" t="s">
        <v>68</v>
      </c>
      <c r="AD761" t="s">
        <v>77</v>
      </c>
      <c r="AV761" t="s">
        <v>262</v>
      </c>
      <c r="AW761" t="s">
        <v>73</v>
      </c>
      <c r="AX761" t="s">
        <v>74</v>
      </c>
      <c r="AY761">
        <v>0</v>
      </c>
      <c r="AZ761" t="s">
        <v>49</v>
      </c>
      <c r="BA761" t="s">
        <v>74</v>
      </c>
      <c r="BB761">
        <v>0</v>
      </c>
      <c r="BC761">
        <v>284</v>
      </c>
      <c r="BE761">
        <v>25560</v>
      </c>
      <c r="BF761">
        <v>25560</v>
      </c>
      <c r="BG761">
        <v>5</v>
      </c>
      <c r="BL761" t="s">
        <v>259</v>
      </c>
      <c r="BP761" t="s">
        <v>233</v>
      </c>
      <c r="BQ761" s="3">
        <v>1</v>
      </c>
      <c r="BR761" s="3" t="str">
        <f t="shared" si="85"/>
        <v>Cumbres, seminarios, foros</v>
      </c>
      <c r="BS761" s="3">
        <f t="shared" si="86"/>
        <v>31</v>
      </c>
      <c r="BT761" s="83">
        <f t="shared" si="87"/>
        <v>3.4803921568627451E-3</v>
      </c>
      <c r="BU761" s="82">
        <f t="shared" si="88"/>
        <v>2.5</v>
      </c>
      <c r="BV761" s="3" t="str">
        <f t="shared" si="89"/>
        <v>0</v>
      </c>
      <c r="BW761" s="3" t="str">
        <f t="shared" si="84"/>
        <v>1</v>
      </c>
      <c r="BX761" s="3" t="str">
        <f t="shared" si="90"/>
        <v>0</v>
      </c>
    </row>
    <row r="762" spans="1:80" x14ac:dyDescent="0.3">
      <c r="A762" t="s">
        <v>3102</v>
      </c>
      <c r="C762" t="s">
        <v>3103</v>
      </c>
      <c r="D762" t="s">
        <v>3104</v>
      </c>
      <c r="F762" t="s">
        <v>116</v>
      </c>
      <c r="G762" t="s">
        <v>124</v>
      </c>
      <c r="H762" t="s">
        <v>68</v>
      </c>
      <c r="L762" t="s">
        <v>3105</v>
      </c>
      <c r="N762" t="s">
        <v>118</v>
      </c>
      <c r="O762" t="s">
        <v>3106</v>
      </c>
      <c r="P762" s="1">
        <v>42978</v>
      </c>
      <c r="R762">
        <v>417.8</v>
      </c>
      <c r="S762">
        <v>5</v>
      </c>
      <c r="U762">
        <v>503</v>
      </c>
      <c r="W762">
        <v>8</v>
      </c>
      <c r="Y762" t="s">
        <v>70</v>
      </c>
      <c r="Z762" t="s">
        <v>71</v>
      </c>
      <c r="AB762" t="s">
        <v>72</v>
      </c>
      <c r="AP762" t="s">
        <v>224</v>
      </c>
      <c r="AW762" t="s">
        <v>73</v>
      </c>
      <c r="AX762" t="s">
        <v>78</v>
      </c>
      <c r="AY762">
        <v>0</v>
      </c>
      <c r="AZ762" t="s">
        <v>49</v>
      </c>
      <c r="BA762" t="s">
        <v>78</v>
      </c>
      <c r="BB762">
        <v>0</v>
      </c>
      <c r="BD762">
        <v>0.14000000000000001</v>
      </c>
      <c r="BE762">
        <v>251.5</v>
      </c>
      <c r="BF762">
        <v>251.5</v>
      </c>
      <c r="BG762">
        <v>5.94</v>
      </c>
      <c r="BL762" t="s">
        <v>124</v>
      </c>
      <c r="BM762" t="s">
        <v>125</v>
      </c>
      <c r="BO762" t="s">
        <v>120</v>
      </c>
      <c r="BP762" t="s">
        <v>233</v>
      </c>
      <c r="BQ762" s="3">
        <v>1</v>
      </c>
      <c r="BR762" s="3" t="str">
        <f t="shared" si="85"/>
        <v>Tránsito de buques por el Canal</v>
      </c>
      <c r="BS762" s="3">
        <f t="shared" si="86"/>
        <v>31</v>
      </c>
      <c r="BT762" s="83">
        <f t="shared" si="87"/>
        <v>0</v>
      </c>
      <c r="BU762" s="82">
        <f t="shared" si="88"/>
        <v>2.9700000000000006</v>
      </c>
      <c r="BV762" s="3" t="str">
        <f t="shared" si="89"/>
        <v>0</v>
      </c>
      <c r="BW762" s="3" t="str">
        <f t="shared" si="84"/>
        <v>1</v>
      </c>
      <c r="BX762" s="3" t="str">
        <f t="shared" si="90"/>
        <v>0</v>
      </c>
    </row>
    <row r="763" spans="1:80" x14ac:dyDescent="0.3">
      <c r="A763" t="s">
        <v>3107</v>
      </c>
      <c r="C763" t="s">
        <v>3108</v>
      </c>
      <c r="D763" t="s">
        <v>3109</v>
      </c>
      <c r="F763" t="s">
        <v>116</v>
      </c>
      <c r="G763" t="s">
        <v>101</v>
      </c>
      <c r="H763" t="s">
        <v>68</v>
      </c>
      <c r="K763" t="s">
        <v>122</v>
      </c>
      <c r="L763" t="s">
        <v>307</v>
      </c>
      <c r="N763" t="s">
        <v>118</v>
      </c>
      <c r="O763" t="s">
        <v>3106</v>
      </c>
      <c r="P763" s="1">
        <v>42978</v>
      </c>
      <c r="R763">
        <v>601.79999999999995</v>
      </c>
      <c r="S763">
        <v>4</v>
      </c>
      <c r="U763">
        <v>1219</v>
      </c>
      <c r="W763">
        <v>10</v>
      </c>
      <c r="Y763" t="s">
        <v>70</v>
      </c>
      <c r="Z763" t="s">
        <v>71</v>
      </c>
      <c r="AB763" t="s">
        <v>72</v>
      </c>
      <c r="AV763" t="s">
        <v>262</v>
      </c>
      <c r="AW763" t="s">
        <v>73</v>
      </c>
      <c r="AX763" t="s">
        <v>74</v>
      </c>
      <c r="AY763">
        <v>0</v>
      </c>
      <c r="AZ763" t="s">
        <v>49</v>
      </c>
      <c r="BA763" t="s">
        <v>74</v>
      </c>
      <c r="BB763">
        <v>0</v>
      </c>
      <c r="BD763">
        <v>0.62</v>
      </c>
      <c r="BE763">
        <v>1219</v>
      </c>
      <c r="BF763">
        <v>1219</v>
      </c>
      <c r="BG763">
        <v>6.88</v>
      </c>
      <c r="BL763" t="s">
        <v>101</v>
      </c>
      <c r="BM763" t="s">
        <v>132</v>
      </c>
      <c r="BO763" t="s">
        <v>120</v>
      </c>
      <c r="BP763" t="s">
        <v>77</v>
      </c>
      <c r="BQ763" s="3">
        <v>1</v>
      </c>
      <c r="BR763" s="3" t="str">
        <f t="shared" si="85"/>
        <v>Cumbres, seminarios, foros</v>
      </c>
      <c r="BS763" s="3">
        <f t="shared" si="86"/>
        <v>31</v>
      </c>
      <c r="BT763" s="83">
        <f t="shared" si="87"/>
        <v>0</v>
      </c>
      <c r="BU763" s="82">
        <f t="shared" si="88"/>
        <v>3.4399999999999995</v>
      </c>
      <c r="BV763" s="3" t="str">
        <f t="shared" si="89"/>
        <v>0</v>
      </c>
      <c r="BW763" s="3" t="str">
        <f t="shared" si="84"/>
        <v>1</v>
      </c>
      <c r="BX763" s="3" t="str">
        <f t="shared" si="90"/>
        <v>0</v>
      </c>
    </row>
    <row r="764" spans="1:80" x14ac:dyDescent="0.3">
      <c r="A764" t="s">
        <v>3110</v>
      </c>
      <c r="C764" t="s">
        <v>3111</v>
      </c>
      <c r="D764" t="s">
        <v>3112</v>
      </c>
      <c r="F764" t="s">
        <v>116</v>
      </c>
      <c r="G764" t="s">
        <v>163</v>
      </c>
      <c r="H764" t="s">
        <v>68</v>
      </c>
      <c r="K764" t="s">
        <v>164</v>
      </c>
      <c r="L764" t="s">
        <v>302</v>
      </c>
      <c r="N764" t="s">
        <v>118</v>
      </c>
      <c r="O764" t="s">
        <v>2925</v>
      </c>
      <c r="P764" s="1">
        <v>42974</v>
      </c>
      <c r="R764">
        <v>324.2</v>
      </c>
      <c r="S764">
        <v>4</v>
      </c>
      <c r="U764">
        <v>22</v>
      </c>
      <c r="W764">
        <v>14</v>
      </c>
      <c r="Y764" t="s">
        <v>140</v>
      </c>
      <c r="Z764" t="s">
        <v>71</v>
      </c>
      <c r="AB764" t="s">
        <v>72</v>
      </c>
      <c r="AD764" t="s">
        <v>77</v>
      </c>
      <c r="AP764" t="s">
        <v>224</v>
      </c>
      <c r="AW764" t="s">
        <v>73</v>
      </c>
      <c r="AX764" t="s">
        <v>78</v>
      </c>
      <c r="AY764">
        <v>0</v>
      </c>
      <c r="AZ764" t="s">
        <v>49</v>
      </c>
      <c r="BA764" t="s">
        <v>78</v>
      </c>
      <c r="BB764">
        <v>0</v>
      </c>
      <c r="BD764">
        <v>0.22</v>
      </c>
      <c r="BE764">
        <v>11</v>
      </c>
      <c r="BF764">
        <v>11</v>
      </c>
      <c r="BG764">
        <v>5.78</v>
      </c>
      <c r="BL764" t="s">
        <v>163</v>
      </c>
      <c r="BM764" t="s">
        <v>165</v>
      </c>
      <c r="BO764" t="s">
        <v>120</v>
      </c>
      <c r="BP764" t="s">
        <v>77</v>
      </c>
      <c r="BQ764" s="3">
        <v>1</v>
      </c>
      <c r="BR764" s="3" t="str">
        <f t="shared" si="85"/>
        <v>Tránsito de buques por el Canal</v>
      </c>
      <c r="BS764" s="3">
        <f t="shared" si="86"/>
        <v>27</v>
      </c>
      <c r="BT764" s="83">
        <f t="shared" si="87"/>
        <v>0</v>
      </c>
      <c r="BU764" s="82">
        <v>3</v>
      </c>
      <c r="BV764" s="3" t="str">
        <f t="shared" si="89"/>
        <v>0</v>
      </c>
      <c r="BW764" s="3" t="str">
        <f t="shared" si="84"/>
        <v>1</v>
      </c>
      <c r="BX764" s="3" t="str">
        <f t="shared" si="90"/>
        <v>0</v>
      </c>
    </row>
    <row r="765" spans="1:80" x14ac:dyDescent="0.3">
      <c r="A765" t="s">
        <v>3113</v>
      </c>
      <c r="C765" t="s">
        <v>3114</v>
      </c>
      <c r="D765" t="s">
        <v>3115</v>
      </c>
      <c r="F765" t="s">
        <v>116</v>
      </c>
      <c r="G765" t="s">
        <v>101</v>
      </c>
      <c r="H765" t="s">
        <v>68</v>
      </c>
      <c r="K765" t="s">
        <v>122</v>
      </c>
      <c r="L765" t="s">
        <v>349</v>
      </c>
      <c r="N765" t="s">
        <v>118</v>
      </c>
      <c r="O765" t="s">
        <v>3106</v>
      </c>
      <c r="P765" s="1">
        <v>42978</v>
      </c>
      <c r="R765">
        <v>749.6</v>
      </c>
      <c r="S765">
        <v>4</v>
      </c>
      <c r="U765">
        <v>1524</v>
      </c>
      <c r="W765">
        <v>8</v>
      </c>
      <c r="Y765" t="s">
        <v>70</v>
      </c>
      <c r="Z765" t="s">
        <v>71</v>
      </c>
      <c r="AB765" t="s">
        <v>72</v>
      </c>
      <c r="AV765" t="s">
        <v>497</v>
      </c>
      <c r="AW765" t="s">
        <v>73</v>
      </c>
      <c r="AX765" t="s">
        <v>74</v>
      </c>
      <c r="AY765">
        <v>1</v>
      </c>
      <c r="AZ765" t="s">
        <v>49</v>
      </c>
      <c r="BA765" t="s">
        <v>74</v>
      </c>
      <c r="BB765">
        <v>1</v>
      </c>
      <c r="BD765">
        <v>0.78</v>
      </c>
      <c r="BE765">
        <v>1524</v>
      </c>
      <c r="BF765">
        <v>1524</v>
      </c>
      <c r="BG765">
        <v>8.75</v>
      </c>
      <c r="BL765" t="s">
        <v>101</v>
      </c>
      <c r="BM765" t="s">
        <v>132</v>
      </c>
      <c r="BO765" t="s">
        <v>120</v>
      </c>
      <c r="BP765" t="s">
        <v>233</v>
      </c>
      <c r="BQ765" s="3">
        <v>1</v>
      </c>
      <c r="BR765" s="3" t="str">
        <f t="shared" si="85"/>
        <v>Aniversario del Canal de Panamá</v>
      </c>
      <c r="BS765" s="3">
        <f t="shared" si="86"/>
        <v>31</v>
      </c>
      <c r="BT765" s="83">
        <f t="shared" si="87"/>
        <v>0</v>
      </c>
      <c r="BU765" s="82">
        <f t="shared" si="88"/>
        <v>4.375</v>
      </c>
      <c r="BV765" s="3" t="str">
        <f t="shared" si="89"/>
        <v>1</v>
      </c>
      <c r="BW765" s="3" t="str">
        <f t="shared" si="84"/>
        <v>0</v>
      </c>
      <c r="BX765" s="3" t="str">
        <f t="shared" si="90"/>
        <v>0</v>
      </c>
    </row>
    <row r="766" spans="1:80" x14ac:dyDescent="0.3">
      <c r="A766" t="s">
        <v>3116</v>
      </c>
      <c r="C766" t="s">
        <v>3117</v>
      </c>
      <c r="D766" t="s">
        <v>3118</v>
      </c>
      <c r="F766" t="s">
        <v>116</v>
      </c>
      <c r="G766" t="s">
        <v>86</v>
      </c>
      <c r="H766" t="s">
        <v>68</v>
      </c>
      <c r="K766" t="s">
        <v>130</v>
      </c>
      <c r="N766" t="s">
        <v>118</v>
      </c>
      <c r="O766" t="s">
        <v>3071</v>
      </c>
      <c r="P766" s="1">
        <v>42977</v>
      </c>
      <c r="R766">
        <v>107.2</v>
      </c>
      <c r="S766">
        <v>4</v>
      </c>
      <c r="U766">
        <v>322</v>
      </c>
      <c r="W766">
        <v>11</v>
      </c>
      <c r="Y766" t="s">
        <v>70</v>
      </c>
      <c r="Z766" t="s">
        <v>71</v>
      </c>
      <c r="AB766" t="s">
        <v>72</v>
      </c>
      <c r="AP766" t="s">
        <v>225</v>
      </c>
      <c r="AW766" t="s">
        <v>73</v>
      </c>
      <c r="AX766" t="s">
        <v>74</v>
      </c>
      <c r="AY766">
        <v>1</v>
      </c>
      <c r="AZ766" t="s">
        <v>49</v>
      </c>
      <c r="BA766" t="s">
        <v>74</v>
      </c>
      <c r="BB766">
        <v>1</v>
      </c>
      <c r="BD766">
        <v>0.24</v>
      </c>
      <c r="BE766">
        <v>322</v>
      </c>
      <c r="BF766">
        <v>322</v>
      </c>
      <c r="BG766">
        <v>9.3800000000000008</v>
      </c>
      <c r="BL766" t="s">
        <v>86</v>
      </c>
      <c r="BM766" t="s">
        <v>131</v>
      </c>
      <c r="BO766" t="s">
        <v>120</v>
      </c>
      <c r="BP766" t="s">
        <v>77</v>
      </c>
      <c r="BQ766" s="3">
        <v>1</v>
      </c>
      <c r="BR766" s="3" t="str">
        <f t="shared" si="85"/>
        <v>Servicios marítimos</v>
      </c>
      <c r="BS766" s="3">
        <f t="shared" si="86"/>
        <v>30</v>
      </c>
      <c r="BT766" s="83">
        <f t="shared" si="87"/>
        <v>0</v>
      </c>
      <c r="BU766" s="82">
        <f t="shared" si="88"/>
        <v>4.6900000000000004</v>
      </c>
      <c r="BV766" s="3" t="str">
        <f t="shared" si="89"/>
        <v>1</v>
      </c>
      <c r="BW766" s="3" t="str">
        <f t="shared" si="84"/>
        <v>0</v>
      </c>
      <c r="BX766" s="3" t="str">
        <f t="shared" si="90"/>
        <v>0</v>
      </c>
    </row>
    <row r="767" spans="1:80" x14ac:dyDescent="0.3">
      <c r="A767" t="s">
        <v>3119</v>
      </c>
      <c r="C767" t="s">
        <v>3120</v>
      </c>
      <c r="D767" t="s">
        <v>3121</v>
      </c>
      <c r="F767" t="s">
        <v>116</v>
      </c>
      <c r="G767" t="s">
        <v>86</v>
      </c>
      <c r="H767" t="s">
        <v>68</v>
      </c>
      <c r="K767" t="s">
        <v>130</v>
      </c>
      <c r="N767" t="s">
        <v>118</v>
      </c>
      <c r="O767" t="s">
        <v>3071</v>
      </c>
      <c r="P767" s="1">
        <v>42977</v>
      </c>
      <c r="R767">
        <v>60.1</v>
      </c>
      <c r="S767">
        <v>4</v>
      </c>
      <c r="U767">
        <v>180</v>
      </c>
      <c r="W767">
        <v>11</v>
      </c>
      <c r="Y767" t="s">
        <v>70</v>
      </c>
      <c r="Z767" t="s">
        <v>71</v>
      </c>
      <c r="AB767" t="s">
        <v>72</v>
      </c>
      <c r="AV767" t="s">
        <v>497</v>
      </c>
      <c r="AW767" t="s">
        <v>73</v>
      </c>
      <c r="AX767" t="s">
        <v>74</v>
      </c>
      <c r="AY767">
        <v>1</v>
      </c>
      <c r="AZ767" t="s">
        <v>49</v>
      </c>
      <c r="BA767" t="s">
        <v>74</v>
      </c>
      <c r="BB767">
        <v>1</v>
      </c>
      <c r="BD767">
        <v>0.13</v>
      </c>
      <c r="BE767">
        <v>180</v>
      </c>
      <c r="BF767">
        <v>180</v>
      </c>
      <c r="BG767">
        <v>9.3800000000000008</v>
      </c>
      <c r="BL767" t="s">
        <v>86</v>
      </c>
      <c r="BM767" t="s">
        <v>131</v>
      </c>
      <c r="BO767" t="s">
        <v>120</v>
      </c>
      <c r="BP767" t="s">
        <v>77</v>
      </c>
      <c r="BQ767" s="3">
        <v>1</v>
      </c>
      <c r="BR767" s="3" t="str">
        <f t="shared" si="85"/>
        <v>Aniversario del Canal de Panamá</v>
      </c>
      <c r="BS767" s="3">
        <f t="shared" si="86"/>
        <v>30</v>
      </c>
      <c r="BT767" s="83">
        <f t="shared" si="87"/>
        <v>0</v>
      </c>
      <c r="BU767" s="82">
        <f t="shared" si="88"/>
        <v>4.6900000000000004</v>
      </c>
      <c r="BV767" s="3" t="str">
        <f t="shared" si="89"/>
        <v>1</v>
      </c>
      <c r="BW767" s="3" t="str">
        <f t="shared" si="84"/>
        <v>0</v>
      </c>
      <c r="BX767" s="3" t="str">
        <f t="shared" si="90"/>
        <v>0</v>
      </c>
    </row>
    <row r="768" spans="1:80" ht="15" customHeight="1" x14ac:dyDescent="0.3">
      <c r="A768" t="s">
        <v>3122</v>
      </c>
      <c r="C768" t="s">
        <v>3123</v>
      </c>
      <c r="D768" t="s">
        <v>3124</v>
      </c>
      <c r="F768" t="s">
        <v>116</v>
      </c>
      <c r="G768" t="s">
        <v>86</v>
      </c>
      <c r="H768" t="s">
        <v>68</v>
      </c>
      <c r="K768" t="s">
        <v>130</v>
      </c>
      <c r="L768" t="s">
        <v>3125</v>
      </c>
      <c r="N768" t="s">
        <v>118</v>
      </c>
      <c r="O768" t="s">
        <v>3071</v>
      </c>
      <c r="P768" s="1">
        <v>42977</v>
      </c>
      <c r="R768">
        <v>412.5</v>
      </c>
      <c r="S768">
        <v>4</v>
      </c>
      <c r="U768">
        <v>1238</v>
      </c>
      <c r="W768">
        <v>10</v>
      </c>
      <c r="Y768" t="s">
        <v>70</v>
      </c>
      <c r="Z768" t="s">
        <v>71</v>
      </c>
      <c r="AB768" t="s">
        <v>72</v>
      </c>
      <c r="AK768" t="s">
        <v>167</v>
      </c>
      <c r="AW768" t="s">
        <v>73</v>
      </c>
      <c r="AX768" t="s">
        <v>78</v>
      </c>
      <c r="AY768">
        <v>1</v>
      </c>
      <c r="AZ768" t="s">
        <v>49</v>
      </c>
      <c r="BA768" t="s">
        <v>78</v>
      </c>
      <c r="BB768">
        <v>1</v>
      </c>
      <c r="BD768">
        <v>0.46</v>
      </c>
      <c r="BE768">
        <v>619</v>
      </c>
      <c r="BF768">
        <v>619</v>
      </c>
      <c r="BG768">
        <v>8.1300000000000008</v>
      </c>
      <c r="BL768" t="s">
        <v>86</v>
      </c>
      <c r="BM768" t="s">
        <v>131</v>
      </c>
      <c r="BO768" t="s">
        <v>120</v>
      </c>
      <c r="BP768" t="s">
        <v>77</v>
      </c>
      <c r="BQ768" s="3">
        <v>1</v>
      </c>
      <c r="BR768" s="3" t="str">
        <f t="shared" si="85"/>
        <v>Economía de Panamá</v>
      </c>
      <c r="BS768" s="3">
        <f t="shared" si="86"/>
        <v>30</v>
      </c>
      <c r="BT768" s="83">
        <f t="shared" si="87"/>
        <v>0</v>
      </c>
      <c r="BU768" s="82">
        <f t="shared" si="88"/>
        <v>4.0650000000000004</v>
      </c>
      <c r="BV768" s="3" t="str">
        <f t="shared" si="89"/>
        <v>1</v>
      </c>
      <c r="BW768" s="3" t="str">
        <f t="shared" si="84"/>
        <v>0</v>
      </c>
      <c r="BX768" s="3" t="str">
        <f t="shared" si="90"/>
        <v>0</v>
      </c>
    </row>
    <row r="769" spans="1:80" ht="15" customHeight="1" x14ac:dyDescent="0.3">
      <c r="A769" t="s">
        <v>3126</v>
      </c>
      <c r="C769" t="s">
        <v>3127</v>
      </c>
      <c r="D769" t="s">
        <v>3128</v>
      </c>
      <c r="F769" t="s">
        <v>116</v>
      </c>
      <c r="G769" t="s">
        <v>3129</v>
      </c>
      <c r="H769" t="s">
        <v>68</v>
      </c>
      <c r="I769" t="s">
        <v>3130</v>
      </c>
      <c r="L769" t="s">
        <v>3131</v>
      </c>
      <c r="N769" t="s">
        <v>118</v>
      </c>
      <c r="O769" t="s">
        <v>3106</v>
      </c>
      <c r="P769" s="1">
        <v>42978</v>
      </c>
      <c r="R769">
        <v>241.9</v>
      </c>
      <c r="S769">
        <v>4</v>
      </c>
      <c r="U769">
        <v>291</v>
      </c>
      <c r="W769">
        <v>1</v>
      </c>
      <c r="Y769" t="s">
        <v>70</v>
      </c>
      <c r="Z769" t="s">
        <v>71</v>
      </c>
      <c r="AA769" t="s">
        <v>71</v>
      </c>
      <c r="AB769" t="s">
        <v>72</v>
      </c>
      <c r="AE769" t="s">
        <v>194</v>
      </c>
      <c r="AF769" t="s">
        <v>221</v>
      </c>
      <c r="AW769" t="s">
        <v>73</v>
      </c>
      <c r="AX769" t="s">
        <v>74</v>
      </c>
      <c r="AY769">
        <v>1</v>
      </c>
      <c r="AZ769" t="s">
        <v>49</v>
      </c>
      <c r="BA769" t="s">
        <v>74</v>
      </c>
      <c r="BB769">
        <v>1</v>
      </c>
      <c r="BD769">
        <v>0.17</v>
      </c>
      <c r="BE769">
        <v>291</v>
      </c>
      <c r="BF769">
        <v>291</v>
      </c>
      <c r="BG769">
        <v>8.1300000000000008</v>
      </c>
      <c r="BL769" t="s">
        <v>3129</v>
      </c>
      <c r="BM769" t="s">
        <v>3132</v>
      </c>
      <c r="BN769">
        <v>1</v>
      </c>
      <c r="BO769" t="s">
        <v>120</v>
      </c>
      <c r="BP769" t="s">
        <v>77</v>
      </c>
      <c r="BQ769" s="3">
        <v>1</v>
      </c>
      <c r="BR769" s="3" t="str">
        <f t="shared" si="85"/>
        <v>Administración</v>
      </c>
      <c r="BS769" s="3">
        <f t="shared" si="86"/>
        <v>31</v>
      </c>
      <c r="BT769" s="83">
        <f t="shared" si="87"/>
        <v>0</v>
      </c>
      <c r="BU769" s="82">
        <f t="shared" si="88"/>
        <v>4.0650000000000004</v>
      </c>
      <c r="BV769" s="3" t="str">
        <f t="shared" si="89"/>
        <v>1</v>
      </c>
      <c r="BW769" s="3" t="str">
        <f t="shared" si="84"/>
        <v>0</v>
      </c>
      <c r="BX769" s="3" t="str">
        <f t="shared" si="90"/>
        <v>0</v>
      </c>
    </row>
    <row r="770" spans="1:80" x14ac:dyDescent="0.3">
      <c r="A770" t="s">
        <v>3133</v>
      </c>
      <c r="C770" t="s">
        <v>3134</v>
      </c>
      <c r="D770" t="s">
        <v>3135</v>
      </c>
      <c r="F770" t="s">
        <v>116</v>
      </c>
      <c r="G770" t="s">
        <v>3136</v>
      </c>
      <c r="H770" t="s">
        <v>68</v>
      </c>
      <c r="L770" t="s">
        <v>3137</v>
      </c>
      <c r="N770" t="s">
        <v>118</v>
      </c>
      <c r="O770" t="s">
        <v>3106</v>
      </c>
      <c r="P770" s="1">
        <v>42978</v>
      </c>
      <c r="R770">
        <v>1383.5</v>
      </c>
      <c r="S770">
        <v>4</v>
      </c>
      <c r="U770">
        <v>1660</v>
      </c>
      <c r="W770">
        <v>2</v>
      </c>
      <c r="Y770" t="s">
        <v>70</v>
      </c>
      <c r="Z770" t="s">
        <v>71</v>
      </c>
      <c r="AB770" t="s">
        <v>72</v>
      </c>
      <c r="AN770" t="s">
        <v>230</v>
      </c>
      <c r="AW770" t="s">
        <v>73</v>
      </c>
      <c r="AX770" t="s">
        <v>82</v>
      </c>
      <c r="AY770">
        <v>0</v>
      </c>
      <c r="AZ770" t="s">
        <v>49</v>
      </c>
      <c r="BA770" t="s">
        <v>82</v>
      </c>
      <c r="BB770">
        <v>0</v>
      </c>
      <c r="BD770">
        <v>0.03</v>
      </c>
      <c r="BE770">
        <v>54.23</v>
      </c>
      <c r="BF770">
        <v>54.23</v>
      </c>
      <c r="BG770">
        <v>5.63</v>
      </c>
      <c r="BL770" t="s">
        <v>3136</v>
      </c>
      <c r="BM770" t="s">
        <v>3138</v>
      </c>
      <c r="BN770">
        <v>1</v>
      </c>
      <c r="BO770" t="s">
        <v>120</v>
      </c>
      <c r="BP770" t="s">
        <v>233</v>
      </c>
      <c r="BQ770" s="3">
        <v>1</v>
      </c>
      <c r="BR770" s="3" t="str">
        <f t="shared" si="85"/>
        <v>Perfiles, Biografías, Entretenimiento</v>
      </c>
      <c r="BS770" s="3">
        <f t="shared" si="86"/>
        <v>31</v>
      </c>
      <c r="BT770" s="83">
        <f t="shared" si="87"/>
        <v>0</v>
      </c>
      <c r="BU770" s="82">
        <f t="shared" si="88"/>
        <v>2.8149999999999995</v>
      </c>
      <c r="BV770" s="3" t="str">
        <f t="shared" si="89"/>
        <v>0</v>
      </c>
      <c r="BW770" s="3" t="str">
        <f t="shared" si="84"/>
        <v>1</v>
      </c>
      <c r="BX770" s="3" t="str">
        <f t="shared" si="90"/>
        <v>0</v>
      </c>
    </row>
    <row r="771" spans="1:80" x14ac:dyDescent="0.3">
      <c r="A771" t="s">
        <v>3139</v>
      </c>
      <c r="C771" t="s">
        <v>3140</v>
      </c>
      <c r="D771" t="s">
        <v>3141</v>
      </c>
      <c r="F771" t="s">
        <v>134</v>
      </c>
      <c r="G771" t="s">
        <v>275</v>
      </c>
      <c r="H771" t="s">
        <v>68</v>
      </c>
      <c r="I771" t="s">
        <v>68</v>
      </c>
      <c r="L771" t="s">
        <v>726</v>
      </c>
      <c r="N771" t="s">
        <v>134</v>
      </c>
      <c r="O771" t="s">
        <v>3142</v>
      </c>
      <c r="P771" s="1">
        <v>42978</v>
      </c>
      <c r="Q771" s="2">
        <v>0.94305555555555554</v>
      </c>
      <c r="U771">
        <v>500</v>
      </c>
      <c r="V771">
        <v>383</v>
      </c>
      <c r="Z771" t="s">
        <v>71</v>
      </c>
      <c r="AA771" t="s">
        <v>68</v>
      </c>
      <c r="AU771" t="s">
        <v>174</v>
      </c>
      <c r="AW771" t="s">
        <v>73</v>
      </c>
      <c r="AX771" t="s">
        <v>82</v>
      </c>
      <c r="AY771">
        <v>0</v>
      </c>
      <c r="AZ771" t="s">
        <v>49</v>
      </c>
      <c r="BA771" t="s">
        <v>82</v>
      </c>
      <c r="BB771">
        <v>0</v>
      </c>
      <c r="BC771">
        <v>5</v>
      </c>
      <c r="BE771">
        <v>500</v>
      </c>
      <c r="BG771">
        <v>5</v>
      </c>
      <c r="BL771" t="s">
        <v>162</v>
      </c>
      <c r="BP771" t="s">
        <v>233</v>
      </c>
      <c r="BQ771" s="3">
        <v>1</v>
      </c>
      <c r="BR771" s="3" t="str">
        <f t="shared" si="85"/>
        <v>Relaciones internacionales</v>
      </c>
      <c r="BS771" s="3">
        <f t="shared" si="86"/>
        <v>31</v>
      </c>
      <c r="BT771" s="83">
        <f t="shared" si="87"/>
        <v>4.6936274509803916E-3</v>
      </c>
      <c r="BU771" s="82">
        <f t="shared" si="88"/>
        <v>2.5</v>
      </c>
      <c r="BV771" s="3" t="str">
        <f t="shared" si="89"/>
        <v>0</v>
      </c>
      <c r="BW771" s="3" t="str">
        <f t="shared" ref="BW771:BW780" si="91">+IF(BB771=0,"1","0")</f>
        <v>1</v>
      </c>
      <c r="BX771" s="3" t="str">
        <f t="shared" si="90"/>
        <v>0</v>
      </c>
      <c r="CA771">
        <v>2000</v>
      </c>
      <c r="CB771" s="118">
        <f>+(CA771*BC771)/20</f>
        <v>500</v>
      </c>
    </row>
    <row r="772" spans="1:80" x14ac:dyDescent="0.3">
      <c r="A772" t="s">
        <v>3143</v>
      </c>
      <c r="C772" t="s">
        <v>3144</v>
      </c>
      <c r="D772" t="s">
        <v>3145</v>
      </c>
      <c r="F772" t="s">
        <v>116</v>
      </c>
      <c r="G772" t="s">
        <v>121</v>
      </c>
      <c r="H772" t="s">
        <v>68</v>
      </c>
      <c r="K772" t="s">
        <v>122</v>
      </c>
      <c r="N772" t="s">
        <v>118</v>
      </c>
      <c r="O772" t="s">
        <v>3106</v>
      </c>
      <c r="P772" s="1">
        <v>42978</v>
      </c>
      <c r="R772">
        <v>73.900000000000006</v>
      </c>
      <c r="S772">
        <v>4</v>
      </c>
      <c r="U772">
        <v>102</v>
      </c>
      <c r="W772">
        <v>8</v>
      </c>
      <c r="Y772" t="s">
        <v>70</v>
      </c>
      <c r="Z772" t="s">
        <v>71</v>
      </c>
      <c r="AB772" t="s">
        <v>72</v>
      </c>
      <c r="AF772" t="s">
        <v>221</v>
      </c>
      <c r="AW772" t="s">
        <v>73</v>
      </c>
      <c r="AX772" t="s">
        <v>74</v>
      </c>
      <c r="AY772">
        <v>1</v>
      </c>
      <c r="AZ772" t="s">
        <v>49</v>
      </c>
      <c r="BA772" t="s">
        <v>74</v>
      </c>
      <c r="BB772">
        <v>1</v>
      </c>
      <c r="BD772">
        <v>0.11</v>
      </c>
      <c r="BE772">
        <v>102</v>
      </c>
      <c r="BF772">
        <v>102</v>
      </c>
      <c r="BG772">
        <v>9.3800000000000008</v>
      </c>
      <c r="BL772" t="s">
        <v>121</v>
      </c>
      <c r="BM772" t="s">
        <v>123</v>
      </c>
      <c r="BO772" t="s">
        <v>120</v>
      </c>
      <c r="BP772" t="s">
        <v>233</v>
      </c>
      <c r="BQ772" s="3">
        <v>1</v>
      </c>
      <c r="BR772" s="3" t="str">
        <f t="shared" si="85"/>
        <v>Administración</v>
      </c>
      <c r="BS772" s="3">
        <f t="shared" si="86"/>
        <v>31</v>
      </c>
      <c r="BT772" s="83">
        <f t="shared" si="87"/>
        <v>0</v>
      </c>
      <c r="BU772" s="82">
        <f t="shared" si="88"/>
        <v>4.6900000000000004</v>
      </c>
      <c r="BV772" s="3" t="str">
        <f t="shared" si="89"/>
        <v>1</v>
      </c>
      <c r="BW772" s="3" t="str">
        <f t="shared" si="91"/>
        <v>0</v>
      </c>
      <c r="BX772" s="3" t="str">
        <f t="shared" si="90"/>
        <v>0</v>
      </c>
    </row>
    <row r="773" spans="1:80" x14ac:dyDescent="0.3">
      <c r="A773" t="s">
        <v>3146</v>
      </c>
      <c r="C773" t="s">
        <v>3147</v>
      </c>
      <c r="D773" t="s">
        <v>3148</v>
      </c>
      <c r="F773" t="s">
        <v>116</v>
      </c>
      <c r="G773" t="s">
        <v>86</v>
      </c>
      <c r="H773" t="s">
        <v>68</v>
      </c>
      <c r="K773" t="s">
        <v>130</v>
      </c>
      <c r="L773" t="s">
        <v>363</v>
      </c>
      <c r="N773" t="s">
        <v>118</v>
      </c>
      <c r="O773" t="s">
        <v>3071</v>
      </c>
      <c r="P773" s="1">
        <v>42977</v>
      </c>
      <c r="R773">
        <v>300.10000000000002</v>
      </c>
      <c r="S773">
        <v>4</v>
      </c>
      <c r="U773">
        <v>901</v>
      </c>
      <c r="W773">
        <v>11</v>
      </c>
      <c r="Y773" t="s">
        <v>70</v>
      </c>
      <c r="Z773" t="s">
        <v>71</v>
      </c>
      <c r="AB773" t="s">
        <v>72</v>
      </c>
      <c r="AF773" t="s">
        <v>214</v>
      </c>
      <c r="AW773" t="s">
        <v>73</v>
      </c>
      <c r="AX773" t="s">
        <v>74</v>
      </c>
      <c r="AY773">
        <v>0</v>
      </c>
      <c r="AZ773" t="s">
        <v>49</v>
      </c>
      <c r="BA773" t="s">
        <v>74</v>
      </c>
      <c r="BB773">
        <v>0</v>
      </c>
      <c r="BD773">
        <v>0.66</v>
      </c>
      <c r="BE773">
        <v>901</v>
      </c>
      <c r="BF773">
        <v>901</v>
      </c>
      <c r="BG773">
        <v>7.19</v>
      </c>
      <c r="BL773" t="s">
        <v>86</v>
      </c>
      <c r="BM773" t="s">
        <v>131</v>
      </c>
      <c r="BO773" t="s">
        <v>120</v>
      </c>
      <c r="BP773" t="s">
        <v>77</v>
      </c>
      <c r="BQ773" s="3">
        <v>1</v>
      </c>
      <c r="BR773" s="3" t="str">
        <f t="shared" si="85"/>
        <v xml:space="preserve">Obras y arreglos </v>
      </c>
      <c r="BS773" s="3">
        <f t="shared" si="86"/>
        <v>30</v>
      </c>
      <c r="BT773" s="83">
        <f t="shared" si="87"/>
        <v>0</v>
      </c>
      <c r="BU773" s="82">
        <f t="shared" si="88"/>
        <v>3.5950000000000006</v>
      </c>
      <c r="BV773" s="3" t="str">
        <f t="shared" si="89"/>
        <v>0</v>
      </c>
      <c r="BW773" s="3" t="str">
        <f t="shared" si="91"/>
        <v>1</v>
      </c>
      <c r="BX773" s="3" t="str">
        <f t="shared" si="90"/>
        <v>0</v>
      </c>
    </row>
    <row r="774" spans="1:80" x14ac:dyDescent="0.3">
      <c r="A774" t="s">
        <v>3149</v>
      </c>
      <c r="C774" t="s">
        <v>3150</v>
      </c>
      <c r="D774" t="s">
        <v>3151</v>
      </c>
      <c r="F774" t="s">
        <v>116</v>
      </c>
      <c r="G774" t="s">
        <v>86</v>
      </c>
      <c r="H774" t="s">
        <v>68</v>
      </c>
      <c r="K774" t="s">
        <v>130</v>
      </c>
      <c r="L774" t="s">
        <v>3152</v>
      </c>
      <c r="N774" t="s">
        <v>118</v>
      </c>
      <c r="O774" t="s">
        <v>3071</v>
      </c>
      <c r="P774" s="1">
        <v>42977</v>
      </c>
      <c r="R774">
        <v>349.1</v>
      </c>
      <c r="S774">
        <v>4</v>
      </c>
      <c r="U774">
        <v>1061</v>
      </c>
      <c r="W774">
        <v>28</v>
      </c>
      <c r="Y774" t="s">
        <v>70</v>
      </c>
      <c r="Z774" t="s">
        <v>71</v>
      </c>
      <c r="AB774" t="s">
        <v>72</v>
      </c>
      <c r="AJ774" t="s">
        <v>342</v>
      </c>
      <c r="AW774" t="s">
        <v>73</v>
      </c>
      <c r="AX774" t="s">
        <v>78</v>
      </c>
      <c r="AY774">
        <v>0</v>
      </c>
      <c r="AZ774" t="s">
        <v>49</v>
      </c>
      <c r="BA774" t="s">
        <v>78</v>
      </c>
      <c r="BB774">
        <v>0</v>
      </c>
      <c r="BD774">
        <v>0.39</v>
      </c>
      <c r="BE774">
        <v>530.5</v>
      </c>
      <c r="BF774">
        <v>530.5</v>
      </c>
      <c r="BG774">
        <v>6.56</v>
      </c>
      <c r="BL774" t="s">
        <v>86</v>
      </c>
      <c r="BM774" t="s">
        <v>131</v>
      </c>
      <c r="BO774" t="s">
        <v>120</v>
      </c>
      <c r="BP774" t="s">
        <v>77</v>
      </c>
      <c r="BQ774" s="3">
        <v>1</v>
      </c>
      <c r="BR774" s="3" t="str">
        <f t="shared" si="85"/>
        <v>Deportes</v>
      </c>
      <c r="BS774" s="3">
        <f t="shared" si="86"/>
        <v>30</v>
      </c>
      <c r="BT774" s="83">
        <f t="shared" si="87"/>
        <v>0</v>
      </c>
      <c r="BU774" s="82">
        <f t="shared" si="88"/>
        <v>3.2799999999999994</v>
      </c>
      <c r="BV774" s="3" t="str">
        <f t="shared" si="89"/>
        <v>0</v>
      </c>
      <c r="BW774" s="3" t="str">
        <f t="shared" si="91"/>
        <v>1</v>
      </c>
      <c r="BX774" s="3" t="str">
        <f t="shared" si="90"/>
        <v>0</v>
      </c>
    </row>
    <row r="775" spans="1:80" x14ac:dyDescent="0.3">
      <c r="A775" t="s">
        <v>3153</v>
      </c>
      <c r="C775" t="s">
        <v>3154</v>
      </c>
      <c r="D775" t="s">
        <v>3155</v>
      </c>
      <c r="F775" t="s">
        <v>116</v>
      </c>
      <c r="G775" t="s">
        <v>126</v>
      </c>
      <c r="H775" t="s">
        <v>68</v>
      </c>
      <c r="K775" t="s">
        <v>127</v>
      </c>
      <c r="L775" t="s">
        <v>176</v>
      </c>
      <c r="N775" t="s">
        <v>118</v>
      </c>
      <c r="O775" t="s">
        <v>3106</v>
      </c>
      <c r="P775" s="1">
        <v>42978</v>
      </c>
      <c r="R775">
        <v>212.8</v>
      </c>
      <c r="S775">
        <v>5</v>
      </c>
      <c r="U775">
        <v>280</v>
      </c>
      <c r="W775">
        <v>15</v>
      </c>
      <c r="Y775" t="s">
        <v>70</v>
      </c>
      <c r="Z775" t="s">
        <v>71</v>
      </c>
      <c r="AB775" t="s">
        <v>72</v>
      </c>
      <c r="AE775" t="s">
        <v>194</v>
      </c>
      <c r="AK775" t="s">
        <v>215</v>
      </c>
      <c r="AM775" t="s">
        <v>77</v>
      </c>
      <c r="AW775" t="s">
        <v>73</v>
      </c>
      <c r="AX775" t="s">
        <v>74</v>
      </c>
      <c r="AY775">
        <v>1</v>
      </c>
      <c r="AZ775" t="s">
        <v>49</v>
      </c>
      <c r="BA775" t="s">
        <v>74</v>
      </c>
      <c r="BB775">
        <v>1</v>
      </c>
      <c r="BD775">
        <v>0.13</v>
      </c>
      <c r="BE775">
        <v>280</v>
      </c>
      <c r="BF775">
        <v>280</v>
      </c>
      <c r="BG775">
        <v>8.75</v>
      </c>
      <c r="BL775" t="s">
        <v>126</v>
      </c>
      <c r="BM775" t="s">
        <v>128</v>
      </c>
      <c r="BO775" t="s">
        <v>120</v>
      </c>
      <c r="BP775" t="s">
        <v>233</v>
      </c>
      <c r="BQ775" s="3">
        <v>1</v>
      </c>
      <c r="BR775" s="3" t="str">
        <f t="shared" si="85"/>
        <v>Economía del Canal</v>
      </c>
      <c r="BS775" s="3">
        <f t="shared" si="86"/>
        <v>31</v>
      </c>
      <c r="BT775" s="83">
        <f t="shared" si="87"/>
        <v>0</v>
      </c>
      <c r="BU775" s="82">
        <f t="shared" si="88"/>
        <v>4.375</v>
      </c>
      <c r="BV775" s="3" t="str">
        <f t="shared" si="89"/>
        <v>1</v>
      </c>
      <c r="BW775" s="3" t="str">
        <f t="shared" si="91"/>
        <v>0</v>
      </c>
      <c r="BX775" s="3" t="str">
        <f t="shared" si="90"/>
        <v>0</v>
      </c>
    </row>
    <row r="776" spans="1:80" x14ac:dyDescent="0.3">
      <c r="A776" t="s">
        <v>3156</v>
      </c>
      <c r="C776" t="s">
        <v>3157</v>
      </c>
      <c r="D776" t="s">
        <v>3158</v>
      </c>
      <c r="F776" t="s">
        <v>116</v>
      </c>
      <c r="G776" t="s">
        <v>86</v>
      </c>
      <c r="H776" t="s">
        <v>68</v>
      </c>
      <c r="K776" t="s">
        <v>130</v>
      </c>
      <c r="N776" t="s">
        <v>118</v>
      </c>
      <c r="O776" t="s">
        <v>3106</v>
      </c>
      <c r="P776" s="1">
        <v>42978</v>
      </c>
      <c r="R776">
        <v>196.8</v>
      </c>
      <c r="S776">
        <v>4</v>
      </c>
      <c r="U776">
        <v>591</v>
      </c>
      <c r="W776">
        <v>11</v>
      </c>
      <c r="Y776" t="s">
        <v>70</v>
      </c>
      <c r="Z776" t="s">
        <v>71</v>
      </c>
      <c r="AB776" t="s">
        <v>72</v>
      </c>
      <c r="AE776" t="s">
        <v>194</v>
      </c>
      <c r="AF776" t="s">
        <v>221</v>
      </c>
      <c r="AW776" t="s">
        <v>73</v>
      </c>
      <c r="AX776" t="s">
        <v>74</v>
      </c>
      <c r="AY776">
        <v>1</v>
      </c>
      <c r="AZ776" t="s">
        <v>49</v>
      </c>
      <c r="BA776" t="s">
        <v>74</v>
      </c>
      <c r="BB776">
        <v>1</v>
      </c>
      <c r="BD776">
        <v>0.43</v>
      </c>
      <c r="BE776">
        <v>591</v>
      </c>
      <c r="BF776">
        <v>591</v>
      </c>
      <c r="BG776">
        <v>9.3800000000000008</v>
      </c>
      <c r="BL776" t="s">
        <v>86</v>
      </c>
      <c r="BM776" t="s">
        <v>131</v>
      </c>
      <c r="BO776" t="s">
        <v>120</v>
      </c>
      <c r="BP776" t="s">
        <v>77</v>
      </c>
      <c r="BQ776" s="3">
        <v>1</v>
      </c>
      <c r="BR776" s="3" t="str">
        <f t="shared" si="85"/>
        <v>Administración</v>
      </c>
      <c r="BS776" s="3">
        <f t="shared" si="86"/>
        <v>31</v>
      </c>
      <c r="BT776" s="83">
        <f t="shared" si="87"/>
        <v>0</v>
      </c>
      <c r="BU776" s="82">
        <f t="shared" si="88"/>
        <v>4.6900000000000004</v>
      </c>
      <c r="BV776" s="3" t="str">
        <f t="shared" si="89"/>
        <v>1</v>
      </c>
      <c r="BW776" s="3" t="str">
        <f t="shared" si="91"/>
        <v>0</v>
      </c>
      <c r="BX776" s="3" t="str">
        <f t="shared" si="90"/>
        <v>0</v>
      </c>
    </row>
    <row r="777" spans="1:80" x14ac:dyDescent="0.3">
      <c r="A777" t="s">
        <v>3159</v>
      </c>
      <c r="C777" t="s">
        <v>3160</v>
      </c>
      <c r="D777" t="s">
        <v>143</v>
      </c>
      <c r="F777" t="s">
        <v>116</v>
      </c>
      <c r="G777" t="s">
        <v>101</v>
      </c>
      <c r="H777" t="s">
        <v>68</v>
      </c>
      <c r="K777" t="s">
        <v>122</v>
      </c>
      <c r="N777" t="s">
        <v>118</v>
      </c>
      <c r="O777" t="s">
        <v>3106</v>
      </c>
      <c r="P777" s="1">
        <v>42978</v>
      </c>
      <c r="R777">
        <v>939.7</v>
      </c>
      <c r="S777">
        <v>4</v>
      </c>
      <c r="U777">
        <v>1964</v>
      </c>
      <c r="W777">
        <v>1</v>
      </c>
      <c r="Y777" t="s">
        <v>70</v>
      </c>
      <c r="Z777" t="s">
        <v>71</v>
      </c>
      <c r="AB777" t="s">
        <v>72</v>
      </c>
      <c r="AE777" t="s">
        <v>196</v>
      </c>
      <c r="AF777" t="s">
        <v>221</v>
      </c>
      <c r="AM777" t="s">
        <v>77</v>
      </c>
      <c r="AW777" t="s">
        <v>73</v>
      </c>
      <c r="AX777" t="s">
        <v>78</v>
      </c>
      <c r="AY777">
        <v>0</v>
      </c>
      <c r="AZ777" t="s">
        <v>49</v>
      </c>
      <c r="BA777" t="s">
        <v>78</v>
      </c>
      <c r="BB777">
        <v>0</v>
      </c>
      <c r="BD777">
        <v>0.5</v>
      </c>
      <c r="BE777">
        <v>982</v>
      </c>
      <c r="BF777">
        <v>982</v>
      </c>
      <c r="BG777">
        <v>6.25</v>
      </c>
      <c r="BL777" t="s">
        <v>101</v>
      </c>
      <c r="BM777" t="s">
        <v>132</v>
      </c>
      <c r="BO777" t="s">
        <v>120</v>
      </c>
      <c r="BP777" t="s">
        <v>77</v>
      </c>
      <c r="BQ777" s="3">
        <v>1</v>
      </c>
      <c r="BR777" s="3" t="str">
        <f t="shared" si="85"/>
        <v>Administración</v>
      </c>
      <c r="BS777" s="3">
        <f t="shared" si="86"/>
        <v>31</v>
      </c>
      <c r="BT777" s="83">
        <f t="shared" si="87"/>
        <v>0</v>
      </c>
      <c r="BU777" s="82">
        <f t="shared" si="88"/>
        <v>3.125</v>
      </c>
      <c r="BV777" s="3" t="str">
        <f t="shared" si="89"/>
        <v>0</v>
      </c>
      <c r="BW777" s="3" t="str">
        <f t="shared" si="91"/>
        <v>1</v>
      </c>
      <c r="BX777" s="3" t="str">
        <f t="shared" si="90"/>
        <v>0</v>
      </c>
    </row>
    <row r="778" spans="1:80" ht="15" customHeight="1" x14ac:dyDescent="0.3">
      <c r="A778" t="s">
        <v>3161</v>
      </c>
      <c r="C778" t="s">
        <v>3162</v>
      </c>
      <c r="D778" t="s">
        <v>3163</v>
      </c>
      <c r="F778" t="s">
        <v>116</v>
      </c>
      <c r="G778" t="s">
        <v>288</v>
      </c>
      <c r="H778" t="s">
        <v>68</v>
      </c>
      <c r="N778" t="s">
        <v>319</v>
      </c>
      <c r="O778" t="s">
        <v>3025</v>
      </c>
      <c r="P778" s="1">
        <v>42976</v>
      </c>
      <c r="R778">
        <v>182.5</v>
      </c>
      <c r="S778">
        <v>4</v>
      </c>
      <c r="U778">
        <v>12</v>
      </c>
      <c r="W778">
        <v>4</v>
      </c>
      <c r="Y778" t="s">
        <v>320</v>
      </c>
      <c r="Z778" t="s">
        <v>71</v>
      </c>
      <c r="AB778" t="s">
        <v>72</v>
      </c>
      <c r="AK778" t="s">
        <v>167</v>
      </c>
      <c r="AW778" t="s">
        <v>73</v>
      </c>
      <c r="AX778" t="s">
        <v>78</v>
      </c>
      <c r="AY778">
        <v>0</v>
      </c>
      <c r="AZ778" t="s">
        <v>49</v>
      </c>
      <c r="BA778" t="s">
        <v>78</v>
      </c>
      <c r="BB778">
        <v>0</v>
      </c>
      <c r="BD778">
        <v>0.12</v>
      </c>
      <c r="BE778">
        <v>6</v>
      </c>
      <c r="BF778">
        <v>6</v>
      </c>
      <c r="BG778">
        <v>5.78</v>
      </c>
      <c r="BL778" t="s">
        <v>288</v>
      </c>
      <c r="BM778" t="s">
        <v>321</v>
      </c>
      <c r="BO778" t="s">
        <v>120</v>
      </c>
      <c r="BP778" t="s">
        <v>233</v>
      </c>
      <c r="BQ778" s="3">
        <v>1</v>
      </c>
      <c r="BR778" s="3" t="str">
        <f t="shared" ref="BR778:BR780" si="92">+CONCATENATE(AF778,AG778,AH778,AI778,AJ778,AK778,AL778,AN778,AO778,AP778,AQ778,AR778,AS778,AT778,AU778,AV778)</f>
        <v>Economía de Panamá</v>
      </c>
      <c r="BS778" s="3">
        <f t="shared" ref="BS778:BS780" si="93">+DAY(P778)</f>
        <v>29</v>
      </c>
      <c r="BT778" s="83">
        <f t="shared" ref="BT778:BT780" si="94">+(V778/3400)/24</f>
        <v>0</v>
      </c>
      <c r="BU778" s="82">
        <f t="shared" ref="BU778:BU780" si="95">+((BG778/10)*5)</f>
        <v>2.8900000000000006</v>
      </c>
      <c r="BV778" s="3" t="str">
        <f t="shared" ref="BV778:BV780" si="96">+IF(BB778=1,"1","0")</f>
        <v>0</v>
      </c>
      <c r="BW778" s="3" t="str">
        <f t="shared" si="91"/>
        <v>1</v>
      </c>
      <c r="BX778" s="3" t="str">
        <f t="shared" ref="BX778:BX780" si="97">+IF(BB778=(-1),"1","0")</f>
        <v>0</v>
      </c>
    </row>
    <row r="779" spans="1:80" x14ac:dyDescent="0.3">
      <c r="A779" t="s">
        <v>3164</v>
      </c>
      <c r="C779" t="s">
        <v>3165</v>
      </c>
      <c r="D779" t="s">
        <v>1336</v>
      </c>
      <c r="F779" t="s">
        <v>116</v>
      </c>
      <c r="G779" t="s">
        <v>265</v>
      </c>
      <c r="H779" t="s">
        <v>68</v>
      </c>
      <c r="K779" t="s">
        <v>322</v>
      </c>
      <c r="N779" t="s">
        <v>118</v>
      </c>
      <c r="O779" t="s">
        <v>3071</v>
      </c>
      <c r="P779" s="1">
        <v>42977</v>
      </c>
      <c r="R779">
        <v>498.8</v>
      </c>
      <c r="S779">
        <v>4</v>
      </c>
      <c r="U779">
        <v>605</v>
      </c>
      <c r="W779">
        <v>14</v>
      </c>
      <c r="Y779" t="s">
        <v>356</v>
      </c>
      <c r="Z779" t="s">
        <v>71</v>
      </c>
      <c r="AB779" t="s">
        <v>72</v>
      </c>
      <c r="AO779" t="s">
        <v>222</v>
      </c>
      <c r="AW779" t="s">
        <v>73</v>
      </c>
      <c r="AX779" t="s">
        <v>82</v>
      </c>
      <c r="AY779">
        <v>0</v>
      </c>
      <c r="AZ779" t="s">
        <v>49</v>
      </c>
      <c r="BA779" t="s">
        <v>82</v>
      </c>
      <c r="BB779">
        <v>0</v>
      </c>
      <c r="BD779">
        <v>0.03</v>
      </c>
      <c r="BE779">
        <v>18.91</v>
      </c>
      <c r="BF779">
        <v>18.91</v>
      </c>
      <c r="BG779">
        <v>5.47</v>
      </c>
      <c r="BL779" t="s">
        <v>265</v>
      </c>
      <c r="BM779" t="s">
        <v>357</v>
      </c>
      <c r="BO779" t="s">
        <v>120</v>
      </c>
      <c r="BP779" t="s">
        <v>77</v>
      </c>
      <c r="BQ779" s="3">
        <v>1</v>
      </c>
      <c r="BR779" s="3" t="str">
        <f t="shared" si="92"/>
        <v>Sitios turísticos</v>
      </c>
      <c r="BS779" s="3">
        <f t="shared" si="93"/>
        <v>30</v>
      </c>
      <c r="BT779" s="83">
        <f t="shared" si="94"/>
        <v>0</v>
      </c>
      <c r="BU779" s="82">
        <f t="shared" si="95"/>
        <v>2.7349999999999994</v>
      </c>
      <c r="BV779" s="3" t="str">
        <f t="shared" si="96"/>
        <v>0</v>
      </c>
      <c r="BW779" s="3" t="str">
        <f t="shared" si="91"/>
        <v>1</v>
      </c>
      <c r="BX779" s="3" t="str">
        <f t="shared" si="97"/>
        <v>0</v>
      </c>
    </row>
    <row r="780" spans="1:80" x14ac:dyDescent="0.3">
      <c r="A780" t="s">
        <v>3166</v>
      </c>
      <c r="C780" t="s">
        <v>3167</v>
      </c>
      <c r="D780" t="s">
        <v>3168</v>
      </c>
      <c r="F780" t="s">
        <v>116</v>
      </c>
      <c r="G780" t="s">
        <v>265</v>
      </c>
      <c r="H780" t="s">
        <v>68</v>
      </c>
      <c r="K780" t="s">
        <v>322</v>
      </c>
      <c r="N780" t="s">
        <v>118</v>
      </c>
      <c r="O780" t="s">
        <v>3071</v>
      </c>
      <c r="P780" s="1">
        <v>42977</v>
      </c>
      <c r="R780">
        <v>990.6</v>
      </c>
      <c r="S780">
        <v>4</v>
      </c>
      <c r="U780">
        <v>1134</v>
      </c>
      <c r="W780">
        <v>10</v>
      </c>
      <c r="Y780" t="s">
        <v>356</v>
      </c>
      <c r="Z780" t="s">
        <v>71</v>
      </c>
      <c r="AB780" t="s">
        <v>72</v>
      </c>
      <c r="AO780" t="s">
        <v>222</v>
      </c>
      <c r="AW780" t="s">
        <v>73</v>
      </c>
      <c r="AX780" t="s">
        <v>82</v>
      </c>
      <c r="AY780">
        <v>0</v>
      </c>
      <c r="AZ780" t="s">
        <v>49</v>
      </c>
      <c r="BA780" t="s">
        <v>82</v>
      </c>
      <c r="BB780">
        <v>0</v>
      </c>
      <c r="BD780">
        <v>0.03</v>
      </c>
      <c r="BE780">
        <v>17.72</v>
      </c>
      <c r="BF780">
        <v>17.72</v>
      </c>
      <c r="BG780">
        <v>5.47</v>
      </c>
      <c r="BL780" t="s">
        <v>265</v>
      </c>
      <c r="BM780" t="s">
        <v>357</v>
      </c>
      <c r="BO780" t="s">
        <v>120</v>
      </c>
      <c r="BP780" t="s">
        <v>77</v>
      </c>
      <c r="BQ780" s="3">
        <v>1</v>
      </c>
      <c r="BR780" s="3" t="str">
        <f t="shared" si="92"/>
        <v>Sitios turísticos</v>
      </c>
      <c r="BS780" s="3">
        <f t="shared" si="93"/>
        <v>30</v>
      </c>
      <c r="BT780" s="83">
        <f t="shared" si="94"/>
        <v>0</v>
      </c>
      <c r="BU780" s="82">
        <f t="shared" si="95"/>
        <v>2.7349999999999994</v>
      </c>
      <c r="BV780" s="3" t="str">
        <f t="shared" si="96"/>
        <v>0</v>
      </c>
      <c r="BW780" s="3" t="str">
        <f t="shared" si="91"/>
        <v>1</v>
      </c>
      <c r="BX780" s="3" t="str">
        <f t="shared" si="97"/>
        <v>0</v>
      </c>
    </row>
    <row r="781" spans="1:80" x14ac:dyDescent="0.3">
      <c r="P781" s="1"/>
      <c r="Q781" s="2"/>
      <c r="U781"/>
      <c r="BT781" s="83"/>
      <c r="BU781" s="82"/>
    </row>
    <row r="782" spans="1:80" x14ac:dyDescent="0.3">
      <c r="P782" s="1"/>
      <c r="Q782" s="2"/>
      <c r="U782"/>
      <c r="BT782" s="83"/>
      <c r="BU782" s="82"/>
    </row>
    <row r="783" spans="1:80" x14ac:dyDescent="0.3">
      <c r="P783" s="1"/>
      <c r="Q783" s="2"/>
      <c r="U783"/>
      <c r="BT783" s="83"/>
      <c r="BU783" s="82"/>
    </row>
    <row r="784" spans="1:80" x14ac:dyDescent="0.3">
      <c r="P784" s="1"/>
      <c r="Q784" s="2"/>
      <c r="U784"/>
      <c r="BT784" s="83"/>
      <c r="BU784" s="82"/>
    </row>
    <row r="785" spans="16:73" ht="15" customHeight="1" x14ac:dyDescent="0.3">
      <c r="P785" s="1"/>
      <c r="U785"/>
      <c r="BT785" s="83"/>
      <c r="BU785" s="82"/>
    </row>
    <row r="786" spans="16:73" x14ac:dyDescent="0.3">
      <c r="P786" s="1"/>
      <c r="U786"/>
      <c r="BT786" s="83"/>
      <c r="BU786" s="82"/>
    </row>
    <row r="787" spans="16:73" x14ac:dyDescent="0.3">
      <c r="P787" s="1"/>
      <c r="Q787" s="2"/>
      <c r="U787"/>
      <c r="BT787" s="83"/>
      <c r="BU787" s="82"/>
    </row>
    <row r="788" spans="16:73" x14ac:dyDescent="0.3">
      <c r="P788" s="1"/>
      <c r="Q788" s="2"/>
      <c r="U788"/>
      <c r="BT788" s="83"/>
      <c r="BU788" s="82"/>
    </row>
    <row r="789" spans="16:73" x14ac:dyDescent="0.3">
      <c r="P789" s="1"/>
      <c r="Q789" s="2"/>
      <c r="U789"/>
      <c r="BT789" s="83"/>
      <c r="BU789" s="82"/>
    </row>
    <row r="790" spans="16:73" x14ac:dyDescent="0.3">
      <c r="P790" s="1"/>
      <c r="Q790" s="2"/>
      <c r="U790"/>
      <c r="BT790" s="83"/>
      <c r="BU790" s="82"/>
    </row>
    <row r="791" spans="16:73" x14ac:dyDescent="0.3">
      <c r="P791" s="1"/>
      <c r="U791"/>
      <c r="BT791" s="83"/>
      <c r="BU791" s="82"/>
    </row>
    <row r="792" spans="16:73" x14ac:dyDescent="0.3">
      <c r="P792" s="1"/>
      <c r="U792"/>
      <c r="BT792" s="83"/>
      <c r="BU792" s="82"/>
    </row>
    <row r="793" spans="16:73" x14ac:dyDescent="0.3">
      <c r="P793" s="1"/>
      <c r="U793"/>
      <c r="BT793" s="83"/>
      <c r="BU793" s="82"/>
    </row>
    <row r="794" spans="16:73" x14ac:dyDescent="0.3">
      <c r="P794" s="1"/>
      <c r="U794"/>
      <c r="BT794" s="83"/>
      <c r="BU794" s="82"/>
    </row>
    <row r="795" spans="16:73" x14ac:dyDescent="0.3">
      <c r="P795" s="1"/>
      <c r="Q795" s="2"/>
      <c r="U795"/>
      <c r="BT795" s="83"/>
      <c r="BU795" s="82"/>
    </row>
    <row r="796" spans="16:73" x14ac:dyDescent="0.3">
      <c r="P796" s="1"/>
      <c r="U796"/>
      <c r="BT796" s="83"/>
      <c r="BU796" s="82"/>
    </row>
    <row r="797" spans="16:73" x14ac:dyDescent="0.3">
      <c r="P797" s="1"/>
      <c r="Q797" s="2"/>
      <c r="U797"/>
      <c r="BT797" s="83"/>
      <c r="BU797" s="82"/>
    </row>
    <row r="798" spans="16:73" x14ac:dyDescent="0.3">
      <c r="P798" s="1"/>
      <c r="U798"/>
      <c r="BT798" s="83"/>
      <c r="BU798" s="82"/>
    </row>
    <row r="799" spans="16:73" x14ac:dyDescent="0.3">
      <c r="P799" s="1"/>
      <c r="U799"/>
      <c r="BT799" s="83"/>
      <c r="BU799" s="82"/>
    </row>
    <row r="800" spans="16:73" x14ac:dyDescent="0.3">
      <c r="P800" s="1"/>
      <c r="Q800" s="2"/>
      <c r="U800"/>
      <c r="BT800" s="83"/>
      <c r="BU800" s="82"/>
    </row>
    <row r="801" spans="16:73" x14ac:dyDescent="0.3">
      <c r="P801" s="1"/>
      <c r="Q801" s="2"/>
      <c r="U801"/>
      <c r="BT801" s="83"/>
      <c r="BU801" s="82"/>
    </row>
    <row r="802" spans="16:73" x14ac:dyDescent="0.3">
      <c r="P802" s="1"/>
      <c r="U802"/>
      <c r="BT802" s="83"/>
      <c r="BU802" s="82"/>
    </row>
    <row r="803" spans="16:73" x14ac:dyDescent="0.3">
      <c r="P803" s="1"/>
      <c r="U803"/>
      <c r="BT803" s="83"/>
      <c r="BU803" s="82"/>
    </row>
    <row r="804" spans="16:73" x14ac:dyDescent="0.3">
      <c r="P804" s="1"/>
      <c r="U804"/>
      <c r="BT804" s="83"/>
      <c r="BU804" s="82"/>
    </row>
    <row r="805" spans="16:73" x14ac:dyDescent="0.3">
      <c r="P805" s="1"/>
      <c r="Q805" s="2"/>
      <c r="U805"/>
      <c r="BT805" s="83"/>
      <c r="BU805" s="82"/>
    </row>
    <row r="806" spans="16:73" x14ac:dyDescent="0.3">
      <c r="P806" s="1"/>
      <c r="Q806" s="2"/>
      <c r="U806"/>
      <c r="BT806" s="83"/>
      <c r="BU806" s="82"/>
    </row>
    <row r="807" spans="16:73" x14ac:dyDescent="0.3">
      <c r="P807" s="1"/>
      <c r="Q807" s="2"/>
      <c r="U807"/>
      <c r="BT807" s="83"/>
      <c r="BU807" s="82"/>
    </row>
    <row r="808" spans="16:73" x14ac:dyDescent="0.3">
      <c r="P808" s="1"/>
      <c r="Q808" s="2"/>
      <c r="U808"/>
      <c r="BT808" s="83"/>
      <c r="BU808" s="82"/>
    </row>
    <row r="809" spans="16:73" x14ac:dyDescent="0.3">
      <c r="P809" s="1"/>
      <c r="U809"/>
      <c r="BT809" s="83"/>
      <c r="BU809" s="82"/>
    </row>
    <row r="810" spans="16:73" ht="15" customHeight="1" x14ac:dyDescent="0.3">
      <c r="P810" s="1"/>
      <c r="U810"/>
      <c r="BT810" s="83"/>
      <c r="BU810" s="82"/>
    </row>
    <row r="811" spans="16:73" x14ac:dyDescent="0.3">
      <c r="P811" s="1"/>
      <c r="Q811" s="2"/>
      <c r="U811"/>
      <c r="BT811" s="83"/>
      <c r="BU811" s="82"/>
    </row>
    <row r="812" spans="16:73" x14ac:dyDescent="0.3">
      <c r="P812" s="1"/>
      <c r="U812"/>
      <c r="BT812" s="83"/>
      <c r="BU812" s="82"/>
    </row>
    <row r="813" spans="16:73" x14ac:dyDescent="0.3">
      <c r="P813" s="1"/>
      <c r="Q813" s="2"/>
      <c r="U813"/>
      <c r="BT813" s="83"/>
      <c r="BU813" s="82"/>
    </row>
    <row r="814" spans="16:73" x14ac:dyDescent="0.3">
      <c r="P814" s="1"/>
      <c r="U814"/>
      <c r="BT814" s="83"/>
      <c r="BU814" s="82"/>
    </row>
    <row r="815" spans="16:73" x14ac:dyDescent="0.3">
      <c r="P815" s="1"/>
      <c r="U815"/>
      <c r="BT815" s="83"/>
      <c r="BU815" s="82"/>
    </row>
    <row r="816" spans="16:73" x14ac:dyDescent="0.3">
      <c r="P816" s="1"/>
      <c r="Q816" s="2"/>
      <c r="U816"/>
      <c r="BT816" s="83"/>
      <c r="BU816" s="82"/>
    </row>
    <row r="817" spans="16:73" x14ac:dyDescent="0.3">
      <c r="P817" s="1"/>
      <c r="U817"/>
      <c r="BT817" s="83"/>
      <c r="BU817" s="82"/>
    </row>
    <row r="818" spans="16:73" x14ac:dyDescent="0.3">
      <c r="P818" s="1"/>
      <c r="U818"/>
      <c r="BT818" s="83"/>
      <c r="BU818" s="82"/>
    </row>
    <row r="819" spans="16:73" x14ac:dyDescent="0.3">
      <c r="P819" s="1"/>
      <c r="U819"/>
      <c r="BT819" s="83"/>
      <c r="BU819" s="82"/>
    </row>
    <row r="820" spans="16:73" x14ac:dyDescent="0.3">
      <c r="P820" s="1"/>
      <c r="U820"/>
      <c r="BT820" s="83"/>
      <c r="BU820" s="82"/>
    </row>
    <row r="821" spans="16:73" x14ac:dyDescent="0.3">
      <c r="P821" s="1"/>
      <c r="Q821" s="2"/>
      <c r="U821"/>
      <c r="BT821" s="83"/>
      <c r="BU821" s="82"/>
    </row>
    <row r="822" spans="16:73" x14ac:dyDescent="0.3">
      <c r="P822" s="1"/>
      <c r="U822"/>
      <c r="BT822" s="83"/>
      <c r="BU822" s="82"/>
    </row>
    <row r="823" spans="16:73" x14ac:dyDescent="0.3">
      <c r="P823" s="1"/>
      <c r="U823"/>
      <c r="BT823" s="83"/>
      <c r="BU823" s="82"/>
    </row>
    <row r="824" spans="16:73" x14ac:dyDescent="0.3">
      <c r="P824" s="1"/>
      <c r="U824"/>
      <c r="BT824" s="83"/>
      <c r="BU824" s="82"/>
    </row>
    <row r="825" spans="16:73" x14ac:dyDescent="0.3">
      <c r="P825" s="1"/>
      <c r="U825"/>
      <c r="BT825" s="83"/>
      <c r="BU825" s="82"/>
    </row>
    <row r="826" spans="16:73" x14ac:dyDescent="0.3">
      <c r="P826" s="1"/>
      <c r="U826"/>
      <c r="BT826" s="83"/>
      <c r="BU826" s="82"/>
    </row>
    <row r="827" spans="16:73" x14ac:dyDescent="0.3">
      <c r="P827" s="1"/>
      <c r="U827"/>
      <c r="BT827" s="83"/>
      <c r="BU827" s="82"/>
    </row>
    <row r="828" spans="16:73" ht="15" customHeight="1" x14ac:dyDescent="0.3">
      <c r="P828" s="1"/>
      <c r="U828"/>
      <c r="BT828" s="83"/>
      <c r="BU828" s="82"/>
    </row>
    <row r="829" spans="16:73" x14ac:dyDescent="0.3">
      <c r="P829" s="1"/>
      <c r="U829"/>
      <c r="BT829" s="83"/>
      <c r="BU829" s="82"/>
    </row>
    <row r="830" spans="16:73" ht="15" customHeight="1" x14ac:dyDescent="0.3">
      <c r="P830" s="1"/>
      <c r="U830"/>
      <c r="BT830" s="83"/>
      <c r="BU830" s="82"/>
    </row>
    <row r="831" spans="16:73" x14ac:dyDescent="0.3">
      <c r="P831" s="1"/>
      <c r="Q831" s="2"/>
      <c r="U831"/>
      <c r="BT831" s="83"/>
      <c r="BU831" s="82"/>
    </row>
    <row r="832" spans="16:73" x14ac:dyDescent="0.3">
      <c r="P832" s="1"/>
      <c r="U832"/>
      <c r="BT832" s="83"/>
      <c r="BU832" s="82"/>
    </row>
    <row r="833" spans="16:73" x14ac:dyDescent="0.3">
      <c r="P833" s="1"/>
      <c r="U833"/>
      <c r="BT833" s="83"/>
      <c r="BU833" s="82"/>
    </row>
    <row r="834" spans="16:73" x14ac:dyDescent="0.3">
      <c r="P834" s="1"/>
      <c r="U834"/>
      <c r="BT834" s="83"/>
      <c r="BU834" s="82"/>
    </row>
    <row r="835" spans="16:73" x14ac:dyDescent="0.3">
      <c r="P835" s="1"/>
      <c r="Q835" s="2"/>
      <c r="U835"/>
      <c r="BT835" s="83"/>
      <c r="BU835" s="82"/>
    </row>
    <row r="836" spans="16:73" x14ac:dyDescent="0.3">
      <c r="P836" s="1"/>
      <c r="U836"/>
      <c r="BT836" s="83"/>
      <c r="BU836" s="82"/>
    </row>
    <row r="837" spans="16:73" x14ac:dyDescent="0.3">
      <c r="P837" s="1"/>
      <c r="U837"/>
      <c r="BT837" s="83"/>
      <c r="BU837" s="82"/>
    </row>
    <row r="838" spans="16:73" x14ac:dyDescent="0.3">
      <c r="P838" s="1"/>
      <c r="U838"/>
      <c r="BT838" s="83"/>
      <c r="BU838" s="82"/>
    </row>
    <row r="839" spans="16:73" x14ac:dyDescent="0.3">
      <c r="P839" s="1"/>
      <c r="U839"/>
      <c r="BT839" s="83"/>
      <c r="BU839" s="82"/>
    </row>
    <row r="840" spans="16:73" x14ac:dyDescent="0.3">
      <c r="P840" s="1"/>
      <c r="U840"/>
      <c r="BT840" s="83"/>
      <c r="BU840" s="82"/>
    </row>
    <row r="841" spans="16:73" x14ac:dyDescent="0.3">
      <c r="P841" s="1"/>
      <c r="U841"/>
      <c r="BT841" s="83"/>
      <c r="BU841" s="82"/>
    </row>
    <row r="842" spans="16:73" x14ac:dyDescent="0.3">
      <c r="P842" s="1"/>
      <c r="U842"/>
      <c r="BT842" s="83"/>
      <c r="BU842" s="82"/>
    </row>
    <row r="843" spans="16:73" x14ac:dyDescent="0.3">
      <c r="P843" s="1"/>
      <c r="U843"/>
      <c r="BT843" s="83"/>
      <c r="BU843" s="82"/>
    </row>
    <row r="844" spans="16:73" x14ac:dyDescent="0.3">
      <c r="P844" s="1"/>
      <c r="U844"/>
      <c r="BT844" s="83"/>
      <c r="BU844" s="82"/>
    </row>
    <row r="845" spans="16:73" x14ac:dyDescent="0.3">
      <c r="P845" s="1"/>
      <c r="U845"/>
      <c r="BT845" s="83"/>
      <c r="BU845" s="82"/>
    </row>
    <row r="846" spans="16:73" x14ac:dyDescent="0.3">
      <c r="P846" s="1"/>
      <c r="U846"/>
      <c r="BT846" s="83"/>
      <c r="BU846" s="82"/>
    </row>
    <row r="847" spans="16:73" x14ac:dyDescent="0.3">
      <c r="P847" s="1"/>
      <c r="U847"/>
      <c r="BT847" s="83"/>
      <c r="BU847" s="82"/>
    </row>
    <row r="848" spans="16:73" x14ac:dyDescent="0.3">
      <c r="P848" s="1"/>
      <c r="U848"/>
      <c r="BT848" s="83"/>
      <c r="BU848" s="82"/>
    </row>
    <row r="849" spans="3:80" ht="15" customHeight="1" x14ac:dyDescent="0.3">
      <c r="P849" s="1"/>
      <c r="U849"/>
      <c r="BT849" s="83"/>
      <c r="BU849" s="82"/>
    </row>
    <row r="850" spans="3:80" ht="15" customHeight="1" x14ac:dyDescent="0.3">
      <c r="P850" s="1"/>
      <c r="U850"/>
      <c r="BT850" s="83"/>
      <c r="BU850" s="82"/>
    </row>
    <row r="851" spans="3:80" x14ac:dyDescent="0.3">
      <c r="P851" s="1"/>
      <c r="Q851" s="2"/>
      <c r="BT851" s="83"/>
      <c r="BU851" s="82"/>
    </row>
    <row r="852" spans="3:80" x14ac:dyDescent="0.3">
      <c r="P852" s="1"/>
      <c r="Q852" s="2"/>
      <c r="BT852" s="83"/>
      <c r="BU852" s="82"/>
    </row>
    <row r="853" spans="3:80" x14ac:dyDescent="0.3">
      <c r="P853" s="1"/>
      <c r="Q853" s="2"/>
      <c r="BT853" s="83"/>
      <c r="BU853" s="82"/>
      <c r="CB853" s="118">
        <f>+(CA853*BC853)/20</f>
        <v>0</v>
      </c>
    </row>
    <row r="854" spans="3:80" x14ac:dyDescent="0.3">
      <c r="P854" s="1"/>
      <c r="Q854" s="2"/>
      <c r="BT854" s="83"/>
      <c r="BU854" s="82"/>
    </row>
    <row r="855" spans="3:80" x14ac:dyDescent="0.3">
      <c r="P855" s="1"/>
      <c r="Q855" s="2"/>
      <c r="BT855" s="83"/>
      <c r="BU855" s="82"/>
    </row>
    <row r="856" spans="3:80" x14ac:dyDescent="0.3">
      <c r="P856" s="1"/>
      <c r="BT856" s="83"/>
      <c r="BU856" s="82"/>
    </row>
    <row r="857" spans="3:80" x14ac:dyDescent="0.3">
      <c r="P857" s="1"/>
      <c r="Q857" s="2"/>
      <c r="BT857" s="83"/>
      <c r="BU857" s="82"/>
    </row>
    <row r="858" spans="3:80" x14ac:dyDescent="0.3">
      <c r="P858" s="1"/>
      <c r="Q858" s="2"/>
      <c r="BT858" s="83"/>
      <c r="BU858" s="82"/>
    </row>
    <row r="859" spans="3:80" x14ac:dyDescent="0.3">
      <c r="C859" s="89"/>
      <c r="P859" s="1"/>
      <c r="Q859" s="2"/>
      <c r="BT859" s="83"/>
      <c r="BU859" s="82"/>
    </row>
    <row r="860" spans="3:80" ht="15" customHeight="1" x14ac:dyDescent="0.3">
      <c r="P860" s="1"/>
      <c r="Q860" s="2"/>
      <c r="BT860" s="83"/>
      <c r="BU860" s="82"/>
    </row>
    <row r="861" spans="3:80" x14ac:dyDescent="0.3">
      <c r="P861" s="1"/>
      <c r="Q861" s="2"/>
      <c r="BT861" s="83"/>
      <c r="BU861" s="82"/>
    </row>
    <row r="862" spans="3:80" x14ac:dyDescent="0.3">
      <c r="P862" s="1"/>
      <c r="Q862" s="2"/>
      <c r="BT862" s="83"/>
      <c r="BU862" s="82"/>
    </row>
    <row r="863" spans="3:80" x14ac:dyDescent="0.3">
      <c r="P863" s="1"/>
      <c r="Q863" s="2"/>
      <c r="BT863" s="83"/>
      <c r="BU863" s="82"/>
    </row>
    <row r="864" spans="3:80" x14ac:dyDescent="0.3">
      <c r="P864" s="1"/>
      <c r="Q864" s="2"/>
      <c r="BT864" s="83"/>
      <c r="BU864" s="82"/>
    </row>
    <row r="865" spans="16:73" x14ac:dyDescent="0.3">
      <c r="P865" s="1"/>
      <c r="Q865" s="2"/>
      <c r="BT865" s="83"/>
      <c r="BU865" s="82"/>
    </row>
    <row r="866" spans="16:73" x14ac:dyDescent="0.3">
      <c r="P866" s="1"/>
      <c r="Q866" s="2"/>
      <c r="BT866" s="83"/>
      <c r="BU866" s="82"/>
    </row>
    <row r="867" spans="16:73" x14ac:dyDescent="0.3">
      <c r="P867" s="1"/>
      <c r="Q867" s="2"/>
      <c r="BT867" s="83"/>
      <c r="BU867" s="82"/>
    </row>
    <row r="868" spans="16:73" ht="15" customHeight="1" x14ac:dyDescent="0.3">
      <c r="P868" s="1"/>
      <c r="Q868" s="2"/>
      <c r="BT868" s="83"/>
      <c r="BU868" s="82"/>
    </row>
    <row r="869" spans="16:73" x14ac:dyDescent="0.3">
      <c r="P869" s="1"/>
      <c r="Q869" s="2"/>
      <c r="BT869" s="83"/>
      <c r="BU869" s="82"/>
    </row>
    <row r="870" spans="16:73" x14ac:dyDescent="0.3">
      <c r="P870" s="1"/>
      <c r="Q870" s="2"/>
      <c r="BT870" s="83"/>
      <c r="BU870" s="82"/>
    </row>
    <row r="871" spans="16:73" x14ac:dyDescent="0.3">
      <c r="P871" s="1"/>
      <c r="Q871" s="2"/>
      <c r="BT871" s="83"/>
      <c r="BU871" s="82"/>
    </row>
    <row r="872" spans="16:73" x14ac:dyDescent="0.3">
      <c r="P872" s="1"/>
      <c r="Q872" s="2"/>
      <c r="BT872" s="83"/>
      <c r="BU872" s="82"/>
    </row>
    <row r="873" spans="16:73" x14ac:dyDescent="0.3">
      <c r="P873" s="1"/>
      <c r="Q873" s="2"/>
      <c r="BT873" s="83"/>
      <c r="BU873" s="82"/>
    </row>
    <row r="874" spans="16:73" x14ac:dyDescent="0.3">
      <c r="P874" s="1"/>
      <c r="Q874" s="2"/>
      <c r="BT874" s="83"/>
      <c r="BU874" s="82"/>
    </row>
    <row r="875" spans="16:73" x14ac:dyDescent="0.3">
      <c r="P875" s="1"/>
      <c r="Q875" s="2"/>
      <c r="BT875" s="83"/>
      <c r="BU875" s="82"/>
    </row>
    <row r="876" spans="16:73" x14ac:dyDescent="0.3">
      <c r="P876" s="1"/>
      <c r="Q876" s="2"/>
      <c r="BT876" s="83"/>
      <c r="BU876" s="82"/>
    </row>
    <row r="877" spans="16:73" x14ac:dyDescent="0.3">
      <c r="P877" s="1"/>
      <c r="Q877" s="2"/>
      <c r="BT877" s="83"/>
      <c r="BU877" s="82"/>
    </row>
    <row r="878" spans="16:73" ht="15" customHeight="1" x14ac:dyDescent="0.3">
      <c r="P878" s="1"/>
      <c r="Q878" s="2"/>
      <c r="BT878" s="83"/>
      <c r="BU878" s="82"/>
    </row>
    <row r="879" spans="16:73" x14ac:dyDescent="0.3">
      <c r="P879" s="1"/>
      <c r="Q879" s="2"/>
      <c r="BT879" s="83"/>
      <c r="BU879" s="82"/>
    </row>
    <row r="880" spans="16:73" ht="15" customHeight="1" x14ac:dyDescent="0.3">
      <c r="P880" s="1"/>
      <c r="Q880" s="2"/>
      <c r="BT880" s="83"/>
      <c r="BU880" s="82"/>
    </row>
    <row r="881" spans="16:73" x14ac:dyDescent="0.3">
      <c r="P881" s="1"/>
      <c r="Q881" s="2"/>
      <c r="BT881" s="83"/>
      <c r="BU881" s="82"/>
    </row>
    <row r="882" spans="16:73" x14ac:dyDescent="0.3">
      <c r="P882" s="1"/>
      <c r="Q882" s="2"/>
      <c r="BT882" s="83"/>
      <c r="BU882" s="82"/>
    </row>
    <row r="883" spans="16:73" x14ac:dyDescent="0.3">
      <c r="P883" s="1"/>
      <c r="Q883" s="2"/>
      <c r="BT883" s="83"/>
      <c r="BU883" s="82"/>
    </row>
    <row r="884" spans="16:73" x14ac:dyDescent="0.3">
      <c r="P884" s="1"/>
      <c r="Q884" s="2"/>
      <c r="BT884" s="83"/>
      <c r="BU884" s="82"/>
    </row>
    <row r="885" spans="16:73" x14ac:dyDescent="0.3">
      <c r="P885" s="1"/>
      <c r="Q885" s="2"/>
      <c r="BT885" s="83"/>
      <c r="BU885" s="82"/>
    </row>
    <row r="886" spans="16:73" x14ac:dyDescent="0.3">
      <c r="P886" s="1"/>
      <c r="Q886" s="2"/>
      <c r="BT886" s="83"/>
      <c r="BU886" s="82"/>
    </row>
    <row r="887" spans="16:73" x14ac:dyDescent="0.3">
      <c r="P887" s="1"/>
      <c r="Q887" s="2"/>
      <c r="BT887" s="83"/>
      <c r="BU887" s="82"/>
    </row>
    <row r="888" spans="16:73" x14ac:dyDescent="0.3">
      <c r="P888" s="1"/>
      <c r="BT888" s="83"/>
      <c r="BU888" s="82"/>
    </row>
    <row r="889" spans="16:73" x14ac:dyDescent="0.3">
      <c r="P889" s="1"/>
      <c r="Q889" s="2"/>
      <c r="BT889" s="83"/>
      <c r="BU889" s="82"/>
    </row>
    <row r="890" spans="16:73" x14ac:dyDescent="0.3">
      <c r="P890" s="1"/>
      <c r="BT890" s="83"/>
      <c r="BU890" s="82"/>
    </row>
    <row r="891" spans="16:73" x14ac:dyDescent="0.3">
      <c r="P891" s="1"/>
      <c r="BT891" s="83"/>
      <c r="BU891" s="82"/>
    </row>
    <row r="892" spans="16:73" x14ac:dyDescent="0.3">
      <c r="P892" s="1"/>
      <c r="Q892" s="2"/>
      <c r="BT892" s="83"/>
      <c r="BU892" s="82"/>
    </row>
    <row r="893" spans="16:73" x14ac:dyDescent="0.3">
      <c r="P893" s="1"/>
      <c r="Q893" s="2"/>
      <c r="BT893" s="83"/>
      <c r="BU893" s="82"/>
    </row>
    <row r="894" spans="16:73" x14ac:dyDescent="0.3">
      <c r="P894" s="1"/>
      <c r="Q894" s="2"/>
      <c r="BT894" s="83"/>
      <c r="BU894" s="82"/>
    </row>
    <row r="895" spans="16:73" x14ac:dyDescent="0.3">
      <c r="P895" s="1"/>
      <c r="BT895" s="83"/>
      <c r="BU895" s="82"/>
    </row>
    <row r="896" spans="16:73" x14ac:dyDescent="0.3">
      <c r="P896" s="1"/>
      <c r="Q896" s="2"/>
      <c r="BT896" s="83"/>
      <c r="BU896" s="82"/>
    </row>
    <row r="897" spans="3:73" x14ac:dyDescent="0.3">
      <c r="P897" s="1"/>
      <c r="Q897" s="2"/>
      <c r="BT897" s="83"/>
      <c r="BU897" s="82"/>
    </row>
    <row r="898" spans="3:73" x14ac:dyDescent="0.3">
      <c r="C898" s="89"/>
      <c r="P898" s="1"/>
      <c r="Q898" s="2"/>
      <c r="BT898" s="83"/>
      <c r="BU898" s="82"/>
    </row>
    <row r="899" spans="3:73" x14ac:dyDescent="0.3">
      <c r="P899" s="1"/>
      <c r="Q899" s="2"/>
      <c r="BT899" s="83"/>
      <c r="BU899" s="82"/>
    </row>
    <row r="900" spans="3:73" x14ac:dyDescent="0.3">
      <c r="P900" s="1"/>
      <c r="BT900" s="83"/>
      <c r="BU900" s="82"/>
    </row>
    <row r="901" spans="3:73" x14ac:dyDescent="0.3">
      <c r="P901" s="1"/>
      <c r="Q901" s="2"/>
      <c r="BT901" s="83"/>
      <c r="BU901" s="82"/>
    </row>
    <row r="902" spans="3:73" ht="15" customHeight="1" x14ac:dyDescent="0.3">
      <c r="C902" s="89"/>
      <c r="P902" s="1"/>
      <c r="BT902" s="83"/>
      <c r="BU902" s="82"/>
    </row>
    <row r="903" spans="3:73" x14ac:dyDescent="0.3">
      <c r="P903" s="1"/>
      <c r="BT903" s="83"/>
      <c r="BU903" s="82"/>
    </row>
    <row r="904" spans="3:73" x14ac:dyDescent="0.3">
      <c r="P904" s="1"/>
      <c r="Q904" s="2"/>
      <c r="BT904" s="83"/>
      <c r="BU904" s="82"/>
    </row>
    <row r="905" spans="3:73" x14ac:dyDescent="0.3">
      <c r="P905" s="1"/>
      <c r="BT905" s="83"/>
      <c r="BU905" s="82"/>
    </row>
    <row r="906" spans="3:73" x14ac:dyDescent="0.3">
      <c r="C906" s="89"/>
      <c r="P906" s="1"/>
      <c r="Q906" s="2"/>
      <c r="BT906" s="83"/>
      <c r="BU906" s="82"/>
    </row>
    <row r="907" spans="3:73" x14ac:dyDescent="0.3">
      <c r="C907" s="89"/>
      <c r="P907" s="1"/>
      <c r="Q907" s="2"/>
      <c r="BT907" s="83"/>
      <c r="BU907" s="82"/>
    </row>
    <row r="908" spans="3:73" x14ac:dyDescent="0.3">
      <c r="P908" s="1"/>
      <c r="Q908" s="2"/>
      <c r="BT908" s="83"/>
      <c r="BU908" s="82"/>
    </row>
    <row r="909" spans="3:73" x14ac:dyDescent="0.3">
      <c r="P909" s="1"/>
      <c r="Q909" s="2"/>
      <c r="BT909" s="83"/>
      <c r="BU909" s="82"/>
    </row>
    <row r="910" spans="3:73" x14ac:dyDescent="0.3">
      <c r="C910" s="89"/>
      <c r="P910" s="1"/>
      <c r="Q910" s="2"/>
      <c r="BT910" s="83"/>
      <c r="BU910" s="82"/>
    </row>
    <row r="911" spans="3:73" x14ac:dyDescent="0.3">
      <c r="C911" s="89"/>
      <c r="P911" s="1"/>
      <c r="Q911" s="2"/>
      <c r="BT911" s="83"/>
      <c r="BU911" s="82"/>
    </row>
    <row r="912" spans="3:73" x14ac:dyDescent="0.3">
      <c r="P912" s="1"/>
      <c r="Q912" s="2"/>
      <c r="BT912" s="83"/>
      <c r="BU912" s="82"/>
    </row>
    <row r="913" spans="3:73" x14ac:dyDescent="0.3">
      <c r="C913" s="89"/>
      <c r="P913" s="1"/>
      <c r="Q913" s="2"/>
      <c r="BT913" s="83"/>
      <c r="BU913" s="82"/>
    </row>
    <row r="914" spans="3:73" x14ac:dyDescent="0.3">
      <c r="P914" s="1"/>
      <c r="Q914" s="2"/>
      <c r="BT914" s="83"/>
      <c r="BU914" s="82"/>
    </row>
    <row r="915" spans="3:73" x14ac:dyDescent="0.3">
      <c r="P915" s="1"/>
      <c r="Q915" s="2"/>
      <c r="BT915" s="83"/>
      <c r="BU915" s="82"/>
    </row>
    <row r="916" spans="3:73" x14ac:dyDescent="0.3">
      <c r="P916" s="1"/>
      <c r="Q916" s="2"/>
      <c r="BT916" s="83"/>
      <c r="BU916" s="82"/>
    </row>
    <row r="917" spans="3:73" x14ac:dyDescent="0.3">
      <c r="P917" s="1"/>
      <c r="Q917" s="2"/>
      <c r="BT917" s="83"/>
      <c r="BU917" s="82"/>
    </row>
    <row r="918" spans="3:73" x14ac:dyDescent="0.3">
      <c r="P918" s="1"/>
      <c r="Q918" s="2"/>
      <c r="BT918" s="83"/>
      <c r="BU918" s="82"/>
    </row>
    <row r="919" spans="3:73" x14ac:dyDescent="0.3">
      <c r="P919" s="1"/>
      <c r="Q919" s="2"/>
      <c r="BT919" s="83"/>
      <c r="BU919" s="82"/>
    </row>
    <row r="920" spans="3:73" x14ac:dyDescent="0.3">
      <c r="C920" s="89"/>
      <c r="P920" s="1"/>
      <c r="Q920" s="2"/>
      <c r="BT920" s="83"/>
      <c r="BU920" s="82"/>
    </row>
    <row r="921" spans="3:73" x14ac:dyDescent="0.3">
      <c r="P921" s="1"/>
      <c r="Q921" s="2"/>
      <c r="BT921" s="83"/>
      <c r="BU921" s="82"/>
    </row>
    <row r="922" spans="3:73" x14ac:dyDescent="0.3">
      <c r="P922" s="1"/>
      <c r="Q922" s="2"/>
      <c r="BT922" s="83"/>
      <c r="BU922" s="82"/>
    </row>
    <row r="923" spans="3:73" x14ac:dyDescent="0.3">
      <c r="P923" s="1"/>
      <c r="Q923" s="2"/>
      <c r="BT923" s="83"/>
      <c r="BU923" s="82"/>
    </row>
    <row r="924" spans="3:73" x14ac:dyDescent="0.3">
      <c r="P924" s="1"/>
      <c r="Q924" s="2"/>
      <c r="BT924" s="83"/>
      <c r="BU924" s="82"/>
    </row>
    <row r="925" spans="3:73" x14ac:dyDescent="0.3">
      <c r="P925" s="1"/>
      <c r="Q925" s="2"/>
      <c r="BT925" s="83"/>
      <c r="BU925" s="82"/>
    </row>
    <row r="926" spans="3:73" x14ac:dyDescent="0.3">
      <c r="P926" s="1"/>
      <c r="Q926" s="2"/>
      <c r="BT926" s="83"/>
      <c r="BU926" s="82"/>
    </row>
    <row r="927" spans="3:73" x14ac:dyDescent="0.3">
      <c r="P927" s="1"/>
      <c r="Q927" s="2"/>
      <c r="BT927" s="83"/>
      <c r="BU927" s="82"/>
    </row>
    <row r="928" spans="3:73" x14ac:dyDescent="0.3">
      <c r="P928" s="1"/>
      <c r="Q928" s="2"/>
      <c r="BT928" s="83"/>
      <c r="BU928" s="82"/>
    </row>
    <row r="929" spans="3:73" x14ac:dyDescent="0.3">
      <c r="P929" s="1"/>
      <c r="Q929" s="2"/>
      <c r="BT929" s="83"/>
      <c r="BU929" s="82"/>
    </row>
    <row r="930" spans="3:73" x14ac:dyDescent="0.3">
      <c r="P930" s="1"/>
      <c r="Q930" s="2"/>
      <c r="BT930" s="83"/>
      <c r="BU930" s="82"/>
    </row>
    <row r="931" spans="3:73" x14ac:dyDescent="0.3">
      <c r="P931" s="1"/>
      <c r="Q931" s="2"/>
      <c r="BT931" s="83"/>
      <c r="BU931" s="82"/>
    </row>
    <row r="932" spans="3:73" x14ac:dyDescent="0.3">
      <c r="P932" s="1"/>
      <c r="Q932" s="2"/>
      <c r="BT932" s="83"/>
      <c r="BU932" s="82"/>
    </row>
    <row r="933" spans="3:73" x14ac:dyDescent="0.3">
      <c r="P933" s="1"/>
      <c r="Q933" s="2"/>
      <c r="BT933" s="83"/>
      <c r="BU933" s="82"/>
    </row>
    <row r="934" spans="3:73" x14ac:dyDescent="0.3">
      <c r="P934" s="1"/>
      <c r="Q934" s="2"/>
      <c r="BT934" s="83"/>
      <c r="BU934" s="82"/>
    </row>
    <row r="935" spans="3:73" x14ac:dyDescent="0.3">
      <c r="C935" s="89"/>
      <c r="P935" s="1"/>
      <c r="Q935" s="2"/>
      <c r="BT935" s="83"/>
      <c r="BU935" s="82"/>
    </row>
    <row r="936" spans="3:73" x14ac:dyDescent="0.3">
      <c r="P936" s="1"/>
      <c r="Q936" s="2"/>
      <c r="BT936" s="83"/>
      <c r="BU936" s="82"/>
    </row>
    <row r="937" spans="3:73" x14ac:dyDescent="0.3">
      <c r="C937" s="89"/>
      <c r="P937" s="1"/>
      <c r="Q937" s="2"/>
      <c r="BT937" s="83"/>
      <c r="BU937" s="82"/>
    </row>
    <row r="938" spans="3:73" x14ac:dyDescent="0.3">
      <c r="C938" s="89"/>
      <c r="P938" s="1"/>
      <c r="Q938" s="2"/>
      <c r="BT938" s="83"/>
      <c r="BU938" s="82"/>
    </row>
    <row r="939" spans="3:73" x14ac:dyDescent="0.3">
      <c r="C939" s="89"/>
      <c r="P939" s="1"/>
      <c r="Q939" s="2"/>
      <c r="BT939" s="83"/>
      <c r="BU939" s="82"/>
    </row>
    <row r="940" spans="3:73" x14ac:dyDescent="0.3">
      <c r="C940" s="89"/>
      <c r="P940" s="1"/>
      <c r="Q940" s="2"/>
      <c r="BT940" s="83"/>
      <c r="BU940" s="82"/>
    </row>
    <row r="941" spans="3:73" x14ac:dyDescent="0.3">
      <c r="P941" s="1"/>
      <c r="Q941" s="2"/>
      <c r="BT941" s="83"/>
      <c r="BU941" s="82"/>
    </row>
    <row r="942" spans="3:73" x14ac:dyDescent="0.3">
      <c r="P942" s="1"/>
      <c r="Q942" s="2"/>
      <c r="BT942" s="83"/>
      <c r="BU942" s="82"/>
    </row>
    <row r="943" spans="3:73" x14ac:dyDescent="0.3">
      <c r="C943" s="89"/>
      <c r="P943" s="1"/>
      <c r="Q943" s="2"/>
      <c r="BT943" s="83"/>
      <c r="BU943" s="82"/>
    </row>
    <row r="944" spans="3:73" x14ac:dyDescent="0.3">
      <c r="P944" s="1"/>
      <c r="Q944" s="2"/>
      <c r="BT944" s="83"/>
      <c r="BU944" s="82"/>
    </row>
    <row r="945" spans="16:73" x14ac:dyDescent="0.3">
      <c r="P945" s="1"/>
      <c r="Q945" s="2"/>
      <c r="BT945" s="83"/>
      <c r="BU945" s="82"/>
    </row>
    <row r="946" spans="16:73" x14ac:dyDescent="0.3">
      <c r="P946" s="1"/>
      <c r="Q946" s="2"/>
      <c r="BT946" s="83"/>
      <c r="BU946" s="82"/>
    </row>
    <row r="947" spans="16:73" x14ac:dyDescent="0.3">
      <c r="P947" s="1"/>
      <c r="Q947" s="2"/>
      <c r="BT947" s="83"/>
      <c r="BU947" s="82"/>
    </row>
    <row r="948" spans="16:73" x14ac:dyDescent="0.3">
      <c r="P948" s="1"/>
      <c r="Q948" s="2"/>
      <c r="BT948" s="83"/>
      <c r="BU948" s="82"/>
    </row>
    <row r="949" spans="16:73" x14ac:dyDescent="0.3">
      <c r="P949" s="1"/>
      <c r="Q949" s="2"/>
      <c r="BT949" s="83"/>
      <c r="BU949" s="82"/>
    </row>
    <row r="950" spans="16:73" x14ac:dyDescent="0.3">
      <c r="P950" s="1"/>
      <c r="Q950" s="2"/>
      <c r="BT950" s="83"/>
      <c r="BU950" s="82"/>
    </row>
    <row r="951" spans="16:73" x14ac:dyDescent="0.3">
      <c r="P951" s="1"/>
      <c r="Q951" s="2"/>
      <c r="BT951" s="83"/>
      <c r="BU951" s="82"/>
    </row>
    <row r="952" spans="16:73" x14ac:dyDescent="0.3">
      <c r="P952" s="1"/>
      <c r="Q952" s="2"/>
      <c r="BT952" s="83"/>
      <c r="BU952" s="82"/>
    </row>
    <row r="953" spans="16:73" x14ac:dyDescent="0.3">
      <c r="P953" s="1"/>
      <c r="Q953" s="2"/>
      <c r="BT953" s="83"/>
      <c r="BU953" s="82"/>
    </row>
    <row r="954" spans="16:73" x14ac:dyDescent="0.3">
      <c r="P954" s="1"/>
      <c r="Q954" s="2"/>
      <c r="BT954" s="83"/>
      <c r="BU954" s="82"/>
    </row>
    <row r="955" spans="16:73" x14ac:dyDescent="0.3">
      <c r="P955" s="1"/>
      <c r="Q955" s="2"/>
      <c r="BT955" s="83"/>
      <c r="BU955" s="82"/>
    </row>
    <row r="956" spans="16:73" x14ac:dyDescent="0.3">
      <c r="P956" s="1"/>
      <c r="BT956" s="83"/>
      <c r="BU956" s="82"/>
    </row>
    <row r="957" spans="16:73" x14ac:dyDescent="0.3">
      <c r="P957" s="1"/>
      <c r="BT957" s="83"/>
      <c r="BU957" s="82"/>
    </row>
    <row r="958" spans="16:73" x14ac:dyDescent="0.3">
      <c r="P958" s="1"/>
      <c r="BT958" s="83"/>
      <c r="BU958" s="82"/>
    </row>
    <row r="959" spans="16:73" x14ac:dyDescent="0.3">
      <c r="P959" s="1"/>
      <c r="BT959" s="83"/>
      <c r="BU959" s="82"/>
    </row>
    <row r="960" spans="16:73" x14ac:dyDescent="0.3">
      <c r="P960" s="1"/>
      <c r="Q960" s="2"/>
      <c r="BT960" s="83"/>
      <c r="BU960" s="82"/>
    </row>
    <row r="961" spans="3:73" x14ac:dyDescent="0.3">
      <c r="P961" s="1"/>
      <c r="Q961" s="2"/>
      <c r="BT961" s="83"/>
      <c r="BU961" s="82"/>
    </row>
    <row r="962" spans="3:73" x14ac:dyDescent="0.3">
      <c r="P962" s="1"/>
      <c r="Q962" s="2"/>
      <c r="BT962" s="83"/>
      <c r="BU962" s="82"/>
    </row>
    <row r="963" spans="3:73" ht="15" customHeight="1" x14ac:dyDescent="0.3">
      <c r="P963" s="1"/>
      <c r="Q963" s="2"/>
      <c r="BT963" s="83"/>
      <c r="BU963" s="82"/>
    </row>
    <row r="964" spans="3:73" ht="15" customHeight="1" x14ac:dyDescent="0.3">
      <c r="P964" s="1"/>
      <c r="Q964" s="2"/>
      <c r="BT964" s="83"/>
      <c r="BU964" s="82"/>
    </row>
    <row r="965" spans="3:73" x14ac:dyDescent="0.3">
      <c r="P965" s="1"/>
      <c r="Q965" s="2"/>
      <c r="BT965" s="83"/>
      <c r="BU965" s="82"/>
    </row>
    <row r="966" spans="3:73" ht="15" customHeight="1" x14ac:dyDescent="0.3">
      <c r="P966" s="1"/>
      <c r="Q966" s="2"/>
      <c r="BT966" s="83"/>
      <c r="BU966" s="82"/>
    </row>
    <row r="967" spans="3:73" x14ac:dyDescent="0.3">
      <c r="C967" s="89"/>
      <c r="P967" s="1"/>
      <c r="Q967" s="2"/>
      <c r="BT967" s="83"/>
      <c r="BU967" s="82"/>
    </row>
    <row r="968" spans="3:73" x14ac:dyDescent="0.3">
      <c r="C968" s="89"/>
      <c r="P968" s="1"/>
      <c r="Q968" s="2"/>
      <c r="BT968" s="83"/>
      <c r="BU968" s="82"/>
    </row>
    <row r="969" spans="3:73" ht="15" customHeight="1" x14ac:dyDescent="0.3">
      <c r="P969" s="1"/>
      <c r="Q969" s="2"/>
      <c r="BT969" s="83"/>
      <c r="BU969" s="82"/>
    </row>
    <row r="970" spans="3:73" ht="15" customHeight="1" x14ac:dyDescent="0.3">
      <c r="P970" s="1"/>
      <c r="Q970" s="2"/>
      <c r="BT970" s="83"/>
      <c r="BU970" s="82"/>
    </row>
    <row r="971" spans="3:73" ht="15" customHeight="1" x14ac:dyDescent="0.3">
      <c r="P971" s="1"/>
      <c r="Q971" s="2"/>
      <c r="BT971" s="83"/>
      <c r="BU971" s="82"/>
    </row>
    <row r="972" spans="3:73" ht="15" customHeight="1" x14ac:dyDescent="0.3">
      <c r="P972" s="1"/>
      <c r="Q972" s="2"/>
      <c r="BT972" s="83"/>
      <c r="BU972" s="82"/>
    </row>
    <row r="973" spans="3:73" x14ac:dyDescent="0.3">
      <c r="P973" s="1"/>
      <c r="Q973" s="2"/>
      <c r="BT973" s="83"/>
      <c r="BU973" s="82"/>
    </row>
    <row r="974" spans="3:73" ht="15" customHeight="1" x14ac:dyDescent="0.3">
      <c r="P974" s="1"/>
      <c r="Q974" s="2"/>
      <c r="BT974" s="83"/>
      <c r="BU974" s="82"/>
    </row>
    <row r="975" spans="3:73" x14ac:dyDescent="0.3">
      <c r="P975" s="1"/>
      <c r="Q975" s="2"/>
      <c r="BT975" s="83"/>
      <c r="BU975" s="82"/>
    </row>
    <row r="976" spans="3:73" ht="15" customHeight="1" x14ac:dyDescent="0.3">
      <c r="P976" s="1"/>
      <c r="Q976" s="2"/>
      <c r="BT976" s="83"/>
      <c r="BU976" s="82"/>
    </row>
    <row r="977" spans="3:73" ht="15" customHeight="1" x14ac:dyDescent="0.3">
      <c r="P977" s="1"/>
      <c r="Q977" s="2"/>
      <c r="BT977" s="83"/>
      <c r="BU977" s="82"/>
    </row>
    <row r="978" spans="3:73" x14ac:dyDescent="0.3">
      <c r="P978" s="1"/>
      <c r="Q978" s="2"/>
      <c r="BT978" s="83"/>
      <c r="BU978" s="82"/>
    </row>
    <row r="979" spans="3:73" ht="15" customHeight="1" x14ac:dyDescent="0.3">
      <c r="P979" s="1"/>
      <c r="Q979" s="2"/>
      <c r="BT979" s="83"/>
      <c r="BU979" s="82"/>
    </row>
    <row r="980" spans="3:73" x14ac:dyDescent="0.3">
      <c r="P980" s="1"/>
      <c r="Q980" s="2"/>
      <c r="BT980" s="83"/>
      <c r="BU980" s="82"/>
    </row>
    <row r="981" spans="3:73" ht="15" customHeight="1" x14ac:dyDescent="0.3">
      <c r="P981" s="1"/>
      <c r="Q981" s="2"/>
      <c r="BT981" s="83"/>
      <c r="BU981" s="82"/>
    </row>
    <row r="982" spans="3:73" ht="15" customHeight="1" x14ac:dyDescent="0.3">
      <c r="P982" s="1"/>
      <c r="Q982" s="2"/>
      <c r="BT982" s="83"/>
      <c r="BU982" s="82"/>
    </row>
    <row r="983" spans="3:73" x14ac:dyDescent="0.3">
      <c r="P983" s="1"/>
      <c r="Q983" s="2"/>
      <c r="BT983" s="83"/>
      <c r="BU983" s="82"/>
    </row>
    <row r="984" spans="3:73" x14ac:dyDescent="0.3">
      <c r="P984" s="1"/>
      <c r="Q984" s="2"/>
      <c r="BT984" s="83"/>
      <c r="BU984" s="82"/>
    </row>
    <row r="985" spans="3:73" x14ac:dyDescent="0.3">
      <c r="P985" s="1"/>
      <c r="Q985" s="2"/>
      <c r="BT985" s="83"/>
      <c r="BU985" s="82"/>
    </row>
    <row r="986" spans="3:73" x14ac:dyDescent="0.3">
      <c r="P986" s="1"/>
      <c r="Q986" s="2"/>
      <c r="BT986" s="83"/>
      <c r="BU986" s="82"/>
    </row>
    <row r="987" spans="3:73" x14ac:dyDescent="0.3">
      <c r="P987" s="1"/>
      <c r="Q987" s="2"/>
      <c r="BT987" s="83"/>
      <c r="BU987" s="82"/>
    </row>
    <row r="988" spans="3:73" x14ac:dyDescent="0.3">
      <c r="P988" s="1"/>
      <c r="Q988" s="2"/>
      <c r="BT988" s="83"/>
      <c r="BU988" s="82"/>
    </row>
    <row r="989" spans="3:73" x14ac:dyDescent="0.3">
      <c r="P989" s="1"/>
      <c r="Q989" s="2"/>
      <c r="BT989" s="83"/>
      <c r="BU989" s="82"/>
    </row>
    <row r="990" spans="3:73" x14ac:dyDescent="0.3">
      <c r="P990" s="1"/>
      <c r="Q990" s="2"/>
      <c r="BT990" s="83"/>
      <c r="BU990" s="82"/>
    </row>
    <row r="991" spans="3:73" ht="15" customHeight="1" x14ac:dyDescent="0.3">
      <c r="P991" s="1"/>
      <c r="Q991" s="2"/>
      <c r="BT991" s="83"/>
      <c r="BU991" s="82"/>
    </row>
    <row r="992" spans="3:73" x14ac:dyDescent="0.3">
      <c r="C992" s="89"/>
      <c r="P992" s="1"/>
      <c r="Q992" s="2"/>
      <c r="BT992" s="83"/>
      <c r="BU992" s="82"/>
    </row>
    <row r="993" spans="3:73" ht="15" customHeight="1" x14ac:dyDescent="0.3">
      <c r="P993" s="1"/>
      <c r="BT993" s="83"/>
      <c r="BU993" s="82"/>
    </row>
    <row r="994" spans="3:73" x14ac:dyDescent="0.3">
      <c r="P994" s="1"/>
      <c r="BT994" s="83"/>
      <c r="BU994" s="82"/>
    </row>
    <row r="995" spans="3:73" x14ac:dyDescent="0.3">
      <c r="P995" s="1"/>
      <c r="BT995" s="83"/>
      <c r="BU995" s="82"/>
    </row>
    <row r="996" spans="3:73" ht="15" customHeight="1" x14ac:dyDescent="0.3">
      <c r="P996" s="1"/>
      <c r="BT996" s="83"/>
      <c r="BU996" s="82"/>
    </row>
    <row r="997" spans="3:73" x14ac:dyDescent="0.3">
      <c r="P997" s="1"/>
      <c r="BT997" s="83"/>
      <c r="BU997" s="82"/>
    </row>
    <row r="998" spans="3:73" x14ac:dyDescent="0.3">
      <c r="P998" s="1"/>
      <c r="BT998" s="83"/>
      <c r="BU998" s="82"/>
    </row>
    <row r="999" spans="3:73" x14ac:dyDescent="0.3">
      <c r="P999" s="1"/>
      <c r="BT999" s="83"/>
      <c r="BU999" s="82"/>
    </row>
    <row r="1000" spans="3:73" ht="15" customHeight="1" x14ac:dyDescent="0.3">
      <c r="P1000" s="1"/>
      <c r="BT1000" s="83"/>
      <c r="BU1000" s="82"/>
    </row>
    <row r="1001" spans="3:73" x14ac:dyDescent="0.3">
      <c r="P1001" s="1"/>
      <c r="BT1001" s="83"/>
      <c r="BU1001" s="82"/>
    </row>
    <row r="1002" spans="3:73" x14ac:dyDescent="0.3">
      <c r="P1002" s="1"/>
      <c r="BT1002" s="83"/>
      <c r="BU1002" s="82"/>
    </row>
    <row r="1003" spans="3:73" x14ac:dyDescent="0.3">
      <c r="P1003" s="1"/>
      <c r="BT1003" s="83"/>
      <c r="BU1003" s="82"/>
    </row>
    <row r="1004" spans="3:73" x14ac:dyDescent="0.3">
      <c r="P1004" s="1"/>
      <c r="BT1004" s="83"/>
      <c r="BU1004" s="82"/>
    </row>
    <row r="1005" spans="3:73" ht="15" customHeight="1" x14ac:dyDescent="0.3">
      <c r="P1005" s="1"/>
      <c r="BT1005" s="83"/>
      <c r="BU1005" s="82"/>
    </row>
    <row r="1006" spans="3:73" x14ac:dyDescent="0.3">
      <c r="C1006" s="89"/>
      <c r="P1006" s="1"/>
      <c r="Q1006" s="2"/>
      <c r="BT1006" s="83"/>
      <c r="BU1006" s="82"/>
    </row>
    <row r="1007" spans="3:73" ht="15" customHeight="1" x14ac:dyDescent="0.3">
      <c r="P1007" s="1"/>
      <c r="Q1007" s="2"/>
      <c r="BT1007" s="83"/>
      <c r="BU1007" s="82"/>
    </row>
    <row r="1008" spans="3:73" x14ac:dyDescent="0.3">
      <c r="P1008" s="1"/>
      <c r="BT1008" s="83"/>
      <c r="BU1008" s="82"/>
    </row>
    <row r="1009" spans="3:73" x14ac:dyDescent="0.3">
      <c r="P1009" s="1"/>
      <c r="BT1009" s="83"/>
      <c r="BU1009" s="82"/>
    </row>
    <row r="1010" spans="3:73" x14ac:dyDescent="0.3">
      <c r="P1010" s="1"/>
      <c r="BT1010" s="83"/>
      <c r="BU1010" s="82"/>
    </row>
    <row r="1011" spans="3:73" x14ac:dyDescent="0.3">
      <c r="P1011" s="1"/>
      <c r="BT1011" s="83"/>
      <c r="BU1011" s="82"/>
    </row>
    <row r="1012" spans="3:73" ht="15" customHeight="1" x14ac:dyDescent="0.3">
      <c r="P1012" s="1"/>
      <c r="Q1012" s="2"/>
      <c r="BT1012" s="83"/>
      <c r="BU1012" s="82"/>
    </row>
    <row r="1013" spans="3:73" ht="15" customHeight="1" x14ac:dyDescent="0.3">
      <c r="P1013" s="1"/>
      <c r="Q1013" s="2"/>
      <c r="BT1013" s="83"/>
      <c r="BU1013" s="82"/>
    </row>
    <row r="1014" spans="3:73" x14ac:dyDescent="0.3">
      <c r="P1014" s="1"/>
      <c r="Q1014" s="2"/>
      <c r="BT1014" s="83"/>
      <c r="BU1014" s="82"/>
    </row>
    <row r="1015" spans="3:73" x14ac:dyDescent="0.3">
      <c r="P1015" s="1"/>
      <c r="Q1015" s="2"/>
      <c r="BT1015" s="83"/>
      <c r="BU1015" s="82"/>
    </row>
    <row r="1016" spans="3:73" x14ac:dyDescent="0.3">
      <c r="P1016" s="1"/>
      <c r="Q1016" s="2"/>
      <c r="BT1016" s="83"/>
      <c r="BU1016" s="82"/>
    </row>
    <row r="1017" spans="3:73" ht="15" customHeight="1" x14ac:dyDescent="0.3">
      <c r="P1017" s="1"/>
      <c r="Q1017" s="2"/>
      <c r="BT1017" s="83"/>
      <c r="BU1017" s="82"/>
    </row>
    <row r="1018" spans="3:73" x14ac:dyDescent="0.3">
      <c r="P1018" s="1"/>
      <c r="Q1018" s="2"/>
      <c r="BT1018" s="83"/>
      <c r="BU1018" s="82"/>
    </row>
    <row r="1019" spans="3:73" x14ac:dyDescent="0.3">
      <c r="P1019" s="1"/>
      <c r="Q1019" s="2"/>
      <c r="BT1019" s="83"/>
      <c r="BU1019" s="82"/>
    </row>
    <row r="1020" spans="3:73" ht="15" customHeight="1" x14ac:dyDescent="0.3">
      <c r="P1020" s="1"/>
      <c r="Q1020" s="2"/>
      <c r="BT1020" s="83"/>
      <c r="BU1020" s="82"/>
    </row>
    <row r="1021" spans="3:73" ht="15" customHeight="1" x14ac:dyDescent="0.3">
      <c r="P1021" s="1"/>
      <c r="Q1021" s="2"/>
      <c r="BT1021" s="83"/>
      <c r="BU1021" s="82"/>
    </row>
    <row r="1022" spans="3:73" x14ac:dyDescent="0.3">
      <c r="P1022" s="1"/>
      <c r="Q1022" s="2"/>
      <c r="BT1022" s="83"/>
      <c r="BU1022" s="82"/>
    </row>
    <row r="1023" spans="3:73" x14ac:dyDescent="0.3">
      <c r="P1023" s="1"/>
      <c r="Q1023" s="2"/>
      <c r="BT1023" s="83"/>
      <c r="BU1023" s="82"/>
    </row>
    <row r="1024" spans="3:73" x14ac:dyDescent="0.3">
      <c r="C1024" s="89"/>
      <c r="P1024" s="1"/>
      <c r="Q1024" s="2"/>
      <c r="BT1024" s="83"/>
      <c r="BU1024" s="82"/>
    </row>
    <row r="1025" spans="3:73" x14ac:dyDescent="0.3">
      <c r="C1025" s="89"/>
      <c r="P1025" s="1"/>
      <c r="Q1025" s="2"/>
      <c r="BT1025" s="83"/>
      <c r="BU1025" s="82"/>
    </row>
    <row r="1026" spans="3:73" x14ac:dyDescent="0.3">
      <c r="P1026" s="1"/>
      <c r="Q1026" s="2"/>
      <c r="BT1026" s="83"/>
      <c r="BU1026" s="82"/>
    </row>
    <row r="1027" spans="3:73" x14ac:dyDescent="0.3">
      <c r="P1027" s="1"/>
      <c r="Q1027" s="2"/>
      <c r="BT1027" s="83"/>
      <c r="BU1027" s="82"/>
    </row>
    <row r="1028" spans="3:73" x14ac:dyDescent="0.3">
      <c r="P1028" s="1"/>
      <c r="Q1028" s="2"/>
      <c r="BT1028" s="83"/>
      <c r="BU1028" s="82"/>
    </row>
    <row r="1029" spans="3:73" x14ac:dyDescent="0.3">
      <c r="P1029" s="1"/>
      <c r="Q1029" s="2"/>
      <c r="BT1029" s="83"/>
      <c r="BU1029" s="82"/>
    </row>
    <row r="1030" spans="3:73" x14ac:dyDescent="0.3">
      <c r="P1030" s="1"/>
      <c r="Q1030" s="2"/>
      <c r="BT1030" s="83"/>
      <c r="BU1030" s="82"/>
    </row>
    <row r="1031" spans="3:73" x14ac:dyDescent="0.3">
      <c r="P1031" s="1"/>
      <c r="Q1031" s="2"/>
      <c r="BT1031" s="83"/>
      <c r="BU1031" s="82"/>
    </row>
    <row r="1032" spans="3:73" x14ac:dyDescent="0.3">
      <c r="P1032" s="1"/>
      <c r="Q1032" s="2"/>
      <c r="BT1032" s="83"/>
      <c r="BU1032" s="82"/>
    </row>
    <row r="1033" spans="3:73" x14ac:dyDescent="0.3">
      <c r="P1033" s="1"/>
      <c r="Q1033" s="2"/>
      <c r="BT1033" s="83"/>
      <c r="BU1033" s="82"/>
    </row>
    <row r="1034" spans="3:73" x14ac:dyDescent="0.3">
      <c r="P1034" s="1"/>
      <c r="Q1034" s="2"/>
      <c r="BT1034" s="83"/>
      <c r="BU1034" s="82"/>
    </row>
    <row r="1035" spans="3:73" x14ac:dyDescent="0.3">
      <c r="P1035" s="1"/>
      <c r="Q1035" s="2"/>
      <c r="BT1035" s="83"/>
      <c r="BU1035" s="82"/>
    </row>
    <row r="1036" spans="3:73" x14ac:dyDescent="0.3">
      <c r="P1036" s="1"/>
      <c r="Q1036" s="2"/>
      <c r="BT1036" s="83"/>
      <c r="BU1036" s="82"/>
    </row>
    <row r="1037" spans="3:73" x14ac:dyDescent="0.3">
      <c r="P1037" s="1"/>
      <c r="Q1037" s="2"/>
      <c r="BT1037" s="83"/>
      <c r="BU1037" s="82"/>
    </row>
    <row r="1038" spans="3:73" x14ac:dyDescent="0.3">
      <c r="P1038" s="1"/>
      <c r="Q1038" s="2"/>
      <c r="BT1038" s="83"/>
      <c r="BU1038" s="82"/>
    </row>
    <row r="1039" spans="3:73" x14ac:dyDescent="0.3">
      <c r="P1039" s="1"/>
      <c r="BT1039" s="83"/>
      <c r="BU1039" s="82"/>
    </row>
    <row r="1040" spans="3:73" x14ac:dyDescent="0.3">
      <c r="P1040" s="1"/>
      <c r="BT1040" s="83"/>
      <c r="BU1040" s="82"/>
    </row>
    <row r="1041" spans="3:73" x14ac:dyDescent="0.3">
      <c r="P1041" s="1"/>
      <c r="BT1041" s="83"/>
      <c r="BU1041" s="82"/>
    </row>
    <row r="1042" spans="3:73" x14ac:dyDescent="0.3">
      <c r="P1042" s="1"/>
      <c r="BT1042" s="83"/>
      <c r="BU1042" s="82"/>
    </row>
    <row r="1043" spans="3:73" x14ac:dyDescent="0.3">
      <c r="P1043" s="1"/>
      <c r="BT1043" s="83"/>
      <c r="BU1043" s="82"/>
    </row>
    <row r="1044" spans="3:73" x14ac:dyDescent="0.3">
      <c r="P1044" s="1"/>
      <c r="Q1044" s="2"/>
      <c r="BT1044" s="83"/>
      <c r="BU1044" s="82"/>
    </row>
    <row r="1045" spans="3:73" x14ac:dyDescent="0.3">
      <c r="P1045" s="1"/>
      <c r="BT1045" s="83"/>
      <c r="BU1045" s="82"/>
    </row>
    <row r="1046" spans="3:73" x14ac:dyDescent="0.3">
      <c r="P1046" s="1"/>
      <c r="Q1046" s="2"/>
      <c r="BT1046" s="83"/>
      <c r="BU1046" s="82"/>
    </row>
    <row r="1047" spans="3:73" x14ac:dyDescent="0.3">
      <c r="P1047" s="1"/>
      <c r="Q1047" s="2"/>
      <c r="BT1047" s="83"/>
      <c r="BU1047" s="82"/>
    </row>
    <row r="1048" spans="3:73" x14ac:dyDescent="0.3">
      <c r="C1048" s="89"/>
      <c r="P1048" s="1"/>
      <c r="Q1048" s="2"/>
      <c r="BT1048" s="83"/>
      <c r="BU1048" s="82"/>
    </row>
    <row r="1049" spans="3:73" x14ac:dyDescent="0.3">
      <c r="P1049" s="1"/>
      <c r="Q1049" s="2"/>
      <c r="BT1049" s="83"/>
      <c r="BU1049" s="82"/>
    </row>
    <row r="1050" spans="3:73" x14ac:dyDescent="0.3">
      <c r="P1050" s="1"/>
      <c r="Q1050" s="2"/>
      <c r="BT1050" s="83"/>
      <c r="BU1050" s="82"/>
    </row>
    <row r="1051" spans="3:73" x14ac:dyDescent="0.3">
      <c r="P1051" s="1"/>
      <c r="Q1051" s="2"/>
      <c r="BT1051" s="83"/>
      <c r="BU1051" s="82"/>
    </row>
    <row r="1052" spans="3:73" x14ac:dyDescent="0.3">
      <c r="P1052" s="1"/>
      <c r="Q1052" s="2"/>
      <c r="BT1052" s="83"/>
      <c r="BU1052" s="82"/>
    </row>
    <row r="1053" spans="3:73" x14ac:dyDescent="0.3">
      <c r="P1053" s="1"/>
      <c r="Q1053" s="2"/>
      <c r="BT1053" s="83"/>
      <c r="BU1053" s="82"/>
    </row>
    <row r="1054" spans="3:73" x14ac:dyDescent="0.3">
      <c r="P1054" s="1"/>
      <c r="Q1054" s="2"/>
      <c r="BT1054" s="83"/>
      <c r="BU1054" s="82"/>
    </row>
    <row r="1055" spans="3:73" x14ac:dyDescent="0.3">
      <c r="P1055" s="1"/>
      <c r="Q1055" s="2"/>
      <c r="BT1055" s="83"/>
      <c r="BU1055" s="82"/>
    </row>
    <row r="1056" spans="3:73" x14ac:dyDescent="0.3">
      <c r="P1056" s="1"/>
      <c r="Q1056" s="2"/>
      <c r="BT1056" s="83"/>
      <c r="BU1056" s="82"/>
    </row>
    <row r="1057" spans="16:73" ht="15" customHeight="1" x14ac:dyDescent="0.3">
      <c r="P1057" s="1"/>
      <c r="Q1057" s="2"/>
      <c r="U1057"/>
      <c r="BT1057" s="83"/>
      <c r="BU1057" s="82"/>
    </row>
    <row r="1058" spans="16:73" x14ac:dyDescent="0.3">
      <c r="P1058" s="1"/>
      <c r="Q1058" s="2"/>
      <c r="BT1058" s="83"/>
      <c r="BU1058" s="82"/>
    </row>
    <row r="1059" spans="16:73" ht="15" customHeight="1" x14ac:dyDescent="0.3">
      <c r="P1059" s="1"/>
      <c r="Q1059" s="2"/>
      <c r="BT1059" s="83"/>
      <c r="BU1059" s="82"/>
    </row>
    <row r="1060" spans="16:73" ht="15" customHeight="1" x14ac:dyDescent="0.3">
      <c r="P1060" s="1"/>
      <c r="Q1060" s="2"/>
      <c r="U1060"/>
      <c r="BT1060" s="83"/>
      <c r="BU1060" s="82"/>
    </row>
    <row r="1061" spans="16:73" x14ac:dyDescent="0.3">
      <c r="P1061" s="1"/>
      <c r="Q1061" s="2"/>
      <c r="BT1061" s="83"/>
      <c r="BU1061" s="82"/>
    </row>
    <row r="1062" spans="16:73" x14ac:dyDescent="0.3">
      <c r="P1062" s="1"/>
      <c r="BT1062" s="83"/>
      <c r="BU1062" s="82"/>
    </row>
    <row r="1063" spans="16:73" x14ac:dyDescent="0.3">
      <c r="P1063" s="1"/>
      <c r="Q1063" s="2"/>
      <c r="BT1063" s="83"/>
      <c r="BU1063" s="82"/>
    </row>
    <row r="1064" spans="16:73" x14ac:dyDescent="0.3">
      <c r="P1064" s="1"/>
      <c r="BT1064" s="83"/>
      <c r="BU1064" s="82"/>
    </row>
    <row r="1065" spans="16:73" ht="15" customHeight="1" x14ac:dyDescent="0.3">
      <c r="P1065" s="1"/>
      <c r="BT1065" s="83"/>
      <c r="BU1065" s="82"/>
    </row>
    <row r="1066" spans="16:73" x14ac:dyDescent="0.3">
      <c r="P1066" s="1"/>
      <c r="BT1066" s="83"/>
      <c r="BU1066" s="82"/>
    </row>
    <row r="1067" spans="16:73" x14ac:dyDescent="0.3">
      <c r="P1067" s="1"/>
      <c r="BT1067" s="83"/>
      <c r="BU1067" s="82"/>
    </row>
    <row r="1068" spans="16:73" x14ac:dyDescent="0.3">
      <c r="P1068" s="1"/>
      <c r="Q1068" s="2"/>
      <c r="BT1068" s="83"/>
      <c r="BU1068" s="82"/>
    </row>
    <row r="1069" spans="16:73" x14ac:dyDescent="0.3">
      <c r="P1069" s="1"/>
      <c r="Q1069" s="2"/>
      <c r="BT1069" s="83"/>
      <c r="BU1069" s="82"/>
    </row>
    <row r="1070" spans="16:73" x14ac:dyDescent="0.3">
      <c r="P1070" s="1"/>
      <c r="Q1070" s="2"/>
      <c r="BT1070" s="83"/>
      <c r="BU1070" s="82"/>
    </row>
    <row r="1071" spans="16:73" x14ac:dyDescent="0.3">
      <c r="P1071" s="1"/>
      <c r="Q1071" s="2"/>
      <c r="BT1071" s="83"/>
      <c r="BU1071" s="82"/>
    </row>
    <row r="1072" spans="16:73" ht="15" customHeight="1" x14ac:dyDescent="0.3">
      <c r="P1072" s="1"/>
      <c r="Q1072" s="2"/>
      <c r="BT1072" s="83"/>
      <c r="BU1072" s="82"/>
    </row>
    <row r="1073" spans="16:73" x14ac:dyDescent="0.3">
      <c r="P1073" s="1"/>
      <c r="Q1073" s="2"/>
      <c r="BT1073" s="83"/>
      <c r="BU1073" s="82"/>
    </row>
    <row r="1074" spans="16:73" ht="15" customHeight="1" x14ac:dyDescent="0.3">
      <c r="P1074" s="1"/>
      <c r="Q1074" s="2"/>
      <c r="BT1074" s="83"/>
      <c r="BU1074" s="82"/>
    </row>
    <row r="1075" spans="16:73" x14ac:dyDescent="0.3">
      <c r="P1075" s="1"/>
      <c r="Q1075" s="2"/>
      <c r="BT1075" s="83"/>
      <c r="BU1075" s="82"/>
    </row>
    <row r="1076" spans="16:73" ht="15" customHeight="1" x14ac:dyDescent="0.3">
      <c r="P1076" s="1"/>
      <c r="Q1076" s="2"/>
      <c r="BT1076" s="83"/>
      <c r="BU1076" s="82"/>
    </row>
    <row r="1077" spans="16:73" ht="15" customHeight="1" x14ac:dyDescent="0.3">
      <c r="P1077" s="1"/>
      <c r="Q1077" s="2"/>
      <c r="BT1077" s="83"/>
      <c r="BU1077" s="82"/>
    </row>
    <row r="1078" spans="16:73" x14ac:dyDescent="0.3">
      <c r="P1078" s="1"/>
      <c r="Q1078" s="2"/>
      <c r="BT1078" s="83"/>
      <c r="BU1078" s="82"/>
    </row>
    <row r="1079" spans="16:73" x14ac:dyDescent="0.3">
      <c r="P1079" s="1"/>
      <c r="Q1079" s="2"/>
      <c r="BT1079" s="83"/>
      <c r="BU1079" s="82"/>
    </row>
    <row r="1080" spans="16:73" x14ac:dyDescent="0.3">
      <c r="P1080" s="1"/>
      <c r="Q1080" s="2"/>
      <c r="BT1080" s="83"/>
      <c r="BU1080" s="82"/>
    </row>
    <row r="1081" spans="16:73" x14ac:dyDescent="0.3">
      <c r="P1081" s="1"/>
      <c r="Q1081" s="2"/>
      <c r="BT1081" s="83"/>
      <c r="BU1081" s="82"/>
    </row>
    <row r="1082" spans="16:73" x14ac:dyDescent="0.3">
      <c r="P1082" s="1"/>
      <c r="Q1082" s="2"/>
      <c r="BT1082" s="83"/>
      <c r="BU1082" s="82"/>
    </row>
    <row r="1083" spans="16:73" x14ac:dyDescent="0.3">
      <c r="P1083" s="1"/>
      <c r="Q1083" s="2"/>
      <c r="BT1083" s="83"/>
      <c r="BU1083" s="82"/>
    </row>
    <row r="1084" spans="16:73" ht="15" customHeight="1" x14ac:dyDescent="0.3">
      <c r="P1084" s="1"/>
      <c r="Q1084" s="2"/>
      <c r="BT1084" s="83"/>
      <c r="BU1084" s="82"/>
    </row>
    <row r="1085" spans="16:73" x14ac:dyDescent="0.3">
      <c r="P1085" s="1"/>
      <c r="Q1085" s="2"/>
      <c r="BT1085" s="83"/>
      <c r="BU1085" s="82"/>
    </row>
    <row r="1086" spans="16:73" x14ac:dyDescent="0.3">
      <c r="P1086" s="1"/>
      <c r="Q1086" s="2"/>
      <c r="BT1086" s="83"/>
      <c r="BU1086" s="82"/>
    </row>
    <row r="1087" spans="16:73" ht="15" customHeight="1" x14ac:dyDescent="0.3">
      <c r="P1087" s="1"/>
      <c r="Q1087" s="2"/>
      <c r="BT1087" s="83"/>
      <c r="BU1087" s="82"/>
    </row>
    <row r="1088" spans="16:73" ht="15" customHeight="1" x14ac:dyDescent="0.3">
      <c r="P1088" s="1"/>
      <c r="Q1088" s="2"/>
      <c r="BT1088" s="83"/>
      <c r="BU1088" s="82"/>
    </row>
    <row r="1089" spans="16:73" ht="15" customHeight="1" x14ac:dyDescent="0.3">
      <c r="P1089" s="1"/>
      <c r="Q1089" s="2"/>
      <c r="BT1089" s="83"/>
      <c r="BU1089" s="82"/>
    </row>
    <row r="1090" spans="16:73" ht="15" customHeight="1" x14ac:dyDescent="0.3">
      <c r="P1090" s="1"/>
      <c r="Q1090" s="2"/>
      <c r="BT1090" s="83"/>
      <c r="BU1090" s="82"/>
    </row>
    <row r="1091" spans="16:73" x14ac:dyDescent="0.3">
      <c r="P1091" s="1"/>
      <c r="Q1091" s="2"/>
      <c r="BT1091" s="83"/>
      <c r="BU1091" s="82"/>
    </row>
    <row r="1092" spans="16:73" x14ac:dyDescent="0.3">
      <c r="P1092" s="1"/>
      <c r="Q1092" s="2"/>
      <c r="BT1092" s="83"/>
      <c r="BU1092" s="82"/>
    </row>
    <row r="1093" spans="16:73" x14ac:dyDescent="0.3">
      <c r="P1093" s="1"/>
      <c r="Q1093" s="2"/>
      <c r="BT1093" s="83"/>
      <c r="BU1093" s="82"/>
    </row>
    <row r="1094" spans="16:73" x14ac:dyDescent="0.3">
      <c r="P1094" s="1"/>
      <c r="Q1094" s="2"/>
      <c r="BT1094" s="83"/>
      <c r="BU1094" s="82"/>
    </row>
    <row r="1095" spans="16:73" x14ac:dyDescent="0.3">
      <c r="P1095" s="1"/>
      <c r="Q1095" s="2"/>
      <c r="BT1095" s="83"/>
      <c r="BU1095" s="82"/>
    </row>
    <row r="1096" spans="16:73" x14ac:dyDescent="0.3">
      <c r="P1096" s="1"/>
      <c r="Q1096" s="2"/>
      <c r="BT1096" s="83"/>
      <c r="BU1096" s="82"/>
    </row>
    <row r="1097" spans="16:73" x14ac:dyDescent="0.3">
      <c r="P1097" s="1"/>
      <c r="Q1097" s="2"/>
      <c r="BT1097" s="83"/>
      <c r="BU1097" s="82"/>
    </row>
    <row r="1098" spans="16:73" ht="15" customHeight="1" x14ac:dyDescent="0.3">
      <c r="P1098" s="1"/>
      <c r="Q1098" s="2"/>
      <c r="BT1098" s="83"/>
      <c r="BU1098" s="82"/>
    </row>
    <row r="1099" spans="16:73" x14ac:dyDescent="0.3">
      <c r="P1099" s="1"/>
      <c r="Q1099" s="2"/>
      <c r="BT1099" s="83"/>
      <c r="BU1099" s="82"/>
    </row>
    <row r="1100" spans="16:73" x14ac:dyDescent="0.3">
      <c r="P1100" s="1"/>
      <c r="Q1100" s="2"/>
      <c r="BT1100" s="83"/>
      <c r="BU1100" s="82"/>
    </row>
    <row r="1101" spans="16:73" x14ac:dyDescent="0.3">
      <c r="P1101" s="1"/>
      <c r="Q1101" s="2"/>
      <c r="BT1101" s="83"/>
      <c r="BU1101" s="82"/>
    </row>
    <row r="1102" spans="16:73" x14ac:dyDescent="0.3">
      <c r="P1102" s="1"/>
      <c r="Q1102" s="2"/>
      <c r="BT1102" s="83"/>
      <c r="BU1102" s="82"/>
    </row>
    <row r="1103" spans="16:73" ht="15" customHeight="1" x14ac:dyDescent="0.3">
      <c r="P1103" s="1"/>
      <c r="Q1103" s="2"/>
      <c r="BT1103" s="83"/>
      <c r="BU1103" s="82"/>
    </row>
    <row r="1104" spans="16:73" x14ac:dyDescent="0.3">
      <c r="P1104" s="1"/>
      <c r="Q1104" s="2"/>
      <c r="BT1104" s="83"/>
      <c r="BU1104" s="82"/>
    </row>
    <row r="1105" spans="16:73" x14ac:dyDescent="0.3">
      <c r="P1105" s="1"/>
      <c r="Q1105" s="2"/>
      <c r="BT1105" s="83"/>
      <c r="BU1105" s="82"/>
    </row>
    <row r="1106" spans="16:73" x14ac:dyDescent="0.3">
      <c r="P1106" s="1"/>
      <c r="Q1106" s="2"/>
      <c r="BT1106" s="83"/>
      <c r="BU1106" s="82"/>
    </row>
    <row r="1107" spans="16:73" x14ac:dyDescent="0.3">
      <c r="P1107" s="1"/>
      <c r="Q1107" s="2"/>
      <c r="BT1107" s="83"/>
      <c r="BU1107" s="82"/>
    </row>
    <row r="1108" spans="16:73" ht="15" customHeight="1" x14ac:dyDescent="0.3">
      <c r="P1108" s="1"/>
      <c r="Q1108" s="2"/>
      <c r="BT1108" s="83"/>
      <c r="BU1108" s="82"/>
    </row>
    <row r="1109" spans="16:73" x14ac:dyDescent="0.3">
      <c r="P1109" s="1"/>
      <c r="Q1109" s="2"/>
      <c r="BT1109" s="83"/>
      <c r="BU1109" s="82"/>
    </row>
    <row r="1110" spans="16:73" ht="15" customHeight="1" x14ac:dyDescent="0.3">
      <c r="P1110" s="1"/>
      <c r="Q1110" s="2"/>
      <c r="BT1110" s="83"/>
      <c r="BU1110" s="82"/>
    </row>
    <row r="1111" spans="16:73" ht="15" customHeight="1" x14ac:dyDescent="0.3">
      <c r="P1111" s="1"/>
      <c r="Q1111" s="2"/>
      <c r="BT1111" s="83"/>
      <c r="BU1111" s="82"/>
    </row>
    <row r="1112" spans="16:73" x14ac:dyDescent="0.3">
      <c r="P1112" s="1"/>
      <c r="Q1112" s="2"/>
      <c r="BT1112" s="83"/>
      <c r="BU1112" s="82"/>
    </row>
    <row r="1113" spans="16:73" ht="15" customHeight="1" x14ac:dyDescent="0.3">
      <c r="P1113" s="1"/>
      <c r="Q1113" s="2"/>
      <c r="BT1113" s="83"/>
      <c r="BU1113" s="82"/>
    </row>
    <row r="1114" spans="16:73" x14ac:dyDescent="0.3">
      <c r="P1114" s="1"/>
      <c r="Q1114" s="2"/>
      <c r="BT1114" s="83"/>
      <c r="BU1114" s="82"/>
    </row>
    <row r="1115" spans="16:73" x14ac:dyDescent="0.3">
      <c r="P1115" s="1"/>
      <c r="Q1115" s="2"/>
      <c r="BT1115" s="83"/>
      <c r="BU1115" s="82"/>
    </row>
    <row r="1116" spans="16:73" x14ac:dyDescent="0.3">
      <c r="P1116" s="1"/>
      <c r="Q1116" s="2"/>
      <c r="BT1116" s="83"/>
      <c r="BU1116" s="82"/>
    </row>
    <row r="1117" spans="16:73" x14ac:dyDescent="0.3">
      <c r="P1117" s="1"/>
      <c r="Q1117" s="2"/>
      <c r="BT1117" s="83"/>
      <c r="BU1117" s="82"/>
    </row>
    <row r="1118" spans="16:73" x14ac:dyDescent="0.3">
      <c r="P1118" s="1"/>
      <c r="Q1118" s="2"/>
      <c r="BT1118" s="83"/>
      <c r="BU1118" s="82"/>
    </row>
    <row r="1119" spans="16:73" x14ac:dyDescent="0.3">
      <c r="P1119" s="1"/>
      <c r="BT1119" s="83"/>
      <c r="BU1119" s="82"/>
    </row>
    <row r="1120" spans="16:73" x14ac:dyDescent="0.3">
      <c r="P1120" s="1"/>
      <c r="BT1120" s="83"/>
      <c r="BU1120" s="82"/>
    </row>
    <row r="1121" spans="16:73" x14ac:dyDescent="0.3">
      <c r="P1121" s="1"/>
      <c r="BT1121" s="83"/>
      <c r="BU1121" s="82"/>
    </row>
    <row r="1122" spans="16:73" x14ac:dyDescent="0.3">
      <c r="P1122" s="1"/>
      <c r="BT1122" s="83"/>
      <c r="BU1122" s="82"/>
    </row>
    <row r="1123" spans="16:73" ht="15" customHeight="1" x14ac:dyDescent="0.3">
      <c r="P1123" s="1"/>
      <c r="BT1123" s="83"/>
      <c r="BU1123" s="82"/>
    </row>
    <row r="1124" spans="16:73" ht="15" customHeight="1" x14ac:dyDescent="0.3">
      <c r="P1124" s="1"/>
      <c r="BT1124" s="83"/>
      <c r="BU1124" s="82"/>
    </row>
    <row r="1125" spans="16:73" x14ac:dyDescent="0.3">
      <c r="P1125" s="1"/>
      <c r="BT1125" s="83"/>
      <c r="BU1125" s="82"/>
    </row>
    <row r="1126" spans="16:73" ht="15" customHeight="1" x14ac:dyDescent="0.3">
      <c r="P1126" s="1"/>
      <c r="BT1126" s="83"/>
      <c r="BU1126" s="82"/>
    </row>
    <row r="1127" spans="16:73" ht="15" customHeight="1" x14ac:dyDescent="0.3">
      <c r="P1127" s="1"/>
      <c r="BT1127" s="83"/>
      <c r="BU1127" s="82"/>
    </row>
    <row r="1128" spans="16:73" x14ac:dyDescent="0.3">
      <c r="P1128" s="1"/>
      <c r="BT1128" s="83"/>
      <c r="BU1128" s="82"/>
    </row>
    <row r="1129" spans="16:73" x14ac:dyDescent="0.3">
      <c r="P1129" s="1"/>
      <c r="BT1129" s="83"/>
      <c r="BU1129" s="82"/>
    </row>
    <row r="1130" spans="16:73" x14ac:dyDescent="0.3">
      <c r="P1130" s="1"/>
      <c r="BT1130" s="83"/>
      <c r="BU1130" s="82"/>
    </row>
    <row r="1131" spans="16:73" ht="15" customHeight="1" x14ac:dyDescent="0.3">
      <c r="P1131" s="1"/>
      <c r="BT1131" s="83"/>
      <c r="BU1131" s="82"/>
    </row>
    <row r="1132" spans="16:73" x14ac:dyDescent="0.3">
      <c r="P1132" s="1"/>
      <c r="BT1132" s="83"/>
      <c r="BU1132" s="82"/>
    </row>
    <row r="1133" spans="16:73" x14ac:dyDescent="0.3">
      <c r="P1133" s="1"/>
      <c r="BT1133" s="83"/>
      <c r="BU1133" s="82"/>
    </row>
    <row r="1134" spans="16:73" ht="15" customHeight="1" x14ac:dyDescent="0.3">
      <c r="P1134" s="1"/>
      <c r="BT1134" s="83"/>
      <c r="BU1134" s="82"/>
    </row>
    <row r="1135" spans="16:73" ht="15" customHeight="1" x14ac:dyDescent="0.3">
      <c r="P1135" s="1"/>
      <c r="BT1135" s="83"/>
      <c r="BU1135" s="82"/>
    </row>
    <row r="1136" spans="16:73" x14ac:dyDescent="0.3">
      <c r="P1136" s="1"/>
      <c r="BT1136" s="83"/>
      <c r="BU1136" s="82"/>
    </row>
    <row r="1137" spans="16:73" x14ac:dyDescent="0.3">
      <c r="P1137" s="1"/>
      <c r="BT1137" s="83"/>
      <c r="BU1137" s="82"/>
    </row>
    <row r="1138" spans="16:73" x14ac:dyDescent="0.3">
      <c r="P1138" s="1"/>
      <c r="BT1138" s="83"/>
      <c r="BU1138" s="82"/>
    </row>
    <row r="1139" spans="16:73" x14ac:dyDescent="0.3">
      <c r="P1139" s="1"/>
      <c r="BT1139" s="83"/>
      <c r="BU1139" s="82"/>
    </row>
    <row r="1140" spans="16:73" x14ac:dyDescent="0.3">
      <c r="P1140" s="1"/>
      <c r="BT1140" s="83"/>
      <c r="BU1140" s="82"/>
    </row>
    <row r="1141" spans="16:73" ht="15" customHeight="1" x14ac:dyDescent="0.3">
      <c r="P1141" s="1"/>
      <c r="BT1141" s="83"/>
      <c r="BU1141" s="82"/>
    </row>
    <row r="1142" spans="16:73" x14ac:dyDescent="0.3">
      <c r="P1142" s="1"/>
      <c r="BT1142" s="83"/>
      <c r="BU1142" s="82"/>
    </row>
    <row r="1143" spans="16:73" ht="15" customHeight="1" x14ac:dyDescent="0.3">
      <c r="P1143" s="1"/>
      <c r="BT1143" s="83"/>
      <c r="BU1143" s="82"/>
    </row>
    <row r="1144" spans="16:73" x14ac:dyDescent="0.3">
      <c r="P1144" s="1"/>
      <c r="BT1144" s="83"/>
      <c r="BU1144" s="82"/>
    </row>
    <row r="1145" spans="16:73" x14ac:dyDescent="0.3">
      <c r="P1145" s="1"/>
      <c r="BT1145" s="83"/>
      <c r="BU1145" s="82"/>
    </row>
    <row r="1146" spans="16:73" x14ac:dyDescent="0.3">
      <c r="P1146" s="1"/>
      <c r="BT1146" s="83"/>
      <c r="BU1146" s="82"/>
    </row>
    <row r="1147" spans="16:73" x14ac:dyDescent="0.3">
      <c r="P1147" s="1"/>
      <c r="BT1147" s="83"/>
      <c r="BU1147" s="82"/>
    </row>
    <row r="1148" spans="16:73" x14ac:dyDescent="0.3">
      <c r="P1148" s="1"/>
      <c r="BT1148" s="83"/>
      <c r="BU1148" s="82"/>
    </row>
    <row r="1149" spans="16:73" ht="15" customHeight="1" x14ac:dyDescent="0.3">
      <c r="P1149" s="1"/>
      <c r="Q1149" s="2"/>
      <c r="BT1149" s="83"/>
      <c r="BU1149" s="82"/>
    </row>
    <row r="1150" spans="16:73" x14ac:dyDescent="0.3">
      <c r="P1150" s="1"/>
      <c r="Q1150" s="2"/>
      <c r="BT1150" s="83"/>
      <c r="BU1150" s="82"/>
    </row>
    <row r="1151" spans="16:73" ht="15" customHeight="1" x14ac:dyDescent="0.3">
      <c r="P1151" s="1"/>
      <c r="Q1151" s="2"/>
      <c r="BT1151" s="83"/>
      <c r="BU1151" s="82"/>
    </row>
    <row r="1152" spans="16:73" x14ac:dyDescent="0.3">
      <c r="P1152" s="1"/>
      <c r="Q1152" s="2"/>
      <c r="BT1152" s="83"/>
      <c r="BU1152" s="82"/>
    </row>
    <row r="1153" spans="16:73" x14ac:dyDescent="0.3">
      <c r="P1153" s="1"/>
      <c r="Q1153" s="2"/>
      <c r="BT1153" s="83"/>
      <c r="BU1153" s="82"/>
    </row>
    <row r="1154" spans="16:73" x14ac:dyDescent="0.3">
      <c r="P1154" s="1"/>
      <c r="Q1154" s="2"/>
      <c r="BT1154" s="83"/>
      <c r="BU1154" s="82"/>
    </row>
    <row r="1155" spans="16:73" x14ac:dyDescent="0.3">
      <c r="P1155" s="1"/>
      <c r="Q1155" s="2"/>
      <c r="BT1155" s="83"/>
      <c r="BU1155" s="82"/>
    </row>
    <row r="1156" spans="16:73" ht="15" customHeight="1" x14ac:dyDescent="0.3">
      <c r="P1156" s="1"/>
      <c r="Q1156" s="2"/>
      <c r="BT1156" s="83"/>
      <c r="BU1156" s="82"/>
    </row>
    <row r="1157" spans="16:73" x14ac:dyDescent="0.3">
      <c r="P1157" s="1"/>
      <c r="Q1157" s="2"/>
      <c r="BT1157" s="83"/>
      <c r="BU1157" s="82"/>
    </row>
    <row r="1158" spans="16:73" x14ac:dyDescent="0.3">
      <c r="P1158" s="1"/>
      <c r="Q1158" s="2"/>
      <c r="BT1158" s="83"/>
      <c r="BU1158" s="82"/>
    </row>
    <row r="1159" spans="16:73" x14ac:dyDescent="0.3">
      <c r="P1159" s="1"/>
      <c r="Q1159" s="2"/>
      <c r="BT1159" s="83"/>
      <c r="BU1159" s="82"/>
    </row>
    <row r="1160" spans="16:73" x14ac:dyDescent="0.3">
      <c r="P1160" s="1"/>
      <c r="Q1160" s="2"/>
      <c r="BT1160" s="83"/>
      <c r="BU1160" s="82"/>
    </row>
    <row r="1161" spans="16:73" x14ac:dyDescent="0.3">
      <c r="P1161" s="1"/>
      <c r="Q1161" s="2"/>
      <c r="BT1161" s="83"/>
      <c r="BU1161" s="82"/>
    </row>
    <row r="1162" spans="16:73" x14ac:dyDescent="0.3">
      <c r="P1162" s="1"/>
      <c r="Q1162" s="2"/>
      <c r="BT1162" s="83"/>
      <c r="BU1162" s="82"/>
    </row>
    <row r="1163" spans="16:73" ht="15" customHeight="1" x14ac:dyDescent="0.3">
      <c r="P1163" s="1"/>
      <c r="Q1163" s="2"/>
      <c r="BT1163" s="83"/>
      <c r="BU1163" s="82"/>
    </row>
    <row r="1164" spans="16:73" ht="15" customHeight="1" x14ac:dyDescent="0.3">
      <c r="P1164" s="1"/>
      <c r="Q1164" s="2"/>
      <c r="BT1164" s="83"/>
      <c r="BU1164" s="82"/>
    </row>
    <row r="1165" spans="16:73" x14ac:dyDescent="0.3">
      <c r="P1165" s="1"/>
      <c r="Q1165" s="2"/>
      <c r="BT1165" s="83"/>
      <c r="BU1165" s="82"/>
    </row>
    <row r="1166" spans="16:73" x14ac:dyDescent="0.3">
      <c r="P1166" s="1"/>
      <c r="Q1166" s="2"/>
      <c r="BT1166" s="83"/>
      <c r="BU1166" s="82"/>
    </row>
    <row r="1167" spans="16:73" x14ac:dyDescent="0.3">
      <c r="P1167" s="1"/>
      <c r="Q1167" s="2"/>
      <c r="BT1167" s="83"/>
      <c r="BU1167" s="82"/>
    </row>
    <row r="1168" spans="16:73" x14ac:dyDescent="0.3">
      <c r="P1168" s="1"/>
      <c r="Q1168" s="2"/>
      <c r="BT1168" s="83"/>
      <c r="BU1168" s="82"/>
    </row>
    <row r="1169" spans="16:73" x14ac:dyDescent="0.3">
      <c r="P1169" s="1"/>
      <c r="Q1169" s="2"/>
      <c r="BT1169" s="83"/>
      <c r="BU1169" s="82"/>
    </row>
    <row r="1170" spans="16:73" x14ac:dyDescent="0.3">
      <c r="P1170" s="1"/>
      <c r="Q1170" s="2"/>
      <c r="BT1170" s="83"/>
      <c r="BU1170" s="82"/>
    </row>
    <row r="1171" spans="16:73" x14ac:dyDescent="0.3">
      <c r="P1171" s="1"/>
      <c r="Q1171" s="2"/>
      <c r="BT1171" s="83"/>
      <c r="BU1171" s="82"/>
    </row>
    <row r="1172" spans="16:73" x14ac:dyDescent="0.3">
      <c r="P1172" s="1"/>
      <c r="Q1172" s="2"/>
      <c r="BT1172" s="83"/>
      <c r="BU1172" s="82"/>
    </row>
    <row r="1173" spans="16:73" x14ac:dyDescent="0.3">
      <c r="P1173" s="1"/>
      <c r="Q1173" s="2"/>
      <c r="BT1173" s="83"/>
      <c r="BU1173" s="82"/>
    </row>
    <row r="1174" spans="16:73" x14ac:dyDescent="0.3">
      <c r="P1174" s="1"/>
      <c r="Q1174" s="2"/>
      <c r="BT1174" s="83"/>
      <c r="BU1174" s="82"/>
    </row>
    <row r="1175" spans="16:73" x14ac:dyDescent="0.3">
      <c r="P1175" s="1"/>
      <c r="Q1175" s="2"/>
      <c r="BT1175" s="83"/>
      <c r="BU1175" s="82"/>
    </row>
    <row r="1176" spans="16:73" x14ac:dyDescent="0.3">
      <c r="P1176" s="1"/>
      <c r="Q1176" s="2"/>
      <c r="BT1176" s="83"/>
      <c r="BU1176" s="82"/>
    </row>
    <row r="1177" spans="16:73" x14ac:dyDescent="0.3">
      <c r="P1177" s="1"/>
      <c r="Q1177" s="2"/>
      <c r="BT1177" s="83"/>
      <c r="BU1177" s="82"/>
    </row>
    <row r="1178" spans="16:73" ht="15" customHeight="1" x14ac:dyDescent="0.3">
      <c r="P1178" s="1"/>
      <c r="Q1178" s="2"/>
      <c r="BT1178" s="83"/>
      <c r="BU1178" s="82"/>
    </row>
    <row r="1179" spans="16:73" x14ac:dyDescent="0.3">
      <c r="P1179" s="1"/>
      <c r="Q1179" s="2"/>
      <c r="BT1179" s="83"/>
      <c r="BU1179" s="82"/>
    </row>
    <row r="1180" spans="16:73" ht="15" customHeight="1" x14ac:dyDescent="0.3">
      <c r="P1180" s="1"/>
      <c r="Q1180" s="2"/>
      <c r="BT1180" s="83"/>
      <c r="BU1180" s="82"/>
    </row>
    <row r="1181" spans="16:73" x14ac:dyDescent="0.3">
      <c r="P1181" s="1"/>
      <c r="BT1181" s="83"/>
      <c r="BU1181" s="82"/>
    </row>
    <row r="1182" spans="16:73" x14ac:dyDescent="0.3">
      <c r="P1182" s="1"/>
      <c r="BT1182" s="83"/>
      <c r="BU1182" s="82"/>
    </row>
    <row r="1183" spans="16:73" x14ac:dyDescent="0.3">
      <c r="P1183" s="1"/>
      <c r="BT1183" s="83"/>
      <c r="BU1183" s="82"/>
    </row>
    <row r="1184" spans="16:73" x14ac:dyDescent="0.3">
      <c r="P1184" s="1"/>
      <c r="BT1184" s="83"/>
      <c r="BU1184" s="82"/>
    </row>
    <row r="1185" spans="16:73" x14ac:dyDescent="0.3">
      <c r="P1185" s="1"/>
      <c r="BT1185" s="83"/>
      <c r="BU1185" s="82"/>
    </row>
    <row r="1186" spans="16:73" x14ac:dyDescent="0.3">
      <c r="P1186" s="1"/>
      <c r="BT1186" s="83"/>
      <c r="BU1186" s="82"/>
    </row>
    <row r="1187" spans="16:73" ht="15" customHeight="1" x14ac:dyDescent="0.3">
      <c r="P1187" s="1"/>
      <c r="BT1187" s="83"/>
      <c r="BU1187" s="82"/>
    </row>
    <row r="1188" spans="16:73" x14ac:dyDescent="0.3">
      <c r="P1188" s="1"/>
      <c r="Q1188" s="2"/>
      <c r="BT1188" s="83"/>
      <c r="BU1188" s="82"/>
    </row>
    <row r="1189" spans="16:73" x14ac:dyDescent="0.3">
      <c r="P1189" s="1"/>
      <c r="BT1189" s="83"/>
      <c r="BU1189" s="82"/>
    </row>
    <row r="1190" spans="16:73" x14ac:dyDescent="0.3">
      <c r="P1190" s="1"/>
      <c r="Q1190" s="2"/>
      <c r="BT1190" s="83"/>
      <c r="BU1190" s="82"/>
    </row>
    <row r="1191" spans="16:73" x14ac:dyDescent="0.3">
      <c r="P1191" s="1"/>
      <c r="Q1191" s="2"/>
      <c r="BT1191" s="83"/>
      <c r="BU1191" s="82"/>
    </row>
    <row r="1192" spans="16:73" ht="15" customHeight="1" x14ac:dyDescent="0.3">
      <c r="P1192" s="1"/>
      <c r="Q1192" s="2"/>
      <c r="BT1192" s="83"/>
      <c r="BU1192" s="82"/>
    </row>
    <row r="1193" spans="16:73" x14ac:dyDescent="0.3">
      <c r="P1193" s="1"/>
      <c r="Q1193" s="2"/>
      <c r="BT1193" s="83"/>
      <c r="BU1193" s="82"/>
    </row>
    <row r="1194" spans="16:73" ht="15" customHeight="1" x14ac:dyDescent="0.3">
      <c r="P1194" s="1"/>
      <c r="Q1194" s="2"/>
      <c r="BT1194" s="83"/>
      <c r="BU1194" s="82"/>
    </row>
    <row r="1195" spans="16:73" x14ac:dyDescent="0.3">
      <c r="P1195" s="1"/>
      <c r="Q1195" s="2"/>
      <c r="BT1195" s="83"/>
      <c r="BU1195" s="82"/>
    </row>
    <row r="1196" spans="16:73" x14ac:dyDescent="0.3">
      <c r="P1196" s="1"/>
      <c r="Q1196" s="2"/>
      <c r="BT1196" s="83"/>
      <c r="BU1196" s="82"/>
    </row>
    <row r="1197" spans="16:73" ht="15" customHeight="1" x14ac:dyDescent="0.3">
      <c r="P1197" s="1"/>
      <c r="Q1197" s="2"/>
      <c r="BT1197" s="83"/>
      <c r="BU1197" s="82"/>
    </row>
    <row r="1198" spans="16:73" x14ac:dyDescent="0.3">
      <c r="P1198" s="1"/>
      <c r="Q1198" s="2"/>
      <c r="BT1198" s="83"/>
      <c r="BU1198" s="82"/>
    </row>
    <row r="1199" spans="16:73" x14ac:dyDescent="0.3">
      <c r="P1199" s="1"/>
      <c r="Q1199" s="2"/>
      <c r="BT1199" s="83"/>
      <c r="BU1199" s="82"/>
    </row>
    <row r="1200" spans="16:73" x14ac:dyDescent="0.3">
      <c r="P1200" s="1"/>
      <c r="Q1200" s="2"/>
      <c r="BT1200" s="83"/>
      <c r="BU1200" s="82"/>
    </row>
    <row r="1201" spans="16:73" x14ac:dyDescent="0.3">
      <c r="P1201" s="1"/>
      <c r="Q1201" s="2"/>
      <c r="BT1201" s="83"/>
      <c r="BU1201" s="82"/>
    </row>
    <row r="1202" spans="16:73" ht="15" customHeight="1" x14ac:dyDescent="0.3">
      <c r="P1202" s="1"/>
      <c r="Q1202" s="2"/>
      <c r="BT1202" s="83"/>
      <c r="BU1202" s="82"/>
    </row>
    <row r="1203" spans="16:73" x14ac:dyDescent="0.3">
      <c r="P1203" s="1"/>
      <c r="Q1203" s="2"/>
      <c r="BT1203" s="83"/>
      <c r="BU1203" s="82"/>
    </row>
    <row r="1204" spans="16:73" x14ac:dyDescent="0.3">
      <c r="P1204" s="1"/>
      <c r="Q1204" s="2"/>
      <c r="BT1204" s="83"/>
      <c r="BU1204" s="82"/>
    </row>
    <row r="1205" spans="16:73" x14ac:dyDescent="0.3">
      <c r="P1205" s="1"/>
      <c r="Q1205" s="2"/>
      <c r="BT1205" s="83"/>
      <c r="BU1205" s="82"/>
    </row>
    <row r="1206" spans="16:73" ht="15" customHeight="1" x14ac:dyDescent="0.3">
      <c r="P1206" s="1"/>
      <c r="Q1206" s="2"/>
      <c r="BT1206" s="83"/>
      <c r="BU1206" s="82"/>
    </row>
    <row r="1207" spans="16:73" x14ac:dyDescent="0.3">
      <c r="P1207" s="1"/>
      <c r="Q1207" s="2"/>
      <c r="BT1207" s="83"/>
      <c r="BU1207" s="82"/>
    </row>
    <row r="1208" spans="16:73" ht="15" customHeight="1" x14ac:dyDescent="0.3">
      <c r="P1208" s="1"/>
      <c r="Q1208" s="2"/>
      <c r="BT1208" s="83"/>
      <c r="BU1208" s="82"/>
    </row>
    <row r="1209" spans="16:73" x14ac:dyDescent="0.3">
      <c r="P1209" s="1"/>
      <c r="Q1209" s="2"/>
      <c r="U1209"/>
      <c r="BT1209" s="83"/>
      <c r="BU1209" s="82"/>
    </row>
    <row r="1210" spans="16:73" ht="15" customHeight="1" x14ac:dyDescent="0.3">
      <c r="P1210" s="1"/>
      <c r="Q1210" s="2"/>
      <c r="BT1210" s="83"/>
      <c r="BU1210" s="82"/>
    </row>
    <row r="1211" spans="16:73" x14ac:dyDescent="0.3">
      <c r="P1211" s="1"/>
      <c r="Q1211" s="2"/>
      <c r="BT1211" s="83"/>
      <c r="BU1211" s="82"/>
    </row>
    <row r="1212" spans="16:73" x14ac:dyDescent="0.3">
      <c r="P1212" s="1"/>
      <c r="Q1212" s="2"/>
      <c r="BT1212" s="83"/>
      <c r="BU1212" s="82"/>
    </row>
    <row r="1213" spans="16:73" x14ac:dyDescent="0.3">
      <c r="P1213" s="1"/>
      <c r="Q1213" s="2"/>
      <c r="BT1213" s="83"/>
      <c r="BU1213" s="82"/>
    </row>
    <row r="1214" spans="16:73" ht="15" customHeight="1" x14ac:dyDescent="0.3">
      <c r="P1214" s="1"/>
      <c r="Q1214" s="2"/>
      <c r="BT1214" s="83"/>
      <c r="BU1214" s="82"/>
    </row>
    <row r="1215" spans="16:73" x14ac:dyDescent="0.3">
      <c r="P1215" s="1"/>
      <c r="Q1215" s="2"/>
      <c r="BT1215" s="83"/>
      <c r="BU1215" s="82"/>
    </row>
    <row r="1216" spans="16:73" x14ac:dyDescent="0.3">
      <c r="P1216" s="1"/>
      <c r="Q1216" s="2"/>
      <c r="BT1216" s="83"/>
      <c r="BU1216" s="82"/>
    </row>
    <row r="1217" spans="16:73" ht="15" customHeight="1" x14ac:dyDescent="0.3">
      <c r="P1217" s="1"/>
      <c r="Q1217" s="2"/>
      <c r="BT1217" s="83"/>
      <c r="BU1217" s="82"/>
    </row>
    <row r="1218" spans="16:73" x14ac:dyDescent="0.3">
      <c r="P1218" s="1"/>
      <c r="Q1218" s="2"/>
      <c r="BT1218" s="83"/>
      <c r="BU1218" s="82"/>
    </row>
    <row r="1219" spans="16:73" x14ac:dyDescent="0.3">
      <c r="P1219" s="1"/>
      <c r="Q1219" s="2"/>
      <c r="BT1219" s="83"/>
      <c r="BU1219" s="82"/>
    </row>
    <row r="1220" spans="16:73" ht="15" customHeight="1" x14ac:dyDescent="0.3">
      <c r="P1220" s="1"/>
      <c r="Q1220" s="2"/>
      <c r="BT1220" s="83"/>
      <c r="BU1220" s="82"/>
    </row>
    <row r="1221" spans="16:73" x14ac:dyDescent="0.3">
      <c r="P1221" s="1"/>
      <c r="Q1221" s="2"/>
      <c r="BT1221" s="83"/>
      <c r="BU1221" s="82"/>
    </row>
    <row r="1222" spans="16:73" x14ac:dyDescent="0.3">
      <c r="P1222" s="1"/>
      <c r="Q1222" s="2"/>
      <c r="BT1222" s="83"/>
      <c r="BU1222" s="82"/>
    </row>
    <row r="1223" spans="16:73" x14ac:dyDescent="0.3">
      <c r="P1223" s="1"/>
      <c r="Q1223" s="2"/>
      <c r="BT1223" s="83"/>
      <c r="BU1223" s="82"/>
    </row>
    <row r="1224" spans="16:73" x14ac:dyDescent="0.3">
      <c r="P1224" s="1"/>
      <c r="Q1224" s="2"/>
      <c r="BT1224" s="83"/>
      <c r="BU1224" s="82"/>
    </row>
    <row r="1225" spans="16:73" ht="15" customHeight="1" x14ac:dyDescent="0.3">
      <c r="P1225" s="1"/>
      <c r="Q1225" s="2"/>
      <c r="BT1225" s="83"/>
      <c r="BU1225" s="82"/>
    </row>
    <row r="1226" spans="16:73" x14ac:dyDescent="0.3">
      <c r="P1226" s="1"/>
      <c r="Q1226" s="2"/>
      <c r="BT1226" s="83"/>
      <c r="BU1226" s="82"/>
    </row>
    <row r="1227" spans="16:73" x14ac:dyDescent="0.3">
      <c r="P1227" s="1"/>
      <c r="Q1227" s="2"/>
      <c r="BT1227" s="83"/>
      <c r="BU1227" s="82"/>
    </row>
    <row r="1228" spans="16:73" x14ac:dyDescent="0.3">
      <c r="P1228" s="1"/>
      <c r="Q1228" s="2"/>
      <c r="BT1228" s="83"/>
      <c r="BU1228" s="82"/>
    </row>
    <row r="1229" spans="16:73" x14ac:dyDescent="0.3">
      <c r="P1229" s="1"/>
      <c r="Q1229" s="2"/>
      <c r="BT1229" s="83"/>
      <c r="BU1229" s="82"/>
    </row>
    <row r="1230" spans="16:73" x14ac:dyDescent="0.3">
      <c r="P1230" s="1"/>
      <c r="Q1230" s="2"/>
      <c r="BT1230" s="83"/>
      <c r="BU1230" s="82"/>
    </row>
    <row r="1231" spans="16:73" x14ac:dyDescent="0.3">
      <c r="P1231" s="1"/>
      <c r="Q1231" s="2"/>
      <c r="BT1231" s="83"/>
      <c r="BU1231" s="82"/>
    </row>
    <row r="1232" spans="16:73" ht="15" customHeight="1" x14ac:dyDescent="0.3">
      <c r="P1232" s="1"/>
      <c r="Q1232" s="2"/>
      <c r="BT1232" s="83"/>
      <c r="BU1232" s="82"/>
    </row>
    <row r="1233" spans="16:73" x14ac:dyDescent="0.3">
      <c r="P1233" s="1"/>
      <c r="Q1233" s="2"/>
      <c r="BT1233" s="83"/>
      <c r="BU1233" s="82"/>
    </row>
    <row r="1234" spans="16:73" ht="15" customHeight="1" x14ac:dyDescent="0.3">
      <c r="P1234" s="1"/>
      <c r="Q1234" s="2"/>
      <c r="BT1234" s="83"/>
      <c r="BU1234" s="82"/>
    </row>
    <row r="1235" spans="16:73" x14ac:dyDescent="0.3">
      <c r="P1235" s="1"/>
      <c r="Q1235" s="2"/>
      <c r="BT1235" s="83"/>
      <c r="BU1235" s="82"/>
    </row>
    <row r="1236" spans="16:73" x14ac:dyDescent="0.3">
      <c r="P1236" s="1"/>
      <c r="Q1236" s="2"/>
      <c r="BT1236" s="83"/>
      <c r="BU1236" s="82"/>
    </row>
    <row r="1237" spans="16:73" x14ac:dyDescent="0.3">
      <c r="P1237" s="1"/>
      <c r="Q1237" s="2"/>
      <c r="BT1237" s="83"/>
      <c r="BU1237" s="82"/>
    </row>
    <row r="1238" spans="16:73" x14ac:dyDescent="0.3">
      <c r="P1238" s="1"/>
      <c r="Q1238" s="2"/>
      <c r="BT1238" s="83"/>
      <c r="BU1238" s="82"/>
    </row>
    <row r="1239" spans="16:73" x14ac:dyDescent="0.3">
      <c r="P1239" s="1"/>
      <c r="Q1239" s="2"/>
      <c r="BT1239" s="83"/>
      <c r="BU1239" s="82"/>
    </row>
    <row r="1240" spans="16:73" ht="15" customHeight="1" x14ac:dyDescent="0.3">
      <c r="P1240" s="1"/>
      <c r="Q1240" s="2"/>
      <c r="BT1240" s="83"/>
      <c r="BU1240" s="82"/>
    </row>
    <row r="1241" spans="16:73" ht="15" customHeight="1" x14ac:dyDescent="0.3">
      <c r="P1241" s="1"/>
      <c r="Q1241" s="2"/>
      <c r="BT1241" s="83"/>
      <c r="BU1241" s="82"/>
    </row>
    <row r="1242" spans="16:73" ht="15" customHeight="1" x14ac:dyDescent="0.3">
      <c r="P1242" s="1"/>
      <c r="Q1242" s="2"/>
      <c r="BT1242" s="83"/>
      <c r="BU1242" s="82"/>
    </row>
    <row r="1243" spans="16:73" ht="15" customHeight="1" x14ac:dyDescent="0.3">
      <c r="P1243" s="1"/>
      <c r="Q1243" s="2"/>
      <c r="BT1243" s="83"/>
      <c r="BU1243" s="82"/>
    </row>
    <row r="1244" spans="16:73" x14ac:dyDescent="0.3">
      <c r="P1244" s="1"/>
      <c r="Q1244" s="2"/>
      <c r="BT1244" s="83"/>
      <c r="BU1244" s="82"/>
    </row>
    <row r="1245" spans="16:73" ht="15" customHeight="1" x14ac:dyDescent="0.3">
      <c r="P1245" s="1"/>
      <c r="Q1245" s="2"/>
      <c r="BT1245" s="83"/>
      <c r="BU1245" s="82"/>
    </row>
    <row r="1246" spans="16:73" ht="15" customHeight="1" x14ac:dyDescent="0.3">
      <c r="P1246" s="1"/>
      <c r="Q1246" s="2"/>
      <c r="BT1246" s="83"/>
      <c r="BU1246" s="82"/>
    </row>
    <row r="1247" spans="16:73" ht="15" customHeight="1" x14ac:dyDescent="0.3">
      <c r="P1247" s="1"/>
      <c r="Q1247" s="2"/>
      <c r="BT1247" s="83"/>
      <c r="BU1247" s="82"/>
    </row>
    <row r="1248" spans="16:73" x14ac:dyDescent="0.3">
      <c r="P1248" s="1"/>
      <c r="Q1248" s="2"/>
      <c r="BT1248" s="83"/>
      <c r="BU1248" s="82"/>
    </row>
    <row r="1249" spans="16:73" x14ac:dyDescent="0.3">
      <c r="P1249" s="1"/>
      <c r="Q1249" s="2"/>
      <c r="BT1249" s="83"/>
      <c r="BU1249" s="82"/>
    </row>
    <row r="1250" spans="16:73" x14ac:dyDescent="0.3">
      <c r="P1250" s="1"/>
      <c r="Q1250" s="2"/>
      <c r="BT1250" s="83"/>
      <c r="BU1250" s="82"/>
    </row>
    <row r="1251" spans="16:73" x14ac:dyDescent="0.3">
      <c r="P1251" s="1"/>
      <c r="Q1251" s="2"/>
      <c r="BT1251" s="83"/>
      <c r="BU1251" s="82"/>
    </row>
    <row r="1252" spans="16:73" ht="15" customHeight="1" x14ac:dyDescent="0.3">
      <c r="P1252" s="1"/>
      <c r="Q1252" s="2"/>
      <c r="BT1252" s="83"/>
      <c r="BU1252" s="82"/>
    </row>
    <row r="1253" spans="16:73" x14ac:dyDescent="0.3">
      <c r="P1253" s="1"/>
      <c r="Q1253" s="2"/>
      <c r="BT1253" s="83"/>
      <c r="BU1253" s="82"/>
    </row>
    <row r="1254" spans="16:73" ht="15" customHeight="1" x14ac:dyDescent="0.3">
      <c r="P1254" s="1"/>
      <c r="Q1254" s="2"/>
      <c r="BT1254" s="83"/>
      <c r="BU1254" s="82"/>
    </row>
    <row r="1255" spans="16:73" ht="15" customHeight="1" x14ac:dyDescent="0.3">
      <c r="P1255" s="1"/>
      <c r="Q1255" s="2"/>
      <c r="BT1255" s="83"/>
      <c r="BU1255" s="82"/>
    </row>
    <row r="1256" spans="16:73" x14ac:dyDescent="0.3">
      <c r="P1256" s="1"/>
      <c r="Q1256" s="2"/>
      <c r="BT1256" s="83"/>
      <c r="BU1256" s="82"/>
    </row>
    <row r="1257" spans="16:73" x14ac:dyDescent="0.3">
      <c r="P1257" s="1"/>
      <c r="Q1257" s="2"/>
      <c r="BT1257" s="83"/>
      <c r="BU1257" s="82"/>
    </row>
    <row r="1258" spans="16:73" x14ac:dyDescent="0.3">
      <c r="P1258" s="1"/>
      <c r="Q1258" s="2"/>
      <c r="BT1258" s="83"/>
      <c r="BU1258" s="82"/>
    </row>
    <row r="1259" spans="16:73" x14ac:dyDescent="0.3">
      <c r="P1259" s="1"/>
      <c r="Q1259" s="2"/>
      <c r="BT1259" s="83"/>
      <c r="BU1259" s="82"/>
    </row>
    <row r="1260" spans="16:73" x14ac:dyDescent="0.3">
      <c r="P1260" s="1"/>
      <c r="Q1260" s="2"/>
      <c r="BT1260" s="83"/>
      <c r="BU1260" s="82"/>
    </row>
    <row r="1261" spans="16:73" x14ac:dyDescent="0.3">
      <c r="P1261" s="1"/>
      <c r="Q1261" s="2"/>
      <c r="BT1261" s="83"/>
      <c r="BU1261" s="82"/>
    </row>
    <row r="1262" spans="16:73" x14ac:dyDescent="0.3">
      <c r="P1262" s="1"/>
      <c r="Q1262" s="2"/>
      <c r="BT1262" s="83"/>
      <c r="BU1262" s="82"/>
    </row>
    <row r="1263" spans="16:73" x14ac:dyDescent="0.3">
      <c r="P1263" s="1"/>
      <c r="Q1263" s="2"/>
      <c r="BT1263" s="83"/>
      <c r="BU1263" s="82"/>
    </row>
    <row r="1264" spans="16:73" x14ac:dyDescent="0.3">
      <c r="P1264" s="1"/>
      <c r="Q1264" s="2"/>
      <c r="BT1264" s="83"/>
      <c r="BU1264" s="82"/>
    </row>
    <row r="1265" spans="16:73" x14ac:dyDescent="0.3">
      <c r="P1265" s="1"/>
      <c r="Q1265" s="2"/>
      <c r="BT1265" s="83"/>
      <c r="BU1265" s="82"/>
    </row>
    <row r="1266" spans="16:73" x14ac:dyDescent="0.3">
      <c r="P1266" s="1"/>
      <c r="Q1266" s="2"/>
      <c r="BT1266" s="83"/>
      <c r="BU1266" s="82"/>
    </row>
    <row r="1267" spans="16:73" x14ac:dyDescent="0.3">
      <c r="P1267" s="1"/>
      <c r="Q1267" s="2"/>
      <c r="BT1267" s="83"/>
      <c r="BU1267" s="82"/>
    </row>
    <row r="1268" spans="16:73" x14ac:dyDescent="0.3">
      <c r="P1268" s="1"/>
      <c r="Q1268" s="2"/>
      <c r="BT1268" s="83"/>
      <c r="BU1268" s="82"/>
    </row>
    <row r="1269" spans="16:73" x14ac:dyDescent="0.3">
      <c r="P1269" s="1"/>
      <c r="Q1269" s="2"/>
      <c r="BT1269" s="83"/>
      <c r="BU1269" s="82"/>
    </row>
    <row r="1270" spans="16:73" x14ac:dyDescent="0.3">
      <c r="P1270" s="1"/>
      <c r="Q1270" s="2"/>
      <c r="BT1270" s="83"/>
      <c r="BU1270" s="82"/>
    </row>
    <row r="1271" spans="16:73" x14ac:dyDescent="0.3">
      <c r="P1271" s="1"/>
      <c r="Q1271" s="2"/>
      <c r="BT1271" s="83"/>
      <c r="BU1271" s="82"/>
    </row>
    <row r="1272" spans="16:73" x14ac:dyDescent="0.3">
      <c r="P1272" s="1"/>
      <c r="Q1272" s="2"/>
      <c r="BT1272" s="83"/>
      <c r="BU1272" s="82"/>
    </row>
    <row r="1273" spans="16:73" x14ac:dyDescent="0.3">
      <c r="P1273" s="1"/>
      <c r="Q1273" s="2"/>
      <c r="BT1273" s="83"/>
      <c r="BU1273" s="82"/>
    </row>
    <row r="1274" spans="16:73" x14ac:dyDescent="0.3">
      <c r="P1274" s="1"/>
      <c r="Q1274" s="2"/>
      <c r="BT1274" s="83"/>
      <c r="BU1274" s="82"/>
    </row>
    <row r="1275" spans="16:73" ht="15" customHeight="1" x14ac:dyDescent="0.3">
      <c r="P1275" s="1"/>
      <c r="Q1275" s="2"/>
      <c r="BT1275" s="83"/>
      <c r="BU1275" s="82"/>
    </row>
    <row r="1276" spans="16:73" ht="15" customHeight="1" x14ac:dyDescent="0.3">
      <c r="P1276" s="1"/>
      <c r="Q1276" s="2"/>
      <c r="BT1276" s="83"/>
      <c r="BU1276" s="82"/>
    </row>
    <row r="1277" spans="16:73" x14ac:dyDescent="0.3">
      <c r="P1277" s="1"/>
      <c r="Q1277" s="2"/>
      <c r="BT1277" s="83"/>
      <c r="BU1277" s="82"/>
    </row>
    <row r="1278" spans="16:73" x14ac:dyDescent="0.3">
      <c r="P1278" s="1"/>
      <c r="Q1278" s="2"/>
      <c r="BT1278" s="83"/>
      <c r="BU1278" s="82"/>
    </row>
    <row r="1279" spans="16:73" x14ac:dyDescent="0.3">
      <c r="P1279" s="1"/>
      <c r="Q1279" s="2"/>
      <c r="BT1279" s="83"/>
      <c r="BU1279" s="82"/>
    </row>
    <row r="1280" spans="16:73" x14ac:dyDescent="0.3">
      <c r="P1280" s="1"/>
      <c r="Q1280" s="2"/>
      <c r="BT1280" s="83"/>
      <c r="BU1280" s="82"/>
    </row>
    <row r="1281" spans="3:73" ht="15" customHeight="1" x14ac:dyDescent="0.3">
      <c r="P1281" s="1"/>
      <c r="Q1281" s="2"/>
      <c r="BT1281" s="83"/>
      <c r="BU1281" s="82"/>
    </row>
    <row r="1282" spans="3:73" x14ac:dyDescent="0.3">
      <c r="P1282" s="1"/>
      <c r="Q1282" s="2"/>
      <c r="BT1282" s="83"/>
      <c r="BU1282" s="82"/>
    </row>
    <row r="1283" spans="3:73" x14ac:dyDescent="0.3">
      <c r="P1283" s="1"/>
      <c r="Q1283" s="2"/>
      <c r="BT1283" s="83"/>
      <c r="BU1283" s="82"/>
    </row>
    <row r="1284" spans="3:73" x14ac:dyDescent="0.3">
      <c r="P1284" s="1"/>
      <c r="Q1284" s="2"/>
      <c r="BT1284" s="83"/>
      <c r="BU1284" s="82"/>
    </row>
    <row r="1285" spans="3:73" x14ac:dyDescent="0.3">
      <c r="P1285" s="1"/>
      <c r="Q1285" s="2"/>
      <c r="BT1285" s="83"/>
      <c r="BU1285" s="82"/>
    </row>
    <row r="1286" spans="3:73" x14ac:dyDescent="0.3">
      <c r="P1286" s="1"/>
      <c r="Q1286" s="2"/>
      <c r="BT1286" s="83"/>
      <c r="BU1286" s="82"/>
    </row>
    <row r="1287" spans="3:73" x14ac:dyDescent="0.3">
      <c r="C1287" s="89"/>
      <c r="P1287" s="1"/>
      <c r="Q1287" s="2"/>
      <c r="BT1287" s="83"/>
      <c r="BU1287" s="82"/>
    </row>
    <row r="1288" spans="3:73" x14ac:dyDescent="0.3">
      <c r="P1288" s="1"/>
      <c r="Q1288" s="2"/>
      <c r="BT1288" s="83"/>
      <c r="BU1288" s="82"/>
    </row>
    <row r="1289" spans="3:73" x14ac:dyDescent="0.3">
      <c r="P1289" s="1"/>
      <c r="Q1289" s="2"/>
      <c r="BT1289" s="83"/>
      <c r="BU1289" s="82"/>
    </row>
    <row r="1290" spans="3:73" x14ac:dyDescent="0.3">
      <c r="P1290" s="1"/>
      <c r="Q1290" s="2"/>
      <c r="BT1290" s="83"/>
      <c r="BU1290" s="82"/>
    </row>
    <row r="1291" spans="3:73" x14ac:dyDescent="0.3">
      <c r="P1291" s="1"/>
      <c r="Q1291" s="2"/>
      <c r="BT1291" s="83"/>
      <c r="BU1291" s="82"/>
    </row>
    <row r="1292" spans="3:73" x14ac:dyDescent="0.3">
      <c r="P1292" s="1"/>
      <c r="Q1292" s="2"/>
      <c r="BT1292" s="83"/>
      <c r="BU1292" s="82"/>
    </row>
    <row r="1293" spans="3:73" ht="15" customHeight="1" x14ac:dyDescent="0.3">
      <c r="P1293" s="1"/>
      <c r="Q1293" s="2"/>
      <c r="BT1293" s="83"/>
      <c r="BU1293" s="82"/>
    </row>
    <row r="1294" spans="3:73" ht="15" customHeight="1" x14ac:dyDescent="0.3">
      <c r="P1294" s="1"/>
      <c r="Q1294" s="2"/>
      <c r="BT1294" s="83"/>
      <c r="BU1294" s="82"/>
    </row>
    <row r="1295" spans="3:73" x14ac:dyDescent="0.3">
      <c r="P1295" s="1"/>
      <c r="Q1295" s="2"/>
      <c r="BT1295" s="83"/>
      <c r="BU1295" s="82"/>
    </row>
    <row r="1296" spans="3:73" ht="15" customHeight="1" x14ac:dyDescent="0.3">
      <c r="P1296" s="1"/>
      <c r="Q1296" s="2"/>
      <c r="BT1296" s="83"/>
      <c r="BU1296" s="82"/>
    </row>
    <row r="1297" spans="3:73" ht="15" customHeight="1" x14ac:dyDescent="0.3">
      <c r="P1297" s="1"/>
      <c r="Q1297" s="2"/>
      <c r="BT1297" s="83"/>
      <c r="BU1297" s="82"/>
    </row>
    <row r="1298" spans="3:73" ht="15" customHeight="1" x14ac:dyDescent="0.3">
      <c r="P1298" s="1"/>
      <c r="Q1298" s="2"/>
      <c r="BT1298" s="83"/>
      <c r="BU1298" s="82"/>
    </row>
    <row r="1299" spans="3:73" x14ac:dyDescent="0.3">
      <c r="P1299" s="1"/>
      <c r="Q1299" s="2"/>
      <c r="BT1299" s="83"/>
      <c r="BU1299" s="82"/>
    </row>
    <row r="1300" spans="3:73" ht="15" customHeight="1" x14ac:dyDescent="0.3">
      <c r="P1300" s="1"/>
      <c r="Q1300" s="2"/>
      <c r="BT1300" s="83"/>
      <c r="BU1300" s="82"/>
    </row>
    <row r="1301" spans="3:73" x14ac:dyDescent="0.3">
      <c r="P1301" s="1"/>
      <c r="Q1301" s="2"/>
      <c r="BT1301" s="83"/>
      <c r="BU1301" s="82"/>
    </row>
    <row r="1302" spans="3:73" x14ac:dyDescent="0.3">
      <c r="P1302" s="1"/>
      <c r="Q1302" s="2"/>
      <c r="BT1302" s="83"/>
      <c r="BU1302" s="82"/>
    </row>
    <row r="1303" spans="3:73" ht="15" customHeight="1" x14ac:dyDescent="0.3">
      <c r="P1303" s="1"/>
      <c r="Q1303" s="2"/>
      <c r="BT1303" s="83"/>
      <c r="BU1303" s="82"/>
    </row>
    <row r="1304" spans="3:73" ht="15" customHeight="1" x14ac:dyDescent="0.3">
      <c r="P1304" s="1"/>
      <c r="Q1304" s="2"/>
      <c r="BT1304" s="83"/>
      <c r="BU1304" s="82"/>
    </row>
    <row r="1305" spans="3:73" x14ac:dyDescent="0.3">
      <c r="P1305" s="1"/>
      <c r="Q1305" s="2"/>
      <c r="BT1305" s="83"/>
      <c r="BU1305" s="82"/>
    </row>
    <row r="1306" spans="3:73" x14ac:dyDescent="0.3">
      <c r="P1306" s="1"/>
      <c r="Q1306" s="2"/>
      <c r="BT1306" s="83"/>
      <c r="BU1306" s="82"/>
    </row>
    <row r="1307" spans="3:73" x14ac:dyDescent="0.3">
      <c r="P1307" s="1"/>
      <c r="Q1307" s="2"/>
      <c r="BT1307" s="83"/>
      <c r="BU1307" s="82"/>
    </row>
    <row r="1308" spans="3:73" x14ac:dyDescent="0.3">
      <c r="P1308" s="1"/>
      <c r="Q1308" s="2"/>
      <c r="BT1308" s="83"/>
      <c r="BU1308" s="82"/>
    </row>
    <row r="1309" spans="3:73" x14ac:dyDescent="0.3">
      <c r="C1309" s="89"/>
      <c r="P1309" s="1"/>
      <c r="BT1309" s="83"/>
      <c r="BU1309" s="82"/>
    </row>
    <row r="1310" spans="3:73" ht="15" customHeight="1" x14ac:dyDescent="0.3">
      <c r="P1310" s="1"/>
      <c r="BT1310" s="83"/>
      <c r="BU1310" s="82"/>
    </row>
    <row r="1311" spans="3:73" x14ac:dyDescent="0.3">
      <c r="P1311" s="1"/>
      <c r="BT1311" s="83"/>
      <c r="BU1311" s="82"/>
    </row>
    <row r="1312" spans="3:73" x14ac:dyDescent="0.3">
      <c r="P1312" s="1"/>
      <c r="BT1312" s="83"/>
      <c r="BU1312" s="82"/>
    </row>
    <row r="1313" spans="16:73" x14ac:dyDescent="0.3">
      <c r="P1313" s="1"/>
      <c r="BT1313" s="83"/>
      <c r="BU1313" s="82"/>
    </row>
    <row r="1314" spans="16:73" x14ac:dyDescent="0.3">
      <c r="P1314" s="1"/>
      <c r="BT1314" s="83"/>
      <c r="BU1314" s="82"/>
    </row>
    <row r="1315" spans="16:73" ht="15" customHeight="1" x14ac:dyDescent="0.3">
      <c r="P1315" s="1"/>
      <c r="BT1315" s="83"/>
      <c r="BU1315" s="82"/>
    </row>
    <row r="1316" spans="16:73" x14ac:dyDescent="0.3">
      <c r="P1316" s="1"/>
      <c r="BT1316" s="83"/>
      <c r="BU1316" s="82"/>
    </row>
    <row r="1317" spans="16:73" x14ac:dyDescent="0.3">
      <c r="P1317" s="1"/>
      <c r="BT1317" s="83"/>
      <c r="BU1317" s="82"/>
    </row>
    <row r="1318" spans="16:73" x14ac:dyDescent="0.3">
      <c r="P1318" s="1"/>
      <c r="BT1318" s="83"/>
      <c r="BU1318" s="82"/>
    </row>
    <row r="1319" spans="16:73" x14ac:dyDescent="0.3">
      <c r="P1319" s="1"/>
      <c r="BT1319" s="83"/>
      <c r="BU1319" s="82"/>
    </row>
    <row r="1320" spans="16:73" x14ac:dyDescent="0.3">
      <c r="P1320" s="1"/>
      <c r="BT1320" s="83"/>
      <c r="BU1320" s="82"/>
    </row>
    <row r="1321" spans="16:73" x14ac:dyDescent="0.3">
      <c r="P1321" s="1"/>
      <c r="BT1321" s="83"/>
      <c r="BU1321" s="82"/>
    </row>
    <row r="1322" spans="16:73" x14ac:dyDescent="0.3">
      <c r="P1322" s="1"/>
      <c r="BT1322" s="83"/>
      <c r="BU1322" s="82"/>
    </row>
    <row r="1323" spans="16:73" x14ac:dyDescent="0.3">
      <c r="P1323" s="1"/>
      <c r="BT1323" s="83"/>
      <c r="BU1323" s="82"/>
    </row>
    <row r="1324" spans="16:73" x14ac:dyDescent="0.3">
      <c r="P1324" s="1"/>
      <c r="BT1324" s="83"/>
      <c r="BU1324" s="82"/>
    </row>
    <row r="1325" spans="16:73" x14ac:dyDescent="0.3">
      <c r="P1325" s="1"/>
      <c r="BT1325" s="83"/>
      <c r="BU1325" s="82"/>
    </row>
    <row r="1326" spans="16:73" x14ac:dyDescent="0.3">
      <c r="P1326" s="1"/>
      <c r="BT1326" s="83"/>
      <c r="BU1326" s="82"/>
    </row>
    <row r="1327" spans="16:73" ht="15" customHeight="1" x14ac:dyDescent="0.3">
      <c r="P1327" s="1"/>
      <c r="BT1327" s="83"/>
      <c r="BU1327" s="82"/>
    </row>
    <row r="1328" spans="16:73" x14ac:dyDescent="0.3">
      <c r="P1328" s="1"/>
      <c r="Q1328" s="2"/>
      <c r="BT1328" s="83"/>
      <c r="BU1328" s="82"/>
    </row>
    <row r="1329" spans="16:73" x14ac:dyDescent="0.3">
      <c r="P1329" s="1"/>
      <c r="Q1329" s="2"/>
      <c r="BT1329" s="83"/>
      <c r="BU1329" s="82"/>
    </row>
    <row r="1330" spans="16:73" x14ac:dyDescent="0.3">
      <c r="P1330" s="1"/>
      <c r="Q1330" s="2"/>
      <c r="BT1330" s="83"/>
      <c r="BU1330" s="82"/>
    </row>
    <row r="1331" spans="16:73" x14ac:dyDescent="0.3">
      <c r="P1331" s="1"/>
      <c r="Q1331" s="2"/>
      <c r="BT1331" s="83"/>
      <c r="BU1331" s="82"/>
    </row>
    <row r="1332" spans="16:73" x14ac:dyDescent="0.3">
      <c r="P1332" s="1"/>
      <c r="Q1332" s="2"/>
      <c r="BT1332" s="83"/>
      <c r="BU1332" s="82"/>
    </row>
    <row r="1333" spans="16:73" x14ac:dyDescent="0.3">
      <c r="P1333" s="1"/>
      <c r="Q1333" s="2"/>
      <c r="BT1333" s="83"/>
      <c r="BU1333" s="82"/>
    </row>
    <row r="1334" spans="16:73" x14ac:dyDescent="0.3">
      <c r="P1334" s="1"/>
      <c r="Q1334" s="2"/>
      <c r="BT1334" s="83"/>
      <c r="BU1334" s="82"/>
    </row>
    <row r="1335" spans="16:73" x14ac:dyDescent="0.3">
      <c r="P1335" s="1"/>
      <c r="Q1335" s="2"/>
      <c r="BT1335" s="83"/>
      <c r="BU1335" s="82"/>
    </row>
    <row r="1336" spans="16:73" x14ac:dyDescent="0.3">
      <c r="P1336" s="1"/>
      <c r="U1336"/>
      <c r="BT1336" s="83"/>
      <c r="BU1336" s="82"/>
    </row>
    <row r="1337" spans="16:73" ht="15" customHeight="1" x14ac:dyDescent="0.3">
      <c r="P1337" s="1"/>
      <c r="Q1337" s="2"/>
      <c r="BT1337" s="83"/>
      <c r="BU1337" s="82"/>
    </row>
    <row r="1338" spans="16:73" ht="15" customHeight="1" x14ac:dyDescent="0.3">
      <c r="P1338" s="1"/>
      <c r="BT1338" s="83"/>
      <c r="BU1338" s="82"/>
    </row>
    <row r="1339" spans="16:73" x14ac:dyDescent="0.3">
      <c r="P1339" s="1"/>
      <c r="BT1339" s="83"/>
      <c r="BU1339" s="82"/>
    </row>
    <row r="1340" spans="16:73" x14ac:dyDescent="0.3">
      <c r="P1340" s="1"/>
      <c r="BT1340" s="83"/>
      <c r="BU1340" s="82"/>
    </row>
    <row r="1341" spans="16:73" x14ac:dyDescent="0.3">
      <c r="P1341" s="1"/>
      <c r="Q1341" s="2"/>
      <c r="BT1341" s="83"/>
      <c r="BU1341" s="82"/>
    </row>
    <row r="1342" spans="16:73" x14ac:dyDescent="0.3">
      <c r="P1342" s="1"/>
      <c r="Q1342" s="2"/>
      <c r="BT1342" s="83"/>
      <c r="BU1342" s="82"/>
    </row>
    <row r="1343" spans="16:73" x14ac:dyDescent="0.3">
      <c r="P1343" s="1"/>
      <c r="Q1343" s="2"/>
      <c r="BT1343" s="83"/>
      <c r="BU1343" s="82"/>
    </row>
    <row r="1344" spans="16:73" x14ac:dyDescent="0.3">
      <c r="P1344" s="1"/>
      <c r="Q1344" s="2"/>
      <c r="BT1344" s="83"/>
      <c r="BU1344" s="82"/>
    </row>
    <row r="1345" spans="16:73" x14ac:dyDescent="0.3">
      <c r="P1345" s="1"/>
      <c r="Q1345" s="2"/>
      <c r="BT1345" s="83"/>
      <c r="BU1345" s="82"/>
    </row>
    <row r="1346" spans="16:73" ht="15" customHeight="1" x14ac:dyDescent="0.3">
      <c r="P1346" s="1"/>
      <c r="Q1346" s="2"/>
      <c r="BT1346" s="83"/>
      <c r="BU1346" s="82"/>
    </row>
    <row r="1347" spans="16:73" ht="15" customHeight="1" x14ac:dyDescent="0.3">
      <c r="P1347" s="1"/>
      <c r="Q1347" s="2"/>
      <c r="BT1347" s="83"/>
      <c r="BU1347" s="82"/>
    </row>
    <row r="1348" spans="16:73" x14ac:dyDescent="0.3">
      <c r="P1348" s="1"/>
      <c r="Q1348" s="2"/>
      <c r="BT1348" s="83"/>
      <c r="BU1348" s="82"/>
    </row>
    <row r="1349" spans="16:73" x14ac:dyDescent="0.3">
      <c r="P1349" s="1"/>
      <c r="Q1349" s="2"/>
      <c r="BT1349" s="83"/>
      <c r="BU1349" s="82"/>
    </row>
    <row r="1350" spans="16:73" ht="15" customHeight="1" x14ac:dyDescent="0.3">
      <c r="P1350" s="1"/>
      <c r="Q1350" s="2"/>
      <c r="BT1350" s="83"/>
      <c r="BU1350" s="82"/>
    </row>
    <row r="1351" spans="16:73" x14ac:dyDescent="0.3">
      <c r="P1351" s="1"/>
      <c r="Q1351" s="2"/>
      <c r="BT1351" s="83"/>
      <c r="BU1351" s="82"/>
    </row>
    <row r="1352" spans="16:73" x14ac:dyDescent="0.3">
      <c r="P1352" s="1"/>
      <c r="Q1352" s="2"/>
      <c r="BT1352" s="83"/>
      <c r="BU1352" s="82"/>
    </row>
    <row r="1353" spans="16:73" x14ac:dyDescent="0.3">
      <c r="P1353" s="1"/>
      <c r="Q1353" s="2"/>
      <c r="BT1353" s="83"/>
      <c r="BU1353" s="82"/>
    </row>
    <row r="1354" spans="16:73" x14ac:dyDescent="0.3">
      <c r="P1354" s="1"/>
      <c r="Q1354" s="2"/>
      <c r="BT1354" s="83"/>
      <c r="BU1354" s="82"/>
    </row>
    <row r="1355" spans="16:73" x14ac:dyDescent="0.3">
      <c r="P1355" s="1"/>
      <c r="Q1355" s="2"/>
      <c r="BT1355" s="83"/>
      <c r="BU1355" s="82"/>
    </row>
    <row r="1356" spans="16:73" ht="15" customHeight="1" x14ac:dyDescent="0.3">
      <c r="P1356" s="1"/>
      <c r="Q1356" s="2"/>
      <c r="BT1356" s="83"/>
      <c r="BU1356" s="82"/>
    </row>
    <row r="1357" spans="16:73" x14ac:dyDescent="0.3">
      <c r="P1357" s="1"/>
      <c r="Q1357" s="2"/>
      <c r="BT1357" s="83"/>
      <c r="BU1357" s="82"/>
    </row>
    <row r="1358" spans="16:73" ht="15" customHeight="1" x14ac:dyDescent="0.3">
      <c r="P1358" s="1"/>
      <c r="Q1358" s="2"/>
      <c r="BT1358" s="83"/>
      <c r="BU1358" s="82"/>
    </row>
    <row r="1359" spans="16:73" x14ac:dyDescent="0.3">
      <c r="P1359" s="1"/>
      <c r="Q1359" s="2"/>
      <c r="BT1359" s="83"/>
      <c r="BU1359" s="82"/>
    </row>
    <row r="1360" spans="16:73" ht="15" customHeight="1" x14ac:dyDescent="0.3">
      <c r="P1360" s="1"/>
      <c r="Q1360" s="2"/>
      <c r="BT1360" s="83"/>
      <c r="BU1360" s="82"/>
    </row>
    <row r="1361" spans="16:73" ht="15" customHeight="1" x14ac:dyDescent="0.3">
      <c r="P1361" s="1"/>
      <c r="Q1361" s="2"/>
      <c r="BT1361" s="83"/>
      <c r="BU1361" s="82"/>
    </row>
    <row r="1362" spans="16:73" x14ac:dyDescent="0.3">
      <c r="P1362" s="1"/>
      <c r="Q1362" s="2"/>
      <c r="BT1362" s="83"/>
      <c r="BU1362" s="82"/>
    </row>
    <row r="1363" spans="16:73" x14ac:dyDescent="0.3">
      <c r="P1363" s="1"/>
      <c r="Q1363" s="2"/>
      <c r="BT1363" s="83"/>
      <c r="BU1363" s="82"/>
    </row>
    <row r="1364" spans="16:73" ht="15" customHeight="1" x14ac:dyDescent="0.3">
      <c r="P1364" s="1"/>
      <c r="Q1364" s="2"/>
      <c r="BT1364" s="83"/>
      <c r="BU1364" s="82"/>
    </row>
    <row r="1365" spans="16:73" x14ac:dyDescent="0.3">
      <c r="P1365" s="1"/>
      <c r="Q1365" s="2"/>
      <c r="BT1365" s="83"/>
      <c r="BU1365" s="82"/>
    </row>
    <row r="1366" spans="16:73" x14ac:dyDescent="0.3">
      <c r="P1366" s="1"/>
      <c r="Q1366" s="2"/>
      <c r="BT1366" s="83"/>
      <c r="BU1366" s="82"/>
    </row>
    <row r="1367" spans="16:73" x14ac:dyDescent="0.3">
      <c r="P1367" s="1"/>
      <c r="Q1367" s="2"/>
      <c r="BT1367" s="83"/>
      <c r="BU1367" s="82"/>
    </row>
    <row r="1368" spans="16:73" x14ac:dyDescent="0.3">
      <c r="P1368" s="1"/>
      <c r="Q1368" s="2"/>
      <c r="BT1368" s="83"/>
      <c r="BU1368" s="82"/>
    </row>
    <row r="1369" spans="16:73" x14ac:dyDescent="0.3">
      <c r="P1369" s="1"/>
      <c r="Q1369" s="2"/>
      <c r="BT1369" s="83"/>
      <c r="BU1369" s="82"/>
    </row>
    <row r="1370" spans="16:73" x14ac:dyDescent="0.3">
      <c r="P1370" s="1"/>
      <c r="Q1370" s="2"/>
      <c r="BT1370" s="83"/>
      <c r="BU1370" s="82"/>
    </row>
    <row r="1371" spans="16:73" ht="15" customHeight="1" x14ac:dyDescent="0.3">
      <c r="P1371" s="1"/>
      <c r="Q1371" s="2"/>
      <c r="BT1371" s="83"/>
      <c r="BU1371" s="82"/>
    </row>
    <row r="1372" spans="16:73" ht="15" customHeight="1" x14ac:dyDescent="0.3">
      <c r="P1372" s="1"/>
      <c r="Q1372" s="2"/>
      <c r="BT1372" s="83"/>
      <c r="BU1372" s="82"/>
    </row>
    <row r="1373" spans="16:73" ht="15" customHeight="1" x14ac:dyDescent="0.3">
      <c r="P1373" s="1"/>
      <c r="Q1373" s="2"/>
      <c r="BT1373" s="83"/>
      <c r="BU1373" s="82"/>
    </row>
    <row r="1374" spans="16:73" x14ac:dyDescent="0.3">
      <c r="P1374" s="1"/>
      <c r="Q1374" s="2"/>
      <c r="BT1374" s="83"/>
      <c r="BU1374" s="82"/>
    </row>
    <row r="1375" spans="16:73" ht="15" customHeight="1" x14ac:dyDescent="0.3">
      <c r="P1375" s="1"/>
      <c r="Q1375" s="2"/>
      <c r="BT1375" s="83"/>
      <c r="BU1375" s="82"/>
    </row>
    <row r="1376" spans="16:73" ht="15" customHeight="1" x14ac:dyDescent="0.3">
      <c r="P1376" s="1"/>
      <c r="BT1376" s="83"/>
      <c r="BU1376" s="82"/>
    </row>
    <row r="1377" spans="16:73" ht="15" customHeight="1" x14ac:dyDescent="0.3">
      <c r="P1377" s="1"/>
      <c r="BT1377" s="83"/>
      <c r="BU1377" s="82"/>
    </row>
    <row r="1378" spans="16:73" x14ac:dyDescent="0.3">
      <c r="P1378" s="1"/>
      <c r="Q1378" s="2"/>
      <c r="BT1378" s="83"/>
      <c r="BU1378" s="82"/>
    </row>
    <row r="1379" spans="16:73" ht="15" customHeight="1" x14ac:dyDescent="0.3">
      <c r="P1379" s="1"/>
      <c r="Q1379" s="2"/>
      <c r="BT1379" s="83"/>
      <c r="BU1379" s="82"/>
    </row>
    <row r="1380" spans="16:73" ht="15" customHeight="1" x14ac:dyDescent="0.3">
      <c r="P1380" s="1"/>
      <c r="BT1380" s="83"/>
      <c r="BU1380" s="82"/>
    </row>
    <row r="1381" spans="16:73" x14ac:dyDescent="0.3">
      <c r="P1381" s="1"/>
      <c r="BT1381" s="83"/>
      <c r="BU1381" s="82"/>
    </row>
    <row r="1382" spans="16:73" x14ac:dyDescent="0.3">
      <c r="P1382" s="1"/>
      <c r="BT1382" s="83"/>
      <c r="BU1382" s="82"/>
    </row>
    <row r="1383" spans="16:73" ht="15" customHeight="1" x14ac:dyDescent="0.3">
      <c r="P1383" s="1"/>
      <c r="BT1383" s="83"/>
      <c r="BU1383" s="82"/>
    </row>
    <row r="1384" spans="16:73" x14ac:dyDescent="0.3">
      <c r="P1384" s="1"/>
      <c r="BT1384" s="83"/>
      <c r="BU1384" s="82"/>
    </row>
    <row r="1385" spans="16:73" x14ac:dyDescent="0.3">
      <c r="P1385" s="1"/>
      <c r="Q1385" s="2"/>
      <c r="BT1385" s="83"/>
      <c r="BU1385" s="82"/>
    </row>
    <row r="1386" spans="16:73" x14ac:dyDescent="0.3">
      <c r="P1386" s="1"/>
      <c r="Q1386" s="2"/>
      <c r="BT1386" s="83"/>
      <c r="BU1386" s="82"/>
    </row>
    <row r="1387" spans="16:73" x14ac:dyDescent="0.3">
      <c r="P1387" s="1"/>
      <c r="Q1387" s="2"/>
      <c r="BT1387" s="83"/>
      <c r="BU1387" s="82"/>
    </row>
    <row r="1388" spans="16:73" ht="15" customHeight="1" x14ac:dyDescent="0.3">
      <c r="P1388" s="1"/>
      <c r="Q1388" s="2"/>
      <c r="BT1388" s="83"/>
      <c r="BU1388" s="82"/>
    </row>
    <row r="1389" spans="16:73" x14ac:dyDescent="0.3">
      <c r="P1389" s="1"/>
      <c r="BT1389" s="83"/>
      <c r="BU1389" s="82"/>
    </row>
    <row r="1390" spans="16:73" ht="15" customHeight="1" x14ac:dyDescent="0.3">
      <c r="P1390" s="1"/>
      <c r="BT1390" s="83"/>
      <c r="BU1390" s="82"/>
    </row>
    <row r="1391" spans="16:73" ht="15" customHeight="1" x14ac:dyDescent="0.3">
      <c r="P1391" s="1"/>
      <c r="BT1391" s="83"/>
      <c r="BU1391" s="82"/>
    </row>
    <row r="1392" spans="16:73" x14ac:dyDescent="0.3">
      <c r="P1392" s="1"/>
      <c r="BT1392" s="83"/>
      <c r="BU1392" s="82"/>
    </row>
    <row r="1393" spans="16:73" x14ac:dyDescent="0.3">
      <c r="P1393" s="1"/>
      <c r="BT1393" s="83"/>
      <c r="BU1393" s="82"/>
    </row>
    <row r="1394" spans="16:73" ht="15" customHeight="1" x14ac:dyDescent="0.3">
      <c r="P1394" s="1"/>
      <c r="BT1394" s="83"/>
      <c r="BU1394" s="82"/>
    </row>
    <row r="1395" spans="16:73" ht="15" customHeight="1" x14ac:dyDescent="0.3">
      <c r="P1395" s="1"/>
      <c r="BT1395" s="83"/>
      <c r="BU1395" s="82"/>
    </row>
    <row r="1396" spans="16:73" ht="15" customHeight="1" x14ac:dyDescent="0.3">
      <c r="P1396" s="1"/>
      <c r="BT1396" s="83"/>
      <c r="BU1396" s="82"/>
    </row>
    <row r="1397" spans="16:73" ht="15" customHeight="1" x14ac:dyDescent="0.3">
      <c r="P1397" s="1"/>
      <c r="BT1397" s="83"/>
      <c r="BU1397" s="82"/>
    </row>
    <row r="1398" spans="16:73" ht="15" customHeight="1" x14ac:dyDescent="0.3">
      <c r="P1398" s="1"/>
      <c r="BT1398" s="83"/>
      <c r="BU1398" s="82"/>
    </row>
    <row r="1399" spans="16:73" ht="15" customHeight="1" x14ac:dyDescent="0.3">
      <c r="P1399" s="1"/>
      <c r="Q1399" s="2"/>
      <c r="BT1399" s="83"/>
      <c r="BU1399" s="82"/>
    </row>
    <row r="1400" spans="16:73" ht="15" customHeight="1" x14ac:dyDescent="0.3">
      <c r="P1400" s="1"/>
      <c r="Q1400" s="2"/>
      <c r="BT1400" s="83"/>
      <c r="BU1400" s="82"/>
    </row>
    <row r="1401" spans="16:73" x14ac:dyDescent="0.3">
      <c r="P1401" s="1"/>
      <c r="BT1401" s="83"/>
      <c r="BU1401" s="82"/>
    </row>
    <row r="1402" spans="16:73" ht="15" customHeight="1" x14ac:dyDescent="0.3">
      <c r="P1402" s="1"/>
      <c r="Q1402" s="2"/>
      <c r="BT1402" s="83"/>
      <c r="BU1402" s="82"/>
    </row>
    <row r="1403" spans="16:73" ht="15" customHeight="1" x14ac:dyDescent="0.3">
      <c r="P1403" s="1"/>
      <c r="Q1403" s="2"/>
      <c r="BT1403" s="83"/>
      <c r="BU1403" s="82"/>
    </row>
    <row r="1404" spans="16:73" ht="15" customHeight="1" x14ac:dyDescent="0.3">
      <c r="P1404" s="1"/>
      <c r="Q1404" s="2"/>
      <c r="BT1404" s="83"/>
      <c r="BU1404" s="82"/>
    </row>
    <row r="1405" spans="16:73" ht="15" customHeight="1" x14ac:dyDescent="0.3">
      <c r="P1405" s="1"/>
      <c r="Q1405" s="2"/>
      <c r="BT1405" s="83"/>
      <c r="BU1405" s="82"/>
    </row>
    <row r="1406" spans="16:73" x14ac:dyDescent="0.3">
      <c r="P1406" s="1"/>
      <c r="Q1406" s="2"/>
      <c r="BT1406" s="83"/>
      <c r="BU1406" s="82"/>
    </row>
    <row r="1407" spans="16:73" x14ac:dyDescent="0.3">
      <c r="P1407" s="1"/>
      <c r="Q1407" s="2"/>
      <c r="BT1407" s="83"/>
      <c r="BU1407" s="82"/>
    </row>
    <row r="1408" spans="16:73" x14ac:dyDescent="0.3">
      <c r="P1408" s="1"/>
      <c r="Q1408" s="2"/>
      <c r="BT1408" s="83"/>
      <c r="BU1408" s="82"/>
    </row>
    <row r="1409" spans="16:73" x14ac:dyDescent="0.3">
      <c r="P1409" s="1"/>
      <c r="Q1409" s="2"/>
      <c r="BT1409" s="83"/>
      <c r="BU1409" s="82"/>
    </row>
    <row r="1410" spans="16:73" x14ac:dyDescent="0.3">
      <c r="P1410" s="1"/>
      <c r="Q1410" s="2"/>
      <c r="BT1410" s="83"/>
      <c r="BU1410" s="82"/>
    </row>
    <row r="1411" spans="16:73" x14ac:dyDescent="0.3">
      <c r="P1411" s="1"/>
      <c r="Q1411" s="2"/>
      <c r="BT1411" s="83"/>
      <c r="BU1411" s="82"/>
    </row>
    <row r="1412" spans="16:73" x14ac:dyDescent="0.3">
      <c r="P1412" s="1"/>
      <c r="Q1412" s="2"/>
      <c r="BT1412" s="83"/>
      <c r="BU1412" s="82"/>
    </row>
    <row r="1413" spans="16:73" x14ac:dyDescent="0.3">
      <c r="P1413" s="1"/>
      <c r="Q1413" s="2"/>
      <c r="BT1413" s="83"/>
      <c r="BU1413" s="82"/>
    </row>
    <row r="1414" spans="16:73" x14ac:dyDescent="0.3">
      <c r="P1414" s="1"/>
      <c r="Q1414" s="2"/>
      <c r="BT1414" s="83"/>
      <c r="BU1414" s="82"/>
    </row>
    <row r="1415" spans="16:73" x14ac:dyDescent="0.3">
      <c r="P1415" s="1"/>
      <c r="Q1415" s="2"/>
      <c r="BT1415" s="83"/>
      <c r="BU1415" s="82"/>
    </row>
    <row r="1416" spans="16:73" x14ac:dyDescent="0.3">
      <c r="P1416" s="1"/>
      <c r="Q1416" s="2"/>
      <c r="BT1416" s="83"/>
      <c r="BU1416" s="82"/>
    </row>
    <row r="1417" spans="16:73" x14ac:dyDescent="0.3">
      <c r="P1417" s="1"/>
      <c r="Q1417" s="2"/>
      <c r="BT1417" s="83"/>
      <c r="BU1417" s="82"/>
    </row>
    <row r="1418" spans="16:73" x14ac:dyDescent="0.3">
      <c r="P1418" s="1"/>
      <c r="Q1418" s="2"/>
      <c r="BT1418" s="83"/>
      <c r="BU1418" s="82"/>
    </row>
    <row r="1419" spans="16:73" x14ac:dyDescent="0.3">
      <c r="P1419" s="1"/>
      <c r="Q1419" s="2"/>
      <c r="BT1419" s="83"/>
      <c r="BU1419" s="82"/>
    </row>
    <row r="1420" spans="16:73" x14ac:dyDescent="0.3">
      <c r="P1420" s="1"/>
      <c r="Q1420" s="2"/>
      <c r="BT1420" s="83"/>
      <c r="BU1420" s="82"/>
    </row>
    <row r="1421" spans="16:73" x14ac:dyDescent="0.3">
      <c r="P1421" s="1"/>
      <c r="Q1421" s="2"/>
      <c r="BT1421" s="83"/>
      <c r="BU1421" s="82"/>
    </row>
    <row r="1422" spans="16:73" x14ac:dyDescent="0.3">
      <c r="P1422" s="1"/>
      <c r="Q1422" s="2"/>
      <c r="BT1422" s="83"/>
      <c r="BU1422" s="82"/>
    </row>
    <row r="1423" spans="16:73" x14ac:dyDescent="0.3">
      <c r="P1423" s="1"/>
      <c r="Q1423" s="2"/>
      <c r="BT1423" s="83"/>
      <c r="BU1423" s="82"/>
    </row>
    <row r="1424" spans="16:73" x14ac:dyDescent="0.3">
      <c r="P1424" s="1"/>
      <c r="Q1424" s="2"/>
      <c r="BT1424" s="83"/>
      <c r="BU1424" s="82"/>
    </row>
    <row r="1425" spans="3:73" x14ac:dyDescent="0.3">
      <c r="P1425" s="1"/>
      <c r="Q1425" s="2"/>
      <c r="BT1425" s="83"/>
      <c r="BU1425" s="82"/>
    </row>
    <row r="1426" spans="3:73" x14ac:dyDescent="0.3">
      <c r="P1426" s="1"/>
      <c r="Q1426" s="2"/>
      <c r="BT1426" s="83"/>
      <c r="BU1426" s="82"/>
    </row>
    <row r="1427" spans="3:73" ht="15" customHeight="1" x14ac:dyDescent="0.3">
      <c r="C1427" s="89"/>
      <c r="P1427" s="1"/>
      <c r="Q1427" s="2"/>
      <c r="BT1427" s="83"/>
      <c r="BU1427" s="82"/>
    </row>
    <row r="1428" spans="3:73" x14ac:dyDescent="0.3">
      <c r="P1428" s="1"/>
      <c r="Q1428" s="2"/>
      <c r="BT1428" s="83"/>
      <c r="BU1428" s="82"/>
    </row>
    <row r="1429" spans="3:73" x14ac:dyDescent="0.3">
      <c r="P1429" s="1"/>
      <c r="Q1429" s="2"/>
      <c r="BT1429" s="83"/>
      <c r="BU1429" s="82"/>
    </row>
    <row r="1430" spans="3:73" x14ac:dyDescent="0.3">
      <c r="P1430" s="1"/>
      <c r="Q1430" s="2"/>
      <c r="BT1430" s="83"/>
      <c r="BU1430" s="82"/>
    </row>
    <row r="1431" spans="3:73" x14ac:dyDescent="0.3">
      <c r="P1431" s="1"/>
      <c r="Q1431" s="2"/>
      <c r="BT1431" s="83"/>
      <c r="BU1431" s="82"/>
    </row>
    <row r="1432" spans="3:73" x14ac:dyDescent="0.3">
      <c r="P1432" s="1"/>
      <c r="Q1432" s="2"/>
      <c r="BT1432" s="83"/>
      <c r="BU1432" s="82"/>
    </row>
    <row r="1433" spans="3:73" ht="15" customHeight="1" x14ac:dyDescent="0.3">
      <c r="P1433" s="1"/>
      <c r="Q1433" s="2"/>
      <c r="BT1433" s="83"/>
      <c r="BU1433" s="82"/>
    </row>
    <row r="1434" spans="3:73" x14ac:dyDescent="0.3">
      <c r="P1434" s="1"/>
      <c r="Q1434" s="2"/>
      <c r="BT1434" s="83"/>
      <c r="BU1434" s="82"/>
    </row>
    <row r="1435" spans="3:73" x14ac:dyDescent="0.3">
      <c r="P1435" s="1"/>
      <c r="Q1435" s="2"/>
      <c r="BT1435" s="83"/>
      <c r="BU1435" s="82"/>
    </row>
    <row r="1436" spans="3:73" x14ac:dyDescent="0.3">
      <c r="P1436" s="1"/>
      <c r="Q1436" s="2"/>
      <c r="BT1436" s="83"/>
      <c r="BU1436" s="82"/>
    </row>
    <row r="1437" spans="3:73" x14ac:dyDescent="0.3">
      <c r="P1437" s="1"/>
      <c r="Q1437" s="2"/>
      <c r="BT1437" s="83"/>
      <c r="BU1437" s="82"/>
    </row>
    <row r="1438" spans="3:73" x14ac:dyDescent="0.3">
      <c r="P1438" s="1"/>
      <c r="Q1438" s="2"/>
      <c r="BT1438" s="83"/>
      <c r="BU1438" s="82"/>
    </row>
    <row r="1439" spans="3:73" x14ac:dyDescent="0.3">
      <c r="P1439" s="1"/>
      <c r="Q1439" s="2"/>
      <c r="BT1439" s="83"/>
      <c r="BU1439" s="82"/>
    </row>
    <row r="1440" spans="3:73" x14ac:dyDescent="0.3">
      <c r="P1440" s="1"/>
      <c r="Q1440" s="2"/>
      <c r="BT1440" s="83"/>
      <c r="BU1440" s="82"/>
    </row>
    <row r="1441" spans="16:73" x14ac:dyDescent="0.3">
      <c r="P1441" s="1"/>
      <c r="Q1441" s="2"/>
      <c r="BT1441" s="83"/>
      <c r="BU1441" s="82"/>
    </row>
    <row r="1442" spans="16:73" ht="15" customHeight="1" x14ac:dyDescent="0.3">
      <c r="P1442" s="1"/>
      <c r="Q1442" s="2"/>
      <c r="BT1442" s="83"/>
      <c r="BU1442" s="82"/>
    </row>
    <row r="1443" spans="16:73" x14ac:dyDescent="0.3">
      <c r="P1443" s="1"/>
      <c r="Q1443" s="2"/>
      <c r="BT1443" s="83"/>
      <c r="BU1443" s="82"/>
    </row>
    <row r="1444" spans="16:73" x14ac:dyDescent="0.3">
      <c r="P1444" s="1"/>
      <c r="Q1444" s="2"/>
      <c r="BT1444" s="83"/>
      <c r="BU1444" s="82"/>
    </row>
    <row r="1445" spans="16:73" x14ac:dyDescent="0.3">
      <c r="P1445" s="1"/>
      <c r="Q1445" s="2"/>
      <c r="BT1445" s="83"/>
      <c r="BU1445" s="82"/>
    </row>
    <row r="1446" spans="16:73" x14ac:dyDescent="0.3">
      <c r="P1446" s="1"/>
      <c r="Q1446" s="2"/>
      <c r="BT1446" s="83"/>
      <c r="BU1446" s="82"/>
    </row>
    <row r="1447" spans="16:73" ht="15" customHeight="1" x14ac:dyDescent="0.3">
      <c r="P1447" s="1"/>
      <c r="Q1447" s="2"/>
      <c r="BT1447" s="83"/>
      <c r="BU1447" s="82"/>
    </row>
    <row r="1448" spans="16:73" x14ac:dyDescent="0.3">
      <c r="P1448" s="1"/>
      <c r="Q1448" s="2"/>
      <c r="BT1448" s="83"/>
      <c r="BU1448" s="82"/>
    </row>
    <row r="1449" spans="16:73" x14ac:dyDescent="0.3">
      <c r="P1449" s="1"/>
      <c r="Q1449" s="2"/>
      <c r="BT1449" s="83"/>
      <c r="BU1449" s="82"/>
    </row>
    <row r="1450" spans="16:73" x14ac:dyDescent="0.3">
      <c r="P1450" s="1"/>
      <c r="Q1450" s="2"/>
      <c r="BT1450" s="83"/>
      <c r="BU1450" s="82"/>
    </row>
    <row r="1451" spans="16:73" x14ac:dyDescent="0.3">
      <c r="P1451" s="1"/>
      <c r="BT1451" s="83"/>
      <c r="BU1451" s="82"/>
    </row>
    <row r="1452" spans="16:73" ht="15" customHeight="1" x14ac:dyDescent="0.3">
      <c r="P1452" s="1"/>
      <c r="BT1452" s="83"/>
      <c r="BU1452" s="82"/>
    </row>
    <row r="1453" spans="16:73" x14ac:dyDescent="0.3">
      <c r="P1453" s="1"/>
      <c r="BT1453" s="83"/>
      <c r="BU1453" s="82"/>
    </row>
    <row r="1454" spans="16:73" x14ac:dyDescent="0.3">
      <c r="P1454" s="1"/>
      <c r="BT1454" s="83"/>
      <c r="BU1454" s="82"/>
    </row>
    <row r="1455" spans="16:73" x14ac:dyDescent="0.3">
      <c r="P1455" s="1"/>
      <c r="BT1455" s="83"/>
      <c r="BU1455" s="82"/>
    </row>
    <row r="1456" spans="16:73" x14ac:dyDescent="0.3">
      <c r="P1456" s="1"/>
      <c r="BT1456" s="83"/>
      <c r="BU1456" s="82"/>
    </row>
    <row r="1457" spans="16:73" x14ac:dyDescent="0.3">
      <c r="P1457" s="1"/>
      <c r="BT1457" s="83"/>
      <c r="BU1457" s="82"/>
    </row>
    <row r="1458" spans="16:73" x14ac:dyDescent="0.3">
      <c r="P1458" s="1"/>
      <c r="BT1458" s="83"/>
      <c r="BU1458" s="82"/>
    </row>
    <row r="1459" spans="16:73" x14ac:dyDescent="0.3">
      <c r="P1459" s="1"/>
      <c r="BT1459" s="83"/>
      <c r="BU1459" s="82"/>
    </row>
    <row r="1460" spans="16:73" x14ac:dyDescent="0.3">
      <c r="P1460" s="1"/>
      <c r="BT1460" s="83"/>
      <c r="BU1460" s="82"/>
    </row>
    <row r="1461" spans="16:73" x14ac:dyDescent="0.3">
      <c r="P1461" s="1"/>
      <c r="BT1461" s="83"/>
      <c r="BU1461" s="82"/>
    </row>
    <row r="1462" spans="16:73" x14ac:dyDescent="0.3">
      <c r="P1462" s="1"/>
      <c r="BT1462" s="83"/>
      <c r="BU1462" s="82"/>
    </row>
    <row r="1463" spans="16:73" x14ac:dyDescent="0.3">
      <c r="P1463" s="1"/>
      <c r="BT1463" s="83"/>
      <c r="BU1463" s="82"/>
    </row>
    <row r="1464" spans="16:73" x14ac:dyDescent="0.3">
      <c r="P1464" s="1"/>
      <c r="BT1464" s="83"/>
      <c r="BU1464" s="82"/>
    </row>
    <row r="1465" spans="16:73" x14ac:dyDescent="0.3">
      <c r="P1465" s="1"/>
      <c r="BT1465" s="83"/>
      <c r="BU1465" s="82"/>
    </row>
    <row r="1466" spans="16:73" x14ac:dyDescent="0.3">
      <c r="P1466" s="1"/>
      <c r="BT1466" s="83"/>
      <c r="BU1466" s="82"/>
    </row>
    <row r="1467" spans="16:73" x14ac:dyDescent="0.3">
      <c r="P1467" s="1"/>
      <c r="BT1467" s="83"/>
      <c r="BU1467" s="82"/>
    </row>
    <row r="1468" spans="16:73" x14ac:dyDescent="0.3">
      <c r="P1468" s="1"/>
      <c r="BT1468" s="83"/>
      <c r="BU1468" s="82"/>
    </row>
    <row r="1469" spans="16:73" x14ac:dyDescent="0.3">
      <c r="P1469" s="1"/>
      <c r="Q1469" s="2"/>
      <c r="BT1469" s="83"/>
      <c r="BU1469" s="82"/>
    </row>
    <row r="1470" spans="16:73" ht="15" customHeight="1" x14ac:dyDescent="0.3">
      <c r="P1470" s="1"/>
      <c r="Q1470" s="2"/>
      <c r="BT1470" s="83"/>
      <c r="BU1470" s="82"/>
    </row>
    <row r="1471" spans="16:73" x14ac:dyDescent="0.3">
      <c r="P1471" s="1"/>
      <c r="Q1471" s="2"/>
      <c r="BT1471" s="83"/>
      <c r="BU1471" s="82"/>
    </row>
    <row r="1472" spans="16:73" x14ac:dyDescent="0.3">
      <c r="P1472" s="1"/>
      <c r="Q1472" s="2"/>
      <c r="BT1472" s="83"/>
      <c r="BU1472" s="82"/>
    </row>
    <row r="1473" spans="16:73" x14ac:dyDescent="0.3">
      <c r="P1473" s="1"/>
      <c r="Q1473" s="2"/>
      <c r="BT1473" s="83"/>
      <c r="BU1473" s="82"/>
    </row>
    <row r="1474" spans="16:73" x14ac:dyDescent="0.3">
      <c r="P1474" s="1"/>
      <c r="Q1474" s="2"/>
      <c r="BT1474" s="83"/>
      <c r="BU1474" s="82"/>
    </row>
    <row r="1475" spans="16:73" x14ac:dyDescent="0.3">
      <c r="P1475" s="1"/>
      <c r="Q1475" s="2"/>
      <c r="BT1475" s="83"/>
      <c r="BU1475" s="82"/>
    </row>
    <row r="1476" spans="16:73" x14ac:dyDescent="0.3">
      <c r="P1476" s="1"/>
      <c r="Q1476" s="2"/>
      <c r="BT1476" s="83"/>
      <c r="BU1476" s="82"/>
    </row>
    <row r="1477" spans="16:73" x14ac:dyDescent="0.3">
      <c r="P1477" s="1"/>
      <c r="Q1477" s="2"/>
      <c r="BT1477" s="83"/>
      <c r="BU1477" s="82"/>
    </row>
    <row r="1478" spans="16:73" x14ac:dyDescent="0.3">
      <c r="P1478" s="1"/>
      <c r="Q1478" s="2"/>
      <c r="BT1478" s="83"/>
      <c r="BU1478" s="82"/>
    </row>
    <row r="1479" spans="16:73" x14ac:dyDescent="0.3">
      <c r="P1479" s="1"/>
      <c r="Q1479" s="2"/>
      <c r="BT1479" s="83"/>
      <c r="BU1479" s="82"/>
    </row>
    <row r="1480" spans="16:73" x14ac:dyDescent="0.3">
      <c r="P1480" s="1"/>
      <c r="Q1480" s="2"/>
      <c r="BT1480" s="83"/>
      <c r="BU1480" s="82"/>
    </row>
    <row r="1481" spans="16:73" x14ac:dyDescent="0.3">
      <c r="P1481" s="1"/>
      <c r="Q1481" s="2"/>
      <c r="BT1481" s="83"/>
      <c r="BU1481" s="82"/>
    </row>
    <row r="1482" spans="16:73" x14ac:dyDescent="0.3">
      <c r="P1482" s="1"/>
      <c r="Q1482" s="2"/>
      <c r="BT1482" s="83"/>
      <c r="BU1482" s="82"/>
    </row>
    <row r="1483" spans="16:73" x14ac:dyDescent="0.3">
      <c r="P1483" s="1"/>
      <c r="Q1483" s="2"/>
      <c r="BT1483" s="83"/>
      <c r="BU1483" s="82"/>
    </row>
    <row r="1484" spans="16:73" x14ac:dyDescent="0.3">
      <c r="P1484" s="1"/>
      <c r="Q1484" s="2"/>
      <c r="BT1484" s="83"/>
      <c r="BU1484" s="82"/>
    </row>
    <row r="1485" spans="16:73" x14ac:dyDescent="0.3">
      <c r="P1485" s="1"/>
      <c r="Q1485" s="2"/>
      <c r="BT1485" s="83"/>
      <c r="BU1485" s="82"/>
    </row>
    <row r="1486" spans="16:73" ht="15" customHeight="1" x14ac:dyDescent="0.3">
      <c r="P1486" s="1"/>
      <c r="Q1486" s="2"/>
      <c r="BT1486" s="83"/>
      <c r="BU1486" s="82"/>
    </row>
    <row r="1487" spans="16:73" x14ac:dyDescent="0.3">
      <c r="P1487" s="1"/>
      <c r="Q1487" s="2"/>
      <c r="BT1487" s="83"/>
      <c r="BU1487" s="82"/>
    </row>
    <row r="1488" spans="16:73" x14ac:dyDescent="0.3">
      <c r="P1488" s="1"/>
      <c r="Q1488" s="2"/>
      <c r="BT1488" s="83"/>
      <c r="BU1488" s="82"/>
    </row>
    <row r="1489" spans="3:73" x14ac:dyDescent="0.3">
      <c r="P1489" s="1"/>
      <c r="Q1489" s="2"/>
      <c r="BT1489" s="83"/>
      <c r="BU1489" s="82"/>
    </row>
    <row r="1490" spans="3:73" x14ac:dyDescent="0.3">
      <c r="P1490" s="1"/>
      <c r="Q1490" s="2"/>
      <c r="BT1490" s="83"/>
      <c r="BU1490" s="82"/>
    </row>
    <row r="1491" spans="3:73" ht="15" customHeight="1" x14ac:dyDescent="0.3">
      <c r="P1491" s="1"/>
      <c r="Q1491" s="2"/>
      <c r="BT1491" s="83"/>
      <c r="BU1491" s="82"/>
    </row>
    <row r="1492" spans="3:73" x14ac:dyDescent="0.3">
      <c r="P1492" s="1"/>
      <c r="Q1492" s="2"/>
      <c r="BT1492" s="83"/>
      <c r="BU1492" s="82"/>
    </row>
    <row r="1493" spans="3:73" x14ac:dyDescent="0.3">
      <c r="P1493" s="1"/>
      <c r="Q1493" s="2"/>
      <c r="BT1493" s="83"/>
      <c r="BU1493" s="82"/>
    </row>
    <row r="1494" spans="3:73" x14ac:dyDescent="0.3">
      <c r="C1494" s="89"/>
      <c r="P1494" s="1"/>
      <c r="Q1494" s="2"/>
      <c r="BT1494" s="83"/>
      <c r="BU1494" s="82"/>
    </row>
    <row r="1495" spans="3:73" x14ac:dyDescent="0.3">
      <c r="P1495" s="1"/>
      <c r="Q1495" s="2"/>
      <c r="BT1495" s="83"/>
      <c r="BU1495" s="82"/>
    </row>
    <row r="1496" spans="3:73" ht="15" customHeight="1" x14ac:dyDescent="0.3">
      <c r="P1496" s="1"/>
      <c r="Q1496" s="2"/>
      <c r="BT1496" s="83"/>
      <c r="BU1496" s="82"/>
    </row>
    <row r="1497" spans="3:73" ht="15" customHeight="1" x14ac:dyDescent="0.3">
      <c r="P1497" s="1"/>
      <c r="Q1497" s="2"/>
      <c r="BT1497" s="83"/>
      <c r="BU1497" s="82"/>
    </row>
    <row r="1498" spans="3:73" x14ac:dyDescent="0.3">
      <c r="C1498" s="89"/>
      <c r="P1498" s="1"/>
      <c r="Q1498" s="2"/>
      <c r="BT1498" s="83"/>
      <c r="BU1498" s="82"/>
    </row>
    <row r="1499" spans="3:73" x14ac:dyDescent="0.3">
      <c r="P1499" s="1"/>
      <c r="Q1499" s="2"/>
      <c r="BT1499" s="83"/>
      <c r="BU1499" s="82"/>
    </row>
    <row r="1500" spans="3:73" x14ac:dyDescent="0.3">
      <c r="P1500" s="1"/>
      <c r="Q1500" s="2"/>
      <c r="BT1500" s="83"/>
      <c r="BU1500" s="82"/>
    </row>
    <row r="1501" spans="3:73" x14ac:dyDescent="0.3">
      <c r="P1501" s="1"/>
      <c r="Q1501" s="2"/>
      <c r="BT1501" s="83"/>
      <c r="BU1501" s="82"/>
    </row>
    <row r="1502" spans="3:73" ht="15" customHeight="1" x14ac:dyDescent="0.3">
      <c r="P1502" s="1"/>
      <c r="Q1502" s="2"/>
      <c r="BT1502" s="83"/>
      <c r="BU1502" s="82"/>
    </row>
    <row r="1503" spans="3:73" x14ac:dyDescent="0.3">
      <c r="P1503" s="1"/>
      <c r="Q1503" s="2"/>
      <c r="BT1503" s="83"/>
      <c r="BU1503" s="82"/>
    </row>
    <row r="1504" spans="3:73" ht="15" customHeight="1" x14ac:dyDescent="0.3">
      <c r="P1504" s="1"/>
      <c r="Q1504" s="2"/>
      <c r="BT1504" s="83"/>
      <c r="BU1504" s="82"/>
    </row>
    <row r="1505" spans="16:73" ht="15" customHeight="1" x14ac:dyDescent="0.3">
      <c r="P1505" s="1"/>
      <c r="Q1505" s="2"/>
      <c r="BT1505" s="83"/>
      <c r="BU1505" s="82"/>
    </row>
    <row r="1506" spans="16:73" x14ac:dyDescent="0.3">
      <c r="P1506" s="1"/>
      <c r="Q1506" s="2"/>
      <c r="BT1506" s="83"/>
      <c r="BU1506" s="82"/>
    </row>
    <row r="1507" spans="16:73" ht="15" customHeight="1" x14ac:dyDescent="0.3">
      <c r="P1507" s="1"/>
      <c r="Q1507" s="2"/>
      <c r="BT1507" s="83"/>
      <c r="BU1507" s="82"/>
    </row>
    <row r="1508" spans="16:73" x14ac:dyDescent="0.3">
      <c r="P1508" s="1"/>
      <c r="Q1508" s="2"/>
      <c r="BT1508" s="83"/>
      <c r="BU1508" s="82"/>
    </row>
    <row r="1509" spans="16:73" x14ac:dyDescent="0.3">
      <c r="P1509" s="1"/>
      <c r="Q1509" s="2"/>
      <c r="BT1509" s="83"/>
      <c r="BU1509" s="82"/>
    </row>
    <row r="1510" spans="16:73" x14ac:dyDescent="0.3">
      <c r="P1510" s="1"/>
      <c r="Q1510" s="2"/>
      <c r="BT1510" s="83"/>
      <c r="BU1510" s="82"/>
    </row>
    <row r="1511" spans="16:73" x14ac:dyDescent="0.3">
      <c r="P1511" s="1"/>
      <c r="Q1511" s="2"/>
      <c r="BT1511" s="83"/>
      <c r="BU1511" s="82"/>
    </row>
    <row r="1512" spans="16:73" x14ac:dyDescent="0.3">
      <c r="P1512" s="1"/>
      <c r="BT1512" s="83"/>
      <c r="BU1512" s="82"/>
    </row>
    <row r="1513" spans="16:73" ht="15" customHeight="1" x14ac:dyDescent="0.3">
      <c r="P1513" s="1"/>
      <c r="BT1513" s="83"/>
      <c r="BU1513" s="82"/>
    </row>
    <row r="1514" spans="16:73" x14ac:dyDescent="0.3">
      <c r="P1514" s="1"/>
      <c r="BT1514" s="83"/>
      <c r="BU1514" s="82"/>
    </row>
    <row r="1515" spans="16:73" x14ac:dyDescent="0.3">
      <c r="P1515" s="1"/>
      <c r="BT1515" s="83"/>
      <c r="BU1515" s="82"/>
    </row>
    <row r="1516" spans="16:73" ht="15" customHeight="1" x14ac:dyDescent="0.3">
      <c r="P1516" s="1"/>
      <c r="BT1516" s="83"/>
      <c r="BU1516" s="82"/>
    </row>
    <row r="1517" spans="16:73" x14ac:dyDescent="0.3">
      <c r="P1517" s="1"/>
      <c r="BT1517" s="83"/>
      <c r="BU1517" s="82"/>
    </row>
    <row r="1518" spans="16:73" x14ac:dyDescent="0.3">
      <c r="P1518" s="1"/>
      <c r="BT1518" s="83"/>
      <c r="BU1518" s="82"/>
    </row>
    <row r="1519" spans="16:73" x14ac:dyDescent="0.3">
      <c r="P1519" s="1"/>
      <c r="BT1519" s="83"/>
      <c r="BU1519" s="82"/>
    </row>
    <row r="1520" spans="16:73" x14ac:dyDescent="0.3">
      <c r="P1520" s="1"/>
      <c r="BT1520" s="83"/>
      <c r="BU1520" s="82"/>
    </row>
    <row r="1521" spans="16:73" x14ac:dyDescent="0.3">
      <c r="P1521" s="1"/>
      <c r="Q1521" s="2"/>
      <c r="BT1521" s="83"/>
      <c r="BU1521" s="82"/>
    </row>
    <row r="1522" spans="16:73" x14ac:dyDescent="0.3">
      <c r="P1522" s="1"/>
      <c r="BT1522" s="83"/>
      <c r="BU1522" s="82"/>
    </row>
    <row r="1523" spans="16:73" x14ac:dyDescent="0.3">
      <c r="P1523" s="1"/>
      <c r="BT1523" s="83"/>
      <c r="BU1523" s="82"/>
    </row>
    <row r="1524" spans="16:73" x14ac:dyDescent="0.3">
      <c r="P1524" s="1"/>
      <c r="BT1524" s="83"/>
      <c r="BU1524" s="82"/>
    </row>
    <row r="1525" spans="16:73" x14ac:dyDescent="0.3">
      <c r="P1525" s="1"/>
      <c r="Q1525" s="2"/>
      <c r="BT1525" s="83"/>
      <c r="BU1525" s="82"/>
    </row>
    <row r="1526" spans="16:73" x14ac:dyDescent="0.3">
      <c r="P1526" s="1"/>
      <c r="Q1526" s="2"/>
      <c r="BT1526" s="83"/>
      <c r="BU1526" s="82"/>
    </row>
    <row r="1527" spans="16:73" x14ac:dyDescent="0.3">
      <c r="P1527" s="1"/>
      <c r="Q1527" s="2"/>
      <c r="BT1527" s="83"/>
      <c r="BU1527" s="82"/>
    </row>
    <row r="1528" spans="16:73" x14ac:dyDescent="0.3">
      <c r="P1528" s="1"/>
      <c r="Q1528" s="2"/>
      <c r="BT1528" s="83"/>
      <c r="BU1528" s="82"/>
    </row>
    <row r="1529" spans="16:73" x14ac:dyDescent="0.3">
      <c r="P1529" s="1"/>
      <c r="Q1529" s="2"/>
      <c r="BT1529" s="83"/>
      <c r="BU1529" s="82"/>
    </row>
    <row r="1530" spans="16:73" x14ac:dyDescent="0.3">
      <c r="P1530" s="1"/>
      <c r="Q1530" s="2"/>
      <c r="BT1530" s="83"/>
      <c r="BU1530" s="82"/>
    </row>
    <row r="1531" spans="16:73" x14ac:dyDescent="0.3">
      <c r="P1531" s="1"/>
      <c r="Q1531" s="2"/>
      <c r="BT1531" s="83"/>
      <c r="BU1531" s="82"/>
    </row>
    <row r="1532" spans="16:73" x14ac:dyDescent="0.3">
      <c r="P1532" s="1"/>
      <c r="BT1532" s="83"/>
      <c r="BU1532" s="82"/>
    </row>
    <row r="1533" spans="16:73" x14ac:dyDescent="0.3">
      <c r="P1533" s="1"/>
      <c r="Q1533" s="2"/>
      <c r="BT1533" s="83"/>
      <c r="BU1533" s="82"/>
    </row>
    <row r="1534" spans="16:73" x14ac:dyDescent="0.3">
      <c r="P1534" s="1"/>
      <c r="BT1534" s="83"/>
      <c r="BU1534" s="82"/>
    </row>
    <row r="1535" spans="16:73" x14ac:dyDescent="0.3">
      <c r="P1535" s="1"/>
      <c r="Q1535" s="2"/>
      <c r="BT1535" s="83"/>
      <c r="BU1535" s="82"/>
    </row>
    <row r="1536" spans="16:73" ht="15" customHeight="1" x14ac:dyDescent="0.3">
      <c r="P1536" s="1"/>
      <c r="Q1536" s="2"/>
      <c r="BT1536" s="83"/>
      <c r="BU1536" s="82"/>
    </row>
    <row r="1537" spans="16:73" x14ac:dyDescent="0.3">
      <c r="P1537" s="1"/>
      <c r="Q1537" s="2"/>
      <c r="BT1537" s="83"/>
      <c r="BU1537" s="82"/>
    </row>
    <row r="1538" spans="16:73" x14ac:dyDescent="0.3">
      <c r="P1538" s="1"/>
      <c r="Q1538" s="2"/>
      <c r="U1538"/>
      <c r="BT1538" s="83"/>
      <c r="BU1538" s="82"/>
    </row>
    <row r="1539" spans="16:73" x14ac:dyDescent="0.3">
      <c r="P1539" s="1"/>
      <c r="Q1539" s="2"/>
      <c r="BT1539" s="83"/>
      <c r="BU1539" s="82"/>
    </row>
    <row r="1540" spans="16:73" x14ac:dyDescent="0.3">
      <c r="P1540" s="1"/>
      <c r="BT1540" s="83"/>
      <c r="BU1540" s="82"/>
    </row>
    <row r="1541" spans="16:73" x14ac:dyDescent="0.3">
      <c r="P1541" s="1"/>
      <c r="BT1541" s="83"/>
      <c r="BU1541" s="82"/>
    </row>
    <row r="1542" spans="16:73" x14ac:dyDescent="0.3">
      <c r="P1542" s="1"/>
      <c r="U1542"/>
      <c r="BT1542" s="83"/>
      <c r="BU1542" s="82"/>
    </row>
    <row r="1543" spans="16:73" x14ac:dyDescent="0.3">
      <c r="P1543" s="1"/>
      <c r="BT1543" s="83"/>
      <c r="BU1543" s="82"/>
    </row>
    <row r="1544" spans="16:73" x14ac:dyDescent="0.3">
      <c r="P1544" s="1"/>
      <c r="BT1544" s="83"/>
      <c r="BU1544" s="82"/>
    </row>
    <row r="1545" spans="16:73" x14ac:dyDescent="0.3">
      <c r="P1545" s="1"/>
      <c r="BT1545" s="83"/>
      <c r="BU1545" s="82"/>
    </row>
    <row r="1546" spans="16:73" x14ac:dyDescent="0.3">
      <c r="P1546" s="1"/>
      <c r="BT1546" s="83"/>
      <c r="BU1546" s="82"/>
    </row>
  </sheetData>
  <autoFilter ref="A1:CB780" xr:uid="{01AC6490-9D12-43C8-B109-72DCBA102DC6}"/>
  <hyperlinks>
    <hyperlink ref="C611" r:id="rId1" xr:uid="{2EA8BAEF-CB8F-4BC7-B724-36FA64261AEF}"/>
    <hyperlink ref="C132" r:id="rId2" xr:uid="{A39D005D-DDB1-476D-8342-2F9DE38B850A}"/>
    <hyperlink ref="C214" r:id="rId3" xr:uid="{9E7F3EAC-5EE6-4D66-AA0B-AF6C9F4A9F47}"/>
    <hyperlink ref="C205" r:id="rId4" xr:uid="{0018319C-B906-42A1-8D7F-F2CBFDB4783E}"/>
    <hyperlink ref="C309" r:id="rId5" xr:uid="{6424052D-2F90-4E03-91A6-883E9376A0A1}"/>
    <hyperlink ref="C525" r:id="rId6" xr:uid="{F25ABB02-88A2-4011-A424-5D19DF33A8BF}"/>
    <hyperlink ref="C48" r:id="rId7" xr:uid="{75B4616F-78BF-4C73-9787-1A5B982AA2C9}"/>
    <hyperlink ref="C342" r:id="rId8" xr:uid="{A21AC9F0-3009-4C52-9F88-359FAB1CE9A9}"/>
    <hyperlink ref="C469" r:id="rId9" xr:uid="{E2292568-39BA-4BE0-8364-58E3E5A22FCF}"/>
    <hyperlink ref="C144" r:id="rId10" xr:uid="{311A3195-4F68-4EBF-9B2A-A88A1D3F90BA}"/>
    <hyperlink ref="C52" r:id="rId11" xr:uid="{B10519CB-DF82-4173-9128-80A9E6420909}"/>
    <hyperlink ref="C216" r:id="rId12" xr:uid="{4F3FB0EA-2980-48D0-8954-35EFCE2CA1CF}"/>
    <hyperlink ref="C343" r:id="rId13" xr:uid="{E496E43B-34B4-4FE2-B139-04EB78949392}"/>
    <hyperlink ref="C479" r:id="rId14" xr:uid="{C160B124-FBB5-4D46-9A93-B0EFD6E4651F}"/>
    <hyperlink ref="C598" r:id="rId15" xr:uid="{028CEFC2-3561-424C-B29E-3E1086AD00F0}"/>
    <hyperlink ref="C607" r:id="rId16" xr:uid="{31B550B6-B873-4307-97CF-18849C08B9EF}"/>
    <hyperlink ref="C610" r:id="rId17" xr:uid="{B29C61DC-AC93-4F6D-B031-667977FCCFC6}"/>
    <hyperlink ref="C57" r:id="rId18" xr:uid="{0E8882B5-F20D-4C25-991B-11441761187C}"/>
    <hyperlink ref="C672" r:id="rId19" xr:uid="{428376B6-F2DA-4E3B-A67D-B1EF1E665A62}"/>
    <hyperlink ref="C578" r:id="rId20" xr:uid="{D5E01BCF-A319-48F2-810A-3F0DAC8CE48A}"/>
    <hyperlink ref="C13" r:id="rId21" xr:uid="{4D9671D9-53E7-478A-A9FD-14DE7A81E815}"/>
    <hyperlink ref="C12" r:id="rId22" xr:uid="{3778DC3A-1B1A-4A4D-B5A3-418371B3B247}"/>
    <hyperlink ref="C35" r:id="rId23" xr:uid="{7FD22DC2-DA4E-497A-9A68-3D05E1E62B25}"/>
    <hyperlink ref="C65" r:id="rId24" xr:uid="{11C31B85-F62B-4A62-82F5-04F8BF1C2F1E}"/>
    <hyperlink ref="C286" r:id="rId25" xr:uid="{FFB86099-8082-492F-A2F3-4B4A7EF460D9}"/>
    <hyperlink ref="C174" r:id="rId26" xr:uid="{5954A5C1-086B-4170-BFED-C8C779E931E7}"/>
    <hyperlink ref="C317" r:id="rId27" xr:uid="{717A8F59-5D50-4621-BF14-4BC3A387B8F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132"/>
  <sheetViews>
    <sheetView workbookViewId="0">
      <selection activeCell="F13" sqref="F13"/>
    </sheetView>
  </sheetViews>
  <sheetFormatPr baseColWidth="10" defaultColWidth="11.44140625" defaultRowHeight="14.4" x14ac:dyDescent="0.3"/>
  <cols>
    <col min="1" max="1" width="30.44140625" style="6" bestFit="1" customWidth="1"/>
    <col min="2" max="2" width="20.77734375" style="6" bestFit="1" customWidth="1"/>
    <col min="3" max="3" width="6.44140625" style="6" bestFit="1" customWidth="1"/>
    <col min="4" max="4" width="5.21875" style="6" bestFit="1" customWidth="1"/>
    <col min="5" max="5" width="7.44140625" style="6" bestFit="1" customWidth="1"/>
    <col min="6" max="6" width="11.6640625" style="6" bestFit="1" customWidth="1"/>
    <col min="7" max="8" width="20.33203125" style="6" customWidth="1"/>
    <col min="9" max="9" width="30.44140625" style="6" bestFit="1" customWidth="1"/>
    <col min="10" max="10" width="16.33203125" style="6" bestFit="1" customWidth="1"/>
    <col min="11" max="11" width="12.6640625" style="6" bestFit="1" customWidth="1"/>
    <col min="12" max="12" width="16.33203125" style="6" customWidth="1"/>
    <col min="13" max="13" width="16.21875" style="6" bestFit="1" customWidth="1"/>
    <col min="14" max="14" width="16.33203125" style="6" bestFit="1" customWidth="1"/>
    <col min="15" max="15" width="12.6640625" style="6" bestFit="1" customWidth="1"/>
    <col min="16" max="16384" width="11.44140625" style="6"/>
  </cols>
  <sheetData>
    <row r="2" spans="1:6" x14ac:dyDescent="0.3">
      <c r="A2" s="13" t="s">
        <v>188</v>
      </c>
      <c r="B2" s="12">
        <f>+COUNT('Base '!BQ:BQ)</f>
        <v>779</v>
      </c>
      <c r="D2" s="99"/>
    </row>
    <row r="3" spans="1:6" x14ac:dyDescent="0.3">
      <c r="A3" s="8"/>
      <c r="B3" s="8"/>
    </row>
    <row r="4" spans="1:6" x14ac:dyDescent="0.3">
      <c r="A4" s="7" t="s">
        <v>57</v>
      </c>
      <c r="B4" s="11">
        <f>+AVERAGE('Base '!$BU:$BU)</f>
        <v>3.4127278562259358</v>
      </c>
    </row>
    <row r="5" spans="1:6" x14ac:dyDescent="0.3">
      <c r="D5" s="14" t="s">
        <v>189</v>
      </c>
      <c r="E5" s="14" t="s">
        <v>190</v>
      </c>
      <c r="F5" s="14" t="s">
        <v>191</v>
      </c>
    </row>
    <row r="6" spans="1:6" x14ac:dyDescent="0.3">
      <c r="A6" s="14" t="s">
        <v>18</v>
      </c>
      <c r="B6" s="12">
        <f>+Prensa!B6+Online!B6</f>
        <v>29018.498098859316</v>
      </c>
      <c r="D6" s="12">
        <f>+MODE('Base '!$S:$S)</f>
        <v>4</v>
      </c>
      <c r="E6" s="12">
        <f>+AVERAGE('Base '!$S:$S)</f>
        <v>12919.413120567377</v>
      </c>
      <c r="F6" s="12">
        <f>+MEDIAN('Base '!$S:$S)</f>
        <v>5</v>
      </c>
    </row>
    <row r="8" spans="1:6" x14ac:dyDescent="0.3">
      <c r="A8" s="16" t="s">
        <v>21</v>
      </c>
      <c r="B8" s="119">
        <f>+SUM('Base '!$BT:$BT)</f>
        <v>0.83549019607843078</v>
      </c>
    </row>
    <row r="10" spans="1:6" x14ac:dyDescent="0.3">
      <c r="A10" s="15" t="s">
        <v>192</v>
      </c>
      <c r="B10" s="17">
        <f>+SUMIFS('Base '!U:U,'Base '!BV:BV,"1")</f>
        <v>751899.99000000022</v>
      </c>
    </row>
    <row r="11" spans="1:6" x14ac:dyDescent="0.3">
      <c r="B11" s="37"/>
    </row>
    <row r="12" spans="1:6" x14ac:dyDescent="0.3">
      <c r="B12" s="37"/>
    </row>
    <row r="13" spans="1:6" x14ac:dyDescent="0.3">
      <c r="A13" s="33" t="s">
        <v>181</v>
      </c>
      <c r="B13" s="34" t="s">
        <v>182</v>
      </c>
      <c r="C13" s="35" t="s">
        <v>183</v>
      </c>
    </row>
    <row r="14" spans="1:6" x14ac:dyDescent="0.3">
      <c r="A14" s="68">
        <f>+SUM(G30:G33)/B2</f>
        <v>0.54685494223363285</v>
      </c>
      <c r="B14" s="69">
        <f>+SUM(H30:H33)/B2</f>
        <v>0.41848523748395378</v>
      </c>
      <c r="C14" s="70">
        <f>+SUM(I30:I33)/B2</f>
        <v>3.4659820282413351E-2</v>
      </c>
    </row>
    <row r="15" spans="1:6" x14ac:dyDescent="0.3">
      <c r="B15" s="37"/>
    </row>
    <row r="16" spans="1:6" x14ac:dyDescent="0.3">
      <c r="B16" s="37"/>
    </row>
    <row r="17" spans="1:9" x14ac:dyDescent="0.3">
      <c r="A17" s="7" t="s">
        <v>207</v>
      </c>
      <c r="B17" s="41">
        <f>+SUM(G33:I33)</f>
        <v>274</v>
      </c>
    </row>
    <row r="18" spans="1:9" x14ac:dyDescent="0.3">
      <c r="A18" s="7" t="s">
        <v>204</v>
      </c>
      <c r="B18" s="41">
        <f>+SUM(G30:I30)</f>
        <v>301</v>
      </c>
    </row>
    <row r="19" spans="1:9" x14ac:dyDescent="0.3">
      <c r="A19" s="7" t="s">
        <v>205</v>
      </c>
      <c r="B19" s="41">
        <f>+SUM(G31:I31)</f>
        <v>87</v>
      </c>
    </row>
    <row r="20" spans="1:9" x14ac:dyDescent="0.3">
      <c r="A20" s="7" t="s">
        <v>206</v>
      </c>
      <c r="B20" s="41">
        <f>+SUM(G32:I32)</f>
        <v>117</v>
      </c>
    </row>
    <row r="21" spans="1:9" x14ac:dyDescent="0.3">
      <c r="B21" s="37"/>
    </row>
    <row r="23" spans="1:9" x14ac:dyDescent="0.3">
      <c r="A23" s="37"/>
      <c r="B23" s="37"/>
    </row>
    <row r="25" spans="1:9" x14ac:dyDescent="0.3">
      <c r="A25" s="7" t="s">
        <v>74</v>
      </c>
      <c r="B25" s="7" t="s">
        <v>194</v>
      </c>
      <c r="C25" s="7" t="s">
        <v>195</v>
      </c>
      <c r="D25" s="7" t="s">
        <v>196</v>
      </c>
    </row>
    <row r="26" spans="1:9" x14ac:dyDescent="0.3">
      <c r="A26" s="20">
        <f>(SUMIFS('Base '!$BQ:$BQ,'Base '!$AX:$AX,"Protagonista"))/$B$2</f>
        <v>0.43003851091142492</v>
      </c>
      <c r="B26" s="21">
        <f>(SUMIFS('Base '!$BQ:$BQ,'Base '!$AE:$AE,"Titular"))/$B$2</f>
        <v>0.20924261874197689</v>
      </c>
      <c r="C26" s="21">
        <f>(SUMIFS('Base '!$BQ:$BQ,'Base '!$AM:$AM,"Sí"))/$B$2</f>
        <v>0.13093709884467267</v>
      </c>
      <c r="D26" s="21">
        <f>(SUMIFS('Base '!$BQ:$BQ,'Base '!$AE:$AE,"Portada"))/$B$2</f>
        <v>2.0539152759948651E-2</v>
      </c>
    </row>
    <row r="29" spans="1:9" x14ac:dyDescent="0.3">
      <c r="A29" s="32" t="s">
        <v>203</v>
      </c>
      <c r="B29" s="33" t="s">
        <v>181</v>
      </c>
      <c r="C29" s="34" t="s">
        <v>182</v>
      </c>
      <c r="D29" s="35" t="s">
        <v>183</v>
      </c>
      <c r="F29" s="32" t="s">
        <v>203</v>
      </c>
      <c r="G29" s="33" t="s">
        <v>181</v>
      </c>
      <c r="H29" s="34" t="s">
        <v>182</v>
      </c>
      <c r="I29" s="35" t="s">
        <v>183</v>
      </c>
    </row>
    <row r="30" spans="1:9" x14ac:dyDescent="0.3">
      <c r="A30" s="28">
        <v>1</v>
      </c>
      <c r="B30" s="30">
        <f>+SUMIFS('Base '!$BQ:$BQ,'Base '!$BS:$BS,A30,'Base '!$BV:$BV,"1")</f>
        <v>30</v>
      </c>
      <c r="C30" s="31">
        <f>+SUMIFS('Base '!$BQ:$BQ,'Base '!$BS:$BS,A30,'Base '!$BW:$BW,"1")</f>
        <v>34</v>
      </c>
      <c r="D30" s="36">
        <f>+SUMIFS('Base '!$BQ:$BQ,'Base '!$BS:$BS,A30,'Base '!$BX:$BX,"1")</f>
        <v>8</v>
      </c>
      <c r="F30" s="38" t="s">
        <v>204</v>
      </c>
      <c r="G30" s="30">
        <f>+SUMIFS('Base '!$BQ:$BQ,'Base '!$F:$F,"prensa",'Base '!$BV:$BV,1)</f>
        <v>128</v>
      </c>
      <c r="H30" s="31">
        <f>+SUMIFS('Base '!$BQ:$BQ,'Base '!$F:$F,"prensa",'Base '!$BW:$BW,1)</f>
        <v>162</v>
      </c>
      <c r="I30" s="36">
        <f>+SUMIFS('Base '!$BQ:$BQ,'Base '!$F:$F,"prensa",'Base '!$BX:$BX,1)</f>
        <v>11</v>
      </c>
    </row>
    <row r="31" spans="1:9" x14ac:dyDescent="0.3">
      <c r="A31" s="29">
        <v>2</v>
      </c>
      <c r="B31" s="30">
        <f>+SUMIFS('Base '!$BQ:$BQ,'Base '!$BS:$BS,A31,'Base '!$BV:$BV,"1")</f>
        <v>5</v>
      </c>
      <c r="C31" s="31">
        <f>+SUMIFS('Base '!$BQ:$BQ,'Base '!$BS:$BS,A31,'Base '!$BW:$BW,"1")</f>
        <v>27</v>
      </c>
      <c r="D31" s="36">
        <f>+SUMIFS('Base '!$BQ:$BQ,'Base '!$BS:$BS,A31,'Base '!$BX:$BX,"1")</f>
        <v>2</v>
      </c>
      <c r="F31" s="38" t="s">
        <v>205</v>
      </c>
      <c r="G31" s="30">
        <f>+SUMIFS('Base '!$BQ:$BQ,'Base '!$F:$F,"radio",'Base '!$BV:$BV,1)</f>
        <v>37</v>
      </c>
      <c r="H31" s="31">
        <f>+SUMIFS('Base '!$BQ:$BQ,'Base '!$F:$F,"radio",'Base '!$BW:$BW,1)</f>
        <v>42</v>
      </c>
      <c r="I31" s="36">
        <f>+SUMIFS('Base '!$BQ:$BQ,'Base '!$F:$F,"radio",'Base '!$BX:$BX,1)</f>
        <v>8</v>
      </c>
    </row>
    <row r="32" spans="1:9" x14ac:dyDescent="0.3">
      <c r="A32" s="29">
        <v>3</v>
      </c>
      <c r="B32" s="30">
        <f>+SUMIFS('Base '!$BQ:$BQ,'Base '!$BS:$BS,A32,'Base '!$BV:$BV,"1")</f>
        <v>10</v>
      </c>
      <c r="C32" s="31">
        <f>+SUMIFS('Base '!$BQ:$BQ,'Base '!$BS:$BS,A32,'Base '!$BW:$BW,"1")</f>
        <v>20</v>
      </c>
      <c r="D32" s="36">
        <f>+SUMIFS('Base '!$BQ:$BQ,'Base '!$BS:$BS,A32,'Base '!$BX:$BX,"1")</f>
        <v>0</v>
      </c>
      <c r="F32" s="38" t="s">
        <v>206</v>
      </c>
      <c r="G32" s="30">
        <f>+SUMIFS('Base '!$BQ:$BQ,'Base '!$F:$F,"tv",'Base '!$BV:$BV,1)</f>
        <v>60</v>
      </c>
      <c r="H32" s="31">
        <f>+SUMIFS('Base '!$BQ:$BQ,'Base '!$F:$F,"tv",'Base '!$BW:$BW,1)</f>
        <v>51</v>
      </c>
      <c r="I32" s="36">
        <f>+SUMIFS('Base '!$BQ:$BQ,'Base '!$F:$F,"tv",'Base '!$BX:$BX,1)</f>
        <v>6</v>
      </c>
    </row>
    <row r="33" spans="1:10" x14ac:dyDescent="0.3">
      <c r="A33" s="29">
        <v>4</v>
      </c>
      <c r="B33" s="30">
        <f>+SUMIFS('Base '!$BQ:$BQ,'Base '!$BS:$BS,A33,'Base '!$BV:$BV,"1")</f>
        <v>6</v>
      </c>
      <c r="C33" s="31">
        <f>+SUMIFS('Base '!$BQ:$BQ,'Base '!$BS:$BS,A33,'Base '!$BW:$BW,"1")</f>
        <v>7</v>
      </c>
      <c r="D33" s="36">
        <f>+SUMIFS('Base '!$BQ:$BQ,'Base '!$BS:$BS,A33,'Base '!$BX:$BX,"1")</f>
        <v>0</v>
      </c>
      <c r="F33" s="38" t="s">
        <v>207</v>
      </c>
      <c r="G33" s="30">
        <f>+SUMIFS('Base '!$BQ:$BQ,'Base '!$F:$F,"internet",'Base '!$BV:$BV,1)</f>
        <v>201</v>
      </c>
      <c r="H33" s="31">
        <f>+SUMIFS('Base '!$BQ:$BQ,'Base '!$F:$F,"internet",'Base '!$BW:$BW,1)</f>
        <v>71</v>
      </c>
      <c r="I33" s="36">
        <f>+SUMIFS('Base '!$BQ:$BQ,'Base '!$F:$F,"internet",'Base '!$BX:$BX,1)</f>
        <v>2</v>
      </c>
    </row>
    <row r="34" spans="1:10" x14ac:dyDescent="0.3">
      <c r="A34" s="29">
        <v>5</v>
      </c>
      <c r="B34" s="30">
        <f>+SUMIFS('Base '!$BQ:$BQ,'Base '!$BS:$BS,A34,'Base '!$BV:$BV,"1")</f>
        <v>1</v>
      </c>
      <c r="C34" s="31">
        <f>+SUMIFS('Base '!$BQ:$BQ,'Base '!$BS:$BS,A34,'Base '!$BW:$BW,"1")</f>
        <v>1</v>
      </c>
      <c r="D34" s="36">
        <f>+SUMIFS('Base '!$BQ:$BQ,'Base '!$BS:$BS,A34,'Base '!$BX:$BX,"1")</f>
        <v>0</v>
      </c>
      <c r="F34" s="39" t="s">
        <v>208</v>
      </c>
      <c r="G34" s="30">
        <f>+SUM(G30:G33)</f>
        <v>426</v>
      </c>
      <c r="H34" s="31">
        <f t="shared" ref="H34:I34" si="0">+SUM(H30:H33)</f>
        <v>326</v>
      </c>
      <c r="I34" s="36">
        <f t="shared" si="0"/>
        <v>27</v>
      </c>
      <c r="J34" s="40">
        <f>+SUM(G34:I34)</f>
        <v>779</v>
      </c>
    </row>
    <row r="35" spans="1:10" x14ac:dyDescent="0.3">
      <c r="A35" s="29">
        <v>6</v>
      </c>
      <c r="B35" s="30">
        <f>+SUMIFS('Base '!$BQ:$BQ,'Base '!$BS:$BS,A35,'Base '!$BV:$BV,"1")</f>
        <v>11</v>
      </c>
      <c r="C35" s="31">
        <f>+SUMIFS('Base '!$BQ:$BQ,'Base '!$BS:$BS,A35,'Base '!$BW:$BW,"1")</f>
        <v>15</v>
      </c>
      <c r="D35" s="36">
        <f>+SUMIFS('Base '!$BQ:$BQ,'Base '!$BS:$BS,A35,'Base '!$BX:$BX,"1")</f>
        <v>0</v>
      </c>
    </row>
    <row r="36" spans="1:10" x14ac:dyDescent="0.3">
      <c r="A36" s="29">
        <v>7</v>
      </c>
      <c r="B36" s="30">
        <f>+SUMIFS('Base '!$BQ:$BQ,'Base '!$BS:$BS,A36,'Base '!$BV:$BV,"1")</f>
        <v>5</v>
      </c>
      <c r="C36" s="31">
        <f>+SUMIFS('Base '!$BQ:$BQ,'Base '!$BS:$BS,A36,'Base '!$BW:$BW,"1")</f>
        <v>11</v>
      </c>
      <c r="D36" s="36">
        <f>+SUMIFS('Base '!$BQ:$BQ,'Base '!$BS:$BS,A36,'Base '!$BX:$BX,"1")</f>
        <v>0</v>
      </c>
    </row>
    <row r="37" spans="1:10" x14ac:dyDescent="0.3">
      <c r="A37" s="29">
        <v>8</v>
      </c>
      <c r="B37" s="30">
        <f>+SUMIFS('Base '!$BQ:$BQ,'Base '!$BS:$BS,A37,'Base '!$BV:$BV,"1")</f>
        <v>29</v>
      </c>
      <c r="C37" s="31">
        <f>+SUMIFS('Base '!$BQ:$BQ,'Base '!$BS:$BS,A37,'Base '!$BW:$BW,"1")</f>
        <v>9</v>
      </c>
      <c r="D37" s="36">
        <f>+SUMIFS('Base '!$BQ:$BQ,'Base '!$BS:$BS,A37,'Base '!$BX:$BX,"1")</f>
        <v>0</v>
      </c>
      <c r="F37" s="8"/>
      <c r="G37" s="8"/>
      <c r="H37" s="8"/>
      <c r="I37" s="8"/>
    </row>
    <row r="38" spans="1:10" x14ac:dyDescent="0.3">
      <c r="A38" s="29">
        <v>9</v>
      </c>
      <c r="B38" s="30">
        <f>+SUMIFS('Base '!$BQ:$BQ,'Base '!$BS:$BS,A38,'Base '!$BV:$BV,"1")</f>
        <v>10</v>
      </c>
      <c r="C38" s="31">
        <f>+SUMIFS('Base '!$BQ:$BQ,'Base '!$BS:$BS,A38,'Base '!$BW:$BW,"1")</f>
        <v>10</v>
      </c>
      <c r="D38" s="36">
        <f>+SUMIFS('Base '!$BQ:$BQ,'Base '!$BS:$BS,A38,'Base '!$BX:$BX,"1")</f>
        <v>1</v>
      </c>
      <c r="F38" s="8"/>
      <c r="G38" s="8"/>
      <c r="H38" s="8"/>
      <c r="I38" s="8"/>
    </row>
    <row r="39" spans="1:10" x14ac:dyDescent="0.3">
      <c r="A39" s="29">
        <v>10</v>
      </c>
      <c r="B39" s="30">
        <f>+SUMIFS('Base '!$BQ:$BQ,'Base '!$BS:$BS,A39,'Base '!$BV:$BV,"1")</f>
        <v>15</v>
      </c>
      <c r="C39" s="31">
        <f>+SUMIFS('Base '!$BQ:$BQ,'Base '!$BS:$BS,A39,'Base '!$BW:$BW,"1")</f>
        <v>8</v>
      </c>
      <c r="D39" s="36">
        <f>+SUMIFS('Base '!$BQ:$BQ,'Base '!$BS:$BS,A39,'Base '!$BX:$BX,"1")</f>
        <v>2</v>
      </c>
      <c r="F39" s="8"/>
      <c r="G39" s="8"/>
      <c r="H39" s="8"/>
      <c r="I39" s="8"/>
    </row>
    <row r="40" spans="1:10" x14ac:dyDescent="0.3">
      <c r="A40" s="29">
        <v>11</v>
      </c>
      <c r="B40" s="30">
        <f>+SUMIFS('Base '!$BQ:$BQ,'Base '!$BS:$BS,A40,'Base '!$BV:$BV,"1")</f>
        <v>5</v>
      </c>
      <c r="C40" s="31">
        <f>+SUMIFS('Base '!$BQ:$BQ,'Base '!$BS:$BS,A40,'Base '!$BW:$BW,"1")</f>
        <v>2</v>
      </c>
      <c r="D40" s="36">
        <f>+SUMIFS('Base '!$BQ:$BQ,'Base '!$BS:$BS,A40,'Base '!$BX:$BX,"1")</f>
        <v>0</v>
      </c>
      <c r="F40" s="8"/>
      <c r="G40" s="8"/>
      <c r="H40" s="8"/>
      <c r="I40" s="8"/>
      <c r="J40" s="8"/>
    </row>
    <row r="41" spans="1:10" x14ac:dyDescent="0.3">
      <c r="A41" s="29">
        <v>12</v>
      </c>
      <c r="B41" s="30">
        <f>+SUMIFS('Base '!$BQ:$BQ,'Base '!$BS:$BS,A41,'Base '!$BV:$BV,"1")</f>
        <v>6</v>
      </c>
      <c r="C41" s="31">
        <f>+SUMIFS('Base '!$BQ:$BQ,'Base '!$BS:$BS,A41,'Base '!$BW:$BW,"1")</f>
        <v>1</v>
      </c>
      <c r="D41" s="36">
        <f>+SUMIFS('Base '!$BQ:$BQ,'Base '!$BS:$BS,A41,'Base '!$BX:$BX,"1")</f>
        <v>0</v>
      </c>
      <c r="F41" s="8"/>
      <c r="G41" s="8"/>
      <c r="H41" s="8"/>
      <c r="I41" s="8"/>
      <c r="J41" s="8"/>
    </row>
    <row r="42" spans="1:10" x14ac:dyDescent="0.3">
      <c r="A42" s="29">
        <v>13</v>
      </c>
      <c r="B42" s="30">
        <f>+SUMIFS('Base '!$BQ:$BQ,'Base '!$BS:$BS,A42,'Base '!$BV:$BV,"1")</f>
        <v>9</v>
      </c>
      <c r="C42" s="31">
        <f>+SUMIFS('Base '!$BQ:$BQ,'Base '!$BS:$BS,A42,'Base '!$BW:$BW,"1")</f>
        <v>7</v>
      </c>
      <c r="D42" s="36">
        <f>+SUMIFS('Base '!$BQ:$BQ,'Base '!$BS:$BS,A42,'Base '!$BX:$BX,"1")</f>
        <v>0</v>
      </c>
      <c r="F42" s="8"/>
      <c r="G42" s="8"/>
      <c r="H42" s="8"/>
      <c r="I42" s="8"/>
      <c r="J42" s="8"/>
    </row>
    <row r="43" spans="1:10" x14ac:dyDescent="0.3">
      <c r="A43" s="29">
        <v>14</v>
      </c>
      <c r="B43" s="30">
        <f>+SUMIFS('Base '!$BQ:$BQ,'Base '!$BS:$BS,A43,'Base '!$BV:$BV,"1")</f>
        <v>14</v>
      </c>
      <c r="C43" s="31">
        <f>+SUMIFS('Base '!$BQ:$BQ,'Base '!$BS:$BS,A43,'Base '!$BW:$BW,"1")</f>
        <v>7</v>
      </c>
      <c r="D43" s="36">
        <f>+SUMIFS('Base '!$BQ:$BQ,'Base '!$BS:$BS,A43,'Base '!$BX:$BX,"1")</f>
        <v>1</v>
      </c>
      <c r="F43" s="8"/>
      <c r="G43" s="8"/>
      <c r="H43" s="8"/>
      <c r="I43" s="8"/>
      <c r="J43" s="8"/>
    </row>
    <row r="44" spans="1:10" x14ac:dyDescent="0.3">
      <c r="A44" s="29">
        <v>15</v>
      </c>
      <c r="B44" s="30">
        <f>+SUMIFS('Base '!$BQ:$BQ,'Base '!$BS:$BS,A44,'Base '!$BV:$BV,"1")</f>
        <v>58</v>
      </c>
      <c r="C44" s="31">
        <f>+SUMIFS('Base '!$BQ:$BQ,'Base '!$BS:$BS,A44,'Base '!$BW:$BW,"1")</f>
        <v>11</v>
      </c>
      <c r="D44" s="36">
        <f>+SUMIFS('Base '!$BQ:$BQ,'Base '!$BS:$BS,A44,'Base '!$BX:$BX,"1")</f>
        <v>2</v>
      </c>
      <c r="F44" s="8"/>
      <c r="G44" s="8"/>
      <c r="H44" s="8"/>
      <c r="I44" s="8"/>
      <c r="J44" s="8"/>
    </row>
    <row r="45" spans="1:10" x14ac:dyDescent="0.3">
      <c r="A45" s="29">
        <v>16</v>
      </c>
      <c r="B45" s="30">
        <f>+SUMIFS('Base '!$BQ:$BQ,'Base '!$BS:$BS,A45,'Base '!$BV:$BV,"1")</f>
        <v>29</v>
      </c>
      <c r="C45" s="31">
        <f>+SUMIFS('Base '!$BQ:$BQ,'Base '!$BS:$BS,A45,'Base '!$BW:$BW,"1")</f>
        <v>15</v>
      </c>
      <c r="D45" s="36">
        <f>+SUMIFS('Base '!$BQ:$BQ,'Base '!$BS:$BS,A45,'Base '!$BX:$BX,"1")</f>
        <v>2</v>
      </c>
      <c r="F45" s="8"/>
      <c r="G45" s="8"/>
      <c r="H45" s="8"/>
      <c r="I45" s="8"/>
      <c r="J45" s="8"/>
    </row>
    <row r="46" spans="1:10" x14ac:dyDescent="0.3">
      <c r="A46" s="29">
        <v>17</v>
      </c>
      <c r="B46" s="30">
        <f>+SUMIFS('Base '!$BQ:$BQ,'Base '!$BS:$BS,A46,'Base '!$BV:$BV,"1")</f>
        <v>63</v>
      </c>
      <c r="C46" s="31">
        <f>+SUMIFS('Base '!$BQ:$BQ,'Base '!$BS:$BS,A46,'Base '!$BW:$BW,"1")</f>
        <v>21</v>
      </c>
      <c r="D46" s="36">
        <f>+SUMIFS('Base '!$BQ:$BQ,'Base '!$BS:$BS,A46,'Base '!$BX:$BX,"1")</f>
        <v>1</v>
      </c>
      <c r="F46" s="8"/>
      <c r="G46" s="8"/>
      <c r="H46" s="8"/>
      <c r="I46" s="8"/>
      <c r="J46" s="8"/>
    </row>
    <row r="47" spans="1:10" x14ac:dyDescent="0.3">
      <c r="A47" s="29">
        <v>18</v>
      </c>
      <c r="B47" s="30">
        <f>+SUMIFS('Base '!$BQ:$BQ,'Base '!$BS:$BS,A47,'Base '!$BV:$BV,"1")</f>
        <v>11</v>
      </c>
      <c r="C47" s="31">
        <f>+SUMIFS('Base '!$BQ:$BQ,'Base '!$BS:$BS,A47,'Base '!$BW:$BW,"1")</f>
        <v>14</v>
      </c>
      <c r="D47" s="36">
        <f>+SUMIFS('Base '!$BQ:$BQ,'Base '!$BS:$BS,A47,'Base '!$BX:$BX,"1")</f>
        <v>0</v>
      </c>
      <c r="F47" s="8"/>
      <c r="G47" s="8"/>
      <c r="H47" s="8"/>
      <c r="I47" s="8"/>
      <c r="J47" s="8"/>
    </row>
    <row r="48" spans="1:10" x14ac:dyDescent="0.3">
      <c r="A48" s="29">
        <v>19</v>
      </c>
      <c r="B48" s="30">
        <f>+SUMIFS('Base '!$BQ:$BQ,'Base '!$BS:$BS,A48,'Base '!$BV:$BV,"1")</f>
        <v>0</v>
      </c>
      <c r="C48" s="31">
        <f>+SUMIFS('Base '!$BQ:$BQ,'Base '!$BS:$BS,A48,'Base '!$BW:$BW,"1")</f>
        <v>2</v>
      </c>
      <c r="D48" s="36">
        <f>+SUMIFS('Base '!$BQ:$BQ,'Base '!$BS:$BS,A48,'Base '!$BX:$BX,"1")</f>
        <v>1</v>
      </c>
      <c r="F48" s="8"/>
      <c r="G48" s="8"/>
      <c r="H48" s="8"/>
      <c r="I48" s="8"/>
    </row>
    <row r="49" spans="1:6" x14ac:dyDescent="0.3">
      <c r="A49" s="29">
        <v>20</v>
      </c>
      <c r="B49" s="30">
        <f>+SUMIFS('Base '!$BQ:$BQ,'Base '!$BS:$BS,A49,'Base '!$BV:$BV,"1")</f>
        <v>12</v>
      </c>
      <c r="C49" s="31">
        <f>+SUMIFS('Base '!$BQ:$BQ,'Base '!$BS:$BS,A49,'Base '!$BW:$BW,"1")</f>
        <v>16</v>
      </c>
      <c r="D49" s="36">
        <f>+SUMIFS('Base '!$BQ:$BQ,'Base '!$BS:$BS,A49,'Base '!$BX:$BX,"1")</f>
        <v>4</v>
      </c>
    </row>
    <row r="50" spans="1:6" x14ac:dyDescent="0.3">
      <c r="A50" s="29">
        <v>21</v>
      </c>
      <c r="B50" s="30">
        <f>+SUMIFS('Base '!$BQ:$BQ,'Base '!$BS:$BS,A50,'Base '!$BV:$BV,"1")</f>
        <v>3</v>
      </c>
      <c r="C50" s="31">
        <f>+SUMIFS('Base '!$BQ:$BQ,'Base '!$BS:$BS,A50,'Base '!$BW:$BW,"1")</f>
        <v>6</v>
      </c>
      <c r="D50" s="36">
        <f>+SUMIFS('Base '!$BQ:$BQ,'Base '!$BS:$BS,A50,'Base '!$BX:$BX,"1")</f>
        <v>2</v>
      </c>
    </row>
    <row r="51" spans="1:6" x14ac:dyDescent="0.3">
      <c r="A51" s="29">
        <v>22</v>
      </c>
      <c r="B51" s="30">
        <f>+SUMIFS('Base '!$BQ:$BQ,'Base '!$BS:$BS,A51,'Base '!$BV:$BV,"1")</f>
        <v>50</v>
      </c>
      <c r="C51" s="31">
        <f>+SUMIFS('Base '!$BQ:$BQ,'Base '!$BS:$BS,A51,'Base '!$BW:$BW,"1")</f>
        <v>7</v>
      </c>
      <c r="D51" s="36">
        <f>+SUMIFS('Base '!$BQ:$BQ,'Base '!$BS:$BS,A51,'Base '!$BX:$BX,"1")</f>
        <v>0</v>
      </c>
    </row>
    <row r="52" spans="1:6" x14ac:dyDescent="0.3">
      <c r="A52" s="29">
        <v>23</v>
      </c>
      <c r="B52" s="30">
        <f>+SUMIFS('Base '!$BQ:$BQ,'Base '!$BS:$BS,A52,'Base '!$BV:$BV,"1")</f>
        <v>11</v>
      </c>
      <c r="C52" s="31">
        <f>+SUMIFS('Base '!$BQ:$BQ,'Base '!$BS:$BS,A52,'Base '!$BW:$BW,"1")</f>
        <v>9</v>
      </c>
      <c r="D52" s="36">
        <f>+SUMIFS('Base '!$BQ:$BQ,'Base '!$BS:$BS,A52,'Base '!$BX:$BX,"1")</f>
        <v>0</v>
      </c>
    </row>
    <row r="53" spans="1:6" x14ac:dyDescent="0.3">
      <c r="A53" s="29">
        <v>24</v>
      </c>
      <c r="B53" s="30">
        <f>+SUMIFS('Base '!$BQ:$BQ,'Base '!$BS:$BS,A53,'Base '!$BV:$BV,"1")</f>
        <v>1</v>
      </c>
      <c r="C53" s="31">
        <f>+SUMIFS('Base '!$BQ:$BQ,'Base '!$BS:$BS,A53,'Base '!$BW:$BW,"1")</f>
        <v>7</v>
      </c>
      <c r="D53" s="36">
        <f>+SUMIFS('Base '!$BQ:$BQ,'Base '!$BS:$BS,A53,'Base '!$BX:$BX,"1")</f>
        <v>0</v>
      </c>
    </row>
    <row r="54" spans="1:6" x14ac:dyDescent="0.3">
      <c r="A54" s="29">
        <v>25</v>
      </c>
      <c r="B54" s="30">
        <f>+SUMIFS('Base '!$BQ:$BQ,'Base '!$BS:$BS,A54,'Base '!$BV:$BV,"1")</f>
        <v>4</v>
      </c>
      <c r="C54" s="31">
        <f>+SUMIFS('Base '!$BQ:$BQ,'Base '!$BS:$BS,A54,'Base '!$BW:$BW,"1")</f>
        <v>11</v>
      </c>
      <c r="D54" s="36">
        <f>+SUMIFS('Base '!$BQ:$BQ,'Base '!$BS:$BS,A54,'Base '!$BX:$BX,"1")</f>
        <v>0</v>
      </c>
    </row>
    <row r="55" spans="1:6" x14ac:dyDescent="0.3">
      <c r="A55" s="29">
        <v>26</v>
      </c>
      <c r="B55" s="30">
        <f>+SUMIFS('Base '!$BQ:$BQ,'Base '!$BS:$BS,A55,'Base '!$BV:$BV,"1")</f>
        <v>0</v>
      </c>
      <c r="C55" s="31">
        <f>+SUMIFS('Base '!$BQ:$BQ,'Base '!$BS:$BS,A55,'Base '!$BW:$BW,"1")</f>
        <v>7</v>
      </c>
      <c r="D55" s="36">
        <f>+SUMIFS('Base '!$BQ:$BQ,'Base '!$BS:$BS,A55,'Base '!$BX:$BX,"1")</f>
        <v>0</v>
      </c>
    </row>
    <row r="56" spans="1:6" x14ac:dyDescent="0.3">
      <c r="A56" s="29">
        <v>27</v>
      </c>
      <c r="B56" s="30">
        <f>+SUMIFS('Base '!$BQ:$BQ,'Base '!$BS:$BS,A56,'Base '!$BV:$BV,"1")</f>
        <v>5</v>
      </c>
      <c r="C56" s="31">
        <f>+SUMIFS('Base '!$BQ:$BQ,'Base '!$BS:$BS,A56,'Base '!$BW:$BW,"1")</f>
        <v>8</v>
      </c>
      <c r="D56" s="36">
        <f>+SUMIFS('Base '!$BQ:$BQ,'Base '!$BS:$BS,A56,'Base '!$BX:$BX,"1")</f>
        <v>1</v>
      </c>
    </row>
    <row r="57" spans="1:6" x14ac:dyDescent="0.3">
      <c r="A57" s="29">
        <v>28</v>
      </c>
      <c r="B57" s="30">
        <f>+SUMIFS('Base '!$BQ:$BQ,'Base '!$BS:$BS,A57,'Base '!$BV:$BV,"1")</f>
        <v>2</v>
      </c>
      <c r="C57" s="31">
        <f>+SUMIFS('Base '!$BQ:$BQ,'Base '!$BS:$BS,A57,'Base '!$BW:$BW,"1")</f>
        <v>9</v>
      </c>
      <c r="D57" s="36">
        <f>+SUMIFS('Base '!$BQ:$BQ,'Base '!$BS:$BS,A57,'Base '!$BX:$BX,"1")</f>
        <v>0</v>
      </c>
    </row>
    <row r="58" spans="1:6" x14ac:dyDescent="0.3">
      <c r="A58" s="29">
        <v>29</v>
      </c>
      <c r="B58" s="30">
        <f>+SUMIFS('Base '!$BQ:$BQ,'Base '!$BS:$BS,A58,'Base '!$BV:$BV,"1")</f>
        <v>5</v>
      </c>
      <c r="C58" s="31">
        <f>+SUMIFS('Base '!$BQ:$BQ,'Base '!$BS:$BS,A58,'Base '!$BW:$BW,"1")</f>
        <v>7</v>
      </c>
      <c r="D58" s="36">
        <f>+SUMIFS('Base '!$BQ:$BQ,'Base '!$BS:$BS,A58,'Base '!$BX:$BX,"1")</f>
        <v>0</v>
      </c>
    </row>
    <row r="59" spans="1:6" x14ac:dyDescent="0.3">
      <c r="A59" s="29">
        <v>30</v>
      </c>
      <c r="B59" s="30">
        <f>+SUMIFS('Base '!$BQ:$BQ,'Base '!$BS:$BS,A59,'Base '!$BV:$BV,"1")</f>
        <v>7</v>
      </c>
      <c r="C59" s="31">
        <f>+SUMIFS('Base '!$BQ:$BQ,'Base '!$BS:$BS,A59,'Base '!$BW:$BW,"1")</f>
        <v>10</v>
      </c>
      <c r="D59" s="36">
        <f>+SUMIFS('Base '!$BQ:$BQ,'Base '!$BS:$BS,A59,'Base '!$BX:$BX,"1")</f>
        <v>0</v>
      </c>
    </row>
    <row r="60" spans="1:6" x14ac:dyDescent="0.3">
      <c r="A60" s="26">
        <v>31</v>
      </c>
      <c r="B60" s="30">
        <f>+SUMIFS('Base '!$BQ:$BQ,'Base '!$BS:$BS,A60,'Base '!$BV:$BV,"1")</f>
        <v>9</v>
      </c>
      <c r="C60" s="31">
        <f>+SUMIFS('Base '!$BQ:$BQ,'Base '!$BS:$BS,A60,'Base '!$BW:$BW,"1")</f>
        <v>7</v>
      </c>
      <c r="D60" s="36">
        <f>+SUMIFS('Base '!$BQ:$BQ,'Base '!$BS:$BS,A60,'Base '!$BX:$BX,"1")</f>
        <v>0</v>
      </c>
    </row>
    <row r="64" spans="1:6" x14ac:dyDescent="0.3">
      <c r="A64" s="22" t="s">
        <v>201</v>
      </c>
      <c r="B64" s="22" t="s">
        <v>200</v>
      </c>
      <c r="C64"/>
      <c r="D64"/>
      <c r="E64"/>
      <c r="F64"/>
    </row>
    <row r="65" spans="1:15" x14ac:dyDescent="0.3">
      <c r="A65" s="22" t="s">
        <v>198</v>
      </c>
      <c r="B65" t="s">
        <v>134</v>
      </c>
      <c r="C65" t="s">
        <v>116</v>
      </c>
      <c r="D65" t="s">
        <v>83</v>
      </c>
      <c r="E65" t="s">
        <v>66</v>
      </c>
      <c r="F65" t="s">
        <v>199</v>
      </c>
      <c r="I65" s="22" t="s">
        <v>198</v>
      </c>
      <c r="J65" t="s">
        <v>202</v>
      </c>
      <c r="K65" t="s">
        <v>295</v>
      </c>
      <c r="M65" s="22" t="s">
        <v>198</v>
      </c>
      <c r="N65" t="s">
        <v>202</v>
      </c>
      <c r="O65" t="s">
        <v>295</v>
      </c>
    </row>
    <row r="66" spans="1:15" x14ac:dyDescent="0.3">
      <c r="A66" s="23" t="s">
        <v>174</v>
      </c>
      <c r="B66" s="24">
        <v>34</v>
      </c>
      <c r="C66" s="24">
        <v>35</v>
      </c>
      <c r="D66" s="24">
        <v>22</v>
      </c>
      <c r="E66" s="24">
        <v>80</v>
      </c>
      <c r="F66" s="24">
        <v>171</v>
      </c>
      <c r="I66" s="23" t="s">
        <v>174</v>
      </c>
      <c r="J66" s="25">
        <v>3.1832456140350813</v>
      </c>
      <c r="K66" s="66">
        <v>171</v>
      </c>
      <c r="M66" s="23" t="s">
        <v>82</v>
      </c>
      <c r="N66" s="25">
        <v>2.8909090909090942</v>
      </c>
      <c r="O66" s="66">
        <v>187</v>
      </c>
    </row>
    <row r="67" spans="1:15" x14ac:dyDescent="0.3">
      <c r="A67" s="23" t="s">
        <v>224</v>
      </c>
      <c r="B67" s="24">
        <v>9</v>
      </c>
      <c r="C67" s="24">
        <v>33</v>
      </c>
      <c r="D67" s="24">
        <v>4</v>
      </c>
      <c r="E67" s="24">
        <v>39</v>
      </c>
      <c r="F67" s="24">
        <v>85</v>
      </c>
      <c r="I67" s="23" t="s">
        <v>224</v>
      </c>
      <c r="J67" s="25">
        <v>3.880470588235291</v>
      </c>
      <c r="K67" s="66">
        <v>85</v>
      </c>
      <c r="M67" s="23" t="s">
        <v>74</v>
      </c>
      <c r="N67" s="25">
        <v>3.8019104477611911</v>
      </c>
      <c r="O67" s="66">
        <v>335</v>
      </c>
    </row>
    <row r="68" spans="1:15" x14ac:dyDescent="0.3">
      <c r="A68" s="23" t="s">
        <v>221</v>
      </c>
      <c r="B68" s="24">
        <v>16</v>
      </c>
      <c r="C68" s="24">
        <v>16</v>
      </c>
      <c r="D68" s="24">
        <v>5</v>
      </c>
      <c r="E68" s="24">
        <v>24</v>
      </c>
      <c r="F68" s="24">
        <v>61</v>
      </c>
      <c r="I68" s="23" t="s">
        <v>221</v>
      </c>
      <c r="J68" s="25">
        <v>4.1396721311475408</v>
      </c>
      <c r="K68" s="66">
        <v>61</v>
      </c>
      <c r="M68" s="23" t="s">
        <v>78</v>
      </c>
      <c r="N68" s="25">
        <v>3.2851167315175038</v>
      </c>
      <c r="O68" s="66">
        <v>257</v>
      </c>
    </row>
    <row r="69" spans="1:15" x14ac:dyDescent="0.3">
      <c r="A69" s="23" t="s">
        <v>220</v>
      </c>
      <c r="B69" s="24">
        <v>9</v>
      </c>
      <c r="C69" s="24">
        <v>18</v>
      </c>
      <c r="D69" s="24">
        <v>3</v>
      </c>
      <c r="E69" s="24">
        <v>10</v>
      </c>
      <c r="F69" s="24">
        <v>40</v>
      </c>
      <c r="I69" s="23" t="s">
        <v>220</v>
      </c>
      <c r="J69" s="25">
        <v>3.3746249999999995</v>
      </c>
      <c r="K69" s="66">
        <v>40</v>
      </c>
      <c r="M69" s="23" t="s">
        <v>212</v>
      </c>
      <c r="N69" s="25"/>
      <c r="O69" s="66"/>
    </row>
    <row r="70" spans="1:15" x14ac:dyDescent="0.3">
      <c r="A70" s="23" t="s">
        <v>216</v>
      </c>
      <c r="B70" s="24">
        <v>2</v>
      </c>
      <c r="C70" s="24">
        <v>20</v>
      </c>
      <c r="D70" s="24">
        <v>11</v>
      </c>
      <c r="E70" s="24">
        <v>3</v>
      </c>
      <c r="F70" s="24">
        <v>36</v>
      </c>
      <c r="I70" s="23" t="s">
        <v>216</v>
      </c>
      <c r="J70" s="25">
        <v>3.3351388888888889</v>
      </c>
      <c r="K70" s="66">
        <v>36</v>
      </c>
      <c r="M70" s="23" t="s">
        <v>199</v>
      </c>
      <c r="N70" s="25">
        <v>3.4127278562259513</v>
      </c>
      <c r="O70" s="66">
        <v>779</v>
      </c>
    </row>
    <row r="71" spans="1:15" x14ac:dyDescent="0.3">
      <c r="A71" s="23" t="s">
        <v>497</v>
      </c>
      <c r="B71" s="24">
        <v>2</v>
      </c>
      <c r="C71" s="24">
        <v>13</v>
      </c>
      <c r="D71" s="24">
        <v>3</v>
      </c>
      <c r="E71" s="24">
        <v>14</v>
      </c>
      <c r="F71" s="24">
        <v>32</v>
      </c>
      <c r="I71" s="23" t="s">
        <v>497</v>
      </c>
      <c r="J71" s="25">
        <v>4.3407812499999991</v>
      </c>
      <c r="K71" s="66">
        <v>32</v>
      </c>
      <c r="M71"/>
      <c r="N71"/>
      <c r="O71"/>
    </row>
    <row r="72" spans="1:15" x14ac:dyDescent="0.3">
      <c r="A72" s="23" t="s">
        <v>267</v>
      </c>
      <c r="B72" s="24">
        <v>4</v>
      </c>
      <c r="C72" s="24">
        <v>4</v>
      </c>
      <c r="D72" s="24">
        <v>6</v>
      </c>
      <c r="E72" s="24">
        <v>15</v>
      </c>
      <c r="F72" s="24">
        <v>29</v>
      </c>
      <c r="I72" s="23" t="s">
        <v>267</v>
      </c>
      <c r="J72" s="25">
        <v>3.9237931034482756</v>
      </c>
      <c r="K72" s="66">
        <v>29</v>
      </c>
      <c r="M72"/>
      <c r="N72"/>
      <c r="O72"/>
    </row>
    <row r="73" spans="1:15" x14ac:dyDescent="0.3">
      <c r="A73" s="23" t="s">
        <v>420</v>
      </c>
      <c r="B73" s="24"/>
      <c r="C73" s="24">
        <v>7</v>
      </c>
      <c r="D73" s="24"/>
      <c r="E73" s="24">
        <v>22</v>
      </c>
      <c r="F73" s="24">
        <v>29</v>
      </c>
      <c r="I73" s="23" t="s">
        <v>420</v>
      </c>
      <c r="J73" s="25">
        <v>3.2424137931034474</v>
      </c>
      <c r="K73" s="66">
        <v>29</v>
      </c>
      <c r="M73"/>
      <c r="N73"/>
      <c r="O73"/>
    </row>
    <row r="74" spans="1:15" x14ac:dyDescent="0.3">
      <c r="A74" s="23" t="s">
        <v>167</v>
      </c>
      <c r="B74" s="24">
        <v>2</v>
      </c>
      <c r="C74" s="24">
        <v>18</v>
      </c>
      <c r="D74" s="24"/>
      <c r="E74" s="24">
        <v>8</v>
      </c>
      <c r="F74" s="24">
        <v>28</v>
      </c>
      <c r="I74" s="23" t="s">
        <v>167</v>
      </c>
      <c r="J74" s="25">
        <v>3.2739285714285709</v>
      </c>
      <c r="K74" s="66">
        <v>28</v>
      </c>
      <c r="M74"/>
      <c r="N74"/>
      <c r="O74"/>
    </row>
    <row r="75" spans="1:15" x14ac:dyDescent="0.3">
      <c r="A75" s="23" t="s">
        <v>215</v>
      </c>
      <c r="B75" s="24">
        <v>1</v>
      </c>
      <c r="C75" s="24">
        <v>16</v>
      </c>
      <c r="D75" s="24">
        <v>6</v>
      </c>
      <c r="E75" s="24">
        <v>5</v>
      </c>
      <c r="F75" s="24">
        <v>28</v>
      </c>
      <c r="I75" s="23" t="s">
        <v>215</v>
      </c>
      <c r="J75" s="25">
        <v>3.253392857142857</v>
      </c>
      <c r="K75" s="66">
        <v>28</v>
      </c>
      <c r="M75"/>
      <c r="N75"/>
      <c r="O75"/>
    </row>
    <row r="76" spans="1:15" x14ac:dyDescent="0.3">
      <c r="A76" s="23" t="s">
        <v>269</v>
      </c>
      <c r="B76" s="24">
        <v>1</v>
      </c>
      <c r="C76" s="24">
        <v>11</v>
      </c>
      <c r="D76" s="24">
        <v>2</v>
      </c>
      <c r="E76" s="24">
        <v>9</v>
      </c>
      <c r="F76" s="24">
        <v>23</v>
      </c>
      <c r="I76" s="23" t="s">
        <v>269</v>
      </c>
      <c r="J76" s="25">
        <v>3.66804347826087</v>
      </c>
      <c r="K76" s="66">
        <v>23</v>
      </c>
      <c r="M76"/>
      <c r="N76"/>
      <c r="O76"/>
    </row>
    <row r="77" spans="1:15" x14ac:dyDescent="0.3">
      <c r="A77" s="23" t="s">
        <v>219</v>
      </c>
      <c r="B77" s="24">
        <v>2</v>
      </c>
      <c r="C77" s="24">
        <v>13</v>
      </c>
      <c r="D77" s="24">
        <v>4</v>
      </c>
      <c r="E77" s="24">
        <v>4</v>
      </c>
      <c r="F77" s="24">
        <v>23</v>
      </c>
      <c r="I77" s="23" t="s">
        <v>219</v>
      </c>
      <c r="J77" s="25">
        <v>1.9236956521739124</v>
      </c>
      <c r="K77" s="66">
        <v>23</v>
      </c>
      <c r="M77"/>
      <c r="N77"/>
      <c r="O77"/>
    </row>
    <row r="78" spans="1:15" x14ac:dyDescent="0.3">
      <c r="A78" s="23" t="s">
        <v>262</v>
      </c>
      <c r="B78" s="24">
        <v>6</v>
      </c>
      <c r="C78" s="24">
        <v>10</v>
      </c>
      <c r="D78" s="24">
        <v>2</v>
      </c>
      <c r="E78" s="24">
        <v>4</v>
      </c>
      <c r="F78" s="24">
        <v>22</v>
      </c>
      <c r="I78" s="23" t="s">
        <v>262</v>
      </c>
      <c r="J78" s="25">
        <v>3.6449999999999991</v>
      </c>
      <c r="K78" s="66">
        <v>22</v>
      </c>
      <c r="M78"/>
      <c r="N78"/>
      <c r="O78"/>
    </row>
    <row r="79" spans="1:15" x14ac:dyDescent="0.3">
      <c r="A79" s="23" t="s">
        <v>214</v>
      </c>
      <c r="B79" s="24">
        <v>2</v>
      </c>
      <c r="C79" s="24">
        <v>8</v>
      </c>
      <c r="D79" s="24">
        <v>3</v>
      </c>
      <c r="E79" s="24">
        <v>7</v>
      </c>
      <c r="F79" s="24">
        <v>20</v>
      </c>
      <c r="I79" s="23" t="s">
        <v>214</v>
      </c>
      <c r="J79" s="25">
        <v>3.0987499999999994</v>
      </c>
      <c r="K79" s="66">
        <v>20</v>
      </c>
      <c r="M79"/>
      <c r="N79"/>
      <c r="O79"/>
    </row>
    <row r="80" spans="1:15" x14ac:dyDescent="0.3">
      <c r="A80" s="23" t="s">
        <v>342</v>
      </c>
      <c r="B80" s="24"/>
      <c r="C80" s="24">
        <v>9</v>
      </c>
      <c r="D80" s="24"/>
      <c r="E80" s="24">
        <v>1</v>
      </c>
      <c r="F80" s="24">
        <v>10</v>
      </c>
      <c r="I80" s="23" t="s">
        <v>342</v>
      </c>
      <c r="J80" s="25">
        <v>3.1484999999999999</v>
      </c>
      <c r="K80" s="66">
        <v>10</v>
      </c>
      <c r="M80"/>
      <c r="N80"/>
      <c r="O80"/>
    </row>
    <row r="81" spans="1:15" x14ac:dyDescent="0.3">
      <c r="A81" s="23" t="s">
        <v>218</v>
      </c>
      <c r="B81" s="24">
        <v>2</v>
      </c>
      <c r="C81" s="24">
        <v>6</v>
      </c>
      <c r="D81" s="24"/>
      <c r="E81" s="24">
        <v>2</v>
      </c>
      <c r="F81" s="24">
        <v>10</v>
      </c>
      <c r="I81" s="23" t="s">
        <v>218</v>
      </c>
      <c r="J81" s="25">
        <v>4.1349999999999998</v>
      </c>
      <c r="K81" s="66">
        <v>10</v>
      </c>
      <c r="M81"/>
      <c r="N81"/>
      <c r="O81"/>
    </row>
    <row r="82" spans="1:15" x14ac:dyDescent="0.3">
      <c r="A82" s="23" t="s">
        <v>235</v>
      </c>
      <c r="B82" s="24">
        <v>3</v>
      </c>
      <c r="C82" s="24">
        <v>4</v>
      </c>
      <c r="D82" s="24">
        <v>2</v>
      </c>
      <c r="E82" s="24">
        <v>1</v>
      </c>
      <c r="F82" s="24">
        <v>10</v>
      </c>
      <c r="I82" s="23" t="s">
        <v>235</v>
      </c>
      <c r="J82" s="25">
        <v>2.6960000000000002</v>
      </c>
      <c r="K82" s="66">
        <v>10</v>
      </c>
      <c r="M82"/>
      <c r="N82"/>
      <c r="O82"/>
    </row>
    <row r="83" spans="1:15" x14ac:dyDescent="0.3">
      <c r="A83" s="23" t="s">
        <v>229</v>
      </c>
      <c r="B83" s="24">
        <v>1</v>
      </c>
      <c r="C83" s="24">
        <v>2</v>
      </c>
      <c r="D83" s="24"/>
      <c r="E83" s="24">
        <v>6</v>
      </c>
      <c r="F83" s="24">
        <v>9</v>
      </c>
      <c r="I83" s="23" t="s">
        <v>229</v>
      </c>
      <c r="J83" s="25">
        <v>2.9983333333333331</v>
      </c>
      <c r="K83" s="66">
        <v>9</v>
      </c>
      <c r="M83"/>
      <c r="N83"/>
      <c r="O83"/>
    </row>
    <row r="84" spans="1:15" x14ac:dyDescent="0.3">
      <c r="A84" s="23" t="s">
        <v>184</v>
      </c>
      <c r="B84" s="24"/>
      <c r="C84" s="24">
        <v>3</v>
      </c>
      <c r="D84" s="24"/>
      <c r="E84" s="24">
        <v>5</v>
      </c>
      <c r="F84" s="24">
        <v>8</v>
      </c>
      <c r="I84" s="23" t="s">
        <v>184</v>
      </c>
      <c r="J84" s="25">
        <v>3.4387499999999998</v>
      </c>
      <c r="K84" s="66">
        <v>8</v>
      </c>
      <c r="M84"/>
      <c r="N84"/>
      <c r="O84"/>
    </row>
    <row r="85" spans="1:15" x14ac:dyDescent="0.3">
      <c r="A85" s="23" t="s">
        <v>241</v>
      </c>
      <c r="B85" s="24"/>
      <c r="C85" s="24">
        <v>4</v>
      </c>
      <c r="D85" s="24"/>
      <c r="E85" s="24">
        <v>3</v>
      </c>
      <c r="F85" s="24">
        <v>7</v>
      </c>
      <c r="I85" s="23" t="s">
        <v>241</v>
      </c>
      <c r="J85" s="25">
        <v>3.6550000000000002</v>
      </c>
      <c r="K85" s="66">
        <v>7</v>
      </c>
      <c r="M85"/>
      <c r="N85"/>
      <c r="O85"/>
    </row>
    <row r="86" spans="1:15" x14ac:dyDescent="0.3">
      <c r="A86" s="23" t="s">
        <v>314</v>
      </c>
      <c r="B86" s="24">
        <v>1</v>
      </c>
      <c r="C86" s="24">
        <v>1</v>
      </c>
      <c r="D86" s="24">
        <v>1</v>
      </c>
      <c r="E86" s="24">
        <v>3</v>
      </c>
      <c r="F86" s="24">
        <v>6</v>
      </c>
      <c r="I86" s="23" t="s">
        <v>314</v>
      </c>
      <c r="J86" s="25">
        <v>2.7608333333333337</v>
      </c>
      <c r="K86" s="66">
        <v>6</v>
      </c>
      <c r="M86"/>
      <c r="N86"/>
      <c r="O86"/>
    </row>
    <row r="87" spans="1:15" x14ac:dyDescent="0.3">
      <c r="A87" s="23" t="s">
        <v>166</v>
      </c>
      <c r="B87" s="24">
        <v>2</v>
      </c>
      <c r="C87" s="24">
        <v>1</v>
      </c>
      <c r="D87" s="24">
        <v>1</v>
      </c>
      <c r="E87" s="24">
        <v>2</v>
      </c>
      <c r="F87" s="24">
        <v>6</v>
      </c>
      <c r="I87" s="23" t="s">
        <v>166</v>
      </c>
      <c r="J87" s="25">
        <v>4.3125</v>
      </c>
      <c r="K87" s="66">
        <v>6</v>
      </c>
      <c r="M87"/>
      <c r="N87"/>
      <c r="O87"/>
    </row>
    <row r="88" spans="1:15" x14ac:dyDescent="0.3">
      <c r="A88" s="23" t="s">
        <v>230</v>
      </c>
      <c r="B88" s="24"/>
      <c r="C88" s="24">
        <v>5</v>
      </c>
      <c r="D88" s="24"/>
      <c r="E88" s="24">
        <v>1</v>
      </c>
      <c r="F88" s="24">
        <v>6</v>
      </c>
      <c r="I88" s="23" t="s">
        <v>230</v>
      </c>
      <c r="J88" s="25">
        <v>3.0350000000000001</v>
      </c>
      <c r="K88" s="66">
        <v>6</v>
      </c>
      <c r="M88"/>
      <c r="N88"/>
      <c r="O88"/>
    </row>
    <row r="89" spans="1:15" x14ac:dyDescent="0.3">
      <c r="A89" s="23" t="s">
        <v>299</v>
      </c>
      <c r="B89" s="24">
        <v>1</v>
      </c>
      <c r="C89" s="24">
        <v>3</v>
      </c>
      <c r="D89" s="24">
        <v>1</v>
      </c>
      <c r="E89" s="24">
        <v>1</v>
      </c>
      <c r="F89" s="24">
        <v>6</v>
      </c>
      <c r="I89" s="23" t="s">
        <v>299</v>
      </c>
      <c r="J89" s="25">
        <v>3.6074999999999995</v>
      </c>
      <c r="K89" s="66">
        <v>6</v>
      </c>
      <c r="M89"/>
      <c r="N89"/>
      <c r="O89"/>
    </row>
    <row r="90" spans="1:15" x14ac:dyDescent="0.3">
      <c r="A90" s="23" t="s">
        <v>301</v>
      </c>
      <c r="B90" s="24"/>
      <c r="C90" s="24">
        <v>3</v>
      </c>
      <c r="D90" s="24">
        <v>2</v>
      </c>
      <c r="E90" s="24"/>
      <c r="F90" s="24">
        <v>5</v>
      </c>
      <c r="I90" s="23" t="s">
        <v>301</v>
      </c>
      <c r="J90" s="25">
        <v>2.7660000000000005</v>
      </c>
      <c r="K90" s="66">
        <v>5</v>
      </c>
      <c r="M90"/>
      <c r="N90"/>
      <c r="O90"/>
    </row>
    <row r="91" spans="1:15" x14ac:dyDescent="0.3">
      <c r="A91" s="23" t="s">
        <v>344</v>
      </c>
      <c r="B91" s="24"/>
      <c r="C91" s="24">
        <v>4</v>
      </c>
      <c r="D91" s="24"/>
      <c r="E91" s="24">
        <v>1</v>
      </c>
      <c r="F91" s="24">
        <v>5</v>
      </c>
      <c r="I91" s="23" t="s">
        <v>344</v>
      </c>
      <c r="J91" s="25">
        <v>3.173</v>
      </c>
      <c r="K91" s="66">
        <v>5</v>
      </c>
      <c r="M91"/>
      <c r="N91"/>
      <c r="O91"/>
    </row>
    <row r="92" spans="1:15" x14ac:dyDescent="0.3">
      <c r="A92" s="23" t="s">
        <v>222</v>
      </c>
      <c r="B92" s="24">
        <v>1</v>
      </c>
      <c r="C92" s="24">
        <v>3</v>
      </c>
      <c r="D92" s="24"/>
      <c r="E92" s="24">
        <v>1</v>
      </c>
      <c r="F92" s="24">
        <v>5</v>
      </c>
      <c r="I92" s="23" t="s">
        <v>222</v>
      </c>
      <c r="J92" s="25">
        <v>2.7969999999999997</v>
      </c>
      <c r="K92" s="66">
        <v>5</v>
      </c>
      <c r="M92"/>
      <c r="N92"/>
      <c r="O92"/>
    </row>
    <row r="93" spans="1:15" x14ac:dyDescent="0.3">
      <c r="A93" s="23" t="s">
        <v>239</v>
      </c>
      <c r="B93" s="24">
        <v>1</v>
      </c>
      <c r="C93" s="24">
        <v>2</v>
      </c>
      <c r="D93" s="24">
        <v>2</v>
      </c>
      <c r="E93" s="24"/>
      <c r="F93" s="24">
        <v>5</v>
      </c>
      <c r="I93" s="23" t="s">
        <v>239</v>
      </c>
      <c r="J93" s="25">
        <v>2.7190000000000003</v>
      </c>
      <c r="K93" s="66">
        <v>5</v>
      </c>
      <c r="M93"/>
      <c r="N93"/>
      <c r="O93"/>
    </row>
    <row r="94" spans="1:15" x14ac:dyDescent="0.3">
      <c r="A94" s="23" t="s">
        <v>231</v>
      </c>
      <c r="B94" s="24"/>
      <c r="C94" s="24">
        <v>4</v>
      </c>
      <c r="D94" s="24"/>
      <c r="E94" s="24"/>
      <c r="F94" s="24">
        <v>4</v>
      </c>
      <c r="I94" s="23" t="s">
        <v>231</v>
      </c>
      <c r="J94" s="25">
        <v>3.165</v>
      </c>
      <c r="K94" s="66">
        <v>4</v>
      </c>
      <c r="M94"/>
      <c r="N94"/>
      <c r="O94"/>
    </row>
    <row r="95" spans="1:15" x14ac:dyDescent="0.3">
      <c r="A95" s="23" t="s">
        <v>312</v>
      </c>
      <c r="B95" s="24">
        <v>1</v>
      </c>
      <c r="C95" s="24">
        <v>2</v>
      </c>
      <c r="D95" s="24"/>
      <c r="E95" s="24"/>
      <c r="F95" s="24">
        <v>3</v>
      </c>
      <c r="I95" s="23" t="s">
        <v>312</v>
      </c>
      <c r="J95" s="25">
        <v>3.75</v>
      </c>
      <c r="K95" s="66">
        <v>3</v>
      </c>
      <c r="M95"/>
      <c r="N95"/>
      <c r="O95"/>
    </row>
    <row r="96" spans="1:15" x14ac:dyDescent="0.3">
      <c r="A96" s="23" t="s">
        <v>305</v>
      </c>
      <c r="B96" s="24">
        <v>1</v>
      </c>
      <c r="C96" s="24">
        <v>2</v>
      </c>
      <c r="D96" s="24"/>
      <c r="E96" s="24"/>
      <c r="F96" s="24">
        <v>3</v>
      </c>
      <c r="I96" s="23" t="s">
        <v>305</v>
      </c>
      <c r="J96" s="25">
        <v>2.8650000000000002</v>
      </c>
      <c r="K96" s="66">
        <v>3</v>
      </c>
      <c r="M96"/>
      <c r="N96"/>
      <c r="O96"/>
    </row>
    <row r="97" spans="1:15" x14ac:dyDescent="0.3">
      <c r="A97" s="23" t="s">
        <v>636</v>
      </c>
      <c r="B97" s="24">
        <v>1</v>
      </c>
      <c r="C97" s="24"/>
      <c r="D97" s="24">
        <v>2</v>
      </c>
      <c r="E97" s="24"/>
      <c r="F97" s="24">
        <v>3</v>
      </c>
      <c r="I97" s="23" t="s">
        <v>636</v>
      </c>
      <c r="J97" s="25">
        <v>2.1666666666666665</v>
      </c>
      <c r="K97" s="66">
        <v>3</v>
      </c>
      <c r="M97"/>
      <c r="N97"/>
      <c r="O97"/>
    </row>
    <row r="98" spans="1:15" x14ac:dyDescent="0.3">
      <c r="A98" s="23" t="s">
        <v>240</v>
      </c>
      <c r="B98" s="24">
        <v>1</v>
      </c>
      <c r="C98" s="24">
        <v>2</v>
      </c>
      <c r="D98" s="24"/>
      <c r="E98" s="24"/>
      <c r="F98" s="24">
        <v>3</v>
      </c>
      <c r="I98" s="23" t="s">
        <v>240</v>
      </c>
      <c r="J98" s="25">
        <v>2.4483333333333337</v>
      </c>
      <c r="K98" s="66">
        <v>3</v>
      </c>
      <c r="M98"/>
      <c r="N98"/>
      <c r="O98"/>
    </row>
    <row r="99" spans="1:15" x14ac:dyDescent="0.3">
      <c r="A99" s="23" t="s">
        <v>225</v>
      </c>
      <c r="B99" s="24"/>
      <c r="C99" s="24">
        <v>3</v>
      </c>
      <c r="D99" s="24"/>
      <c r="E99" s="24"/>
      <c r="F99" s="24">
        <v>3</v>
      </c>
      <c r="I99" s="23" t="s">
        <v>225</v>
      </c>
      <c r="J99" s="25">
        <v>3.8033333333333332</v>
      </c>
      <c r="K99" s="66">
        <v>3</v>
      </c>
      <c r="M99"/>
      <c r="N99"/>
      <c r="O99"/>
    </row>
    <row r="100" spans="1:15" x14ac:dyDescent="0.3">
      <c r="A100" s="23" t="s">
        <v>223</v>
      </c>
      <c r="B100" s="24">
        <v>2</v>
      </c>
      <c r="C100" s="24"/>
      <c r="D100" s="24">
        <v>1</v>
      </c>
      <c r="E100" s="24"/>
      <c r="F100" s="24">
        <v>3</v>
      </c>
      <c r="I100" s="23" t="s">
        <v>223</v>
      </c>
      <c r="J100" s="25">
        <v>2.5</v>
      </c>
      <c r="K100" s="66">
        <v>3</v>
      </c>
      <c r="M100"/>
      <c r="N100"/>
      <c r="O100"/>
    </row>
    <row r="101" spans="1:15" x14ac:dyDescent="0.3">
      <c r="A101" s="23" t="s">
        <v>257</v>
      </c>
      <c r="B101" s="24">
        <v>1</v>
      </c>
      <c r="C101" s="24">
        <v>2</v>
      </c>
      <c r="D101" s="24"/>
      <c r="E101" s="24"/>
      <c r="F101" s="24">
        <v>3</v>
      </c>
      <c r="I101" s="23" t="s">
        <v>257</v>
      </c>
      <c r="J101" s="25">
        <v>3.1266666666666665</v>
      </c>
      <c r="K101" s="66">
        <v>3</v>
      </c>
      <c r="M101"/>
      <c r="N101"/>
      <c r="O101"/>
    </row>
    <row r="102" spans="1:15" x14ac:dyDescent="0.3">
      <c r="A102" s="23" t="s">
        <v>3013</v>
      </c>
      <c r="B102" s="24"/>
      <c r="C102" s="24"/>
      <c r="D102" s="24"/>
      <c r="E102" s="24">
        <v>2</v>
      </c>
      <c r="F102" s="24">
        <v>2</v>
      </c>
      <c r="I102" s="23" t="s">
        <v>3013</v>
      </c>
      <c r="J102" s="25">
        <v>3.4399999999999995</v>
      </c>
      <c r="K102" s="66">
        <v>2</v>
      </c>
      <c r="M102"/>
      <c r="N102"/>
      <c r="O102"/>
    </row>
    <row r="103" spans="1:15" x14ac:dyDescent="0.3">
      <c r="A103" s="23" t="s">
        <v>270</v>
      </c>
      <c r="B103" s="24">
        <v>2</v>
      </c>
      <c r="C103" s="24"/>
      <c r="D103" s="24"/>
      <c r="E103" s="24"/>
      <c r="F103" s="24">
        <v>2</v>
      </c>
      <c r="I103" s="23" t="s">
        <v>270</v>
      </c>
      <c r="J103" s="25">
        <v>2.5</v>
      </c>
      <c r="K103" s="66">
        <v>2</v>
      </c>
      <c r="M103"/>
      <c r="N103"/>
      <c r="O103"/>
    </row>
    <row r="104" spans="1:15" x14ac:dyDescent="0.3">
      <c r="A104" s="23" t="s">
        <v>2415</v>
      </c>
      <c r="B104" s="24">
        <v>1</v>
      </c>
      <c r="C104" s="24">
        <v>1</v>
      </c>
      <c r="D104" s="24"/>
      <c r="E104" s="24"/>
      <c r="F104" s="24">
        <v>2</v>
      </c>
      <c r="I104" s="23" t="s">
        <v>2415</v>
      </c>
      <c r="J104" s="25">
        <v>2.6950000000000003</v>
      </c>
      <c r="K104" s="66">
        <v>2</v>
      </c>
      <c r="M104"/>
      <c r="N104"/>
      <c r="O104"/>
    </row>
    <row r="105" spans="1:15" x14ac:dyDescent="0.3">
      <c r="A105" s="23" t="s">
        <v>273</v>
      </c>
      <c r="B105" s="24"/>
      <c r="C105" s="24">
        <v>2</v>
      </c>
      <c r="D105" s="24"/>
      <c r="E105" s="24"/>
      <c r="F105" s="24">
        <v>2</v>
      </c>
      <c r="I105" s="23" t="s">
        <v>273</v>
      </c>
      <c r="J105" s="25">
        <v>3.125</v>
      </c>
      <c r="K105" s="66">
        <v>2</v>
      </c>
      <c r="M105"/>
      <c r="N105"/>
      <c r="O105"/>
    </row>
    <row r="106" spans="1:15" x14ac:dyDescent="0.3">
      <c r="A106" s="23" t="s">
        <v>285</v>
      </c>
      <c r="B106" s="24">
        <v>1</v>
      </c>
      <c r="C106" s="24">
        <v>1</v>
      </c>
      <c r="D106" s="24"/>
      <c r="E106" s="24"/>
      <c r="F106" s="24">
        <v>2</v>
      </c>
      <c r="I106" s="23" t="s">
        <v>285</v>
      </c>
      <c r="J106" s="25">
        <v>2.8125</v>
      </c>
      <c r="K106" s="66">
        <v>2</v>
      </c>
      <c r="M106"/>
      <c r="N106"/>
      <c r="O106"/>
    </row>
    <row r="107" spans="1:15" x14ac:dyDescent="0.3">
      <c r="A107" s="23" t="s">
        <v>236</v>
      </c>
      <c r="B107" s="24"/>
      <c r="C107" s="24">
        <v>2</v>
      </c>
      <c r="D107" s="24"/>
      <c r="E107" s="24"/>
      <c r="F107" s="24">
        <v>2</v>
      </c>
      <c r="I107" s="23" t="s">
        <v>236</v>
      </c>
      <c r="J107" s="25">
        <v>3.5175000000000005</v>
      </c>
      <c r="K107" s="66">
        <v>2</v>
      </c>
      <c r="M107"/>
      <c r="N107"/>
      <c r="O107"/>
    </row>
    <row r="108" spans="1:15" x14ac:dyDescent="0.3">
      <c r="A108" s="23" t="s">
        <v>238</v>
      </c>
      <c r="B108" s="24">
        <v>1</v>
      </c>
      <c r="C108" s="24"/>
      <c r="D108" s="24">
        <v>1</v>
      </c>
      <c r="E108" s="24"/>
      <c r="F108" s="24">
        <v>2</v>
      </c>
      <c r="I108" s="23" t="s">
        <v>238</v>
      </c>
      <c r="J108" s="25">
        <v>2.5</v>
      </c>
      <c r="K108" s="66">
        <v>2</v>
      </c>
      <c r="M108"/>
      <c r="N108"/>
      <c r="O108"/>
    </row>
    <row r="109" spans="1:15" x14ac:dyDescent="0.3">
      <c r="A109" s="23" t="s">
        <v>3026</v>
      </c>
      <c r="B109" s="24"/>
      <c r="C109" s="24">
        <v>1</v>
      </c>
      <c r="D109" s="24"/>
      <c r="E109" s="24"/>
      <c r="F109" s="24">
        <v>1</v>
      </c>
      <c r="I109" s="23" t="s">
        <v>341</v>
      </c>
      <c r="J109" s="25">
        <v>2.5</v>
      </c>
      <c r="K109" s="66">
        <v>1</v>
      </c>
      <c r="M109"/>
      <c r="N109"/>
      <c r="O109"/>
    </row>
    <row r="110" spans="1:15" x14ac:dyDescent="0.3">
      <c r="A110" s="23" t="s">
        <v>1360</v>
      </c>
      <c r="B110" s="24"/>
      <c r="C110" s="24">
        <v>1</v>
      </c>
      <c r="D110" s="24"/>
      <c r="E110" s="24"/>
      <c r="F110" s="24">
        <v>1</v>
      </c>
      <c r="I110" s="23" t="s">
        <v>1360</v>
      </c>
      <c r="J110" s="25">
        <v>2.9700000000000006</v>
      </c>
      <c r="K110" s="66">
        <v>1</v>
      </c>
      <c r="M110"/>
      <c r="N110"/>
      <c r="O110"/>
    </row>
    <row r="111" spans="1:15" x14ac:dyDescent="0.3">
      <c r="A111" s="23" t="s">
        <v>561</v>
      </c>
      <c r="B111" s="24"/>
      <c r="C111" s="24"/>
      <c r="D111" s="24">
        <v>1</v>
      </c>
      <c r="E111" s="24"/>
      <c r="F111" s="24">
        <v>1</v>
      </c>
      <c r="I111" s="23" t="s">
        <v>561</v>
      </c>
      <c r="J111" s="25">
        <v>2.5</v>
      </c>
      <c r="K111" s="66">
        <v>1</v>
      </c>
      <c r="M111"/>
      <c r="N111"/>
      <c r="O111"/>
    </row>
    <row r="112" spans="1:15" x14ac:dyDescent="0.3">
      <c r="A112" s="23" t="s">
        <v>217</v>
      </c>
      <c r="B112" s="24"/>
      <c r="C112" s="24">
        <v>1</v>
      </c>
      <c r="D112" s="24"/>
      <c r="E112" s="24"/>
      <c r="F112" s="24">
        <v>1</v>
      </c>
      <c r="I112" s="23" t="s">
        <v>217</v>
      </c>
      <c r="J112" s="25">
        <v>3.125</v>
      </c>
      <c r="K112" s="66">
        <v>1</v>
      </c>
      <c r="M112"/>
      <c r="N112"/>
      <c r="O112"/>
    </row>
    <row r="113" spans="1:15" x14ac:dyDescent="0.3">
      <c r="A113" s="23" t="s">
        <v>2457</v>
      </c>
      <c r="B113" s="24">
        <v>1</v>
      </c>
      <c r="C113" s="24"/>
      <c r="D113" s="24"/>
      <c r="E113" s="24"/>
      <c r="F113" s="24">
        <v>1</v>
      </c>
      <c r="I113" s="23" t="s">
        <v>2457</v>
      </c>
      <c r="J113" s="25">
        <v>2.5</v>
      </c>
      <c r="K113" s="66">
        <v>1</v>
      </c>
      <c r="M113"/>
      <c r="N113"/>
      <c r="O113"/>
    </row>
    <row r="114" spans="1:15" x14ac:dyDescent="0.3">
      <c r="A114" s="23" t="s">
        <v>234</v>
      </c>
      <c r="B114" s="24"/>
      <c r="C114" s="24">
        <v>1</v>
      </c>
      <c r="D114" s="24"/>
      <c r="E114" s="24"/>
      <c r="F114" s="24">
        <v>1</v>
      </c>
      <c r="I114" s="23" t="s">
        <v>173</v>
      </c>
      <c r="J114" s="25">
        <v>2.9700000000000006</v>
      </c>
      <c r="K114" s="66">
        <v>1</v>
      </c>
      <c r="M114"/>
      <c r="N114"/>
      <c r="O114"/>
    </row>
    <row r="115" spans="1:15" x14ac:dyDescent="0.3">
      <c r="A115" s="23" t="s">
        <v>3035</v>
      </c>
      <c r="B115" s="24"/>
      <c r="C115" s="24"/>
      <c r="D115" s="24">
        <v>1</v>
      </c>
      <c r="E115" s="24"/>
      <c r="F115" s="24">
        <v>1</v>
      </c>
      <c r="I115" s="23" t="s">
        <v>272</v>
      </c>
      <c r="J115" s="25">
        <v>2.8149999999999995</v>
      </c>
      <c r="K115" s="66">
        <v>1</v>
      </c>
      <c r="M115"/>
      <c r="N115"/>
      <c r="O115"/>
    </row>
    <row r="116" spans="1:15" x14ac:dyDescent="0.3">
      <c r="A116" s="23" t="s">
        <v>311</v>
      </c>
      <c r="B116" s="24"/>
      <c r="C116" s="24">
        <v>1</v>
      </c>
      <c r="D116" s="24"/>
      <c r="E116" s="24"/>
      <c r="F116" s="24">
        <v>1</v>
      </c>
      <c r="I116" s="23" t="s">
        <v>311</v>
      </c>
      <c r="J116" s="25">
        <v>3.125</v>
      </c>
      <c r="K116" s="66">
        <v>1</v>
      </c>
      <c r="M116"/>
      <c r="N116"/>
      <c r="O116"/>
    </row>
    <row r="117" spans="1:15" x14ac:dyDescent="0.3">
      <c r="A117" s="23" t="s">
        <v>249</v>
      </c>
      <c r="B117" s="24">
        <v>1</v>
      </c>
      <c r="C117" s="24"/>
      <c r="D117" s="24"/>
      <c r="E117" s="24"/>
      <c r="F117" s="24">
        <v>1</v>
      </c>
      <c r="I117" s="23" t="s">
        <v>234</v>
      </c>
      <c r="J117" s="25">
        <v>2.8149999999999995</v>
      </c>
      <c r="K117" s="66">
        <v>1</v>
      </c>
      <c r="M117"/>
      <c r="N117"/>
      <c r="O117"/>
    </row>
    <row r="118" spans="1:15" x14ac:dyDescent="0.3">
      <c r="A118" s="23" t="s">
        <v>1073</v>
      </c>
      <c r="B118" s="24"/>
      <c r="C118" s="24"/>
      <c r="D118" s="24"/>
      <c r="E118" s="24">
        <v>1</v>
      </c>
      <c r="F118" s="24">
        <v>1</v>
      </c>
      <c r="I118" s="23" t="s">
        <v>1073</v>
      </c>
      <c r="J118" s="25">
        <v>2.8900000000000006</v>
      </c>
      <c r="K118" s="66">
        <v>1</v>
      </c>
      <c r="M118"/>
      <c r="N118"/>
      <c r="O118"/>
    </row>
    <row r="119" spans="1:15" x14ac:dyDescent="0.3">
      <c r="A119" s="23" t="s">
        <v>1991</v>
      </c>
      <c r="B119" s="24"/>
      <c r="C119" s="24"/>
      <c r="D119" s="24">
        <v>1</v>
      </c>
      <c r="E119" s="24"/>
      <c r="F119" s="24">
        <v>1</v>
      </c>
      <c r="I119" s="23" t="s">
        <v>1991</v>
      </c>
      <c r="J119" s="25">
        <v>1</v>
      </c>
      <c r="K119" s="66">
        <v>1</v>
      </c>
      <c r="M119"/>
      <c r="N119"/>
      <c r="O119"/>
    </row>
    <row r="120" spans="1:15" x14ac:dyDescent="0.3">
      <c r="A120" s="23" t="s">
        <v>272</v>
      </c>
      <c r="B120" s="24"/>
      <c r="C120" s="24">
        <v>1</v>
      </c>
      <c r="D120" s="24"/>
      <c r="E120" s="24"/>
      <c r="F120" s="24">
        <v>1</v>
      </c>
      <c r="I120" s="23" t="s">
        <v>3026</v>
      </c>
      <c r="J120" s="25">
        <v>3.125</v>
      </c>
      <c r="K120" s="66">
        <v>1</v>
      </c>
      <c r="M120"/>
      <c r="N120"/>
      <c r="O120"/>
    </row>
    <row r="121" spans="1:15" x14ac:dyDescent="0.3">
      <c r="A121" s="23" t="s">
        <v>173</v>
      </c>
      <c r="B121" s="24"/>
      <c r="C121" s="24">
        <v>1</v>
      </c>
      <c r="D121" s="24"/>
      <c r="E121" s="24"/>
      <c r="F121" s="24">
        <v>1</v>
      </c>
      <c r="I121" s="23" t="s">
        <v>3035</v>
      </c>
      <c r="J121" s="25">
        <v>2.5</v>
      </c>
      <c r="K121" s="66">
        <v>1</v>
      </c>
      <c r="M121"/>
      <c r="N121"/>
      <c r="O121"/>
    </row>
    <row r="122" spans="1:15" x14ac:dyDescent="0.3">
      <c r="A122" s="23" t="s">
        <v>330</v>
      </c>
      <c r="B122" s="24"/>
      <c r="C122" s="24">
        <v>1</v>
      </c>
      <c r="D122" s="24"/>
      <c r="E122" s="24"/>
      <c r="F122" s="24">
        <v>1</v>
      </c>
      <c r="I122" s="23" t="s">
        <v>249</v>
      </c>
      <c r="J122" s="25">
        <v>2.5</v>
      </c>
      <c r="K122" s="66">
        <v>1</v>
      </c>
      <c r="M122"/>
      <c r="N122"/>
      <c r="O122"/>
    </row>
    <row r="123" spans="1:15" x14ac:dyDescent="0.3">
      <c r="A123" s="23" t="s">
        <v>341</v>
      </c>
      <c r="B123" s="24">
        <v>1</v>
      </c>
      <c r="C123" s="24"/>
      <c r="D123" s="24"/>
      <c r="E123" s="24"/>
      <c r="F123" s="24">
        <v>1</v>
      </c>
      <c r="I123" s="23" t="s">
        <v>330</v>
      </c>
      <c r="J123" s="25">
        <v>3.9049999999999994</v>
      </c>
      <c r="K123" s="66">
        <v>1</v>
      </c>
      <c r="M123"/>
      <c r="N123"/>
      <c r="O123"/>
    </row>
    <row r="124" spans="1:15" x14ac:dyDescent="0.3">
      <c r="A124" s="23" t="s">
        <v>199</v>
      </c>
      <c r="B124" s="24">
        <v>117</v>
      </c>
      <c r="C124" s="24">
        <v>301</v>
      </c>
      <c r="D124" s="24">
        <v>87</v>
      </c>
      <c r="E124" s="24">
        <v>274</v>
      </c>
      <c r="F124" s="24">
        <v>779</v>
      </c>
      <c r="I124" s="23" t="s">
        <v>212</v>
      </c>
      <c r="J124" s="25"/>
      <c r="K124" s="66"/>
      <c r="M124"/>
      <c r="N124"/>
      <c r="O124"/>
    </row>
    <row r="125" spans="1:15" x14ac:dyDescent="0.3">
      <c r="A125"/>
      <c r="B125"/>
      <c r="C125"/>
      <c r="D125"/>
      <c r="E125"/>
      <c r="F125"/>
      <c r="I125" s="23" t="s">
        <v>199</v>
      </c>
      <c r="J125" s="25">
        <v>3.4127278562259398</v>
      </c>
      <c r="K125" s="66">
        <v>779</v>
      </c>
      <c r="M125"/>
      <c r="N125"/>
      <c r="O125"/>
    </row>
    <row r="126" spans="1:15" x14ac:dyDescent="0.3">
      <c r="A126"/>
      <c r="B126"/>
      <c r="C126"/>
      <c r="D126"/>
      <c r="E126"/>
      <c r="F126"/>
      <c r="I126"/>
      <c r="J126"/>
      <c r="K126"/>
      <c r="M126"/>
      <c r="N126"/>
      <c r="O126"/>
    </row>
    <row r="127" spans="1:15" x14ac:dyDescent="0.3">
      <c r="A127"/>
      <c r="B127"/>
      <c r="C127"/>
      <c r="D127"/>
      <c r="E127"/>
      <c r="F127"/>
      <c r="I127"/>
      <c r="J127"/>
      <c r="K127"/>
      <c r="M127"/>
      <c r="N127"/>
      <c r="O127"/>
    </row>
    <row r="128" spans="1:15" x14ac:dyDescent="0.3">
      <c r="A128"/>
      <c r="B128"/>
      <c r="C128"/>
      <c r="D128"/>
      <c r="E128"/>
      <c r="F128"/>
      <c r="I128"/>
      <c r="J128"/>
      <c r="K128"/>
      <c r="M128"/>
      <c r="N128"/>
      <c r="O128"/>
    </row>
    <row r="129" spans="1:15" x14ac:dyDescent="0.3">
      <c r="A129"/>
      <c r="B129"/>
      <c r="C129"/>
      <c r="D129"/>
      <c r="E129"/>
      <c r="F129"/>
      <c r="I129"/>
      <c r="J129"/>
      <c r="K129"/>
      <c r="M129"/>
      <c r="N129"/>
      <c r="O129"/>
    </row>
    <row r="130" spans="1:15" x14ac:dyDescent="0.3">
      <c r="A130"/>
      <c r="B130"/>
      <c r="C130"/>
      <c r="D130"/>
      <c r="E130"/>
      <c r="F130"/>
      <c r="I130"/>
      <c r="J130"/>
      <c r="K130"/>
      <c r="M130"/>
      <c r="N130"/>
      <c r="O130"/>
    </row>
    <row r="131" spans="1:15" x14ac:dyDescent="0.3">
      <c r="I131"/>
      <c r="J131"/>
      <c r="K131"/>
      <c r="M131"/>
      <c r="N131"/>
      <c r="O131"/>
    </row>
    <row r="132" spans="1:15" x14ac:dyDescent="0.3">
      <c r="I132"/>
      <c r="J132"/>
    </row>
  </sheetData>
  <pageMargins left="0.7" right="0.7" top="0.75" bottom="0.75" header="0.3" footer="0.3"/>
  <pageSetup orientation="portrait" verticalDpi="0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XFD345"/>
  <sheetViews>
    <sheetView topLeftCell="P297" workbookViewId="0">
      <selection activeCell="T303" sqref="T303:T312"/>
    </sheetView>
  </sheetViews>
  <sheetFormatPr baseColWidth="10" defaultColWidth="11.44140625" defaultRowHeight="14.4" x14ac:dyDescent="0.3"/>
  <cols>
    <col min="1" max="1" width="28.109375" style="6" bestFit="1" customWidth="1"/>
    <col min="2" max="2" width="15" style="6" bestFit="1" customWidth="1"/>
    <col min="3" max="3" width="7.77734375" style="6" bestFit="1" customWidth="1"/>
    <col min="4" max="4" width="28.109375" style="6" bestFit="1" customWidth="1"/>
    <col min="5" max="5" width="16.33203125" style="6" bestFit="1" customWidth="1"/>
    <col min="6" max="6" width="12.6640625" style="6" bestFit="1" customWidth="1"/>
    <col min="7" max="7" width="16.21875" style="6" bestFit="1" customWidth="1"/>
    <col min="8" max="8" width="16.33203125" style="6" bestFit="1" customWidth="1"/>
    <col min="9" max="9" width="22.88671875" style="6" bestFit="1" customWidth="1"/>
    <col min="10" max="10" width="14.109375" style="6" bestFit="1" customWidth="1"/>
    <col min="11" max="11" width="8.33203125" style="6" bestFit="1" customWidth="1"/>
    <col min="12" max="12" width="15.5546875" style="6" bestFit="1" customWidth="1"/>
    <col min="13" max="17" width="17.6640625" style="6" customWidth="1"/>
    <col min="18" max="18" width="28.109375" style="6" bestFit="1" customWidth="1"/>
    <col min="19" max="19" width="14.109375" style="6" bestFit="1" customWidth="1"/>
    <col min="20" max="20" width="8.33203125" style="6" bestFit="1" customWidth="1"/>
    <col min="21" max="21" width="15.5546875" style="6" bestFit="1" customWidth="1"/>
    <col min="22" max="24" width="17.6640625" style="6" customWidth="1"/>
    <col min="25" max="16384" width="11.44140625" style="6"/>
  </cols>
  <sheetData>
    <row r="2" spans="1:4" x14ac:dyDescent="0.3">
      <c r="A2" s="13" t="s">
        <v>188</v>
      </c>
      <c r="B2" s="10">
        <f>+SUMIFS('Base '!$BQ:$BQ,'Base '!$F:$F,"tv")</f>
        <v>117</v>
      </c>
    </row>
    <row r="3" spans="1:4" x14ac:dyDescent="0.3">
      <c r="A3" s="8"/>
      <c r="B3" s="8"/>
    </row>
    <row r="4" spans="1:4" x14ac:dyDescent="0.3">
      <c r="A4" s="7" t="s">
        <v>57</v>
      </c>
      <c r="B4" s="11">
        <f>+AVERAGEIFS('Base '!$BU:$BU,'Base '!$F:$F,"tv")</f>
        <v>3.4914529914529915</v>
      </c>
    </row>
    <row r="5" spans="1:4" x14ac:dyDescent="0.3">
      <c r="D5" s="14" t="s">
        <v>190</v>
      </c>
    </row>
    <row r="6" spans="1:4" x14ac:dyDescent="0.3">
      <c r="A6" s="14" t="s">
        <v>18</v>
      </c>
      <c r="B6" s="41">
        <f>+SUMIFS('Base '!$S:$S,'Base '!$F:$F,"tv")</f>
        <v>0</v>
      </c>
      <c r="D6" s="41" t="e">
        <f>+AVERAGEIFS('Base '!$S:$S,'Base '!$F:$F,"tv")</f>
        <v>#DIV/0!</v>
      </c>
    </row>
    <row r="8" spans="1:4" x14ac:dyDescent="0.3">
      <c r="A8" s="16" t="s">
        <v>21</v>
      </c>
      <c r="B8" s="119">
        <f>+SUMIFS('Base '!$BT:$BT,'Base '!$F:$F,"tv")</f>
        <v>0.45131127450980413</v>
      </c>
    </row>
    <row r="10" spans="1:4" x14ac:dyDescent="0.3">
      <c r="A10" s="15" t="s">
        <v>192</v>
      </c>
      <c r="B10" s="17">
        <f>+SUMIFS('Base '!U:U,'Base '!BV:BV,1,'Base '!$F:$F,"tv")</f>
        <v>617121.08000000019</v>
      </c>
    </row>
    <row r="11" spans="1:4" x14ac:dyDescent="0.3">
      <c r="B11" s="37"/>
    </row>
    <row r="12" spans="1:4" x14ac:dyDescent="0.3">
      <c r="B12" s="37"/>
    </row>
    <row r="13" spans="1:4" x14ac:dyDescent="0.3">
      <c r="A13" s="33" t="s">
        <v>181</v>
      </c>
      <c r="B13" s="34" t="s">
        <v>182</v>
      </c>
      <c r="C13" s="35" t="s">
        <v>183</v>
      </c>
    </row>
    <row r="14" spans="1:4" x14ac:dyDescent="0.3">
      <c r="A14" s="68">
        <f>+SUM(G30:G33)/B2</f>
        <v>0.51282051282051277</v>
      </c>
      <c r="B14" s="69">
        <f>+SUM(H30:H33)/B2</f>
        <v>0.4358974358974359</v>
      </c>
      <c r="C14" s="70">
        <f>+SUM(I30:I33)/B2</f>
        <v>5.128205128205128E-2</v>
      </c>
    </row>
    <row r="15" spans="1:4" x14ac:dyDescent="0.3">
      <c r="B15" s="37"/>
    </row>
    <row r="16" spans="1:4" x14ac:dyDescent="0.3">
      <c r="B16" s="37"/>
    </row>
    <row r="17" spans="1:9" x14ac:dyDescent="0.3">
      <c r="A17" s="7" t="s">
        <v>204</v>
      </c>
      <c r="B17" s="41">
        <f>+SUM(G30:I30)</f>
        <v>0</v>
      </c>
    </row>
    <row r="18" spans="1:9" x14ac:dyDescent="0.3">
      <c r="A18" s="7" t="s">
        <v>205</v>
      </c>
      <c r="B18" s="41">
        <f>+SUM(G31:I31)</f>
        <v>0</v>
      </c>
    </row>
    <row r="19" spans="1:9" x14ac:dyDescent="0.3">
      <c r="A19" s="7" t="s">
        <v>206</v>
      </c>
      <c r="B19" s="41">
        <f>+SUM(G32:I32)</f>
        <v>117</v>
      </c>
    </row>
    <row r="20" spans="1:9" x14ac:dyDescent="0.3">
      <c r="A20" s="7" t="s">
        <v>207</v>
      </c>
      <c r="B20" s="41">
        <f>+SUM(G33:I33)</f>
        <v>0</v>
      </c>
    </row>
    <row r="21" spans="1:9" x14ac:dyDescent="0.3">
      <c r="B21" s="37"/>
    </row>
    <row r="22" spans="1:9" x14ac:dyDescent="0.3">
      <c r="B22" s="37"/>
    </row>
    <row r="23" spans="1:9" x14ac:dyDescent="0.3">
      <c r="A23" s="37"/>
      <c r="B23" s="37"/>
    </row>
    <row r="25" spans="1:9" x14ac:dyDescent="0.3">
      <c r="A25" s="7" t="s">
        <v>74</v>
      </c>
      <c r="B25" s="7" t="s">
        <v>194</v>
      </c>
      <c r="C25" s="7" t="s">
        <v>195</v>
      </c>
      <c r="D25" s="7" t="s">
        <v>196</v>
      </c>
    </row>
    <row r="26" spans="1:9" x14ac:dyDescent="0.3">
      <c r="A26" s="20">
        <f>(SUMIFS('Base '!$BQ:$BQ,'Base '!$AX:$AX,"Protagonista",'Base '!$F:$F,"tv"))/$B$2</f>
        <v>0.37606837606837606</v>
      </c>
      <c r="B26" s="21">
        <f>(SUMIFS('Base '!$BQ:$BQ,'Base '!$AE:$AE,"Titular",'Base '!$F:$F,"tv"))/$B$2</f>
        <v>8.5470085470085479E-3</v>
      </c>
      <c r="C26" s="21">
        <f>(SUMIFS('Base '!$BQ:$BQ,'Base '!$AM:$AM,"Sí",'Base '!$F:$F,"tv"))/$B$2</f>
        <v>0</v>
      </c>
      <c r="D26" s="21">
        <f>(SUMIFS('Base '!$BQ:$BQ,'Base '!$AE:$AE,"Portada",'Base '!$F:$F,"tv"))/$B$2</f>
        <v>0</v>
      </c>
    </row>
    <row r="29" spans="1:9" x14ac:dyDescent="0.3">
      <c r="A29" s="32" t="s">
        <v>203</v>
      </c>
      <c r="B29" s="33" t="s">
        <v>181</v>
      </c>
      <c r="C29" s="34" t="s">
        <v>182</v>
      </c>
      <c r="D29" s="35" t="s">
        <v>183</v>
      </c>
      <c r="F29" s="32" t="s">
        <v>203</v>
      </c>
      <c r="G29" s="33" t="s">
        <v>181</v>
      </c>
      <c r="H29" s="34" t="s">
        <v>182</v>
      </c>
      <c r="I29" s="35" t="s">
        <v>183</v>
      </c>
    </row>
    <row r="30" spans="1:9" x14ac:dyDescent="0.3">
      <c r="A30" s="28">
        <v>1</v>
      </c>
      <c r="B30" s="30">
        <f>+SUMIFS('Base '!$BQ:$BQ,'Base '!$BS:$BS,A30,'Base '!$BV:$BV,1,'Base '!$F:$F,"tv")</f>
        <v>1</v>
      </c>
      <c r="C30" s="31">
        <f>+SUMIFS('Base '!$BQ:$BQ,'Base '!$BS:$BS,A30,'Base '!$BW:$BW,1,'Base '!$F:$F,"tv")</f>
        <v>6</v>
      </c>
      <c r="D30" s="36">
        <f>+SUMIFS('Base '!$BQ:$BQ,'Base '!$BS:$BS,A30,'Base '!$BX:$BX,1,'Base '!$F:$F,"tv")</f>
        <v>4</v>
      </c>
      <c r="F30" s="38" t="s">
        <v>204</v>
      </c>
      <c r="G30" s="30"/>
      <c r="H30" s="31"/>
      <c r="I30" s="36"/>
    </row>
    <row r="31" spans="1:9" x14ac:dyDescent="0.3">
      <c r="A31" s="29">
        <v>2</v>
      </c>
      <c r="B31" s="30">
        <f>+SUMIFS('Base '!$BQ:$BQ,'Base '!$BS:$BS,A31,'Base '!$BV:$BV,1,'Base '!$F:$F,"tv")</f>
        <v>1</v>
      </c>
      <c r="C31" s="31">
        <f>+SUMIFS('Base '!$BQ:$BQ,'Base '!$BS:$BS,A31,'Base '!$BW:$BW,1,'Base '!$F:$F,"tv")</f>
        <v>1</v>
      </c>
      <c r="D31" s="36">
        <f>+SUMIFS('Base '!$BQ:$BQ,'Base '!$BS:$BS,A31,'Base '!$BX:$BX,1,'Base '!$F:$F,"tv")</f>
        <v>0</v>
      </c>
      <c r="F31" s="38" t="s">
        <v>205</v>
      </c>
      <c r="G31" s="30"/>
      <c r="H31" s="31"/>
      <c r="I31" s="36"/>
    </row>
    <row r="32" spans="1:9" x14ac:dyDescent="0.3">
      <c r="A32" s="29">
        <v>3</v>
      </c>
      <c r="B32" s="30">
        <f>+SUMIFS('Base '!$BQ:$BQ,'Base '!$BS:$BS,A32,'Base '!$BV:$BV,1,'Base '!$F:$F,"tv")</f>
        <v>1</v>
      </c>
      <c r="C32" s="31">
        <f>+SUMIFS('Base '!$BQ:$BQ,'Base '!$BS:$BS,A32,'Base '!$BW:$BW,1,'Base '!$F:$F,"tv")</f>
        <v>0</v>
      </c>
      <c r="D32" s="36">
        <f>+SUMIFS('Base '!$BQ:$BQ,'Base '!$BS:$BS,A32,'Base '!$BX:$BX,1,'Base '!$F:$F,"tv")</f>
        <v>0</v>
      </c>
      <c r="F32" s="38" t="s">
        <v>206</v>
      </c>
      <c r="G32" s="30">
        <f>+SUMIFS('Base '!$BQ:$BQ,'Base '!$F:$F,"tv",'Base '!$BV:$BV,1)</f>
        <v>60</v>
      </c>
      <c r="H32" s="31">
        <f>+SUMIFS('Base '!$BQ:$BQ,'Base '!$F:$F,"tv",'Base '!$BW:$BW,1)</f>
        <v>51</v>
      </c>
      <c r="I32" s="36">
        <f>+SUMIFS('Base '!$BQ:$BQ,'Base '!$F:$F,"tv",'Base '!$BX:$BX,1)</f>
        <v>6</v>
      </c>
    </row>
    <row r="33" spans="1:10" x14ac:dyDescent="0.3">
      <c r="A33" s="29">
        <v>4</v>
      </c>
      <c r="B33" s="30">
        <f>+SUMIFS('Base '!$BQ:$BQ,'Base '!$BS:$BS,A33,'Base '!$BV:$BV,1,'Base '!$F:$F,"tv")</f>
        <v>2</v>
      </c>
      <c r="C33" s="31">
        <f>+SUMIFS('Base '!$BQ:$BQ,'Base '!$BS:$BS,A33,'Base '!$BW:$BW,1,'Base '!$F:$F,"tv")</f>
        <v>3</v>
      </c>
      <c r="D33" s="36">
        <f>+SUMIFS('Base '!$BQ:$BQ,'Base '!$BS:$BS,A33,'Base '!$BX:$BX,1,'Base '!$F:$F,"tv")</f>
        <v>0</v>
      </c>
      <c r="F33" s="38" t="s">
        <v>207</v>
      </c>
      <c r="G33" s="30"/>
      <c r="H33" s="31"/>
      <c r="I33" s="36"/>
    </row>
    <row r="34" spans="1:10" x14ac:dyDescent="0.3">
      <c r="A34" s="29">
        <v>5</v>
      </c>
      <c r="B34" s="30">
        <f>+SUMIFS('Base '!$BQ:$BQ,'Base '!$BS:$BS,A34,'Base '!$BV:$BV,1,'Base '!$F:$F,"tv")</f>
        <v>0</v>
      </c>
      <c r="C34" s="31">
        <f>+SUMIFS('Base '!$BQ:$BQ,'Base '!$BS:$BS,A34,'Base '!$BW:$BW,1,'Base '!$F:$F,"tv")</f>
        <v>0</v>
      </c>
      <c r="D34" s="36">
        <f>+SUMIFS('Base '!$BQ:$BQ,'Base '!$BS:$BS,A34,'Base '!$BX:$BX,1,'Base '!$F:$F,"tv")</f>
        <v>0</v>
      </c>
      <c r="F34" s="39" t="s">
        <v>208</v>
      </c>
      <c r="G34" s="30">
        <f>+SUM(G30:G33)</f>
        <v>60</v>
      </c>
      <c r="H34" s="31">
        <f t="shared" ref="H34:I34" si="0">+SUM(H30:H33)</f>
        <v>51</v>
      </c>
      <c r="I34" s="36">
        <f t="shared" si="0"/>
        <v>6</v>
      </c>
      <c r="J34" s="40">
        <f>+SUM(G34:I34)</f>
        <v>117</v>
      </c>
    </row>
    <row r="35" spans="1:10" x14ac:dyDescent="0.3">
      <c r="A35" s="29">
        <v>6</v>
      </c>
      <c r="B35" s="30">
        <f>+SUMIFS('Base '!$BQ:$BQ,'Base '!$BS:$BS,A35,'Base '!$BV:$BV,1,'Base '!$F:$F,"tv")</f>
        <v>0</v>
      </c>
      <c r="C35" s="31">
        <f>+SUMIFS('Base '!$BQ:$BQ,'Base '!$BS:$BS,A35,'Base '!$BW:$BW,1,'Base '!$F:$F,"tv")</f>
        <v>0</v>
      </c>
      <c r="D35" s="36">
        <f>+SUMIFS('Base '!$BQ:$BQ,'Base '!$BS:$BS,A35,'Base '!$BX:$BX,1,'Base '!$F:$F,"tv")</f>
        <v>0</v>
      </c>
    </row>
    <row r="36" spans="1:10" x14ac:dyDescent="0.3">
      <c r="A36" s="29">
        <v>7</v>
      </c>
      <c r="B36" s="30">
        <f>+SUMIFS('Base '!$BQ:$BQ,'Base '!$BS:$BS,A36,'Base '!$BV:$BV,1,'Base '!$F:$F,"tv")</f>
        <v>0</v>
      </c>
      <c r="C36" s="31">
        <f>+SUMIFS('Base '!$BQ:$BQ,'Base '!$BS:$BS,A36,'Base '!$BW:$BW,1,'Base '!$F:$F,"tv")</f>
        <v>1</v>
      </c>
      <c r="D36" s="36">
        <f>+SUMIFS('Base '!$BQ:$BQ,'Base '!$BS:$BS,A36,'Base '!$BX:$BX,1,'Base '!$F:$F,"tv")</f>
        <v>0</v>
      </c>
    </row>
    <row r="37" spans="1:10" x14ac:dyDescent="0.3">
      <c r="A37" s="29">
        <v>8</v>
      </c>
      <c r="B37" s="30">
        <f>+SUMIFS('Base '!$BQ:$BQ,'Base '!$BS:$BS,A37,'Base '!$BV:$BV,1,'Base '!$F:$F,"tv")</f>
        <v>2</v>
      </c>
      <c r="C37" s="31">
        <f>+SUMIFS('Base '!$BQ:$BQ,'Base '!$BS:$BS,A37,'Base '!$BW:$BW,1,'Base '!$F:$F,"tv")</f>
        <v>1</v>
      </c>
      <c r="D37" s="36">
        <f>+SUMIFS('Base '!$BQ:$BQ,'Base '!$BS:$BS,A37,'Base '!$BX:$BX,1,'Base '!$F:$F,"tv")</f>
        <v>0</v>
      </c>
    </row>
    <row r="38" spans="1:10" x14ac:dyDescent="0.3">
      <c r="A38" s="29">
        <v>9</v>
      </c>
      <c r="B38" s="30">
        <f>+SUMIFS('Base '!$BQ:$BQ,'Base '!$BS:$BS,A38,'Base '!$BV:$BV,1,'Base '!$F:$F,"tv")</f>
        <v>0</v>
      </c>
      <c r="C38" s="31">
        <f>+SUMIFS('Base '!$BQ:$BQ,'Base '!$BS:$BS,A38,'Base '!$BW:$BW,1,'Base '!$F:$F,"tv")</f>
        <v>1</v>
      </c>
      <c r="D38" s="36">
        <f>+SUMIFS('Base '!$BQ:$BQ,'Base '!$BS:$BS,A38,'Base '!$BX:$BX,1,'Base '!$F:$F,"tv")</f>
        <v>0</v>
      </c>
    </row>
    <row r="39" spans="1:10" x14ac:dyDescent="0.3">
      <c r="A39" s="29">
        <v>10</v>
      </c>
      <c r="B39" s="30">
        <f>+SUMIFS('Base '!$BQ:$BQ,'Base '!$BS:$BS,A39,'Base '!$BV:$BV,1,'Base '!$F:$F,"tv")</f>
        <v>2</v>
      </c>
      <c r="C39" s="31">
        <f>+SUMIFS('Base '!$BQ:$BQ,'Base '!$BS:$BS,A39,'Base '!$BW:$BW,1,'Base '!$F:$F,"tv")</f>
        <v>0</v>
      </c>
      <c r="D39" s="36">
        <f>+SUMIFS('Base '!$BQ:$BQ,'Base '!$BS:$BS,A39,'Base '!$BX:$BX,1,'Base '!$F:$F,"tv")</f>
        <v>0</v>
      </c>
    </row>
    <row r="40" spans="1:10" x14ac:dyDescent="0.3">
      <c r="A40" s="29">
        <v>11</v>
      </c>
      <c r="B40" s="30">
        <f>+SUMIFS('Base '!$BQ:$BQ,'Base '!$BS:$BS,A40,'Base '!$BV:$BV,1,'Base '!$F:$F,"tv")</f>
        <v>1</v>
      </c>
      <c r="C40" s="31">
        <f>+SUMIFS('Base '!$BQ:$BQ,'Base '!$BS:$BS,A40,'Base '!$BW:$BW,1,'Base '!$F:$F,"tv")</f>
        <v>0</v>
      </c>
      <c r="D40" s="36">
        <f>+SUMIFS('Base '!$BQ:$BQ,'Base '!$BS:$BS,A40,'Base '!$BX:$BX,1,'Base '!$F:$F,"tv")</f>
        <v>0</v>
      </c>
    </row>
    <row r="41" spans="1:10" x14ac:dyDescent="0.3">
      <c r="A41" s="29">
        <v>12</v>
      </c>
      <c r="B41" s="30">
        <f>+SUMIFS('Base '!$BQ:$BQ,'Base '!$BS:$BS,A41,'Base '!$BV:$BV,1,'Base '!$F:$F,"tv")</f>
        <v>1</v>
      </c>
      <c r="C41" s="31">
        <f>+SUMIFS('Base '!$BQ:$BQ,'Base '!$BS:$BS,A41,'Base '!$BW:$BW,1,'Base '!$F:$F,"tv")</f>
        <v>0</v>
      </c>
      <c r="D41" s="36">
        <f>+SUMIFS('Base '!$BQ:$BQ,'Base '!$BS:$BS,A41,'Base '!$BX:$BX,1,'Base '!$F:$F,"tv")</f>
        <v>0</v>
      </c>
    </row>
    <row r="42" spans="1:10" x14ac:dyDescent="0.3">
      <c r="A42" s="29">
        <v>13</v>
      </c>
      <c r="B42" s="30">
        <f>+SUMIFS('Base '!$BQ:$BQ,'Base '!$BS:$BS,A42,'Base '!$BV:$BV,1,'Base '!$F:$F,"tv")</f>
        <v>2</v>
      </c>
      <c r="C42" s="31">
        <f>+SUMIFS('Base '!$BQ:$BQ,'Base '!$BS:$BS,A42,'Base '!$BW:$BW,1,'Base '!$F:$F,"tv")</f>
        <v>0</v>
      </c>
      <c r="D42" s="36">
        <f>+SUMIFS('Base '!$BQ:$BQ,'Base '!$BS:$BS,A42,'Base '!$BX:$BX,1,'Base '!$F:$F,"tv")</f>
        <v>0</v>
      </c>
    </row>
    <row r="43" spans="1:10" x14ac:dyDescent="0.3">
      <c r="A43" s="29">
        <v>14</v>
      </c>
      <c r="B43" s="30">
        <f>+SUMIFS('Base '!$BQ:$BQ,'Base '!$BS:$BS,A43,'Base '!$BV:$BV,1,'Base '!$F:$F,"tv")</f>
        <v>2</v>
      </c>
      <c r="C43" s="31">
        <f>+SUMIFS('Base '!$BQ:$BQ,'Base '!$BS:$BS,A43,'Base '!$BW:$BW,1,'Base '!$F:$F,"tv")</f>
        <v>1</v>
      </c>
      <c r="D43" s="36">
        <f>+SUMIFS('Base '!$BQ:$BQ,'Base '!$BS:$BS,A43,'Base '!$BX:$BX,1,'Base '!$F:$F,"tv")</f>
        <v>0</v>
      </c>
    </row>
    <row r="44" spans="1:10" x14ac:dyDescent="0.3">
      <c r="A44" s="29">
        <v>15</v>
      </c>
      <c r="B44" s="30">
        <f>+SUMIFS('Base '!$BQ:$BQ,'Base '!$BS:$BS,A44,'Base '!$BV:$BV,1,'Base '!$F:$F,"tv")</f>
        <v>17</v>
      </c>
      <c r="C44" s="31">
        <f>+SUMIFS('Base '!$BQ:$BQ,'Base '!$BS:$BS,A44,'Base '!$BW:$BW,1,'Base '!$F:$F,"tv")</f>
        <v>1</v>
      </c>
      <c r="D44" s="36">
        <f>+SUMIFS('Base '!$BQ:$BQ,'Base '!$BS:$BS,A44,'Base '!$BX:$BX,1,'Base '!$F:$F,"tv")</f>
        <v>0</v>
      </c>
    </row>
    <row r="45" spans="1:10" x14ac:dyDescent="0.3">
      <c r="A45" s="29">
        <v>16</v>
      </c>
      <c r="B45" s="30">
        <f>+SUMIFS('Base '!$BQ:$BQ,'Base '!$BS:$BS,A45,'Base '!$BV:$BV,1,'Base '!$F:$F,"tv")</f>
        <v>9</v>
      </c>
      <c r="C45" s="31">
        <f>+SUMIFS('Base '!$BQ:$BQ,'Base '!$BS:$BS,A45,'Base '!$BW:$BW,1,'Base '!$F:$F,"tv")</f>
        <v>3</v>
      </c>
      <c r="D45" s="36">
        <f>+SUMIFS('Base '!$BQ:$BQ,'Base '!$BS:$BS,A45,'Base '!$BX:$BX,1,'Base '!$F:$F,"tv")</f>
        <v>2</v>
      </c>
    </row>
    <row r="46" spans="1:10" x14ac:dyDescent="0.3">
      <c r="A46" s="29">
        <v>17</v>
      </c>
      <c r="B46" s="30">
        <f>+SUMIFS('Base '!$BQ:$BQ,'Base '!$BS:$BS,A46,'Base '!$BV:$BV,1,'Base '!$F:$F,"tv")</f>
        <v>7</v>
      </c>
      <c r="C46" s="31">
        <f>+SUMIFS('Base '!$BQ:$BQ,'Base '!$BS:$BS,A46,'Base '!$BW:$BW,1,'Base '!$F:$F,"tv")</f>
        <v>8</v>
      </c>
      <c r="D46" s="36">
        <f>+SUMIFS('Base '!$BQ:$BQ,'Base '!$BS:$BS,A46,'Base '!$BX:$BX,1,'Base '!$F:$F,"tv")</f>
        <v>0</v>
      </c>
    </row>
    <row r="47" spans="1:10" x14ac:dyDescent="0.3">
      <c r="A47" s="29">
        <v>18</v>
      </c>
      <c r="B47" s="30">
        <f>+SUMIFS('Base '!$BQ:$BQ,'Base '!$BS:$BS,A47,'Base '!$BV:$BV,1,'Base '!$F:$F,"tv")</f>
        <v>1</v>
      </c>
      <c r="C47" s="31">
        <f>+SUMIFS('Base '!$BQ:$BQ,'Base '!$BS:$BS,A47,'Base '!$BW:$BW,1,'Base '!$F:$F,"tv")</f>
        <v>4</v>
      </c>
      <c r="D47" s="36">
        <f>+SUMIFS('Base '!$BQ:$BQ,'Base '!$BS:$BS,A47,'Base '!$BX:$BX,1,'Base '!$F:$F,"tv")</f>
        <v>0</v>
      </c>
    </row>
    <row r="48" spans="1:10" x14ac:dyDescent="0.3">
      <c r="A48" s="29">
        <v>19</v>
      </c>
      <c r="B48" s="30">
        <f>+SUMIFS('Base '!$BQ:$BQ,'Base '!$BS:$BS,A48,'Base '!$BV:$BV,1,'Base '!$F:$F,"tv")</f>
        <v>0</v>
      </c>
      <c r="C48" s="31">
        <f>+SUMIFS('Base '!$BQ:$BQ,'Base '!$BS:$BS,A48,'Base '!$BW:$BW,1,'Base '!$F:$F,"tv")</f>
        <v>0</v>
      </c>
      <c r="D48" s="36">
        <f>+SUMIFS('Base '!$BQ:$BQ,'Base '!$BS:$BS,A48,'Base '!$BX:$BX,1,'Base '!$F:$F,"tv")</f>
        <v>0</v>
      </c>
    </row>
    <row r="49" spans="1:4" x14ac:dyDescent="0.3">
      <c r="A49" s="29">
        <v>20</v>
      </c>
      <c r="B49" s="30">
        <f>+SUMIFS('Base '!$BQ:$BQ,'Base '!$BS:$BS,A49,'Base '!$BV:$BV,1,'Base '!$F:$F,"tv")</f>
        <v>0</v>
      </c>
      <c r="C49" s="31">
        <f>+SUMIFS('Base '!$BQ:$BQ,'Base '!$BS:$BS,A49,'Base '!$BW:$BW,1,'Base '!$F:$F,"tv")</f>
        <v>1</v>
      </c>
      <c r="D49" s="36">
        <f>+SUMIFS('Base '!$BQ:$BQ,'Base '!$BS:$BS,A49,'Base '!$BX:$BX,1,'Base '!$F:$F,"tv")</f>
        <v>0</v>
      </c>
    </row>
    <row r="50" spans="1:4" x14ac:dyDescent="0.3">
      <c r="A50" s="29">
        <v>21</v>
      </c>
      <c r="B50" s="30">
        <f>+SUMIFS('Base '!$BQ:$BQ,'Base '!$BS:$BS,A50,'Base '!$BV:$BV,1,'Base '!$F:$F,"tv")</f>
        <v>0</v>
      </c>
      <c r="C50" s="31">
        <f>+SUMIFS('Base '!$BQ:$BQ,'Base '!$BS:$BS,A50,'Base '!$BW:$BW,1,'Base '!$F:$F,"tv")</f>
        <v>4</v>
      </c>
      <c r="D50" s="36">
        <f>+SUMIFS('Base '!$BQ:$BQ,'Base '!$BS:$BS,A50,'Base '!$BX:$BX,1,'Base '!$F:$F,"tv")</f>
        <v>0</v>
      </c>
    </row>
    <row r="51" spans="1:4" x14ac:dyDescent="0.3">
      <c r="A51" s="29">
        <v>22</v>
      </c>
      <c r="B51" s="30">
        <f>+SUMIFS('Base '!$BQ:$BQ,'Base '!$BS:$BS,A51,'Base '!$BV:$BV,1,'Base '!$F:$F,"tv")</f>
        <v>8</v>
      </c>
      <c r="C51" s="31">
        <f>+SUMIFS('Base '!$BQ:$BQ,'Base '!$BS:$BS,A51,'Base '!$BW:$BW,1,'Base '!$F:$F,"tv")</f>
        <v>3</v>
      </c>
      <c r="D51" s="36">
        <f>+SUMIFS('Base '!$BQ:$BQ,'Base '!$BS:$BS,A51,'Base '!$BX:$BX,1,'Base '!$F:$F,"tv")</f>
        <v>0</v>
      </c>
    </row>
    <row r="52" spans="1:4" x14ac:dyDescent="0.3">
      <c r="A52" s="29">
        <v>23</v>
      </c>
      <c r="B52" s="30">
        <f>+SUMIFS('Base '!$BQ:$BQ,'Base '!$BS:$BS,A52,'Base '!$BV:$BV,1,'Base '!$F:$F,"tv")</f>
        <v>0</v>
      </c>
      <c r="C52" s="31">
        <f>+SUMIFS('Base '!$BQ:$BQ,'Base '!$BS:$BS,A52,'Base '!$BW:$BW,1,'Base '!$F:$F,"tv")</f>
        <v>0</v>
      </c>
      <c r="D52" s="36">
        <f>+SUMIFS('Base '!$BQ:$BQ,'Base '!$BS:$BS,A52,'Base '!$BX:$BX,1,'Base '!$F:$F,"tv")</f>
        <v>0</v>
      </c>
    </row>
    <row r="53" spans="1:4" x14ac:dyDescent="0.3">
      <c r="A53" s="29">
        <v>24</v>
      </c>
      <c r="B53" s="30">
        <f>+SUMIFS('Base '!$BQ:$BQ,'Base '!$BS:$BS,A53,'Base '!$BV:$BV,1,'Base '!$F:$F,"tv")</f>
        <v>0</v>
      </c>
      <c r="C53" s="31">
        <f>+SUMIFS('Base '!$BQ:$BQ,'Base '!$BS:$BS,A53,'Base '!$BW:$BW,1,'Base '!$F:$F,"tv")</f>
        <v>1</v>
      </c>
      <c r="D53" s="36">
        <f>+SUMIFS('Base '!$BQ:$BQ,'Base '!$BS:$BS,A53,'Base '!$BX:$BX,1,'Base '!$F:$F,"tv")</f>
        <v>0</v>
      </c>
    </row>
    <row r="54" spans="1:4" x14ac:dyDescent="0.3">
      <c r="A54" s="29">
        <v>25</v>
      </c>
      <c r="B54" s="30">
        <f>+SUMIFS('Base '!$BQ:$BQ,'Base '!$BS:$BS,A54,'Base '!$BV:$BV,1,'Base '!$F:$F,"tv")</f>
        <v>3</v>
      </c>
      <c r="C54" s="31">
        <f>+SUMIFS('Base '!$BQ:$BQ,'Base '!$BS:$BS,A54,'Base '!$BW:$BW,1,'Base '!$F:$F,"tv")</f>
        <v>4</v>
      </c>
      <c r="D54" s="36">
        <f>+SUMIFS('Base '!$BQ:$BQ,'Base '!$BS:$BS,A54,'Base '!$BX:$BX,1,'Base '!$F:$F,"tv")</f>
        <v>0</v>
      </c>
    </row>
    <row r="55" spans="1:4" x14ac:dyDescent="0.3">
      <c r="A55" s="29">
        <v>26</v>
      </c>
      <c r="B55" s="30">
        <f>+SUMIFS('Base '!$BQ:$BQ,'Base '!$BS:$BS,A55,'Base '!$BV:$BV,1,'Base '!$F:$F,"tv")</f>
        <v>0</v>
      </c>
      <c r="C55" s="31">
        <f>+SUMIFS('Base '!$BQ:$BQ,'Base '!$BS:$BS,A55,'Base '!$BW:$BW,1,'Base '!$F:$F,"tv")</f>
        <v>0</v>
      </c>
      <c r="D55" s="36">
        <f>+SUMIFS('Base '!$BQ:$BQ,'Base '!$BS:$BS,A55,'Base '!$BX:$BX,1,'Base '!$F:$F,"tv")</f>
        <v>0</v>
      </c>
    </row>
    <row r="56" spans="1:4" x14ac:dyDescent="0.3">
      <c r="A56" s="29">
        <v>27</v>
      </c>
      <c r="B56" s="30">
        <f>+SUMIFS('Base '!$BQ:$BQ,'Base '!$BS:$BS,A56,'Base '!$BV:$BV,1,'Base '!$F:$F,"tv")</f>
        <v>0</v>
      </c>
      <c r="C56" s="31">
        <f>+SUMIFS('Base '!$BQ:$BQ,'Base '!$BS:$BS,A56,'Base '!$BW:$BW,1,'Base '!$F:$F,"tv")</f>
        <v>4</v>
      </c>
      <c r="D56" s="36">
        <f>+SUMIFS('Base '!$BQ:$BQ,'Base '!$BS:$BS,A56,'Base '!$BX:$BX,1,'Base '!$F:$F,"tv")</f>
        <v>0</v>
      </c>
    </row>
    <row r="57" spans="1:4" x14ac:dyDescent="0.3">
      <c r="A57" s="29">
        <v>28</v>
      </c>
      <c r="B57" s="30">
        <f>+SUMIFS('Base '!$BQ:$BQ,'Base '!$BS:$BS,A57,'Base '!$BV:$BV,1,'Base '!$F:$F,"tv")</f>
        <v>0</v>
      </c>
      <c r="C57" s="31">
        <f>+SUMIFS('Base '!$BQ:$BQ,'Base '!$BS:$BS,A57,'Base '!$BW:$BW,1,'Base '!$F:$F,"tv")</f>
        <v>1</v>
      </c>
      <c r="D57" s="36">
        <f>+SUMIFS('Base '!$BQ:$BQ,'Base '!$BS:$BS,A57,'Base '!$BX:$BX,1,'Base '!$F:$F,"tv")</f>
        <v>0</v>
      </c>
    </row>
    <row r="58" spans="1:4" x14ac:dyDescent="0.3">
      <c r="A58" s="29">
        <v>29</v>
      </c>
      <c r="B58" s="30">
        <f>+SUMIFS('Base '!$BQ:$BQ,'Base '!$BS:$BS,A58,'Base '!$BV:$BV,1,'Base '!$F:$F,"tv")</f>
        <v>0</v>
      </c>
      <c r="C58" s="31">
        <f>+SUMIFS('Base '!$BQ:$BQ,'Base '!$BS:$BS,A58,'Base '!$BW:$BW,1,'Base '!$F:$F,"tv")</f>
        <v>0</v>
      </c>
      <c r="D58" s="36">
        <f>+SUMIFS('Base '!$BQ:$BQ,'Base '!$BS:$BS,A58,'Base '!$BX:$BX,1,'Base '!$F:$F,"tv")</f>
        <v>0</v>
      </c>
    </row>
    <row r="59" spans="1:4" x14ac:dyDescent="0.3">
      <c r="A59" s="29">
        <v>30</v>
      </c>
      <c r="B59" s="30">
        <f>+SUMIFS('Base '!$BQ:$BQ,'Base '!$BS:$BS,A59,'Base '!$BV:$BV,1,'Base '!$F:$F,"tv")</f>
        <v>0</v>
      </c>
      <c r="C59" s="31">
        <f>+SUMIFS('Base '!$BQ:$BQ,'Base '!$BS:$BS,A59,'Base '!$BW:$BW,1,'Base '!$F:$F,"tv")</f>
        <v>1</v>
      </c>
      <c r="D59" s="36">
        <f>+SUMIFS('Base '!$BQ:$BQ,'Base '!$BS:$BS,A59,'Base '!$BX:$BX,1,'Base '!$F:$F,"tv")</f>
        <v>0</v>
      </c>
    </row>
    <row r="60" spans="1:4" x14ac:dyDescent="0.3">
      <c r="A60" s="26">
        <v>31</v>
      </c>
      <c r="B60" s="30">
        <f>+SUMIFS('Base '!$BQ:$BQ,'Base '!$BS:$BS,A60,'Base '!$BV:$BV,1,'Base '!$F:$F,"tv")</f>
        <v>0</v>
      </c>
      <c r="C60" s="31">
        <f>+SUMIFS('Base '!$BQ:$BQ,'Base '!$BS:$BS,A60,'Base '!$BW:$BW,1,'Base '!$F:$F,"tv")</f>
        <v>2</v>
      </c>
      <c r="D60" s="36">
        <f>+SUMIFS('Base '!$BQ:$BQ,'Base '!$BS:$BS,A60,'Base '!$BX:$BX,1,'Base '!$F:$F,"tv")</f>
        <v>0</v>
      </c>
    </row>
    <row r="61" spans="1:4" x14ac:dyDescent="0.3">
      <c r="A61" s="26"/>
      <c r="B61" s="27"/>
      <c r="C61" s="27"/>
      <c r="D61" s="27"/>
    </row>
    <row r="62" spans="1:4" x14ac:dyDescent="0.3">
      <c r="A62" s="26"/>
      <c r="B62" s="27"/>
      <c r="C62" s="27"/>
      <c r="D62" s="27"/>
    </row>
    <row r="63" spans="1:4" x14ac:dyDescent="0.3">
      <c r="A63" s="26"/>
      <c r="B63" s="27"/>
      <c r="C63" s="27"/>
      <c r="D63" s="27"/>
    </row>
    <row r="64" spans="1:4" x14ac:dyDescent="0.3">
      <c r="A64" s="26"/>
      <c r="B64" s="27"/>
      <c r="C64" s="27"/>
      <c r="D64" s="27"/>
    </row>
    <row r="66" spans="1:8" x14ac:dyDescent="0.3">
      <c r="A66" s="6" t="s">
        <v>5</v>
      </c>
      <c r="B66" s="6" t="s">
        <v>134</v>
      </c>
      <c r="D66" s="6" t="s">
        <v>5</v>
      </c>
      <c r="E66" s="6" t="s">
        <v>134</v>
      </c>
      <c r="G66" s="6" t="s">
        <v>5</v>
      </c>
      <c r="H66" s="6" t="s">
        <v>134</v>
      </c>
    </row>
    <row r="68" spans="1:8" x14ac:dyDescent="0.3">
      <c r="A68" s="6" t="s">
        <v>198</v>
      </c>
      <c r="B68" s="44" t="s">
        <v>201</v>
      </c>
      <c r="D68" s="6" t="s">
        <v>198</v>
      </c>
      <c r="E68" s="6" t="s">
        <v>202</v>
      </c>
      <c r="F68" s="6" t="s">
        <v>295</v>
      </c>
      <c r="G68" s="6" t="s">
        <v>198</v>
      </c>
      <c r="H68" s="44" t="s">
        <v>202</v>
      </c>
    </row>
    <row r="69" spans="1:8" x14ac:dyDescent="0.3">
      <c r="A69" s="42" t="s">
        <v>174</v>
      </c>
      <c r="B69" s="102">
        <v>0.29059829059829062</v>
      </c>
      <c r="D69" s="42" t="s">
        <v>174</v>
      </c>
      <c r="E69" s="9">
        <v>3.1617647058823528</v>
      </c>
      <c r="F69" s="84">
        <v>34</v>
      </c>
      <c r="G69" s="42" t="s">
        <v>162</v>
      </c>
      <c r="H69" s="9">
        <v>4.375</v>
      </c>
    </row>
    <row r="70" spans="1:8" x14ac:dyDescent="0.3">
      <c r="A70" s="42" t="s">
        <v>221</v>
      </c>
      <c r="B70" s="102">
        <v>0.13675213675213677</v>
      </c>
      <c r="D70" s="42" t="s">
        <v>221</v>
      </c>
      <c r="E70" s="9">
        <v>4.5</v>
      </c>
      <c r="F70" s="84">
        <v>16</v>
      </c>
      <c r="G70" s="42" t="s">
        <v>259</v>
      </c>
      <c r="H70" s="9">
        <v>3.578125</v>
      </c>
    </row>
    <row r="71" spans="1:8" x14ac:dyDescent="0.3">
      <c r="A71" s="42" t="s">
        <v>224</v>
      </c>
      <c r="B71" s="102">
        <v>7.6923076923076927E-2</v>
      </c>
      <c r="D71" s="42" t="s">
        <v>224</v>
      </c>
      <c r="E71" s="9">
        <v>4.8888888888888893</v>
      </c>
      <c r="F71" s="84">
        <v>9</v>
      </c>
      <c r="G71" s="42" t="s">
        <v>136</v>
      </c>
      <c r="H71" s="9">
        <v>3.5416666666666665</v>
      </c>
    </row>
    <row r="72" spans="1:8" x14ac:dyDescent="0.3">
      <c r="A72" s="42" t="s">
        <v>220</v>
      </c>
      <c r="B72" s="102">
        <v>7.6923076923076927E-2</v>
      </c>
      <c r="D72" s="42" t="s">
        <v>220</v>
      </c>
      <c r="E72" s="9">
        <v>3.4444444444444446</v>
      </c>
      <c r="F72" s="84">
        <v>9</v>
      </c>
      <c r="G72" s="42" t="s">
        <v>160</v>
      </c>
      <c r="H72" s="9">
        <v>3.3157894736842106</v>
      </c>
    </row>
    <row r="73" spans="1:8" x14ac:dyDescent="0.3">
      <c r="A73" s="42" t="s">
        <v>262</v>
      </c>
      <c r="B73" s="102">
        <v>5.128205128205128E-2</v>
      </c>
      <c r="D73" s="42" t="s">
        <v>262</v>
      </c>
      <c r="E73" s="9">
        <v>4</v>
      </c>
      <c r="F73" s="84">
        <v>6</v>
      </c>
      <c r="G73" s="42" t="s">
        <v>2006</v>
      </c>
      <c r="H73" s="9">
        <v>1.8333333333333333</v>
      </c>
    </row>
    <row r="74" spans="1:8" x14ac:dyDescent="0.3">
      <c r="A74" s="42" t="s">
        <v>267</v>
      </c>
      <c r="B74" s="102">
        <v>3.4188034188034191E-2</v>
      </c>
      <c r="D74" s="42" t="s">
        <v>267</v>
      </c>
      <c r="E74" s="9">
        <v>3</v>
      </c>
      <c r="F74" s="84">
        <v>4</v>
      </c>
      <c r="G74" s="42" t="s">
        <v>199</v>
      </c>
      <c r="H74" s="9">
        <v>3.4914529914529915</v>
      </c>
    </row>
    <row r="75" spans="1:8" x14ac:dyDescent="0.3">
      <c r="A75" s="42" t="s">
        <v>235</v>
      </c>
      <c r="B75" s="102">
        <v>2.564102564102564E-2</v>
      </c>
      <c r="D75" s="42" t="s">
        <v>235</v>
      </c>
      <c r="E75" s="9">
        <v>2.5</v>
      </c>
      <c r="F75" s="84">
        <v>3</v>
      </c>
    </row>
    <row r="76" spans="1:8" x14ac:dyDescent="0.3">
      <c r="A76" s="42" t="s">
        <v>216</v>
      </c>
      <c r="B76" s="102">
        <v>1.7094017094017096E-2</v>
      </c>
      <c r="D76" s="42" t="s">
        <v>216</v>
      </c>
      <c r="E76" s="9">
        <v>3.75</v>
      </c>
      <c r="F76" s="84">
        <v>2</v>
      </c>
    </row>
    <row r="77" spans="1:8" x14ac:dyDescent="0.3">
      <c r="A77" s="42" t="s">
        <v>497</v>
      </c>
      <c r="B77" s="102">
        <v>1.7094017094017096E-2</v>
      </c>
      <c r="D77" s="42" t="s">
        <v>497</v>
      </c>
      <c r="E77" s="9">
        <v>5</v>
      </c>
      <c r="F77" s="84">
        <v>2</v>
      </c>
    </row>
    <row r="78" spans="1:8" x14ac:dyDescent="0.3">
      <c r="A78" s="42" t="s">
        <v>223</v>
      </c>
      <c r="B78" s="102">
        <v>1.7094017094017096E-2</v>
      </c>
      <c r="D78" s="42" t="s">
        <v>223</v>
      </c>
      <c r="E78" s="9">
        <v>2.5</v>
      </c>
      <c r="F78" s="84">
        <v>2</v>
      </c>
    </row>
    <row r="79" spans="1:8" x14ac:dyDescent="0.3">
      <c r="A79" s="42" t="s">
        <v>219</v>
      </c>
      <c r="B79" s="102">
        <v>1.7094017094017096E-2</v>
      </c>
      <c r="D79" s="42" t="s">
        <v>219</v>
      </c>
      <c r="E79" s="9">
        <v>1</v>
      </c>
      <c r="F79" s="84">
        <v>2</v>
      </c>
    </row>
    <row r="80" spans="1:8" x14ac:dyDescent="0.3">
      <c r="A80" s="42" t="s">
        <v>218</v>
      </c>
      <c r="B80" s="102">
        <v>1.7094017094017096E-2</v>
      </c>
      <c r="D80" s="42" t="s">
        <v>218</v>
      </c>
      <c r="E80" s="9">
        <v>4.5</v>
      </c>
      <c r="F80" s="84">
        <v>2</v>
      </c>
    </row>
    <row r="81" spans="1:6" x14ac:dyDescent="0.3">
      <c r="A81" s="42" t="s">
        <v>166</v>
      </c>
      <c r="B81" s="102">
        <v>1.7094017094017096E-2</v>
      </c>
      <c r="D81" s="42" t="s">
        <v>166</v>
      </c>
      <c r="E81" s="9">
        <v>4.5</v>
      </c>
      <c r="F81" s="84">
        <v>2</v>
      </c>
    </row>
    <row r="82" spans="1:6" x14ac:dyDescent="0.3">
      <c r="A82" s="42" t="s">
        <v>270</v>
      </c>
      <c r="B82" s="102">
        <v>1.7094017094017096E-2</v>
      </c>
      <c r="D82" s="42" t="s">
        <v>270</v>
      </c>
      <c r="E82" s="9">
        <v>2.5</v>
      </c>
      <c r="F82" s="84">
        <v>2</v>
      </c>
    </row>
    <row r="83" spans="1:6" x14ac:dyDescent="0.3">
      <c r="A83" s="42" t="s">
        <v>214</v>
      </c>
      <c r="B83" s="102">
        <v>1.7094017094017096E-2</v>
      </c>
      <c r="D83" s="42" t="s">
        <v>214</v>
      </c>
      <c r="E83" s="9">
        <v>2.5</v>
      </c>
      <c r="F83" s="84">
        <v>2</v>
      </c>
    </row>
    <row r="84" spans="1:6" x14ac:dyDescent="0.3">
      <c r="A84" s="42" t="s">
        <v>167</v>
      </c>
      <c r="B84" s="102">
        <v>1.7094017094017096E-2</v>
      </c>
      <c r="D84" s="42" t="s">
        <v>167</v>
      </c>
      <c r="E84" s="9">
        <v>3.25</v>
      </c>
      <c r="F84" s="84">
        <v>2</v>
      </c>
    </row>
    <row r="85" spans="1:6" x14ac:dyDescent="0.3">
      <c r="A85" s="42" t="s">
        <v>215</v>
      </c>
      <c r="B85" s="102">
        <v>8.5470085470085479E-3</v>
      </c>
      <c r="D85" s="42" t="s">
        <v>215</v>
      </c>
      <c r="E85" s="9">
        <v>2.5</v>
      </c>
      <c r="F85" s="84">
        <v>1</v>
      </c>
    </row>
    <row r="86" spans="1:6" x14ac:dyDescent="0.3">
      <c r="A86" s="42" t="s">
        <v>299</v>
      </c>
      <c r="B86" s="102">
        <v>8.5470085470085479E-3</v>
      </c>
      <c r="D86" s="42" t="s">
        <v>299</v>
      </c>
      <c r="E86" s="9">
        <v>5</v>
      </c>
      <c r="F86" s="84">
        <v>1</v>
      </c>
    </row>
    <row r="87" spans="1:6" s="100" customFormat="1" ht="11.25" customHeight="1" x14ac:dyDescent="0.3">
      <c r="A87" s="42" t="s">
        <v>229</v>
      </c>
      <c r="B87" s="102">
        <v>8.5470085470085479E-3</v>
      </c>
      <c r="D87" s="42" t="s">
        <v>229</v>
      </c>
      <c r="E87" s="9">
        <v>1.5</v>
      </c>
      <c r="F87" s="84">
        <v>1</v>
      </c>
    </row>
    <row r="88" spans="1:6" x14ac:dyDescent="0.3">
      <c r="A88" s="42" t="s">
        <v>305</v>
      </c>
      <c r="B88" s="102">
        <v>8.5470085470085479E-3</v>
      </c>
      <c r="D88" s="42" t="s">
        <v>305</v>
      </c>
      <c r="E88" s="9">
        <v>2.5</v>
      </c>
      <c r="F88" s="84">
        <v>1</v>
      </c>
    </row>
    <row r="89" spans="1:6" x14ac:dyDescent="0.3">
      <c r="A89" s="42" t="s">
        <v>257</v>
      </c>
      <c r="B89" s="102">
        <v>8.5470085470085479E-3</v>
      </c>
      <c r="D89" s="42" t="s">
        <v>257</v>
      </c>
      <c r="E89" s="9">
        <v>2.5</v>
      </c>
      <c r="F89" s="84">
        <v>1</v>
      </c>
    </row>
    <row r="90" spans="1:6" x14ac:dyDescent="0.3">
      <c r="A90" s="42" t="s">
        <v>314</v>
      </c>
      <c r="B90" s="102">
        <v>8.5470085470085479E-3</v>
      </c>
      <c r="D90" s="42" t="s">
        <v>314</v>
      </c>
      <c r="E90" s="9">
        <v>2.5</v>
      </c>
      <c r="F90" s="84">
        <v>1</v>
      </c>
    </row>
    <row r="91" spans="1:6" x14ac:dyDescent="0.3">
      <c r="A91" s="42" t="s">
        <v>269</v>
      </c>
      <c r="B91" s="102">
        <v>8.5470085470085479E-3</v>
      </c>
      <c r="D91" s="42" t="s">
        <v>269</v>
      </c>
      <c r="E91" s="9">
        <v>5</v>
      </c>
      <c r="F91" s="84">
        <v>1</v>
      </c>
    </row>
    <row r="92" spans="1:6" x14ac:dyDescent="0.3">
      <c r="A92" s="42" t="s">
        <v>222</v>
      </c>
      <c r="B92" s="102">
        <v>8.5470085470085479E-3</v>
      </c>
      <c r="D92" s="42" t="s">
        <v>222</v>
      </c>
      <c r="E92" s="9">
        <v>2.5</v>
      </c>
      <c r="F92" s="84">
        <v>1</v>
      </c>
    </row>
    <row r="93" spans="1:6" hidden="1" x14ac:dyDescent="0.3">
      <c r="A93" s="42" t="s">
        <v>285</v>
      </c>
      <c r="B93" s="102">
        <v>8.5470085470085479E-3</v>
      </c>
      <c r="D93" s="42" t="s">
        <v>285</v>
      </c>
      <c r="E93" s="9">
        <v>2.5</v>
      </c>
      <c r="F93" s="84">
        <v>1</v>
      </c>
    </row>
    <row r="94" spans="1:6" hidden="1" x14ac:dyDescent="0.3">
      <c r="A94" s="42" t="s">
        <v>2415</v>
      </c>
      <c r="B94" s="102">
        <v>8.5470085470085479E-3</v>
      </c>
      <c r="D94" s="42" t="s">
        <v>2415</v>
      </c>
      <c r="E94" s="9">
        <v>2.5</v>
      </c>
      <c r="F94" s="84">
        <v>1</v>
      </c>
    </row>
    <row r="95" spans="1:6" hidden="1" x14ac:dyDescent="0.3">
      <c r="A95" s="42" t="s">
        <v>636</v>
      </c>
      <c r="B95" s="102">
        <v>8.5470085470085479E-3</v>
      </c>
      <c r="D95" s="42" t="s">
        <v>636</v>
      </c>
      <c r="E95" s="9">
        <v>2.5</v>
      </c>
      <c r="F95" s="84">
        <v>1</v>
      </c>
    </row>
    <row r="96" spans="1:6" hidden="1" x14ac:dyDescent="0.3">
      <c r="A96" s="42" t="s">
        <v>312</v>
      </c>
      <c r="B96" s="102">
        <v>8.5470085470085479E-3</v>
      </c>
      <c r="D96" s="42" t="s">
        <v>312</v>
      </c>
      <c r="E96" s="9">
        <v>5</v>
      </c>
      <c r="F96" s="84">
        <v>1</v>
      </c>
    </row>
    <row r="97" spans="1:6" hidden="1" x14ac:dyDescent="0.3">
      <c r="A97" s="42" t="s">
        <v>238</v>
      </c>
      <c r="B97" s="102">
        <v>8.5470085470085479E-3</v>
      </c>
      <c r="D97" s="42" t="s">
        <v>238</v>
      </c>
      <c r="E97" s="9">
        <v>2.5</v>
      </c>
      <c r="F97" s="84">
        <v>1</v>
      </c>
    </row>
    <row r="98" spans="1:6" hidden="1" x14ac:dyDescent="0.3">
      <c r="A98" s="42" t="s">
        <v>341</v>
      </c>
      <c r="B98" s="102">
        <v>8.5470085470085479E-3</v>
      </c>
      <c r="D98" s="42" t="s">
        <v>341</v>
      </c>
      <c r="E98" s="9">
        <v>2.5</v>
      </c>
      <c r="F98" s="84">
        <v>1</v>
      </c>
    </row>
    <row r="99" spans="1:6" hidden="1" x14ac:dyDescent="0.3">
      <c r="A99" s="42" t="s">
        <v>239</v>
      </c>
      <c r="B99" s="102">
        <v>8.5470085470085479E-3</v>
      </c>
      <c r="D99" s="42" t="s">
        <v>239</v>
      </c>
      <c r="E99" s="9">
        <v>2.5</v>
      </c>
      <c r="F99" s="84">
        <v>1</v>
      </c>
    </row>
    <row r="100" spans="1:6" hidden="1" x14ac:dyDescent="0.3">
      <c r="A100" s="42" t="s">
        <v>2457</v>
      </c>
      <c r="B100" s="102">
        <v>8.5470085470085479E-3</v>
      </c>
      <c r="D100" s="42" t="s">
        <v>2457</v>
      </c>
      <c r="E100" s="9">
        <v>2.5</v>
      </c>
      <c r="F100" s="84">
        <v>1</v>
      </c>
    </row>
    <row r="101" spans="1:6" hidden="1" x14ac:dyDescent="0.3">
      <c r="A101" s="42" t="s">
        <v>240</v>
      </c>
      <c r="B101" s="102">
        <v>8.5470085470085479E-3</v>
      </c>
      <c r="D101" s="42" t="s">
        <v>240</v>
      </c>
      <c r="E101" s="9">
        <v>2.5</v>
      </c>
      <c r="F101" s="84">
        <v>1</v>
      </c>
    </row>
    <row r="102" spans="1:6" hidden="1" x14ac:dyDescent="0.3">
      <c r="A102" s="42" t="s">
        <v>249</v>
      </c>
      <c r="B102" s="102">
        <v>8.5470085470085479E-3</v>
      </c>
      <c r="D102" s="42" t="s">
        <v>249</v>
      </c>
      <c r="E102" s="9">
        <v>2.5</v>
      </c>
      <c r="F102" s="84">
        <v>1</v>
      </c>
    </row>
    <row r="103" spans="1:6" hidden="1" x14ac:dyDescent="0.3">
      <c r="A103" s="42" t="s">
        <v>199</v>
      </c>
      <c r="B103" s="102">
        <v>1</v>
      </c>
      <c r="D103" s="42" t="s">
        <v>199</v>
      </c>
      <c r="E103" s="9">
        <v>3.4914529914529915</v>
      </c>
      <c r="F103" s="84">
        <v>117</v>
      </c>
    </row>
    <row r="104" spans="1:6" hidden="1" x14ac:dyDescent="0.3">
      <c r="A104"/>
      <c r="B104"/>
    </row>
    <row r="105" spans="1:6" hidden="1" x14ac:dyDescent="0.3">
      <c r="A105"/>
      <c r="B105"/>
    </row>
    <row r="106" spans="1:6" hidden="1" x14ac:dyDescent="0.3">
      <c r="A106"/>
      <c r="B106"/>
    </row>
    <row r="107" spans="1:6" hidden="1" x14ac:dyDescent="0.3">
      <c r="A107"/>
      <c r="B107"/>
    </row>
    <row r="108" spans="1:6" hidden="1" x14ac:dyDescent="0.3">
      <c r="A108"/>
      <c r="B108"/>
    </row>
    <row r="109" spans="1:6" hidden="1" x14ac:dyDescent="0.3">
      <c r="A109"/>
      <c r="B109"/>
    </row>
    <row r="110" spans="1:6" hidden="1" x14ac:dyDescent="0.3">
      <c r="A110"/>
      <c r="B110"/>
    </row>
    <row r="111" spans="1:6" hidden="1" x14ac:dyDescent="0.3">
      <c r="A111"/>
      <c r="B111"/>
    </row>
    <row r="112" spans="1:6" hidden="1" x14ac:dyDescent="0.3">
      <c r="A112"/>
      <c r="B112"/>
    </row>
    <row r="113" spans="1:2" hidden="1" x14ac:dyDescent="0.3">
      <c r="A113"/>
      <c r="B113"/>
    </row>
    <row r="114" spans="1:2" hidden="1" x14ac:dyDescent="0.3">
      <c r="A114"/>
      <c r="B114"/>
    </row>
    <row r="115" spans="1:2" hidden="1" x14ac:dyDescent="0.3">
      <c r="A115"/>
      <c r="B115"/>
    </row>
    <row r="116" spans="1:2" hidden="1" x14ac:dyDescent="0.3">
      <c r="A116"/>
      <c r="B116"/>
    </row>
    <row r="117" spans="1:2" hidden="1" x14ac:dyDescent="0.3">
      <c r="A117"/>
      <c r="B117"/>
    </row>
    <row r="118" spans="1:2" hidden="1" x14ac:dyDescent="0.3">
      <c r="A118"/>
      <c r="B118"/>
    </row>
    <row r="119" spans="1:2" hidden="1" x14ac:dyDescent="0.3">
      <c r="A119"/>
      <c r="B119"/>
    </row>
    <row r="120" spans="1:2" hidden="1" x14ac:dyDescent="0.3">
      <c r="A120"/>
      <c r="B120"/>
    </row>
    <row r="121" spans="1:2" hidden="1" x14ac:dyDescent="0.3">
      <c r="A121"/>
      <c r="B121"/>
    </row>
    <row r="122" spans="1:2" hidden="1" x14ac:dyDescent="0.3">
      <c r="A122"/>
      <c r="B122"/>
    </row>
    <row r="123" spans="1:2" hidden="1" x14ac:dyDescent="0.3">
      <c r="A123"/>
      <c r="B123"/>
    </row>
    <row r="124" spans="1:2" hidden="1" x14ac:dyDescent="0.3">
      <c r="A124"/>
      <c r="B124"/>
    </row>
    <row r="125" spans="1:2" hidden="1" x14ac:dyDescent="0.3">
      <c r="A125"/>
      <c r="B125"/>
    </row>
    <row r="126" spans="1:2" hidden="1" x14ac:dyDescent="0.3">
      <c r="A126"/>
      <c r="B126"/>
    </row>
    <row r="127" spans="1:2" hidden="1" x14ac:dyDescent="0.3">
      <c r="A127"/>
      <c r="B127"/>
    </row>
    <row r="128" spans="1:2" hidden="1" x14ac:dyDescent="0.3">
      <c r="A128"/>
      <c r="B128"/>
    </row>
    <row r="129" spans="1:2" hidden="1" x14ac:dyDescent="0.3">
      <c r="A129"/>
      <c r="B129"/>
    </row>
    <row r="130" spans="1:2" hidden="1" x14ac:dyDescent="0.3">
      <c r="A130"/>
      <c r="B130"/>
    </row>
    <row r="131" spans="1:2" hidden="1" x14ac:dyDescent="0.3">
      <c r="A131"/>
      <c r="B131"/>
    </row>
    <row r="132" spans="1:2" hidden="1" x14ac:dyDescent="0.3">
      <c r="A132"/>
      <c r="B132"/>
    </row>
    <row r="133" spans="1:2" hidden="1" x14ac:dyDescent="0.3">
      <c r="A133"/>
      <c r="B133"/>
    </row>
    <row r="134" spans="1:2" hidden="1" x14ac:dyDescent="0.3">
      <c r="A134"/>
      <c r="B134"/>
    </row>
    <row r="135" spans="1:2" hidden="1" x14ac:dyDescent="0.3">
      <c r="A135" s="42"/>
      <c r="B135" s="43"/>
    </row>
    <row r="136" spans="1:2" hidden="1" x14ac:dyDescent="0.3">
      <c r="A136" s="42"/>
      <c r="B136" s="43"/>
    </row>
    <row r="137" spans="1:2" hidden="1" x14ac:dyDescent="0.3">
      <c r="A137" s="42"/>
      <c r="B137" s="43"/>
    </row>
    <row r="138" spans="1:2" hidden="1" x14ac:dyDescent="0.3">
      <c r="A138" s="42"/>
      <c r="B138" s="43"/>
    </row>
    <row r="139" spans="1:2" hidden="1" x14ac:dyDescent="0.3">
      <c r="A139" s="42"/>
      <c r="B139" s="43"/>
    </row>
    <row r="140" spans="1:2" hidden="1" x14ac:dyDescent="0.3">
      <c r="A140" s="42"/>
      <c r="B140" s="43"/>
    </row>
    <row r="141" spans="1:2" hidden="1" x14ac:dyDescent="0.3">
      <c r="A141" s="42"/>
      <c r="B141" s="43"/>
    </row>
    <row r="142" spans="1:2" hidden="1" x14ac:dyDescent="0.3">
      <c r="A142" s="42"/>
      <c r="B142" s="43"/>
    </row>
    <row r="143" spans="1:2" hidden="1" x14ac:dyDescent="0.3">
      <c r="A143" s="42"/>
      <c r="B143" s="43"/>
    </row>
    <row r="144" spans="1:2" hidden="1" x14ac:dyDescent="0.3">
      <c r="A144" s="42"/>
      <c r="B144" s="43"/>
    </row>
    <row r="145" spans="1:2" hidden="1" x14ac:dyDescent="0.3">
      <c r="A145" s="42"/>
      <c r="B145" s="43"/>
    </row>
    <row r="146" spans="1:2" hidden="1" x14ac:dyDescent="0.3">
      <c r="A146" s="42"/>
      <c r="B146" s="43"/>
    </row>
    <row r="147" spans="1:2" hidden="1" x14ac:dyDescent="0.3">
      <c r="A147" s="42"/>
      <c r="B147" s="43"/>
    </row>
    <row r="148" spans="1:2" hidden="1" x14ac:dyDescent="0.3">
      <c r="A148" s="42"/>
      <c r="B148" s="43"/>
    </row>
    <row r="149" spans="1:2" hidden="1" x14ac:dyDescent="0.3">
      <c r="A149" s="42"/>
      <c r="B149" s="43"/>
    </row>
    <row r="150" spans="1:2" hidden="1" x14ac:dyDescent="0.3">
      <c r="A150" s="42"/>
      <c r="B150" s="43"/>
    </row>
    <row r="151" spans="1:2" hidden="1" x14ac:dyDescent="0.3">
      <c r="A151" s="42"/>
      <c r="B151" s="43"/>
    </row>
    <row r="152" spans="1:2" hidden="1" x14ac:dyDescent="0.3">
      <c r="A152" s="42"/>
      <c r="B152" s="43"/>
    </row>
    <row r="153" spans="1:2" hidden="1" x14ac:dyDescent="0.3">
      <c r="A153" s="42"/>
      <c r="B153" s="43"/>
    </row>
    <row r="154" spans="1:2" hidden="1" x14ac:dyDescent="0.3">
      <c r="A154" s="42"/>
      <c r="B154" s="43"/>
    </row>
    <row r="155" spans="1:2" hidden="1" x14ac:dyDescent="0.3">
      <c r="A155" s="42"/>
      <c r="B155" s="43"/>
    </row>
    <row r="156" spans="1:2" hidden="1" x14ac:dyDescent="0.3">
      <c r="A156" s="42"/>
      <c r="B156" s="43"/>
    </row>
    <row r="157" spans="1:2" hidden="1" x14ac:dyDescent="0.3">
      <c r="A157" s="42"/>
      <c r="B157" s="43"/>
    </row>
    <row r="158" spans="1:2" hidden="1" x14ac:dyDescent="0.3">
      <c r="A158" s="42"/>
      <c r="B158" s="43"/>
    </row>
    <row r="159" spans="1:2" hidden="1" x14ac:dyDescent="0.3">
      <c r="A159" s="42"/>
      <c r="B159" s="43"/>
    </row>
    <row r="160" spans="1:2" hidden="1" x14ac:dyDescent="0.3">
      <c r="A160" s="42"/>
      <c r="B160" s="43"/>
    </row>
    <row r="161" spans="1:2" hidden="1" x14ac:dyDescent="0.3">
      <c r="A161" s="42"/>
      <c r="B161" s="43"/>
    </row>
    <row r="162" spans="1:2" hidden="1" x14ac:dyDescent="0.3">
      <c r="A162" s="42"/>
      <c r="B162" s="43"/>
    </row>
    <row r="163" spans="1:2" hidden="1" x14ac:dyDescent="0.3">
      <c r="A163" s="42"/>
      <c r="B163" s="43"/>
    </row>
    <row r="164" spans="1:2" hidden="1" x14ac:dyDescent="0.3">
      <c r="A164" s="42"/>
      <c r="B164" s="43"/>
    </row>
    <row r="165" spans="1:2" hidden="1" x14ac:dyDescent="0.3">
      <c r="A165" s="42"/>
      <c r="B165" s="43"/>
    </row>
    <row r="166" spans="1:2" hidden="1" x14ac:dyDescent="0.3">
      <c r="A166" s="42"/>
      <c r="B166" s="43"/>
    </row>
    <row r="167" spans="1:2" hidden="1" x14ac:dyDescent="0.3">
      <c r="A167" s="42"/>
      <c r="B167" s="43"/>
    </row>
    <row r="168" spans="1:2" hidden="1" x14ac:dyDescent="0.3">
      <c r="A168" s="42"/>
      <c r="B168" s="43"/>
    </row>
    <row r="169" spans="1:2" hidden="1" x14ac:dyDescent="0.3">
      <c r="A169" s="42"/>
      <c r="B169" s="43"/>
    </row>
    <row r="170" spans="1:2" hidden="1" x14ac:dyDescent="0.3">
      <c r="A170" s="42"/>
      <c r="B170" s="43"/>
    </row>
    <row r="171" spans="1:2" hidden="1" x14ac:dyDescent="0.3">
      <c r="A171" s="42"/>
      <c r="B171" s="43"/>
    </row>
    <row r="172" spans="1:2" hidden="1" x14ac:dyDescent="0.3">
      <c r="A172" s="42"/>
      <c r="B172" s="43"/>
    </row>
    <row r="173" spans="1:2" hidden="1" x14ac:dyDescent="0.3">
      <c r="A173" s="42"/>
      <c r="B173" s="43"/>
    </row>
    <row r="174" spans="1:2" hidden="1" x14ac:dyDescent="0.3">
      <c r="A174" s="42"/>
      <c r="B174" s="43"/>
    </row>
    <row r="175" spans="1:2" hidden="1" x14ac:dyDescent="0.3">
      <c r="A175" s="42"/>
      <c r="B175" s="43"/>
    </row>
    <row r="176" spans="1:2" hidden="1" x14ac:dyDescent="0.3">
      <c r="A176" s="42"/>
      <c r="B176" s="43"/>
    </row>
    <row r="177" spans="1:2" hidden="1" x14ac:dyDescent="0.3">
      <c r="A177" s="42"/>
      <c r="B177" s="43"/>
    </row>
    <row r="178" spans="1:2" hidden="1" x14ac:dyDescent="0.3">
      <c r="A178" s="42"/>
      <c r="B178" s="43"/>
    </row>
    <row r="179" spans="1:2" hidden="1" x14ac:dyDescent="0.3">
      <c r="A179" s="42"/>
      <c r="B179" s="43"/>
    </row>
    <row r="180" spans="1:2" hidden="1" x14ac:dyDescent="0.3">
      <c r="A180" s="42"/>
      <c r="B180" s="43"/>
    </row>
    <row r="181" spans="1:2" hidden="1" x14ac:dyDescent="0.3">
      <c r="A181" s="42"/>
      <c r="B181" s="43"/>
    </row>
    <row r="182" spans="1:2" hidden="1" x14ac:dyDescent="0.3">
      <c r="A182" s="42"/>
      <c r="B182" s="43"/>
    </row>
    <row r="183" spans="1:2" hidden="1" x14ac:dyDescent="0.3">
      <c r="A183" s="42"/>
      <c r="B183" s="43"/>
    </row>
    <row r="184" spans="1:2" hidden="1" x14ac:dyDescent="0.3">
      <c r="A184" s="42"/>
      <c r="B184" s="43"/>
    </row>
    <row r="185" spans="1:2" hidden="1" x14ac:dyDescent="0.3">
      <c r="A185" s="42"/>
      <c r="B185" s="43"/>
    </row>
    <row r="186" spans="1:2" hidden="1" x14ac:dyDescent="0.3">
      <c r="A186" s="42"/>
      <c r="B186" s="43"/>
    </row>
    <row r="187" spans="1:2" hidden="1" x14ac:dyDescent="0.3">
      <c r="A187" s="42"/>
      <c r="B187" s="43"/>
    </row>
    <row r="188" spans="1:2" hidden="1" x14ac:dyDescent="0.3">
      <c r="A188" s="42"/>
      <c r="B188" s="43"/>
    </row>
    <row r="189" spans="1:2" hidden="1" x14ac:dyDescent="0.3">
      <c r="A189" s="42"/>
      <c r="B189" s="43"/>
    </row>
    <row r="190" spans="1:2" hidden="1" x14ac:dyDescent="0.3">
      <c r="A190" s="42"/>
      <c r="B190" s="43"/>
    </row>
    <row r="191" spans="1:2" hidden="1" x14ac:dyDescent="0.3">
      <c r="A191" s="42"/>
      <c r="B191" s="43"/>
    </row>
    <row r="192" spans="1:2" hidden="1" x14ac:dyDescent="0.3">
      <c r="A192" s="42"/>
      <c r="B192" s="43"/>
    </row>
    <row r="193" spans="1:2" hidden="1" x14ac:dyDescent="0.3">
      <c r="A193" s="42"/>
      <c r="B193" s="43"/>
    </row>
    <row r="194" spans="1:2" hidden="1" x14ac:dyDescent="0.3">
      <c r="A194" s="42"/>
      <c r="B194" s="43"/>
    </row>
    <row r="195" spans="1:2" hidden="1" x14ac:dyDescent="0.3">
      <c r="A195" s="42"/>
      <c r="B195" s="43"/>
    </row>
    <row r="196" spans="1:2" hidden="1" x14ac:dyDescent="0.3">
      <c r="A196" s="42"/>
      <c r="B196" s="43"/>
    </row>
    <row r="197" spans="1:2" hidden="1" x14ac:dyDescent="0.3">
      <c r="A197" s="42"/>
      <c r="B197" s="43"/>
    </row>
    <row r="198" spans="1:2" hidden="1" x14ac:dyDescent="0.3">
      <c r="A198" s="42"/>
      <c r="B198" s="43"/>
    </row>
    <row r="199" spans="1:2" hidden="1" x14ac:dyDescent="0.3">
      <c r="A199" s="42"/>
      <c r="B199" s="43"/>
    </row>
    <row r="200" spans="1:2" hidden="1" x14ac:dyDescent="0.3">
      <c r="A200" s="42"/>
      <c r="B200" s="43"/>
    </row>
    <row r="201" spans="1:2" hidden="1" x14ac:dyDescent="0.3">
      <c r="A201" s="42"/>
      <c r="B201" s="43"/>
    </row>
    <row r="202" spans="1:2" hidden="1" x14ac:dyDescent="0.3">
      <c r="A202" s="42"/>
      <c r="B202" s="43"/>
    </row>
    <row r="203" spans="1:2" hidden="1" x14ac:dyDescent="0.3">
      <c r="A203" s="42"/>
      <c r="B203" s="43"/>
    </row>
    <row r="204" spans="1:2" hidden="1" x14ac:dyDescent="0.3">
      <c r="A204" s="42"/>
      <c r="B204" s="43"/>
    </row>
    <row r="205" spans="1:2" hidden="1" x14ac:dyDescent="0.3">
      <c r="A205" s="42"/>
      <c r="B205" s="43"/>
    </row>
    <row r="206" spans="1:2" hidden="1" x14ac:dyDescent="0.3">
      <c r="A206" s="42"/>
      <c r="B206" s="43"/>
    </row>
    <row r="207" spans="1:2" hidden="1" x14ac:dyDescent="0.3">
      <c r="A207" s="42"/>
      <c r="B207" s="43"/>
    </row>
    <row r="208" spans="1:2" hidden="1" x14ac:dyDescent="0.3">
      <c r="A208" s="42"/>
      <c r="B208" s="43"/>
    </row>
    <row r="209" spans="1:2" hidden="1" x14ac:dyDescent="0.3">
      <c r="A209" s="42"/>
      <c r="B209" s="43"/>
    </row>
    <row r="210" spans="1:2" hidden="1" x14ac:dyDescent="0.3">
      <c r="A210" s="42"/>
      <c r="B210" s="43"/>
    </row>
    <row r="211" spans="1:2" hidden="1" x14ac:dyDescent="0.3">
      <c r="A211" s="42"/>
      <c r="B211" s="43"/>
    </row>
    <row r="212" spans="1:2" hidden="1" x14ac:dyDescent="0.3">
      <c r="A212" s="42"/>
      <c r="B212" s="43"/>
    </row>
    <row r="213" spans="1:2" hidden="1" x14ac:dyDescent="0.3">
      <c r="A213" s="42"/>
      <c r="B213" s="43"/>
    </row>
    <row r="214" spans="1:2" hidden="1" x14ac:dyDescent="0.3">
      <c r="A214" s="42"/>
      <c r="B214" s="43"/>
    </row>
    <row r="215" spans="1:2" hidden="1" x14ac:dyDescent="0.3">
      <c r="A215" s="42"/>
      <c r="B215" s="43"/>
    </row>
    <row r="216" spans="1:2" hidden="1" x14ac:dyDescent="0.3">
      <c r="A216" s="42"/>
      <c r="B216" s="43"/>
    </row>
    <row r="217" spans="1:2" hidden="1" x14ac:dyDescent="0.3">
      <c r="A217" s="42"/>
      <c r="B217" s="43"/>
    </row>
    <row r="218" spans="1:2" hidden="1" x14ac:dyDescent="0.3">
      <c r="A218" s="42"/>
      <c r="B218" s="43"/>
    </row>
    <row r="219" spans="1:2" hidden="1" x14ac:dyDescent="0.3">
      <c r="A219" s="42"/>
      <c r="B219" s="43"/>
    </row>
    <row r="220" spans="1:2" hidden="1" x14ac:dyDescent="0.3">
      <c r="A220" s="42"/>
      <c r="B220" s="43"/>
    </row>
    <row r="221" spans="1:2" hidden="1" x14ac:dyDescent="0.3">
      <c r="A221" s="42"/>
      <c r="B221" s="43"/>
    </row>
    <row r="222" spans="1:2" hidden="1" x14ac:dyDescent="0.3">
      <c r="A222" s="42"/>
      <c r="B222" s="43"/>
    </row>
    <row r="223" spans="1:2" hidden="1" x14ac:dyDescent="0.3">
      <c r="A223" s="42"/>
      <c r="B223" s="43"/>
    </row>
    <row r="224" spans="1:2" hidden="1" x14ac:dyDescent="0.3">
      <c r="A224" s="42"/>
      <c r="B224" s="43"/>
    </row>
    <row r="225" spans="1:2" hidden="1" x14ac:dyDescent="0.3">
      <c r="A225" s="42"/>
      <c r="B225" s="43"/>
    </row>
    <row r="226" spans="1:2" hidden="1" x14ac:dyDescent="0.3">
      <c r="A226" s="42"/>
      <c r="B226" s="43"/>
    </row>
    <row r="227" spans="1:2" hidden="1" x14ac:dyDescent="0.3">
      <c r="A227" s="42"/>
      <c r="B227" s="43"/>
    </row>
    <row r="228" spans="1:2" hidden="1" x14ac:dyDescent="0.3">
      <c r="A228" s="42"/>
      <c r="B228" s="43"/>
    </row>
    <row r="229" spans="1:2" hidden="1" x14ac:dyDescent="0.3">
      <c r="A229" s="42"/>
      <c r="B229" s="43"/>
    </row>
    <row r="230" spans="1:2" hidden="1" x14ac:dyDescent="0.3">
      <c r="A230" s="42"/>
      <c r="B230" s="43"/>
    </row>
    <row r="231" spans="1:2" hidden="1" x14ac:dyDescent="0.3">
      <c r="A231" s="42"/>
      <c r="B231" s="43"/>
    </row>
    <row r="232" spans="1:2" hidden="1" x14ac:dyDescent="0.3">
      <c r="A232" s="42"/>
      <c r="B232" s="43"/>
    </row>
    <row r="233" spans="1:2" hidden="1" x14ac:dyDescent="0.3">
      <c r="A233" s="42"/>
      <c r="B233" s="43"/>
    </row>
    <row r="234" spans="1:2" hidden="1" x14ac:dyDescent="0.3">
      <c r="A234" s="42"/>
      <c r="B234" s="43"/>
    </row>
    <row r="235" spans="1:2" hidden="1" x14ac:dyDescent="0.3">
      <c r="A235" s="42"/>
      <c r="B235" s="43"/>
    </row>
    <row r="236" spans="1:2" hidden="1" x14ac:dyDescent="0.3">
      <c r="A236" s="42"/>
      <c r="B236" s="43"/>
    </row>
    <row r="237" spans="1:2" hidden="1" x14ac:dyDescent="0.3">
      <c r="A237" s="42"/>
      <c r="B237" s="43"/>
    </row>
    <row r="238" spans="1:2" hidden="1" x14ac:dyDescent="0.3">
      <c r="A238" s="42"/>
      <c r="B238" s="43"/>
    </row>
    <row r="239" spans="1:2" hidden="1" x14ac:dyDescent="0.3">
      <c r="A239" s="42"/>
      <c r="B239" s="43"/>
    </row>
    <row r="240" spans="1:2" hidden="1" x14ac:dyDescent="0.3">
      <c r="A240" s="42"/>
      <c r="B240" s="43"/>
    </row>
    <row r="241" spans="1:2" hidden="1" x14ac:dyDescent="0.3">
      <c r="A241" s="42"/>
      <c r="B241" s="43"/>
    </row>
    <row r="242" spans="1:2" hidden="1" x14ac:dyDescent="0.3">
      <c r="A242" s="42"/>
      <c r="B242" s="43"/>
    </row>
    <row r="243" spans="1:2" hidden="1" x14ac:dyDescent="0.3">
      <c r="A243" s="42"/>
      <c r="B243" s="43"/>
    </row>
    <row r="244" spans="1:2" hidden="1" x14ac:dyDescent="0.3">
      <c r="A244" s="42"/>
      <c r="B244" s="43"/>
    </row>
    <row r="245" spans="1:2" hidden="1" x14ac:dyDescent="0.3">
      <c r="A245" s="42"/>
      <c r="B245" s="43"/>
    </row>
    <row r="246" spans="1:2" hidden="1" x14ac:dyDescent="0.3">
      <c r="A246" s="42"/>
      <c r="B246" s="43"/>
    </row>
    <row r="247" spans="1:2" hidden="1" x14ac:dyDescent="0.3">
      <c r="A247" s="42"/>
      <c r="B247" s="43"/>
    </row>
    <row r="248" spans="1:2" hidden="1" x14ac:dyDescent="0.3">
      <c r="A248" s="42"/>
      <c r="B248" s="43"/>
    </row>
    <row r="249" spans="1:2" hidden="1" x14ac:dyDescent="0.3">
      <c r="A249" s="42"/>
      <c r="B249" s="43"/>
    </row>
    <row r="250" spans="1:2" hidden="1" x14ac:dyDescent="0.3">
      <c r="A250" s="42"/>
      <c r="B250" s="43"/>
    </row>
    <row r="251" spans="1:2" hidden="1" x14ac:dyDescent="0.3">
      <c r="A251" s="42"/>
      <c r="B251" s="43"/>
    </row>
    <row r="252" spans="1:2" hidden="1" x14ac:dyDescent="0.3">
      <c r="A252" s="42"/>
      <c r="B252" s="43"/>
    </row>
    <row r="253" spans="1:2" hidden="1" x14ac:dyDescent="0.3">
      <c r="A253" s="42"/>
      <c r="B253" s="43"/>
    </row>
    <row r="254" spans="1:2" hidden="1" x14ac:dyDescent="0.3">
      <c r="A254" s="42"/>
      <c r="B254" s="43"/>
    </row>
    <row r="255" spans="1:2" hidden="1" x14ac:dyDescent="0.3">
      <c r="A255" s="42"/>
      <c r="B255" s="43"/>
    </row>
    <row r="256" spans="1:2" hidden="1" x14ac:dyDescent="0.3">
      <c r="A256" s="42"/>
      <c r="B256" s="43"/>
    </row>
    <row r="257" spans="1:2" hidden="1" x14ac:dyDescent="0.3">
      <c r="A257" s="42"/>
      <c r="B257" s="43"/>
    </row>
    <row r="258" spans="1:2" hidden="1" x14ac:dyDescent="0.3">
      <c r="A258" s="42"/>
      <c r="B258" s="43"/>
    </row>
    <row r="259" spans="1:2" hidden="1" x14ac:dyDescent="0.3">
      <c r="A259" s="42"/>
      <c r="B259" s="43"/>
    </row>
    <row r="260" spans="1:2" hidden="1" x14ac:dyDescent="0.3">
      <c r="A260" s="42"/>
      <c r="B260" s="43"/>
    </row>
    <row r="261" spans="1:2" hidden="1" x14ac:dyDescent="0.3">
      <c r="A261" s="42"/>
      <c r="B261" s="43"/>
    </row>
    <row r="262" spans="1:2" hidden="1" x14ac:dyDescent="0.3">
      <c r="A262" s="42"/>
      <c r="B262" s="43"/>
    </row>
    <row r="263" spans="1:2" hidden="1" x14ac:dyDescent="0.3">
      <c r="A263" s="42"/>
      <c r="B263" s="43"/>
    </row>
    <row r="264" spans="1:2" hidden="1" x14ac:dyDescent="0.3">
      <c r="A264" s="42"/>
      <c r="B264" s="43"/>
    </row>
    <row r="265" spans="1:2" hidden="1" x14ac:dyDescent="0.3">
      <c r="A265" s="42"/>
      <c r="B265" s="43"/>
    </row>
    <row r="266" spans="1:2" hidden="1" x14ac:dyDescent="0.3">
      <c r="A266" s="42"/>
      <c r="B266" s="43"/>
    </row>
    <row r="267" spans="1:2" hidden="1" x14ac:dyDescent="0.3">
      <c r="A267" s="42"/>
      <c r="B267" s="43"/>
    </row>
    <row r="268" spans="1:2" hidden="1" x14ac:dyDescent="0.3">
      <c r="A268" s="42"/>
      <c r="B268" s="43"/>
    </row>
    <row r="269" spans="1:2" hidden="1" x14ac:dyDescent="0.3">
      <c r="A269" s="42"/>
      <c r="B269" s="43"/>
    </row>
    <row r="270" spans="1:2" hidden="1" x14ac:dyDescent="0.3">
      <c r="A270" s="42"/>
      <c r="B270" s="43"/>
    </row>
    <row r="271" spans="1:2" hidden="1" x14ac:dyDescent="0.3">
      <c r="A271" s="42"/>
      <c r="B271" s="43"/>
    </row>
    <row r="272" spans="1:2" hidden="1" x14ac:dyDescent="0.3">
      <c r="A272" s="42"/>
      <c r="B272" s="43"/>
    </row>
    <row r="273" spans="1:2" hidden="1" x14ac:dyDescent="0.3">
      <c r="A273" s="42"/>
      <c r="B273" s="43"/>
    </row>
    <row r="274" spans="1:2" hidden="1" x14ac:dyDescent="0.3">
      <c r="A274" s="42"/>
      <c r="B274" s="43"/>
    </row>
    <row r="275" spans="1:2" hidden="1" x14ac:dyDescent="0.3">
      <c r="A275" s="42"/>
      <c r="B275" s="43"/>
    </row>
    <row r="276" spans="1:2" hidden="1" x14ac:dyDescent="0.3">
      <c r="A276" s="42"/>
      <c r="B276" s="43"/>
    </row>
    <row r="277" spans="1:2" hidden="1" x14ac:dyDescent="0.3">
      <c r="A277" s="42"/>
      <c r="B277" s="43"/>
    </row>
    <row r="278" spans="1:2" hidden="1" x14ac:dyDescent="0.3">
      <c r="A278" s="42"/>
      <c r="B278" s="43"/>
    </row>
    <row r="279" spans="1:2" hidden="1" x14ac:dyDescent="0.3">
      <c r="A279" s="42"/>
      <c r="B279" s="43"/>
    </row>
    <row r="280" spans="1:2" hidden="1" x14ac:dyDescent="0.3">
      <c r="A280" s="42"/>
      <c r="B280" s="43"/>
    </row>
    <row r="281" spans="1:2" hidden="1" x14ac:dyDescent="0.3">
      <c r="A281" s="42"/>
      <c r="B281" s="43"/>
    </row>
    <row r="282" spans="1:2" hidden="1" x14ac:dyDescent="0.3">
      <c r="A282" s="42"/>
      <c r="B282" s="43"/>
    </row>
    <row r="283" spans="1:2" hidden="1" x14ac:dyDescent="0.3">
      <c r="A283" s="42"/>
      <c r="B283" s="43"/>
    </row>
    <row r="284" spans="1:2" hidden="1" x14ac:dyDescent="0.3">
      <c r="A284" s="42"/>
      <c r="B284" s="43"/>
    </row>
    <row r="285" spans="1:2" hidden="1" x14ac:dyDescent="0.3">
      <c r="A285" s="42"/>
      <c r="B285" s="43"/>
    </row>
    <row r="286" spans="1:2" hidden="1" x14ac:dyDescent="0.3">
      <c r="A286" s="42"/>
      <c r="B286" s="43"/>
    </row>
    <row r="287" spans="1:2" hidden="1" x14ac:dyDescent="0.3">
      <c r="A287" s="42"/>
      <c r="B287" s="43"/>
    </row>
    <row r="288" spans="1:2" x14ac:dyDescent="0.3">
      <c r="A288" s="42"/>
      <c r="B288" s="43"/>
    </row>
    <row r="289" spans="1:16384" x14ac:dyDescent="0.3">
      <c r="A289" s="45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  <c r="AA289" s="45"/>
      <c r="AB289" s="45"/>
      <c r="AC289" s="45"/>
      <c r="AD289" s="45"/>
      <c r="AE289" s="45"/>
      <c r="AF289" s="45"/>
      <c r="AG289" s="45"/>
      <c r="AH289" s="45"/>
      <c r="AI289" s="45"/>
      <c r="AJ289" s="45"/>
      <c r="AK289" s="45"/>
      <c r="AL289" s="45"/>
      <c r="AM289" s="45"/>
      <c r="AN289" s="45"/>
      <c r="AO289" s="45"/>
      <c r="AP289" s="45"/>
      <c r="AQ289" s="45"/>
      <c r="AR289" s="45"/>
      <c r="AS289" s="45"/>
      <c r="AT289" s="45"/>
      <c r="AU289" s="45"/>
      <c r="AV289" s="45"/>
      <c r="AW289" s="45"/>
      <c r="AX289" s="45"/>
      <c r="AY289" s="45"/>
      <c r="AZ289" s="45"/>
      <c r="BA289" s="45"/>
      <c r="BB289" s="45"/>
      <c r="BC289" s="45"/>
      <c r="BD289" s="45"/>
      <c r="BE289" s="45"/>
      <c r="BF289" s="45"/>
      <c r="BG289" s="45"/>
      <c r="BH289" s="45"/>
      <c r="BI289" s="45"/>
      <c r="BJ289" s="45"/>
      <c r="BK289" s="45"/>
      <c r="BL289" s="45"/>
      <c r="BM289" s="45"/>
      <c r="BN289" s="45"/>
      <c r="BO289" s="45"/>
      <c r="BP289" s="45"/>
      <c r="BQ289" s="45"/>
      <c r="BR289" s="45"/>
      <c r="BS289" s="45"/>
      <c r="BT289" s="45"/>
      <c r="BU289" s="45"/>
      <c r="BV289" s="45"/>
      <c r="BW289" s="45"/>
      <c r="BX289" s="45"/>
      <c r="BY289" s="45"/>
      <c r="BZ289" s="45"/>
      <c r="CA289" s="45"/>
      <c r="CB289" s="45"/>
      <c r="CC289" s="45"/>
      <c r="CD289" s="45"/>
      <c r="CE289" s="45"/>
      <c r="CF289" s="45"/>
      <c r="CG289" s="45"/>
      <c r="CH289" s="45"/>
      <c r="CI289" s="45"/>
      <c r="CJ289" s="45"/>
      <c r="CK289" s="45"/>
      <c r="CL289" s="45"/>
      <c r="CM289" s="45"/>
      <c r="CN289" s="45"/>
      <c r="CO289" s="45"/>
      <c r="CP289" s="45"/>
      <c r="CQ289" s="45"/>
      <c r="CR289" s="45"/>
      <c r="CS289" s="45"/>
      <c r="CT289" s="45"/>
      <c r="CU289" s="45"/>
      <c r="CV289" s="45"/>
      <c r="CW289" s="45"/>
      <c r="CX289" s="45"/>
      <c r="CY289" s="45"/>
      <c r="CZ289" s="45"/>
      <c r="DA289" s="45"/>
      <c r="DB289" s="45"/>
      <c r="DC289" s="45"/>
      <c r="DD289" s="45"/>
      <c r="DE289" s="45"/>
      <c r="DF289" s="45"/>
      <c r="DG289" s="45"/>
      <c r="DH289" s="45"/>
      <c r="DI289" s="45"/>
      <c r="DJ289" s="45"/>
      <c r="DK289" s="45"/>
      <c r="DL289" s="45"/>
      <c r="DM289" s="45"/>
      <c r="DN289" s="45"/>
      <c r="DO289" s="45"/>
      <c r="DP289" s="45"/>
      <c r="DQ289" s="45"/>
      <c r="DR289" s="45"/>
      <c r="DS289" s="45"/>
      <c r="DT289" s="45"/>
      <c r="DU289" s="45"/>
      <c r="DV289" s="45"/>
      <c r="DW289" s="45"/>
      <c r="DX289" s="45"/>
      <c r="DY289" s="45"/>
      <c r="DZ289" s="45"/>
      <c r="EA289" s="45"/>
      <c r="EB289" s="45"/>
      <c r="EC289" s="45"/>
      <c r="ED289" s="45"/>
      <c r="EE289" s="45"/>
      <c r="EF289" s="45"/>
      <c r="EG289" s="45"/>
      <c r="EH289" s="45"/>
      <c r="EI289" s="45"/>
      <c r="EJ289" s="45"/>
      <c r="EK289" s="45"/>
      <c r="EL289" s="45"/>
      <c r="EM289" s="45"/>
      <c r="EN289" s="45"/>
      <c r="EO289" s="45"/>
      <c r="EP289" s="45"/>
      <c r="EQ289" s="45"/>
      <c r="ER289" s="45"/>
      <c r="ES289" s="45"/>
      <c r="ET289" s="45"/>
      <c r="EU289" s="45"/>
      <c r="EV289" s="45"/>
      <c r="EW289" s="45"/>
      <c r="EX289" s="45"/>
      <c r="EY289" s="45"/>
      <c r="EZ289" s="45"/>
      <c r="FA289" s="45"/>
      <c r="FB289" s="45"/>
      <c r="FC289" s="45"/>
      <c r="FD289" s="45"/>
      <c r="FE289" s="45"/>
      <c r="FF289" s="45"/>
      <c r="FG289" s="45"/>
      <c r="FH289" s="45"/>
      <c r="FI289" s="45"/>
      <c r="FJ289" s="45"/>
      <c r="FK289" s="45"/>
      <c r="FL289" s="45"/>
      <c r="FM289" s="45"/>
      <c r="FN289" s="45"/>
      <c r="FO289" s="45"/>
      <c r="FP289" s="45"/>
      <c r="FQ289" s="45"/>
      <c r="FR289" s="45"/>
      <c r="FS289" s="45"/>
      <c r="FT289" s="45"/>
      <c r="FU289" s="45"/>
      <c r="FV289" s="45"/>
      <c r="FW289" s="45"/>
      <c r="FX289" s="45"/>
      <c r="FY289" s="45"/>
      <c r="FZ289" s="45"/>
      <c r="GA289" s="45"/>
      <c r="GB289" s="45"/>
      <c r="GC289" s="45"/>
      <c r="GD289" s="45"/>
      <c r="GE289" s="45"/>
      <c r="GF289" s="45"/>
      <c r="GG289" s="45"/>
      <c r="GH289" s="45"/>
      <c r="GI289" s="45"/>
      <c r="GJ289" s="45"/>
      <c r="GK289" s="45"/>
      <c r="GL289" s="45"/>
      <c r="GM289" s="45"/>
      <c r="GN289" s="45"/>
      <c r="GO289" s="45"/>
      <c r="GP289" s="45"/>
      <c r="GQ289" s="45"/>
      <c r="GR289" s="45"/>
      <c r="GS289" s="45"/>
      <c r="GT289" s="45"/>
      <c r="GU289" s="45"/>
      <c r="GV289" s="45"/>
      <c r="GW289" s="45"/>
      <c r="GX289" s="45"/>
      <c r="GY289" s="45"/>
      <c r="GZ289" s="45"/>
      <c r="HA289" s="45"/>
      <c r="HB289" s="45"/>
      <c r="HC289" s="45"/>
      <c r="HD289" s="45"/>
      <c r="HE289" s="45"/>
      <c r="HF289" s="45"/>
      <c r="HG289" s="45"/>
      <c r="HH289" s="45"/>
      <c r="HI289" s="45"/>
      <c r="HJ289" s="45"/>
      <c r="HK289" s="45"/>
      <c r="HL289" s="45"/>
      <c r="HM289" s="45"/>
      <c r="HN289" s="45"/>
      <c r="HO289" s="45"/>
      <c r="HP289" s="45"/>
      <c r="HQ289" s="45"/>
      <c r="HR289" s="45"/>
      <c r="HS289" s="45"/>
      <c r="HT289" s="45"/>
      <c r="HU289" s="45"/>
      <c r="HV289" s="45"/>
      <c r="HW289" s="45"/>
      <c r="HX289" s="45"/>
      <c r="HY289" s="45"/>
      <c r="HZ289" s="45"/>
      <c r="IA289" s="45"/>
      <c r="IB289" s="45"/>
      <c r="IC289" s="45"/>
      <c r="ID289" s="45"/>
      <c r="IE289" s="45"/>
      <c r="IF289" s="45"/>
      <c r="IG289" s="45"/>
      <c r="IH289" s="45"/>
      <c r="II289" s="45"/>
      <c r="IJ289" s="45"/>
      <c r="IK289" s="45"/>
      <c r="IL289" s="45"/>
      <c r="IM289" s="45"/>
      <c r="IN289" s="45"/>
      <c r="IO289" s="45"/>
      <c r="IP289" s="45"/>
      <c r="IQ289" s="45"/>
      <c r="IR289" s="45"/>
      <c r="IS289" s="45"/>
      <c r="IT289" s="45"/>
      <c r="IU289" s="45"/>
      <c r="IV289" s="45"/>
      <c r="IW289" s="45"/>
      <c r="IX289" s="45"/>
      <c r="IY289" s="45"/>
      <c r="IZ289" s="45"/>
      <c r="JA289" s="45"/>
      <c r="JB289" s="45"/>
      <c r="JC289" s="45"/>
      <c r="JD289" s="45"/>
      <c r="JE289" s="45"/>
      <c r="JF289" s="45"/>
      <c r="JG289" s="45"/>
      <c r="JH289" s="45"/>
      <c r="JI289" s="45"/>
      <c r="JJ289" s="45"/>
      <c r="JK289" s="45"/>
      <c r="JL289" s="45"/>
      <c r="JM289" s="45"/>
      <c r="JN289" s="45"/>
      <c r="JO289" s="45"/>
      <c r="JP289" s="45"/>
      <c r="JQ289" s="45"/>
      <c r="JR289" s="45"/>
      <c r="JS289" s="45"/>
      <c r="JT289" s="45"/>
      <c r="JU289" s="45"/>
      <c r="JV289" s="45"/>
      <c r="JW289" s="45"/>
      <c r="JX289" s="45"/>
      <c r="JY289" s="45"/>
      <c r="JZ289" s="45"/>
      <c r="KA289" s="45"/>
      <c r="KB289" s="45"/>
      <c r="KC289" s="45"/>
      <c r="KD289" s="45"/>
      <c r="KE289" s="45"/>
      <c r="KF289" s="45"/>
      <c r="KG289" s="45"/>
      <c r="KH289" s="45"/>
      <c r="KI289" s="45"/>
      <c r="KJ289" s="45"/>
      <c r="KK289" s="45"/>
      <c r="KL289" s="45"/>
      <c r="KM289" s="45"/>
      <c r="KN289" s="45"/>
      <c r="KO289" s="45"/>
      <c r="KP289" s="45"/>
      <c r="KQ289" s="45"/>
      <c r="KR289" s="45"/>
      <c r="KS289" s="45"/>
      <c r="KT289" s="45"/>
      <c r="KU289" s="45"/>
      <c r="KV289" s="45"/>
      <c r="KW289" s="45"/>
      <c r="KX289" s="45"/>
      <c r="KY289" s="45"/>
      <c r="KZ289" s="45"/>
      <c r="LA289" s="45"/>
      <c r="LB289" s="45"/>
      <c r="LC289" s="45"/>
      <c r="LD289" s="45"/>
      <c r="LE289" s="45"/>
      <c r="LF289" s="45"/>
      <c r="LG289" s="45"/>
      <c r="LH289" s="45"/>
      <c r="LI289" s="45"/>
      <c r="LJ289" s="45"/>
      <c r="LK289" s="45"/>
      <c r="LL289" s="45"/>
      <c r="LM289" s="45"/>
      <c r="LN289" s="45"/>
      <c r="LO289" s="45"/>
      <c r="LP289" s="45"/>
      <c r="LQ289" s="45"/>
      <c r="LR289" s="45"/>
      <c r="LS289" s="45"/>
      <c r="LT289" s="45"/>
      <c r="LU289" s="45"/>
      <c r="LV289" s="45"/>
      <c r="LW289" s="45"/>
      <c r="LX289" s="45"/>
      <c r="LY289" s="45"/>
      <c r="LZ289" s="45"/>
      <c r="MA289" s="45"/>
      <c r="MB289" s="45"/>
      <c r="MC289" s="45"/>
      <c r="MD289" s="45"/>
      <c r="ME289" s="45"/>
      <c r="MF289" s="45"/>
      <c r="MG289" s="45"/>
      <c r="MH289" s="45"/>
      <c r="MI289" s="45"/>
      <c r="MJ289" s="45"/>
      <c r="MK289" s="45"/>
      <c r="ML289" s="45"/>
      <c r="MM289" s="45"/>
      <c r="MN289" s="45"/>
      <c r="MO289" s="45"/>
      <c r="MP289" s="45"/>
      <c r="MQ289" s="45"/>
      <c r="MR289" s="45"/>
      <c r="MS289" s="45"/>
      <c r="MT289" s="45"/>
      <c r="MU289" s="45"/>
      <c r="MV289" s="45"/>
      <c r="MW289" s="45"/>
      <c r="MX289" s="45"/>
      <c r="MY289" s="45"/>
      <c r="MZ289" s="45"/>
      <c r="NA289" s="45"/>
      <c r="NB289" s="45"/>
      <c r="NC289" s="45"/>
      <c r="ND289" s="45"/>
      <c r="NE289" s="45"/>
      <c r="NF289" s="45"/>
      <c r="NG289" s="45"/>
      <c r="NH289" s="45"/>
      <c r="NI289" s="45"/>
      <c r="NJ289" s="45"/>
      <c r="NK289" s="45"/>
      <c r="NL289" s="45"/>
      <c r="NM289" s="45"/>
      <c r="NN289" s="45"/>
      <c r="NO289" s="45"/>
      <c r="NP289" s="45"/>
      <c r="NQ289" s="45"/>
      <c r="NR289" s="45"/>
      <c r="NS289" s="45"/>
      <c r="NT289" s="45"/>
      <c r="NU289" s="45"/>
      <c r="NV289" s="45"/>
      <c r="NW289" s="45"/>
      <c r="NX289" s="45"/>
      <c r="NY289" s="45"/>
      <c r="NZ289" s="45"/>
      <c r="OA289" s="45"/>
      <c r="OB289" s="45"/>
      <c r="OC289" s="45"/>
      <c r="OD289" s="45"/>
      <c r="OE289" s="45"/>
      <c r="OF289" s="45"/>
      <c r="OG289" s="45"/>
      <c r="OH289" s="45"/>
      <c r="OI289" s="45"/>
      <c r="OJ289" s="45"/>
      <c r="OK289" s="45"/>
      <c r="OL289" s="45"/>
      <c r="OM289" s="45"/>
      <c r="ON289" s="45"/>
      <c r="OO289" s="45"/>
      <c r="OP289" s="45"/>
      <c r="OQ289" s="45"/>
      <c r="OR289" s="45"/>
      <c r="OS289" s="45"/>
      <c r="OT289" s="45"/>
      <c r="OU289" s="45"/>
      <c r="OV289" s="45"/>
      <c r="OW289" s="45"/>
      <c r="OX289" s="45"/>
      <c r="OY289" s="45"/>
      <c r="OZ289" s="45"/>
      <c r="PA289" s="45"/>
      <c r="PB289" s="45"/>
      <c r="PC289" s="45"/>
      <c r="PD289" s="45"/>
      <c r="PE289" s="45"/>
      <c r="PF289" s="45"/>
      <c r="PG289" s="45"/>
      <c r="PH289" s="45"/>
      <c r="PI289" s="45"/>
      <c r="PJ289" s="45"/>
      <c r="PK289" s="45"/>
      <c r="PL289" s="45"/>
      <c r="PM289" s="45"/>
      <c r="PN289" s="45"/>
      <c r="PO289" s="45"/>
      <c r="PP289" s="45"/>
      <c r="PQ289" s="45"/>
      <c r="PR289" s="45"/>
      <c r="PS289" s="45"/>
      <c r="PT289" s="45"/>
      <c r="PU289" s="45"/>
      <c r="PV289" s="45"/>
      <c r="PW289" s="45"/>
      <c r="PX289" s="45"/>
      <c r="PY289" s="45"/>
      <c r="PZ289" s="45"/>
      <c r="QA289" s="45"/>
      <c r="QB289" s="45"/>
      <c r="QC289" s="45"/>
      <c r="QD289" s="45"/>
      <c r="QE289" s="45"/>
      <c r="QF289" s="45"/>
      <c r="QG289" s="45"/>
      <c r="QH289" s="45"/>
      <c r="QI289" s="45"/>
      <c r="QJ289" s="45"/>
      <c r="QK289" s="45"/>
      <c r="QL289" s="45"/>
      <c r="QM289" s="45"/>
      <c r="QN289" s="45"/>
      <c r="QO289" s="45"/>
      <c r="QP289" s="45"/>
      <c r="QQ289" s="45"/>
      <c r="QR289" s="45"/>
      <c r="QS289" s="45"/>
      <c r="QT289" s="45"/>
      <c r="QU289" s="45"/>
      <c r="QV289" s="45"/>
      <c r="QW289" s="45"/>
      <c r="QX289" s="45"/>
      <c r="QY289" s="45"/>
      <c r="QZ289" s="45"/>
      <c r="RA289" s="45"/>
      <c r="RB289" s="45"/>
      <c r="RC289" s="45"/>
      <c r="RD289" s="45"/>
      <c r="RE289" s="45"/>
      <c r="RF289" s="45"/>
      <c r="RG289" s="45"/>
      <c r="RH289" s="45"/>
      <c r="RI289" s="45"/>
      <c r="RJ289" s="45"/>
      <c r="RK289" s="45"/>
      <c r="RL289" s="45"/>
      <c r="RM289" s="45"/>
      <c r="RN289" s="45"/>
      <c r="RO289" s="45"/>
      <c r="RP289" s="45"/>
      <c r="RQ289" s="45"/>
      <c r="RR289" s="45"/>
      <c r="RS289" s="45"/>
      <c r="RT289" s="45"/>
      <c r="RU289" s="45"/>
      <c r="RV289" s="45"/>
      <c r="RW289" s="45"/>
      <c r="RX289" s="45"/>
      <c r="RY289" s="45"/>
      <c r="RZ289" s="45"/>
      <c r="SA289" s="45"/>
      <c r="SB289" s="45"/>
      <c r="SC289" s="45"/>
      <c r="SD289" s="45"/>
      <c r="SE289" s="45"/>
      <c r="SF289" s="45"/>
      <c r="SG289" s="45"/>
      <c r="SH289" s="45"/>
      <c r="SI289" s="45"/>
      <c r="SJ289" s="45"/>
      <c r="SK289" s="45"/>
      <c r="SL289" s="45"/>
      <c r="SM289" s="45"/>
      <c r="SN289" s="45"/>
      <c r="SO289" s="45"/>
      <c r="SP289" s="45"/>
      <c r="SQ289" s="45"/>
      <c r="SR289" s="45"/>
      <c r="SS289" s="45"/>
      <c r="ST289" s="45"/>
      <c r="SU289" s="45"/>
      <c r="SV289" s="45"/>
      <c r="SW289" s="45"/>
      <c r="SX289" s="45"/>
      <c r="SY289" s="45"/>
      <c r="SZ289" s="45"/>
      <c r="TA289" s="45"/>
      <c r="TB289" s="45"/>
      <c r="TC289" s="45"/>
      <c r="TD289" s="45"/>
      <c r="TE289" s="45"/>
      <c r="TF289" s="45"/>
      <c r="TG289" s="45"/>
      <c r="TH289" s="45"/>
      <c r="TI289" s="45"/>
      <c r="TJ289" s="45"/>
      <c r="TK289" s="45"/>
      <c r="TL289" s="45"/>
      <c r="TM289" s="45"/>
      <c r="TN289" s="45"/>
      <c r="TO289" s="45"/>
      <c r="TP289" s="45"/>
      <c r="TQ289" s="45"/>
      <c r="TR289" s="45"/>
      <c r="TS289" s="45"/>
      <c r="TT289" s="45"/>
      <c r="TU289" s="45"/>
      <c r="TV289" s="45"/>
      <c r="TW289" s="45"/>
      <c r="TX289" s="45"/>
      <c r="TY289" s="45"/>
      <c r="TZ289" s="45"/>
      <c r="UA289" s="45"/>
      <c r="UB289" s="45"/>
      <c r="UC289" s="45"/>
      <c r="UD289" s="45"/>
      <c r="UE289" s="45"/>
      <c r="UF289" s="45"/>
      <c r="UG289" s="45"/>
      <c r="UH289" s="45"/>
      <c r="UI289" s="45"/>
      <c r="UJ289" s="45"/>
      <c r="UK289" s="45"/>
      <c r="UL289" s="45"/>
      <c r="UM289" s="45"/>
      <c r="UN289" s="45"/>
      <c r="UO289" s="45"/>
      <c r="UP289" s="45"/>
      <c r="UQ289" s="45"/>
      <c r="UR289" s="45"/>
      <c r="US289" s="45"/>
      <c r="UT289" s="45"/>
      <c r="UU289" s="45"/>
      <c r="UV289" s="45"/>
      <c r="UW289" s="45"/>
      <c r="UX289" s="45"/>
      <c r="UY289" s="45"/>
      <c r="UZ289" s="45"/>
      <c r="VA289" s="45"/>
      <c r="VB289" s="45"/>
      <c r="VC289" s="45"/>
      <c r="VD289" s="45"/>
      <c r="VE289" s="45"/>
      <c r="VF289" s="45"/>
      <c r="VG289" s="45"/>
      <c r="VH289" s="45"/>
      <c r="VI289" s="45"/>
      <c r="VJ289" s="45"/>
      <c r="VK289" s="45"/>
      <c r="VL289" s="45"/>
      <c r="VM289" s="45"/>
      <c r="VN289" s="45"/>
      <c r="VO289" s="45"/>
      <c r="VP289" s="45"/>
      <c r="VQ289" s="45"/>
      <c r="VR289" s="45"/>
      <c r="VS289" s="45"/>
      <c r="VT289" s="45"/>
      <c r="VU289" s="45"/>
      <c r="VV289" s="45"/>
      <c r="VW289" s="45"/>
      <c r="VX289" s="45"/>
      <c r="VY289" s="45"/>
      <c r="VZ289" s="45"/>
      <c r="WA289" s="45"/>
      <c r="WB289" s="45"/>
      <c r="WC289" s="45"/>
      <c r="WD289" s="45"/>
      <c r="WE289" s="45"/>
      <c r="WF289" s="45"/>
      <c r="WG289" s="45"/>
      <c r="WH289" s="45"/>
      <c r="WI289" s="45"/>
      <c r="WJ289" s="45"/>
      <c r="WK289" s="45"/>
      <c r="WL289" s="45"/>
      <c r="WM289" s="45"/>
      <c r="WN289" s="45"/>
      <c r="WO289" s="45"/>
      <c r="WP289" s="45"/>
      <c r="WQ289" s="45"/>
      <c r="WR289" s="45"/>
      <c r="WS289" s="45"/>
      <c r="WT289" s="45"/>
      <c r="WU289" s="45"/>
      <c r="WV289" s="45"/>
      <c r="WW289" s="45"/>
      <c r="WX289" s="45"/>
      <c r="WY289" s="45"/>
      <c r="WZ289" s="45"/>
      <c r="XA289" s="45"/>
      <c r="XB289" s="45"/>
      <c r="XC289" s="45"/>
      <c r="XD289" s="45"/>
      <c r="XE289" s="45"/>
      <c r="XF289" s="45"/>
      <c r="XG289" s="45"/>
      <c r="XH289" s="45"/>
      <c r="XI289" s="45"/>
      <c r="XJ289" s="45"/>
      <c r="XK289" s="45"/>
      <c r="XL289" s="45"/>
      <c r="XM289" s="45"/>
      <c r="XN289" s="45"/>
      <c r="XO289" s="45"/>
      <c r="XP289" s="45"/>
      <c r="XQ289" s="45"/>
      <c r="XR289" s="45"/>
      <c r="XS289" s="45"/>
      <c r="XT289" s="45"/>
      <c r="XU289" s="45"/>
      <c r="XV289" s="45"/>
      <c r="XW289" s="45"/>
      <c r="XX289" s="45"/>
      <c r="XY289" s="45"/>
      <c r="XZ289" s="45"/>
      <c r="YA289" s="45"/>
      <c r="YB289" s="45"/>
      <c r="YC289" s="45"/>
      <c r="YD289" s="45"/>
      <c r="YE289" s="45"/>
      <c r="YF289" s="45"/>
      <c r="YG289" s="45"/>
      <c r="YH289" s="45"/>
      <c r="YI289" s="45"/>
      <c r="YJ289" s="45"/>
      <c r="YK289" s="45"/>
      <c r="YL289" s="45"/>
      <c r="YM289" s="45"/>
      <c r="YN289" s="45"/>
      <c r="YO289" s="45"/>
      <c r="YP289" s="45"/>
      <c r="YQ289" s="45"/>
      <c r="YR289" s="45"/>
      <c r="YS289" s="45"/>
      <c r="YT289" s="45"/>
      <c r="YU289" s="45"/>
      <c r="YV289" s="45"/>
      <c r="YW289" s="45"/>
      <c r="YX289" s="45"/>
      <c r="YY289" s="45"/>
      <c r="YZ289" s="45"/>
      <c r="ZA289" s="45"/>
      <c r="ZB289" s="45"/>
      <c r="ZC289" s="45"/>
      <c r="ZD289" s="45"/>
      <c r="ZE289" s="45"/>
      <c r="ZF289" s="45"/>
      <c r="ZG289" s="45"/>
      <c r="ZH289" s="45"/>
      <c r="ZI289" s="45"/>
      <c r="ZJ289" s="45"/>
      <c r="ZK289" s="45"/>
      <c r="ZL289" s="45"/>
      <c r="ZM289" s="45"/>
      <c r="ZN289" s="45"/>
      <c r="ZO289" s="45"/>
      <c r="ZP289" s="45"/>
      <c r="ZQ289" s="45"/>
      <c r="ZR289" s="45"/>
      <c r="ZS289" s="45"/>
      <c r="ZT289" s="45"/>
      <c r="ZU289" s="45"/>
      <c r="ZV289" s="45"/>
      <c r="ZW289" s="45"/>
      <c r="ZX289" s="45"/>
      <c r="ZY289" s="45"/>
      <c r="ZZ289" s="45"/>
      <c r="AAA289" s="45"/>
      <c r="AAB289" s="45"/>
      <c r="AAC289" s="45"/>
      <c r="AAD289" s="45"/>
      <c r="AAE289" s="45"/>
      <c r="AAF289" s="45"/>
      <c r="AAG289" s="45"/>
      <c r="AAH289" s="45"/>
      <c r="AAI289" s="45"/>
      <c r="AAJ289" s="45"/>
      <c r="AAK289" s="45"/>
      <c r="AAL289" s="45"/>
      <c r="AAM289" s="45"/>
      <c r="AAN289" s="45"/>
      <c r="AAO289" s="45"/>
      <c r="AAP289" s="45"/>
      <c r="AAQ289" s="45"/>
      <c r="AAR289" s="45"/>
      <c r="AAS289" s="45"/>
      <c r="AAT289" s="45"/>
      <c r="AAU289" s="45"/>
      <c r="AAV289" s="45"/>
      <c r="AAW289" s="45"/>
      <c r="AAX289" s="45"/>
      <c r="AAY289" s="45"/>
      <c r="AAZ289" s="45"/>
      <c r="ABA289" s="45"/>
      <c r="ABB289" s="45"/>
      <c r="ABC289" s="45"/>
      <c r="ABD289" s="45"/>
      <c r="ABE289" s="45"/>
      <c r="ABF289" s="45"/>
      <c r="ABG289" s="45"/>
      <c r="ABH289" s="45"/>
      <c r="ABI289" s="45"/>
      <c r="ABJ289" s="45"/>
      <c r="ABK289" s="45"/>
      <c r="ABL289" s="45"/>
      <c r="ABM289" s="45"/>
      <c r="ABN289" s="45"/>
      <c r="ABO289" s="45"/>
      <c r="ABP289" s="45"/>
      <c r="ABQ289" s="45"/>
      <c r="ABR289" s="45"/>
      <c r="ABS289" s="45"/>
      <c r="ABT289" s="45"/>
      <c r="ABU289" s="45"/>
      <c r="ABV289" s="45"/>
      <c r="ABW289" s="45"/>
      <c r="ABX289" s="45"/>
      <c r="ABY289" s="45"/>
      <c r="ABZ289" s="45"/>
      <c r="ACA289" s="45"/>
      <c r="ACB289" s="45"/>
      <c r="ACC289" s="45"/>
      <c r="ACD289" s="45"/>
      <c r="ACE289" s="45"/>
      <c r="ACF289" s="45"/>
      <c r="ACG289" s="45"/>
      <c r="ACH289" s="45"/>
      <c r="ACI289" s="45"/>
      <c r="ACJ289" s="45"/>
      <c r="ACK289" s="45"/>
      <c r="ACL289" s="45"/>
      <c r="ACM289" s="45"/>
      <c r="ACN289" s="45"/>
      <c r="ACO289" s="45"/>
      <c r="ACP289" s="45"/>
      <c r="ACQ289" s="45"/>
      <c r="ACR289" s="45"/>
      <c r="ACS289" s="45"/>
      <c r="ACT289" s="45"/>
      <c r="ACU289" s="45"/>
      <c r="ACV289" s="45"/>
      <c r="ACW289" s="45"/>
      <c r="ACX289" s="45"/>
      <c r="ACY289" s="45"/>
      <c r="ACZ289" s="45"/>
      <c r="ADA289" s="45"/>
      <c r="ADB289" s="45"/>
      <c r="ADC289" s="45"/>
      <c r="ADD289" s="45"/>
      <c r="ADE289" s="45"/>
      <c r="ADF289" s="45"/>
      <c r="ADG289" s="45"/>
      <c r="ADH289" s="45"/>
      <c r="ADI289" s="45"/>
      <c r="ADJ289" s="45"/>
      <c r="ADK289" s="45"/>
      <c r="ADL289" s="45"/>
      <c r="ADM289" s="45"/>
      <c r="ADN289" s="45"/>
      <c r="ADO289" s="45"/>
      <c r="ADP289" s="45"/>
      <c r="ADQ289" s="45"/>
      <c r="ADR289" s="45"/>
      <c r="ADS289" s="45"/>
      <c r="ADT289" s="45"/>
      <c r="ADU289" s="45"/>
      <c r="ADV289" s="45"/>
      <c r="ADW289" s="45"/>
      <c r="ADX289" s="45"/>
      <c r="ADY289" s="45"/>
      <c r="ADZ289" s="45"/>
      <c r="AEA289" s="45"/>
      <c r="AEB289" s="45"/>
      <c r="AEC289" s="45"/>
      <c r="AED289" s="45"/>
      <c r="AEE289" s="45"/>
      <c r="AEF289" s="45"/>
      <c r="AEG289" s="45"/>
      <c r="AEH289" s="45"/>
      <c r="AEI289" s="45"/>
      <c r="AEJ289" s="45"/>
      <c r="AEK289" s="45"/>
      <c r="AEL289" s="45"/>
      <c r="AEM289" s="45"/>
      <c r="AEN289" s="45"/>
      <c r="AEO289" s="45"/>
      <c r="AEP289" s="45"/>
      <c r="AEQ289" s="45"/>
      <c r="AER289" s="45"/>
      <c r="AES289" s="45"/>
      <c r="AET289" s="45"/>
      <c r="AEU289" s="45"/>
      <c r="AEV289" s="45"/>
      <c r="AEW289" s="45"/>
      <c r="AEX289" s="45"/>
      <c r="AEY289" s="45"/>
      <c r="AEZ289" s="45"/>
      <c r="AFA289" s="45"/>
      <c r="AFB289" s="45"/>
      <c r="AFC289" s="45"/>
      <c r="AFD289" s="45"/>
      <c r="AFE289" s="45"/>
      <c r="AFF289" s="45"/>
      <c r="AFG289" s="45"/>
      <c r="AFH289" s="45"/>
      <c r="AFI289" s="45"/>
      <c r="AFJ289" s="45"/>
      <c r="AFK289" s="45"/>
      <c r="AFL289" s="45"/>
      <c r="AFM289" s="45"/>
      <c r="AFN289" s="45"/>
      <c r="AFO289" s="45"/>
      <c r="AFP289" s="45"/>
      <c r="AFQ289" s="45"/>
      <c r="AFR289" s="45"/>
      <c r="AFS289" s="45"/>
      <c r="AFT289" s="45"/>
      <c r="AFU289" s="45"/>
      <c r="AFV289" s="45"/>
      <c r="AFW289" s="45"/>
      <c r="AFX289" s="45"/>
      <c r="AFY289" s="45"/>
      <c r="AFZ289" s="45"/>
      <c r="AGA289" s="45"/>
      <c r="AGB289" s="45"/>
      <c r="AGC289" s="45"/>
      <c r="AGD289" s="45"/>
      <c r="AGE289" s="45"/>
      <c r="AGF289" s="45"/>
      <c r="AGG289" s="45"/>
      <c r="AGH289" s="45"/>
      <c r="AGI289" s="45"/>
      <c r="AGJ289" s="45"/>
      <c r="AGK289" s="45"/>
      <c r="AGL289" s="45"/>
      <c r="AGM289" s="45"/>
      <c r="AGN289" s="45"/>
      <c r="AGO289" s="45"/>
      <c r="AGP289" s="45"/>
      <c r="AGQ289" s="45"/>
      <c r="AGR289" s="45"/>
      <c r="AGS289" s="45"/>
      <c r="AGT289" s="45"/>
      <c r="AGU289" s="45"/>
      <c r="AGV289" s="45"/>
      <c r="AGW289" s="45"/>
      <c r="AGX289" s="45"/>
      <c r="AGY289" s="45"/>
      <c r="AGZ289" s="45"/>
      <c r="AHA289" s="45"/>
      <c r="AHB289" s="45"/>
      <c r="AHC289" s="45"/>
      <c r="AHD289" s="45"/>
      <c r="AHE289" s="45"/>
      <c r="AHF289" s="45"/>
      <c r="AHG289" s="45"/>
      <c r="AHH289" s="45"/>
      <c r="AHI289" s="45"/>
      <c r="AHJ289" s="45"/>
      <c r="AHK289" s="45"/>
      <c r="AHL289" s="45"/>
      <c r="AHM289" s="45"/>
      <c r="AHN289" s="45"/>
      <c r="AHO289" s="45"/>
      <c r="AHP289" s="45"/>
      <c r="AHQ289" s="45"/>
      <c r="AHR289" s="45"/>
      <c r="AHS289" s="45"/>
      <c r="AHT289" s="45"/>
      <c r="AHU289" s="45"/>
      <c r="AHV289" s="45"/>
      <c r="AHW289" s="45"/>
      <c r="AHX289" s="45"/>
      <c r="AHY289" s="45"/>
      <c r="AHZ289" s="45"/>
      <c r="AIA289" s="45"/>
      <c r="AIB289" s="45"/>
      <c r="AIC289" s="45"/>
      <c r="AID289" s="45"/>
      <c r="AIE289" s="45"/>
      <c r="AIF289" s="45"/>
      <c r="AIG289" s="45"/>
      <c r="AIH289" s="45"/>
      <c r="AII289" s="45"/>
      <c r="AIJ289" s="45"/>
      <c r="AIK289" s="45"/>
      <c r="AIL289" s="45"/>
      <c r="AIM289" s="45"/>
      <c r="AIN289" s="45"/>
      <c r="AIO289" s="45"/>
      <c r="AIP289" s="45"/>
      <c r="AIQ289" s="45"/>
      <c r="AIR289" s="45"/>
      <c r="AIS289" s="45"/>
      <c r="AIT289" s="45"/>
      <c r="AIU289" s="45"/>
      <c r="AIV289" s="45"/>
      <c r="AIW289" s="45"/>
      <c r="AIX289" s="45"/>
      <c r="AIY289" s="45"/>
      <c r="AIZ289" s="45"/>
      <c r="AJA289" s="45"/>
      <c r="AJB289" s="45"/>
      <c r="AJC289" s="45"/>
      <c r="AJD289" s="45"/>
      <c r="AJE289" s="45"/>
      <c r="AJF289" s="45"/>
      <c r="AJG289" s="45"/>
      <c r="AJH289" s="45"/>
      <c r="AJI289" s="45"/>
      <c r="AJJ289" s="45"/>
      <c r="AJK289" s="45"/>
      <c r="AJL289" s="45"/>
      <c r="AJM289" s="45"/>
      <c r="AJN289" s="45"/>
      <c r="AJO289" s="45"/>
      <c r="AJP289" s="45"/>
      <c r="AJQ289" s="45"/>
      <c r="AJR289" s="45"/>
      <c r="AJS289" s="45"/>
      <c r="AJT289" s="45"/>
      <c r="AJU289" s="45"/>
      <c r="AJV289" s="45"/>
      <c r="AJW289" s="45"/>
      <c r="AJX289" s="45"/>
      <c r="AJY289" s="45"/>
      <c r="AJZ289" s="45"/>
      <c r="AKA289" s="45"/>
      <c r="AKB289" s="45"/>
      <c r="AKC289" s="45"/>
      <c r="AKD289" s="45"/>
      <c r="AKE289" s="45"/>
      <c r="AKF289" s="45"/>
      <c r="AKG289" s="45"/>
      <c r="AKH289" s="45"/>
      <c r="AKI289" s="45"/>
      <c r="AKJ289" s="45"/>
      <c r="AKK289" s="45"/>
      <c r="AKL289" s="45"/>
      <c r="AKM289" s="45"/>
      <c r="AKN289" s="45"/>
      <c r="AKO289" s="45"/>
      <c r="AKP289" s="45"/>
      <c r="AKQ289" s="45"/>
      <c r="AKR289" s="45"/>
      <c r="AKS289" s="45"/>
      <c r="AKT289" s="45"/>
      <c r="AKU289" s="45"/>
      <c r="AKV289" s="45"/>
      <c r="AKW289" s="45"/>
      <c r="AKX289" s="45"/>
      <c r="AKY289" s="45"/>
      <c r="AKZ289" s="45"/>
      <c r="ALA289" s="45"/>
      <c r="ALB289" s="45"/>
      <c r="ALC289" s="45"/>
      <c r="ALD289" s="45"/>
      <c r="ALE289" s="45"/>
      <c r="ALF289" s="45"/>
      <c r="ALG289" s="45"/>
      <c r="ALH289" s="45"/>
      <c r="ALI289" s="45"/>
      <c r="ALJ289" s="45"/>
      <c r="ALK289" s="45"/>
      <c r="ALL289" s="45"/>
      <c r="ALM289" s="45"/>
      <c r="ALN289" s="45"/>
      <c r="ALO289" s="45"/>
      <c r="ALP289" s="45"/>
      <c r="ALQ289" s="45"/>
      <c r="ALR289" s="45"/>
      <c r="ALS289" s="45"/>
      <c r="ALT289" s="45"/>
      <c r="ALU289" s="45"/>
      <c r="ALV289" s="45"/>
      <c r="ALW289" s="45"/>
      <c r="ALX289" s="45"/>
      <c r="ALY289" s="45"/>
      <c r="ALZ289" s="45"/>
      <c r="AMA289" s="45"/>
      <c r="AMB289" s="45"/>
      <c r="AMC289" s="45"/>
      <c r="AMD289" s="45"/>
      <c r="AME289" s="45"/>
      <c r="AMF289" s="45"/>
      <c r="AMG289" s="45"/>
      <c r="AMH289" s="45"/>
      <c r="AMI289" s="45"/>
      <c r="AMJ289" s="45"/>
      <c r="AMK289" s="45"/>
      <c r="AML289" s="45"/>
      <c r="AMM289" s="45"/>
      <c r="AMN289" s="45"/>
      <c r="AMO289" s="45"/>
      <c r="AMP289" s="45"/>
      <c r="AMQ289" s="45"/>
      <c r="AMR289" s="45"/>
      <c r="AMS289" s="45"/>
      <c r="AMT289" s="45"/>
      <c r="AMU289" s="45"/>
      <c r="AMV289" s="45"/>
      <c r="AMW289" s="45"/>
      <c r="AMX289" s="45"/>
      <c r="AMY289" s="45"/>
      <c r="AMZ289" s="45"/>
      <c r="ANA289" s="45"/>
      <c r="ANB289" s="45"/>
      <c r="ANC289" s="45"/>
      <c r="AND289" s="45"/>
      <c r="ANE289" s="45"/>
      <c r="ANF289" s="45"/>
      <c r="ANG289" s="45"/>
      <c r="ANH289" s="45"/>
      <c r="ANI289" s="45"/>
      <c r="ANJ289" s="45"/>
      <c r="ANK289" s="45"/>
      <c r="ANL289" s="45"/>
      <c r="ANM289" s="45"/>
      <c r="ANN289" s="45"/>
      <c r="ANO289" s="45"/>
      <c r="ANP289" s="45"/>
      <c r="ANQ289" s="45"/>
      <c r="ANR289" s="45"/>
      <c r="ANS289" s="45"/>
      <c r="ANT289" s="45"/>
      <c r="ANU289" s="45"/>
      <c r="ANV289" s="45"/>
      <c r="ANW289" s="45"/>
      <c r="ANX289" s="45"/>
      <c r="ANY289" s="45"/>
      <c r="ANZ289" s="45"/>
      <c r="AOA289" s="45"/>
      <c r="AOB289" s="45"/>
      <c r="AOC289" s="45"/>
      <c r="AOD289" s="45"/>
      <c r="AOE289" s="45"/>
      <c r="AOF289" s="45"/>
      <c r="AOG289" s="45"/>
      <c r="AOH289" s="45"/>
      <c r="AOI289" s="45"/>
      <c r="AOJ289" s="45"/>
      <c r="AOK289" s="45"/>
      <c r="AOL289" s="45"/>
      <c r="AOM289" s="45"/>
      <c r="AON289" s="45"/>
      <c r="AOO289" s="45"/>
      <c r="AOP289" s="45"/>
      <c r="AOQ289" s="45"/>
      <c r="AOR289" s="45"/>
      <c r="AOS289" s="45"/>
      <c r="AOT289" s="45"/>
      <c r="AOU289" s="45"/>
      <c r="AOV289" s="45"/>
      <c r="AOW289" s="45"/>
      <c r="AOX289" s="45"/>
      <c r="AOY289" s="45"/>
      <c r="AOZ289" s="45"/>
      <c r="APA289" s="45"/>
      <c r="APB289" s="45"/>
      <c r="APC289" s="45"/>
      <c r="APD289" s="45"/>
      <c r="APE289" s="45"/>
      <c r="APF289" s="45"/>
      <c r="APG289" s="45"/>
      <c r="APH289" s="45"/>
      <c r="API289" s="45"/>
      <c r="APJ289" s="45"/>
      <c r="APK289" s="45"/>
      <c r="APL289" s="45"/>
      <c r="APM289" s="45"/>
      <c r="APN289" s="45"/>
      <c r="APO289" s="45"/>
      <c r="APP289" s="45"/>
      <c r="APQ289" s="45"/>
      <c r="APR289" s="45"/>
      <c r="APS289" s="45"/>
      <c r="APT289" s="45"/>
      <c r="APU289" s="45"/>
      <c r="APV289" s="45"/>
      <c r="APW289" s="45"/>
      <c r="APX289" s="45"/>
      <c r="APY289" s="45"/>
      <c r="APZ289" s="45"/>
      <c r="AQA289" s="45"/>
      <c r="AQB289" s="45"/>
      <c r="AQC289" s="45"/>
      <c r="AQD289" s="45"/>
      <c r="AQE289" s="45"/>
      <c r="AQF289" s="45"/>
      <c r="AQG289" s="45"/>
      <c r="AQH289" s="45"/>
      <c r="AQI289" s="45"/>
      <c r="AQJ289" s="45"/>
      <c r="AQK289" s="45"/>
      <c r="AQL289" s="45"/>
      <c r="AQM289" s="45"/>
      <c r="AQN289" s="45"/>
      <c r="AQO289" s="45"/>
      <c r="AQP289" s="45"/>
      <c r="AQQ289" s="45"/>
      <c r="AQR289" s="45"/>
      <c r="AQS289" s="45"/>
      <c r="AQT289" s="45"/>
      <c r="AQU289" s="45"/>
      <c r="AQV289" s="45"/>
      <c r="AQW289" s="45"/>
      <c r="AQX289" s="45"/>
      <c r="AQY289" s="45"/>
      <c r="AQZ289" s="45"/>
      <c r="ARA289" s="45"/>
      <c r="ARB289" s="45"/>
      <c r="ARC289" s="45"/>
      <c r="ARD289" s="45"/>
      <c r="ARE289" s="45"/>
      <c r="ARF289" s="45"/>
      <c r="ARG289" s="45"/>
      <c r="ARH289" s="45"/>
      <c r="ARI289" s="45"/>
      <c r="ARJ289" s="45"/>
      <c r="ARK289" s="45"/>
      <c r="ARL289" s="45"/>
      <c r="ARM289" s="45"/>
      <c r="ARN289" s="45"/>
      <c r="ARO289" s="45"/>
      <c r="ARP289" s="45"/>
      <c r="ARQ289" s="45"/>
      <c r="ARR289" s="45"/>
      <c r="ARS289" s="45"/>
      <c r="ART289" s="45"/>
      <c r="ARU289" s="45"/>
      <c r="ARV289" s="45"/>
      <c r="ARW289" s="45"/>
      <c r="ARX289" s="45"/>
      <c r="ARY289" s="45"/>
      <c r="ARZ289" s="45"/>
      <c r="ASA289" s="45"/>
      <c r="ASB289" s="45"/>
      <c r="ASC289" s="45"/>
      <c r="ASD289" s="45"/>
      <c r="ASE289" s="45"/>
      <c r="ASF289" s="45"/>
      <c r="ASG289" s="45"/>
      <c r="ASH289" s="45"/>
      <c r="ASI289" s="45"/>
      <c r="ASJ289" s="45"/>
      <c r="ASK289" s="45"/>
      <c r="ASL289" s="45"/>
      <c r="ASM289" s="45"/>
      <c r="ASN289" s="45"/>
      <c r="ASO289" s="45"/>
      <c r="ASP289" s="45"/>
      <c r="ASQ289" s="45"/>
      <c r="ASR289" s="45"/>
      <c r="ASS289" s="45"/>
      <c r="AST289" s="45"/>
      <c r="ASU289" s="45"/>
      <c r="ASV289" s="45"/>
      <c r="ASW289" s="45"/>
      <c r="ASX289" s="45"/>
      <c r="ASY289" s="45"/>
      <c r="ASZ289" s="45"/>
      <c r="ATA289" s="45"/>
      <c r="ATB289" s="45"/>
      <c r="ATC289" s="45"/>
      <c r="ATD289" s="45"/>
      <c r="ATE289" s="45"/>
      <c r="ATF289" s="45"/>
      <c r="ATG289" s="45"/>
      <c r="ATH289" s="45"/>
      <c r="ATI289" s="45"/>
      <c r="ATJ289" s="45"/>
      <c r="ATK289" s="45"/>
      <c r="ATL289" s="45"/>
      <c r="ATM289" s="45"/>
      <c r="ATN289" s="45"/>
      <c r="ATO289" s="45"/>
      <c r="ATP289" s="45"/>
      <c r="ATQ289" s="45"/>
      <c r="ATR289" s="45"/>
      <c r="ATS289" s="45"/>
      <c r="ATT289" s="45"/>
      <c r="ATU289" s="45"/>
      <c r="ATV289" s="45"/>
      <c r="ATW289" s="45"/>
      <c r="ATX289" s="45"/>
      <c r="ATY289" s="45"/>
      <c r="ATZ289" s="45"/>
      <c r="AUA289" s="45"/>
      <c r="AUB289" s="45"/>
      <c r="AUC289" s="45"/>
      <c r="AUD289" s="45"/>
      <c r="AUE289" s="45"/>
      <c r="AUF289" s="45"/>
      <c r="AUG289" s="45"/>
      <c r="AUH289" s="45"/>
      <c r="AUI289" s="45"/>
      <c r="AUJ289" s="45"/>
      <c r="AUK289" s="45"/>
      <c r="AUL289" s="45"/>
      <c r="AUM289" s="45"/>
      <c r="AUN289" s="45"/>
      <c r="AUO289" s="45"/>
      <c r="AUP289" s="45"/>
      <c r="AUQ289" s="45"/>
      <c r="AUR289" s="45"/>
      <c r="AUS289" s="45"/>
      <c r="AUT289" s="45"/>
      <c r="AUU289" s="45"/>
      <c r="AUV289" s="45"/>
      <c r="AUW289" s="45"/>
      <c r="AUX289" s="45"/>
      <c r="AUY289" s="45"/>
      <c r="AUZ289" s="45"/>
      <c r="AVA289" s="45"/>
      <c r="AVB289" s="45"/>
      <c r="AVC289" s="45"/>
      <c r="AVD289" s="45"/>
      <c r="AVE289" s="45"/>
      <c r="AVF289" s="45"/>
      <c r="AVG289" s="45"/>
      <c r="AVH289" s="45"/>
      <c r="AVI289" s="45"/>
      <c r="AVJ289" s="45"/>
      <c r="AVK289" s="45"/>
      <c r="AVL289" s="45"/>
      <c r="AVM289" s="45"/>
      <c r="AVN289" s="45"/>
      <c r="AVO289" s="45"/>
      <c r="AVP289" s="45"/>
      <c r="AVQ289" s="45"/>
      <c r="AVR289" s="45"/>
      <c r="AVS289" s="45"/>
      <c r="AVT289" s="45"/>
      <c r="AVU289" s="45"/>
      <c r="AVV289" s="45"/>
      <c r="AVW289" s="45"/>
      <c r="AVX289" s="45"/>
      <c r="AVY289" s="45"/>
      <c r="AVZ289" s="45"/>
      <c r="AWA289" s="45"/>
      <c r="AWB289" s="45"/>
      <c r="AWC289" s="45"/>
      <c r="AWD289" s="45"/>
      <c r="AWE289" s="45"/>
      <c r="AWF289" s="45"/>
      <c r="AWG289" s="45"/>
      <c r="AWH289" s="45"/>
      <c r="AWI289" s="45"/>
      <c r="AWJ289" s="45"/>
      <c r="AWK289" s="45"/>
      <c r="AWL289" s="45"/>
      <c r="AWM289" s="45"/>
      <c r="AWN289" s="45"/>
      <c r="AWO289" s="45"/>
      <c r="AWP289" s="45"/>
      <c r="AWQ289" s="45"/>
      <c r="AWR289" s="45"/>
      <c r="AWS289" s="45"/>
      <c r="AWT289" s="45"/>
      <c r="AWU289" s="45"/>
      <c r="AWV289" s="45"/>
      <c r="AWW289" s="45"/>
      <c r="AWX289" s="45"/>
      <c r="AWY289" s="45"/>
      <c r="AWZ289" s="45"/>
      <c r="AXA289" s="45"/>
      <c r="AXB289" s="45"/>
      <c r="AXC289" s="45"/>
      <c r="AXD289" s="45"/>
      <c r="AXE289" s="45"/>
      <c r="AXF289" s="45"/>
      <c r="AXG289" s="45"/>
      <c r="AXH289" s="45"/>
      <c r="AXI289" s="45"/>
      <c r="AXJ289" s="45"/>
      <c r="AXK289" s="45"/>
      <c r="AXL289" s="45"/>
      <c r="AXM289" s="45"/>
      <c r="AXN289" s="45"/>
      <c r="AXO289" s="45"/>
      <c r="AXP289" s="45"/>
      <c r="AXQ289" s="45"/>
      <c r="AXR289" s="45"/>
      <c r="AXS289" s="45"/>
      <c r="AXT289" s="45"/>
      <c r="AXU289" s="45"/>
      <c r="AXV289" s="45"/>
      <c r="AXW289" s="45"/>
      <c r="AXX289" s="45"/>
      <c r="AXY289" s="45"/>
      <c r="AXZ289" s="45"/>
      <c r="AYA289" s="45"/>
      <c r="AYB289" s="45"/>
      <c r="AYC289" s="45"/>
      <c r="AYD289" s="45"/>
      <c r="AYE289" s="45"/>
      <c r="AYF289" s="45"/>
      <c r="AYG289" s="45"/>
      <c r="AYH289" s="45"/>
      <c r="AYI289" s="45"/>
      <c r="AYJ289" s="45"/>
      <c r="AYK289" s="45"/>
      <c r="AYL289" s="45"/>
      <c r="AYM289" s="45"/>
      <c r="AYN289" s="45"/>
      <c r="AYO289" s="45"/>
      <c r="AYP289" s="45"/>
      <c r="AYQ289" s="45"/>
      <c r="AYR289" s="45"/>
      <c r="AYS289" s="45"/>
      <c r="AYT289" s="45"/>
      <c r="AYU289" s="45"/>
      <c r="AYV289" s="45"/>
      <c r="AYW289" s="45"/>
      <c r="AYX289" s="45"/>
      <c r="AYY289" s="45"/>
      <c r="AYZ289" s="45"/>
      <c r="AZA289" s="45"/>
      <c r="AZB289" s="45"/>
      <c r="AZC289" s="45"/>
      <c r="AZD289" s="45"/>
      <c r="AZE289" s="45"/>
      <c r="AZF289" s="45"/>
      <c r="AZG289" s="45"/>
      <c r="AZH289" s="45"/>
      <c r="AZI289" s="45"/>
      <c r="AZJ289" s="45"/>
      <c r="AZK289" s="45"/>
      <c r="AZL289" s="45"/>
      <c r="AZM289" s="45"/>
      <c r="AZN289" s="45"/>
      <c r="AZO289" s="45"/>
      <c r="AZP289" s="45"/>
      <c r="AZQ289" s="45"/>
      <c r="AZR289" s="45"/>
      <c r="AZS289" s="45"/>
      <c r="AZT289" s="45"/>
      <c r="AZU289" s="45"/>
      <c r="AZV289" s="45"/>
      <c r="AZW289" s="45"/>
      <c r="AZX289" s="45"/>
      <c r="AZY289" s="45"/>
      <c r="AZZ289" s="45"/>
      <c r="BAA289" s="45"/>
      <c r="BAB289" s="45"/>
      <c r="BAC289" s="45"/>
      <c r="BAD289" s="45"/>
      <c r="BAE289" s="45"/>
      <c r="BAF289" s="45"/>
      <c r="BAG289" s="45"/>
      <c r="BAH289" s="45"/>
      <c r="BAI289" s="45"/>
      <c r="BAJ289" s="45"/>
      <c r="BAK289" s="45"/>
      <c r="BAL289" s="45"/>
      <c r="BAM289" s="45"/>
      <c r="BAN289" s="45"/>
      <c r="BAO289" s="45"/>
      <c r="BAP289" s="45"/>
      <c r="BAQ289" s="45"/>
      <c r="BAR289" s="45"/>
      <c r="BAS289" s="45"/>
      <c r="BAT289" s="45"/>
      <c r="BAU289" s="45"/>
      <c r="BAV289" s="45"/>
      <c r="BAW289" s="45"/>
      <c r="BAX289" s="45"/>
      <c r="BAY289" s="45"/>
      <c r="BAZ289" s="45"/>
      <c r="BBA289" s="45"/>
      <c r="BBB289" s="45"/>
      <c r="BBC289" s="45"/>
      <c r="BBD289" s="45"/>
      <c r="BBE289" s="45"/>
      <c r="BBF289" s="45"/>
      <c r="BBG289" s="45"/>
      <c r="BBH289" s="45"/>
      <c r="BBI289" s="45"/>
      <c r="BBJ289" s="45"/>
      <c r="BBK289" s="45"/>
      <c r="BBL289" s="45"/>
      <c r="BBM289" s="45"/>
      <c r="BBN289" s="45"/>
      <c r="BBO289" s="45"/>
      <c r="BBP289" s="45"/>
      <c r="BBQ289" s="45"/>
      <c r="BBR289" s="45"/>
      <c r="BBS289" s="45"/>
      <c r="BBT289" s="45"/>
      <c r="BBU289" s="45"/>
      <c r="BBV289" s="45"/>
      <c r="BBW289" s="45"/>
      <c r="BBX289" s="45"/>
      <c r="BBY289" s="45"/>
      <c r="BBZ289" s="45"/>
      <c r="BCA289" s="45"/>
      <c r="BCB289" s="45"/>
      <c r="BCC289" s="45"/>
      <c r="BCD289" s="45"/>
      <c r="BCE289" s="45"/>
      <c r="BCF289" s="45"/>
      <c r="BCG289" s="45"/>
      <c r="BCH289" s="45"/>
      <c r="BCI289" s="45"/>
      <c r="BCJ289" s="45"/>
      <c r="BCK289" s="45"/>
      <c r="BCL289" s="45"/>
      <c r="BCM289" s="45"/>
      <c r="BCN289" s="45"/>
      <c r="BCO289" s="45"/>
      <c r="BCP289" s="45"/>
      <c r="BCQ289" s="45"/>
      <c r="BCR289" s="45"/>
      <c r="BCS289" s="45"/>
      <c r="BCT289" s="45"/>
      <c r="BCU289" s="45"/>
      <c r="BCV289" s="45"/>
      <c r="BCW289" s="45"/>
      <c r="BCX289" s="45"/>
      <c r="BCY289" s="45"/>
      <c r="BCZ289" s="45"/>
      <c r="BDA289" s="45"/>
      <c r="BDB289" s="45"/>
      <c r="BDC289" s="45"/>
      <c r="BDD289" s="45"/>
      <c r="BDE289" s="45"/>
      <c r="BDF289" s="45"/>
      <c r="BDG289" s="45"/>
      <c r="BDH289" s="45"/>
      <c r="BDI289" s="45"/>
      <c r="BDJ289" s="45"/>
      <c r="BDK289" s="45"/>
      <c r="BDL289" s="45"/>
      <c r="BDM289" s="45"/>
      <c r="BDN289" s="45"/>
      <c r="BDO289" s="45"/>
      <c r="BDP289" s="45"/>
      <c r="BDQ289" s="45"/>
      <c r="BDR289" s="45"/>
      <c r="BDS289" s="45"/>
      <c r="BDT289" s="45"/>
      <c r="BDU289" s="45"/>
      <c r="BDV289" s="45"/>
      <c r="BDW289" s="45"/>
      <c r="BDX289" s="45"/>
      <c r="BDY289" s="45"/>
      <c r="BDZ289" s="45"/>
      <c r="BEA289" s="45"/>
      <c r="BEB289" s="45"/>
      <c r="BEC289" s="45"/>
      <c r="BED289" s="45"/>
      <c r="BEE289" s="45"/>
      <c r="BEF289" s="45"/>
      <c r="BEG289" s="45"/>
      <c r="BEH289" s="45"/>
      <c r="BEI289" s="45"/>
      <c r="BEJ289" s="45"/>
      <c r="BEK289" s="45"/>
      <c r="BEL289" s="45"/>
      <c r="BEM289" s="45"/>
      <c r="BEN289" s="45"/>
      <c r="BEO289" s="45"/>
      <c r="BEP289" s="45"/>
      <c r="BEQ289" s="45"/>
      <c r="BER289" s="45"/>
      <c r="BES289" s="45"/>
      <c r="BET289" s="45"/>
      <c r="BEU289" s="45"/>
      <c r="BEV289" s="45"/>
      <c r="BEW289" s="45"/>
      <c r="BEX289" s="45"/>
      <c r="BEY289" s="45"/>
      <c r="BEZ289" s="45"/>
      <c r="BFA289" s="45"/>
      <c r="BFB289" s="45"/>
      <c r="BFC289" s="45"/>
      <c r="BFD289" s="45"/>
      <c r="BFE289" s="45"/>
      <c r="BFF289" s="45"/>
      <c r="BFG289" s="45"/>
      <c r="BFH289" s="45"/>
      <c r="BFI289" s="45"/>
      <c r="BFJ289" s="45"/>
      <c r="BFK289" s="45"/>
      <c r="BFL289" s="45"/>
      <c r="BFM289" s="45"/>
      <c r="BFN289" s="45"/>
      <c r="BFO289" s="45"/>
      <c r="BFP289" s="45"/>
      <c r="BFQ289" s="45"/>
      <c r="BFR289" s="45"/>
      <c r="BFS289" s="45"/>
      <c r="BFT289" s="45"/>
      <c r="BFU289" s="45"/>
      <c r="BFV289" s="45"/>
      <c r="BFW289" s="45"/>
      <c r="BFX289" s="45"/>
      <c r="BFY289" s="45"/>
      <c r="BFZ289" s="45"/>
      <c r="BGA289" s="45"/>
      <c r="BGB289" s="45"/>
      <c r="BGC289" s="45"/>
      <c r="BGD289" s="45"/>
      <c r="BGE289" s="45"/>
      <c r="BGF289" s="45"/>
      <c r="BGG289" s="45"/>
      <c r="BGH289" s="45"/>
      <c r="BGI289" s="45"/>
      <c r="BGJ289" s="45"/>
      <c r="BGK289" s="45"/>
      <c r="BGL289" s="45"/>
      <c r="BGM289" s="45"/>
      <c r="BGN289" s="45"/>
      <c r="BGO289" s="45"/>
      <c r="BGP289" s="45"/>
      <c r="BGQ289" s="45"/>
      <c r="BGR289" s="45"/>
      <c r="BGS289" s="45"/>
      <c r="BGT289" s="45"/>
      <c r="BGU289" s="45"/>
      <c r="BGV289" s="45"/>
      <c r="BGW289" s="45"/>
      <c r="BGX289" s="45"/>
      <c r="BGY289" s="45"/>
      <c r="BGZ289" s="45"/>
      <c r="BHA289" s="45"/>
      <c r="BHB289" s="45"/>
      <c r="BHC289" s="45"/>
      <c r="BHD289" s="45"/>
      <c r="BHE289" s="45"/>
      <c r="BHF289" s="45"/>
      <c r="BHG289" s="45"/>
      <c r="BHH289" s="45"/>
      <c r="BHI289" s="45"/>
      <c r="BHJ289" s="45"/>
      <c r="BHK289" s="45"/>
      <c r="BHL289" s="45"/>
      <c r="BHM289" s="45"/>
      <c r="BHN289" s="45"/>
      <c r="BHO289" s="45"/>
      <c r="BHP289" s="45"/>
      <c r="BHQ289" s="45"/>
      <c r="BHR289" s="45"/>
      <c r="BHS289" s="45"/>
      <c r="BHT289" s="45"/>
      <c r="BHU289" s="45"/>
      <c r="BHV289" s="45"/>
      <c r="BHW289" s="45"/>
      <c r="BHX289" s="45"/>
      <c r="BHY289" s="45"/>
      <c r="BHZ289" s="45"/>
      <c r="BIA289" s="45"/>
      <c r="BIB289" s="45"/>
      <c r="BIC289" s="45"/>
      <c r="BID289" s="45"/>
      <c r="BIE289" s="45"/>
      <c r="BIF289" s="45"/>
      <c r="BIG289" s="45"/>
      <c r="BIH289" s="45"/>
      <c r="BII289" s="45"/>
      <c r="BIJ289" s="45"/>
      <c r="BIK289" s="45"/>
      <c r="BIL289" s="45"/>
      <c r="BIM289" s="45"/>
      <c r="BIN289" s="45"/>
      <c r="BIO289" s="45"/>
      <c r="BIP289" s="45"/>
      <c r="BIQ289" s="45"/>
      <c r="BIR289" s="45"/>
      <c r="BIS289" s="45"/>
      <c r="BIT289" s="45"/>
      <c r="BIU289" s="45"/>
      <c r="BIV289" s="45"/>
      <c r="BIW289" s="45"/>
      <c r="BIX289" s="45"/>
      <c r="BIY289" s="45"/>
      <c r="BIZ289" s="45"/>
      <c r="BJA289" s="45"/>
      <c r="BJB289" s="45"/>
      <c r="BJC289" s="45"/>
      <c r="BJD289" s="45"/>
      <c r="BJE289" s="45"/>
      <c r="BJF289" s="45"/>
      <c r="BJG289" s="45"/>
      <c r="BJH289" s="45"/>
      <c r="BJI289" s="45"/>
      <c r="BJJ289" s="45"/>
      <c r="BJK289" s="45"/>
      <c r="BJL289" s="45"/>
      <c r="BJM289" s="45"/>
      <c r="BJN289" s="45"/>
      <c r="BJO289" s="45"/>
      <c r="BJP289" s="45"/>
      <c r="BJQ289" s="45"/>
      <c r="BJR289" s="45"/>
      <c r="BJS289" s="45"/>
      <c r="BJT289" s="45"/>
      <c r="BJU289" s="45"/>
      <c r="BJV289" s="45"/>
      <c r="BJW289" s="45"/>
      <c r="BJX289" s="45"/>
      <c r="BJY289" s="45"/>
      <c r="BJZ289" s="45"/>
      <c r="BKA289" s="45"/>
      <c r="BKB289" s="45"/>
      <c r="BKC289" s="45"/>
      <c r="BKD289" s="45"/>
      <c r="BKE289" s="45"/>
      <c r="BKF289" s="45"/>
      <c r="BKG289" s="45"/>
      <c r="BKH289" s="45"/>
      <c r="BKI289" s="45"/>
      <c r="BKJ289" s="45"/>
      <c r="BKK289" s="45"/>
      <c r="BKL289" s="45"/>
      <c r="BKM289" s="45"/>
      <c r="BKN289" s="45"/>
      <c r="BKO289" s="45"/>
      <c r="BKP289" s="45"/>
      <c r="BKQ289" s="45"/>
      <c r="BKR289" s="45"/>
      <c r="BKS289" s="45"/>
      <c r="BKT289" s="45"/>
      <c r="BKU289" s="45"/>
      <c r="BKV289" s="45"/>
      <c r="BKW289" s="45"/>
      <c r="BKX289" s="45"/>
      <c r="BKY289" s="45"/>
      <c r="BKZ289" s="45"/>
      <c r="BLA289" s="45"/>
      <c r="BLB289" s="45"/>
      <c r="BLC289" s="45"/>
      <c r="BLD289" s="45"/>
      <c r="BLE289" s="45"/>
      <c r="BLF289" s="45"/>
      <c r="BLG289" s="45"/>
      <c r="BLH289" s="45"/>
      <c r="BLI289" s="45"/>
      <c r="BLJ289" s="45"/>
      <c r="BLK289" s="45"/>
      <c r="BLL289" s="45"/>
      <c r="BLM289" s="45"/>
      <c r="BLN289" s="45"/>
      <c r="BLO289" s="45"/>
      <c r="BLP289" s="45"/>
      <c r="BLQ289" s="45"/>
      <c r="BLR289" s="45"/>
      <c r="BLS289" s="45"/>
      <c r="BLT289" s="45"/>
      <c r="BLU289" s="45"/>
      <c r="BLV289" s="45"/>
      <c r="BLW289" s="45"/>
      <c r="BLX289" s="45"/>
      <c r="BLY289" s="45"/>
      <c r="BLZ289" s="45"/>
      <c r="BMA289" s="45"/>
      <c r="BMB289" s="45"/>
      <c r="BMC289" s="45"/>
      <c r="BMD289" s="45"/>
      <c r="BME289" s="45"/>
      <c r="BMF289" s="45"/>
      <c r="BMG289" s="45"/>
      <c r="BMH289" s="45"/>
      <c r="BMI289" s="45"/>
      <c r="BMJ289" s="45"/>
      <c r="BMK289" s="45"/>
      <c r="BML289" s="45"/>
      <c r="BMM289" s="45"/>
      <c r="BMN289" s="45"/>
      <c r="BMO289" s="45"/>
      <c r="BMP289" s="45"/>
      <c r="BMQ289" s="45"/>
      <c r="BMR289" s="45"/>
      <c r="BMS289" s="45"/>
      <c r="BMT289" s="45"/>
      <c r="BMU289" s="45"/>
      <c r="BMV289" s="45"/>
      <c r="BMW289" s="45"/>
      <c r="BMX289" s="45"/>
      <c r="BMY289" s="45"/>
      <c r="BMZ289" s="45"/>
      <c r="BNA289" s="45"/>
      <c r="BNB289" s="45"/>
      <c r="BNC289" s="45"/>
      <c r="BND289" s="45"/>
      <c r="BNE289" s="45"/>
      <c r="BNF289" s="45"/>
      <c r="BNG289" s="45"/>
      <c r="BNH289" s="45"/>
      <c r="BNI289" s="45"/>
      <c r="BNJ289" s="45"/>
      <c r="BNK289" s="45"/>
      <c r="BNL289" s="45"/>
      <c r="BNM289" s="45"/>
      <c r="BNN289" s="45"/>
      <c r="BNO289" s="45"/>
      <c r="BNP289" s="45"/>
      <c r="BNQ289" s="45"/>
      <c r="BNR289" s="45"/>
      <c r="BNS289" s="45"/>
      <c r="BNT289" s="45"/>
      <c r="BNU289" s="45"/>
      <c r="BNV289" s="45"/>
      <c r="BNW289" s="45"/>
      <c r="BNX289" s="45"/>
      <c r="BNY289" s="45"/>
      <c r="BNZ289" s="45"/>
      <c r="BOA289" s="45"/>
      <c r="BOB289" s="45"/>
      <c r="BOC289" s="45"/>
      <c r="BOD289" s="45"/>
      <c r="BOE289" s="45"/>
      <c r="BOF289" s="45"/>
      <c r="BOG289" s="45"/>
      <c r="BOH289" s="45"/>
      <c r="BOI289" s="45"/>
      <c r="BOJ289" s="45"/>
      <c r="BOK289" s="45"/>
      <c r="BOL289" s="45"/>
      <c r="BOM289" s="45"/>
      <c r="BON289" s="45"/>
      <c r="BOO289" s="45"/>
      <c r="BOP289" s="45"/>
      <c r="BOQ289" s="45"/>
      <c r="BOR289" s="45"/>
      <c r="BOS289" s="45"/>
      <c r="BOT289" s="45"/>
      <c r="BOU289" s="45"/>
      <c r="BOV289" s="45"/>
      <c r="BOW289" s="45"/>
      <c r="BOX289" s="45"/>
      <c r="BOY289" s="45"/>
      <c r="BOZ289" s="45"/>
      <c r="BPA289" s="45"/>
      <c r="BPB289" s="45"/>
      <c r="BPC289" s="45"/>
      <c r="BPD289" s="45"/>
      <c r="BPE289" s="45"/>
      <c r="BPF289" s="45"/>
      <c r="BPG289" s="45"/>
      <c r="BPH289" s="45"/>
      <c r="BPI289" s="45"/>
      <c r="BPJ289" s="45"/>
      <c r="BPK289" s="45"/>
      <c r="BPL289" s="45"/>
      <c r="BPM289" s="45"/>
      <c r="BPN289" s="45"/>
      <c r="BPO289" s="45"/>
      <c r="BPP289" s="45"/>
      <c r="BPQ289" s="45"/>
      <c r="BPR289" s="45"/>
      <c r="BPS289" s="45"/>
      <c r="BPT289" s="45"/>
      <c r="BPU289" s="45"/>
      <c r="BPV289" s="45"/>
      <c r="BPW289" s="45"/>
      <c r="BPX289" s="45"/>
      <c r="BPY289" s="45"/>
      <c r="BPZ289" s="45"/>
      <c r="BQA289" s="45"/>
      <c r="BQB289" s="45"/>
      <c r="BQC289" s="45"/>
      <c r="BQD289" s="45"/>
      <c r="BQE289" s="45"/>
      <c r="BQF289" s="45"/>
      <c r="BQG289" s="45"/>
      <c r="BQH289" s="45"/>
      <c r="BQI289" s="45"/>
      <c r="BQJ289" s="45"/>
      <c r="BQK289" s="45"/>
      <c r="BQL289" s="45"/>
      <c r="BQM289" s="45"/>
      <c r="BQN289" s="45"/>
      <c r="BQO289" s="45"/>
      <c r="BQP289" s="45"/>
      <c r="BQQ289" s="45"/>
      <c r="BQR289" s="45"/>
      <c r="BQS289" s="45"/>
      <c r="BQT289" s="45"/>
      <c r="BQU289" s="45"/>
      <c r="BQV289" s="45"/>
      <c r="BQW289" s="45"/>
      <c r="BQX289" s="45"/>
      <c r="BQY289" s="45"/>
      <c r="BQZ289" s="45"/>
      <c r="BRA289" s="45"/>
      <c r="BRB289" s="45"/>
      <c r="BRC289" s="45"/>
      <c r="BRD289" s="45"/>
      <c r="BRE289" s="45"/>
      <c r="BRF289" s="45"/>
      <c r="BRG289" s="45"/>
      <c r="BRH289" s="45"/>
      <c r="BRI289" s="45"/>
      <c r="BRJ289" s="45"/>
      <c r="BRK289" s="45"/>
      <c r="BRL289" s="45"/>
      <c r="BRM289" s="45"/>
      <c r="BRN289" s="45"/>
      <c r="BRO289" s="45"/>
      <c r="BRP289" s="45"/>
      <c r="BRQ289" s="45"/>
      <c r="BRR289" s="45"/>
      <c r="BRS289" s="45"/>
      <c r="BRT289" s="45"/>
      <c r="BRU289" s="45"/>
      <c r="BRV289" s="45"/>
      <c r="BRW289" s="45"/>
      <c r="BRX289" s="45"/>
      <c r="BRY289" s="45"/>
      <c r="BRZ289" s="45"/>
      <c r="BSA289" s="45"/>
      <c r="BSB289" s="45"/>
      <c r="BSC289" s="45"/>
      <c r="BSD289" s="45"/>
      <c r="BSE289" s="45"/>
      <c r="BSF289" s="45"/>
      <c r="BSG289" s="45"/>
      <c r="BSH289" s="45"/>
      <c r="BSI289" s="45"/>
      <c r="BSJ289" s="45"/>
      <c r="BSK289" s="45"/>
      <c r="BSL289" s="45"/>
      <c r="BSM289" s="45"/>
      <c r="BSN289" s="45"/>
      <c r="BSO289" s="45"/>
      <c r="BSP289" s="45"/>
      <c r="BSQ289" s="45"/>
      <c r="BSR289" s="45"/>
      <c r="BSS289" s="45"/>
      <c r="BST289" s="45"/>
      <c r="BSU289" s="45"/>
      <c r="BSV289" s="45"/>
      <c r="BSW289" s="45"/>
      <c r="BSX289" s="45"/>
      <c r="BSY289" s="45"/>
      <c r="BSZ289" s="45"/>
      <c r="BTA289" s="45"/>
      <c r="BTB289" s="45"/>
      <c r="BTC289" s="45"/>
      <c r="BTD289" s="45"/>
      <c r="BTE289" s="45"/>
      <c r="BTF289" s="45"/>
      <c r="BTG289" s="45"/>
      <c r="BTH289" s="45"/>
      <c r="BTI289" s="45"/>
      <c r="BTJ289" s="45"/>
      <c r="BTK289" s="45"/>
      <c r="BTL289" s="45"/>
      <c r="BTM289" s="45"/>
      <c r="BTN289" s="45"/>
      <c r="BTO289" s="45"/>
      <c r="BTP289" s="45"/>
      <c r="BTQ289" s="45"/>
      <c r="BTR289" s="45"/>
      <c r="BTS289" s="45"/>
      <c r="BTT289" s="45"/>
      <c r="BTU289" s="45"/>
      <c r="BTV289" s="45"/>
      <c r="BTW289" s="45"/>
      <c r="BTX289" s="45"/>
      <c r="BTY289" s="45"/>
      <c r="BTZ289" s="45"/>
      <c r="BUA289" s="45"/>
      <c r="BUB289" s="45"/>
      <c r="BUC289" s="45"/>
      <c r="BUD289" s="45"/>
      <c r="BUE289" s="45"/>
      <c r="BUF289" s="45"/>
      <c r="BUG289" s="45"/>
      <c r="BUH289" s="45"/>
      <c r="BUI289" s="45"/>
      <c r="BUJ289" s="45"/>
      <c r="BUK289" s="45"/>
      <c r="BUL289" s="45"/>
      <c r="BUM289" s="45"/>
      <c r="BUN289" s="45"/>
      <c r="BUO289" s="45"/>
      <c r="BUP289" s="45"/>
      <c r="BUQ289" s="45"/>
      <c r="BUR289" s="45"/>
      <c r="BUS289" s="45"/>
      <c r="BUT289" s="45"/>
      <c r="BUU289" s="45"/>
      <c r="BUV289" s="45"/>
      <c r="BUW289" s="45"/>
      <c r="BUX289" s="45"/>
      <c r="BUY289" s="45"/>
      <c r="BUZ289" s="45"/>
      <c r="BVA289" s="45"/>
      <c r="BVB289" s="45"/>
      <c r="BVC289" s="45"/>
      <c r="BVD289" s="45"/>
      <c r="BVE289" s="45"/>
      <c r="BVF289" s="45"/>
      <c r="BVG289" s="45"/>
      <c r="BVH289" s="45"/>
      <c r="BVI289" s="45"/>
      <c r="BVJ289" s="45"/>
      <c r="BVK289" s="45"/>
      <c r="BVL289" s="45"/>
      <c r="BVM289" s="45"/>
      <c r="BVN289" s="45"/>
      <c r="BVO289" s="45"/>
      <c r="BVP289" s="45"/>
      <c r="BVQ289" s="45"/>
      <c r="BVR289" s="45"/>
      <c r="BVS289" s="45"/>
      <c r="BVT289" s="45"/>
      <c r="BVU289" s="45"/>
      <c r="BVV289" s="45"/>
      <c r="BVW289" s="45"/>
      <c r="BVX289" s="45"/>
      <c r="BVY289" s="45"/>
      <c r="BVZ289" s="45"/>
      <c r="BWA289" s="45"/>
      <c r="BWB289" s="45"/>
      <c r="BWC289" s="45"/>
      <c r="BWD289" s="45"/>
      <c r="BWE289" s="45"/>
      <c r="BWF289" s="45"/>
      <c r="BWG289" s="45"/>
      <c r="BWH289" s="45"/>
      <c r="BWI289" s="45"/>
      <c r="BWJ289" s="45"/>
      <c r="BWK289" s="45"/>
      <c r="BWL289" s="45"/>
      <c r="BWM289" s="45"/>
      <c r="BWN289" s="45"/>
      <c r="BWO289" s="45"/>
      <c r="BWP289" s="45"/>
      <c r="BWQ289" s="45"/>
      <c r="BWR289" s="45"/>
      <c r="BWS289" s="45"/>
      <c r="BWT289" s="45"/>
      <c r="BWU289" s="45"/>
      <c r="BWV289" s="45"/>
      <c r="BWW289" s="45"/>
      <c r="BWX289" s="45"/>
      <c r="BWY289" s="45"/>
      <c r="BWZ289" s="45"/>
      <c r="BXA289" s="45"/>
      <c r="BXB289" s="45"/>
      <c r="BXC289" s="45"/>
      <c r="BXD289" s="45"/>
      <c r="BXE289" s="45"/>
      <c r="BXF289" s="45"/>
      <c r="BXG289" s="45"/>
      <c r="BXH289" s="45"/>
      <c r="BXI289" s="45"/>
      <c r="BXJ289" s="45"/>
      <c r="BXK289" s="45"/>
      <c r="BXL289" s="45"/>
      <c r="BXM289" s="45"/>
      <c r="BXN289" s="45"/>
      <c r="BXO289" s="45"/>
      <c r="BXP289" s="45"/>
      <c r="BXQ289" s="45"/>
      <c r="BXR289" s="45"/>
      <c r="BXS289" s="45"/>
      <c r="BXT289" s="45"/>
      <c r="BXU289" s="45"/>
      <c r="BXV289" s="45"/>
      <c r="BXW289" s="45"/>
      <c r="BXX289" s="45"/>
      <c r="BXY289" s="45"/>
      <c r="BXZ289" s="45"/>
      <c r="BYA289" s="45"/>
      <c r="BYB289" s="45"/>
      <c r="BYC289" s="45"/>
      <c r="BYD289" s="45"/>
      <c r="BYE289" s="45"/>
      <c r="BYF289" s="45"/>
      <c r="BYG289" s="45"/>
      <c r="BYH289" s="45"/>
      <c r="BYI289" s="45"/>
      <c r="BYJ289" s="45"/>
      <c r="BYK289" s="45"/>
      <c r="BYL289" s="45"/>
      <c r="BYM289" s="45"/>
      <c r="BYN289" s="45"/>
      <c r="BYO289" s="45"/>
      <c r="BYP289" s="45"/>
      <c r="BYQ289" s="45"/>
      <c r="BYR289" s="45"/>
      <c r="BYS289" s="45"/>
      <c r="BYT289" s="45"/>
      <c r="BYU289" s="45"/>
      <c r="BYV289" s="45"/>
      <c r="BYW289" s="45"/>
      <c r="BYX289" s="45"/>
      <c r="BYY289" s="45"/>
      <c r="BYZ289" s="45"/>
      <c r="BZA289" s="45"/>
      <c r="BZB289" s="45"/>
      <c r="BZC289" s="45"/>
      <c r="BZD289" s="45"/>
      <c r="BZE289" s="45"/>
      <c r="BZF289" s="45"/>
      <c r="BZG289" s="45"/>
      <c r="BZH289" s="45"/>
      <c r="BZI289" s="45"/>
      <c r="BZJ289" s="45"/>
      <c r="BZK289" s="45"/>
      <c r="BZL289" s="45"/>
      <c r="BZM289" s="45"/>
      <c r="BZN289" s="45"/>
      <c r="BZO289" s="45"/>
      <c r="BZP289" s="45"/>
      <c r="BZQ289" s="45"/>
      <c r="BZR289" s="45"/>
      <c r="BZS289" s="45"/>
      <c r="BZT289" s="45"/>
      <c r="BZU289" s="45"/>
      <c r="BZV289" s="45"/>
      <c r="BZW289" s="45"/>
      <c r="BZX289" s="45"/>
      <c r="BZY289" s="45"/>
      <c r="BZZ289" s="45"/>
      <c r="CAA289" s="45"/>
      <c r="CAB289" s="45"/>
      <c r="CAC289" s="45"/>
      <c r="CAD289" s="45"/>
      <c r="CAE289" s="45"/>
      <c r="CAF289" s="45"/>
      <c r="CAG289" s="45"/>
      <c r="CAH289" s="45"/>
      <c r="CAI289" s="45"/>
      <c r="CAJ289" s="45"/>
      <c r="CAK289" s="45"/>
      <c r="CAL289" s="45"/>
      <c r="CAM289" s="45"/>
      <c r="CAN289" s="45"/>
      <c r="CAO289" s="45"/>
      <c r="CAP289" s="45"/>
      <c r="CAQ289" s="45"/>
      <c r="CAR289" s="45"/>
      <c r="CAS289" s="45"/>
      <c r="CAT289" s="45"/>
      <c r="CAU289" s="45"/>
      <c r="CAV289" s="45"/>
      <c r="CAW289" s="45"/>
      <c r="CAX289" s="45"/>
      <c r="CAY289" s="45"/>
      <c r="CAZ289" s="45"/>
      <c r="CBA289" s="45"/>
      <c r="CBB289" s="45"/>
      <c r="CBC289" s="45"/>
      <c r="CBD289" s="45"/>
      <c r="CBE289" s="45"/>
      <c r="CBF289" s="45"/>
      <c r="CBG289" s="45"/>
      <c r="CBH289" s="45"/>
      <c r="CBI289" s="45"/>
      <c r="CBJ289" s="45"/>
      <c r="CBK289" s="45"/>
      <c r="CBL289" s="45"/>
      <c r="CBM289" s="45"/>
      <c r="CBN289" s="45"/>
      <c r="CBO289" s="45"/>
      <c r="CBP289" s="45"/>
      <c r="CBQ289" s="45"/>
      <c r="CBR289" s="45"/>
      <c r="CBS289" s="45"/>
      <c r="CBT289" s="45"/>
      <c r="CBU289" s="45"/>
      <c r="CBV289" s="45"/>
      <c r="CBW289" s="45"/>
      <c r="CBX289" s="45"/>
      <c r="CBY289" s="45"/>
      <c r="CBZ289" s="45"/>
      <c r="CCA289" s="45"/>
      <c r="CCB289" s="45"/>
      <c r="CCC289" s="45"/>
      <c r="CCD289" s="45"/>
      <c r="CCE289" s="45"/>
      <c r="CCF289" s="45"/>
      <c r="CCG289" s="45"/>
      <c r="CCH289" s="45"/>
      <c r="CCI289" s="45"/>
      <c r="CCJ289" s="45"/>
      <c r="CCK289" s="45"/>
      <c r="CCL289" s="45"/>
      <c r="CCM289" s="45"/>
      <c r="CCN289" s="45"/>
      <c r="CCO289" s="45"/>
      <c r="CCP289" s="45"/>
      <c r="CCQ289" s="45"/>
      <c r="CCR289" s="45"/>
      <c r="CCS289" s="45"/>
      <c r="CCT289" s="45"/>
      <c r="CCU289" s="45"/>
      <c r="CCV289" s="45"/>
      <c r="CCW289" s="45"/>
      <c r="CCX289" s="45"/>
      <c r="CCY289" s="45"/>
      <c r="CCZ289" s="45"/>
      <c r="CDA289" s="45"/>
      <c r="CDB289" s="45"/>
      <c r="CDC289" s="45"/>
      <c r="CDD289" s="45"/>
      <c r="CDE289" s="45"/>
      <c r="CDF289" s="45"/>
      <c r="CDG289" s="45"/>
      <c r="CDH289" s="45"/>
      <c r="CDI289" s="45"/>
      <c r="CDJ289" s="45"/>
      <c r="CDK289" s="45"/>
      <c r="CDL289" s="45"/>
      <c r="CDM289" s="45"/>
      <c r="CDN289" s="45"/>
      <c r="CDO289" s="45"/>
      <c r="CDP289" s="45"/>
      <c r="CDQ289" s="45"/>
      <c r="CDR289" s="45"/>
      <c r="CDS289" s="45"/>
      <c r="CDT289" s="45"/>
      <c r="CDU289" s="45"/>
      <c r="CDV289" s="45"/>
      <c r="CDW289" s="45"/>
      <c r="CDX289" s="45"/>
      <c r="CDY289" s="45"/>
      <c r="CDZ289" s="45"/>
      <c r="CEA289" s="45"/>
      <c r="CEB289" s="45"/>
      <c r="CEC289" s="45"/>
      <c r="CED289" s="45"/>
      <c r="CEE289" s="45"/>
      <c r="CEF289" s="45"/>
      <c r="CEG289" s="45"/>
      <c r="CEH289" s="45"/>
      <c r="CEI289" s="45"/>
      <c r="CEJ289" s="45"/>
      <c r="CEK289" s="45"/>
      <c r="CEL289" s="45"/>
      <c r="CEM289" s="45"/>
      <c r="CEN289" s="45"/>
      <c r="CEO289" s="45"/>
      <c r="CEP289" s="45"/>
      <c r="CEQ289" s="45"/>
      <c r="CER289" s="45"/>
      <c r="CES289" s="45"/>
      <c r="CET289" s="45"/>
      <c r="CEU289" s="45"/>
      <c r="CEV289" s="45"/>
      <c r="CEW289" s="45"/>
      <c r="CEX289" s="45"/>
      <c r="CEY289" s="45"/>
      <c r="CEZ289" s="45"/>
      <c r="CFA289" s="45"/>
      <c r="CFB289" s="45"/>
      <c r="CFC289" s="45"/>
      <c r="CFD289" s="45"/>
      <c r="CFE289" s="45"/>
      <c r="CFF289" s="45"/>
      <c r="CFG289" s="45"/>
      <c r="CFH289" s="45"/>
      <c r="CFI289" s="45"/>
      <c r="CFJ289" s="45"/>
      <c r="CFK289" s="45"/>
      <c r="CFL289" s="45"/>
      <c r="CFM289" s="45"/>
      <c r="CFN289" s="45"/>
      <c r="CFO289" s="45"/>
      <c r="CFP289" s="45"/>
      <c r="CFQ289" s="45"/>
      <c r="CFR289" s="45"/>
      <c r="CFS289" s="45"/>
      <c r="CFT289" s="45"/>
      <c r="CFU289" s="45"/>
      <c r="CFV289" s="45"/>
      <c r="CFW289" s="45"/>
      <c r="CFX289" s="45"/>
      <c r="CFY289" s="45"/>
      <c r="CFZ289" s="45"/>
      <c r="CGA289" s="45"/>
      <c r="CGB289" s="45"/>
      <c r="CGC289" s="45"/>
      <c r="CGD289" s="45"/>
      <c r="CGE289" s="45"/>
      <c r="CGF289" s="45"/>
      <c r="CGG289" s="45"/>
      <c r="CGH289" s="45"/>
      <c r="CGI289" s="45"/>
      <c r="CGJ289" s="45"/>
      <c r="CGK289" s="45"/>
      <c r="CGL289" s="45"/>
      <c r="CGM289" s="45"/>
      <c r="CGN289" s="45"/>
      <c r="CGO289" s="45"/>
      <c r="CGP289" s="45"/>
      <c r="CGQ289" s="45"/>
      <c r="CGR289" s="45"/>
      <c r="CGS289" s="45"/>
      <c r="CGT289" s="45"/>
      <c r="CGU289" s="45"/>
      <c r="CGV289" s="45"/>
      <c r="CGW289" s="45"/>
      <c r="CGX289" s="45"/>
      <c r="CGY289" s="45"/>
      <c r="CGZ289" s="45"/>
      <c r="CHA289" s="45"/>
      <c r="CHB289" s="45"/>
      <c r="CHC289" s="45"/>
      <c r="CHD289" s="45"/>
      <c r="CHE289" s="45"/>
      <c r="CHF289" s="45"/>
      <c r="CHG289" s="45"/>
      <c r="CHH289" s="45"/>
      <c r="CHI289" s="45"/>
      <c r="CHJ289" s="45"/>
      <c r="CHK289" s="45"/>
      <c r="CHL289" s="45"/>
      <c r="CHM289" s="45"/>
      <c r="CHN289" s="45"/>
      <c r="CHO289" s="45"/>
      <c r="CHP289" s="45"/>
      <c r="CHQ289" s="45"/>
      <c r="CHR289" s="45"/>
      <c r="CHS289" s="45"/>
      <c r="CHT289" s="45"/>
      <c r="CHU289" s="45"/>
      <c r="CHV289" s="45"/>
      <c r="CHW289" s="45"/>
      <c r="CHX289" s="45"/>
      <c r="CHY289" s="45"/>
      <c r="CHZ289" s="45"/>
      <c r="CIA289" s="45"/>
      <c r="CIB289" s="45"/>
      <c r="CIC289" s="45"/>
      <c r="CID289" s="45"/>
      <c r="CIE289" s="45"/>
      <c r="CIF289" s="45"/>
      <c r="CIG289" s="45"/>
      <c r="CIH289" s="45"/>
      <c r="CII289" s="45"/>
      <c r="CIJ289" s="45"/>
      <c r="CIK289" s="45"/>
      <c r="CIL289" s="45"/>
      <c r="CIM289" s="45"/>
      <c r="CIN289" s="45"/>
      <c r="CIO289" s="45"/>
      <c r="CIP289" s="45"/>
      <c r="CIQ289" s="45"/>
      <c r="CIR289" s="45"/>
      <c r="CIS289" s="45"/>
      <c r="CIT289" s="45"/>
      <c r="CIU289" s="45"/>
      <c r="CIV289" s="45"/>
      <c r="CIW289" s="45"/>
      <c r="CIX289" s="45"/>
      <c r="CIY289" s="45"/>
      <c r="CIZ289" s="45"/>
      <c r="CJA289" s="45"/>
      <c r="CJB289" s="45"/>
      <c r="CJC289" s="45"/>
      <c r="CJD289" s="45"/>
      <c r="CJE289" s="45"/>
      <c r="CJF289" s="45"/>
      <c r="CJG289" s="45"/>
      <c r="CJH289" s="45"/>
      <c r="CJI289" s="45"/>
      <c r="CJJ289" s="45"/>
      <c r="CJK289" s="45"/>
      <c r="CJL289" s="45"/>
      <c r="CJM289" s="45"/>
      <c r="CJN289" s="45"/>
      <c r="CJO289" s="45"/>
      <c r="CJP289" s="45"/>
      <c r="CJQ289" s="45"/>
      <c r="CJR289" s="45"/>
      <c r="CJS289" s="45"/>
      <c r="CJT289" s="45"/>
      <c r="CJU289" s="45"/>
      <c r="CJV289" s="45"/>
      <c r="CJW289" s="45"/>
      <c r="CJX289" s="45"/>
      <c r="CJY289" s="45"/>
      <c r="CJZ289" s="45"/>
      <c r="CKA289" s="45"/>
      <c r="CKB289" s="45"/>
      <c r="CKC289" s="45"/>
      <c r="CKD289" s="45"/>
      <c r="CKE289" s="45"/>
      <c r="CKF289" s="45"/>
      <c r="CKG289" s="45"/>
      <c r="CKH289" s="45"/>
      <c r="CKI289" s="45"/>
      <c r="CKJ289" s="45"/>
      <c r="CKK289" s="45"/>
      <c r="CKL289" s="45"/>
      <c r="CKM289" s="45"/>
      <c r="CKN289" s="45"/>
      <c r="CKO289" s="45"/>
      <c r="CKP289" s="45"/>
      <c r="CKQ289" s="45"/>
      <c r="CKR289" s="45"/>
      <c r="CKS289" s="45"/>
      <c r="CKT289" s="45"/>
      <c r="CKU289" s="45"/>
      <c r="CKV289" s="45"/>
      <c r="CKW289" s="45"/>
      <c r="CKX289" s="45"/>
      <c r="CKY289" s="45"/>
      <c r="CKZ289" s="45"/>
      <c r="CLA289" s="45"/>
      <c r="CLB289" s="45"/>
      <c r="CLC289" s="45"/>
      <c r="CLD289" s="45"/>
      <c r="CLE289" s="45"/>
      <c r="CLF289" s="45"/>
      <c r="CLG289" s="45"/>
      <c r="CLH289" s="45"/>
      <c r="CLI289" s="45"/>
      <c r="CLJ289" s="45"/>
      <c r="CLK289" s="45"/>
      <c r="CLL289" s="45"/>
      <c r="CLM289" s="45"/>
      <c r="CLN289" s="45"/>
      <c r="CLO289" s="45"/>
      <c r="CLP289" s="45"/>
      <c r="CLQ289" s="45"/>
      <c r="CLR289" s="45"/>
      <c r="CLS289" s="45"/>
      <c r="CLT289" s="45"/>
      <c r="CLU289" s="45"/>
      <c r="CLV289" s="45"/>
      <c r="CLW289" s="45"/>
      <c r="CLX289" s="45"/>
      <c r="CLY289" s="45"/>
      <c r="CLZ289" s="45"/>
      <c r="CMA289" s="45"/>
      <c r="CMB289" s="45"/>
      <c r="CMC289" s="45"/>
      <c r="CMD289" s="45"/>
      <c r="CME289" s="45"/>
      <c r="CMF289" s="45"/>
      <c r="CMG289" s="45"/>
      <c r="CMH289" s="45"/>
      <c r="CMI289" s="45"/>
      <c r="CMJ289" s="45"/>
      <c r="CMK289" s="45"/>
      <c r="CML289" s="45"/>
      <c r="CMM289" s="45"/>
      <c r="CMN289" s="45"/>
      <c r="CMO289" s="45"/>
      <c r="CMP289" s="45"/>
      <c r="CMQ289" s="45"/>
      <c r="CMR289" s="45"/>
      <c r="CMS289" s="45"/>
      <c r="CMT289" s="45"/>
      <c r="CMU289" s="45"/>
      <c r="CMV289" s="45"/>
      <c r="CMW289" s="45"/>
      <c r="CMX289" s="45"/>
      <c r="CMY289" s="45"/>
      <c r="CMZ289" s="45"/>
      <c r="CNA289" s="45"/>
      <c r="CNB289" s="45"/>
      <c r="CNC289" s="45"/>
      <c r="CND289" s="45"/>
      <c r="CNE289" s="45"/>
      <c r="CNF289" s="45"/>
      <c r="CNG289" s="45"/>
      <c r="CNH289" s="45"/>
      <c r="CNI289" s="45"/>
      <c r="CNJ289" s="45"/>
      <c r="CNK289" s="45"/>
      <c r="CNL289" s="45"/>
      <c r="CNM289" s="45"/>
      <c r="CNN289" s="45"/>
      <c r="CNO289" s="45"/>
      <c r="CNP289" s="45"/>
      <c r="CNQ289" s="45"/>
      <c r="CNR289" s="45"/>
      <c r="CNS289" s="45"/>
      <c r="CNT289" s="45"/>
      <c r="CNU289" s="45"/>
      <c r="CNV289" s="45"/>
      <c r="CNW289" s="45"/>
      <c r="CNX289" s="45"/>
      <c r="CNY289" s="45"/>
      <c r="CNZ289" s="45"/>
      <c r="COA289" s="45"/>
      <c r="COB289" s="45"/>
      <c r="COC289" s="45"/>
      <c r="COD289" s="45"/>
      <c r="COE289" s="45"/>
      <c r="COF289" s="45"/>
      <c r="COG289" s="45"/>
      <c r="COH289" s="45"/>
      <c r="COI289" s="45"/>
      <c r="COJ289" s="45"/>
      <c r="COK289" s="45"/>
      <c r="COL289" s="45"/>
      <c r="COM289" s="45"/>
      <c r="CON289" s="45"/>
      <c r="COO289" s="45"/>
      <c r="COP289" s="45"/>
      <c r="COQ289" s="45"/>
      <c r="COR289" s="45"/>
      <c r="COS289" s="45"/>
      <c r="COT289" s="45"/>
      <c r="COU289" s="45"/>
      <c r="COV289" s="45"/>
      <c r="COW289" s="45"/>
      <c r="COX289" s="45"/>
      <c r="COY289" s="45"/>
      <c r="COZ289" s="45"/>
      <c r="CPA289" s="45"/>
      <c r="CPB289" s="45"/>
      <c r="CPC289" s="45"/>
      <c r="CPD289" s="45"/>
      <c r="CPE289" s="45"/>
      <c r="CPF289" s="45"/>
      <c r="CPG289" s="45"/>
      <c r="CPH289" s="45"/>
      <c r="CPI289" s="45"/>
      <c r="CPJ289" s="45"/>
      <c r="CPK289" s="45"/>
      <c r="CPL289" s="45"/>
      <c r="CPM289" s="45"/>
      <c r="CPN289" s="45"/>
      <c r="CPO289" s="45"/>
      <c r="CPP289" s="45"/>
      <c r="CPQ289" s="45"/>
      <c r="CPR289" s="45"/>
      <c r="CPS289" s="45"/>
      <c r="CPT289" s="45"/>
      <c r="CPU289" s="45"/>
      <c r="CPV289" s="45"/>
      <c r="CPW289" s="45"/>
      <c r="CPX289" s="45"/>
      <c r="CPY289" s="45"/>
      <c r="CPZ289" s="45"/>
      <c r="CQA289" s="45"/>
      <c r="CQB289" s="45"/>
      <c r="CQC289" s="45"/>
      <c r="CQD289" s="45"/>
      <c r="CQE289" s="45"/>
      <c r="CQF289" s="45"/>
      <c r="CQG289" s="45"/>
      <c r="CQH289" s="45"/>
      <c r="CQI289" s="45"/>
      <c r="CQJ289" s="45"/>
      <c r="CQK289" s="45"/>
      <c r="CQL289" s="45"/>
      <c r="CQM289" s="45"/>
      <c r="CQN289" s="45"/>
      <c r="CQO289" s="45"/>
      <c r="CQP289" s="45"/>
      <c r="CQQ289" s="45"/>
      <c r="CQR289" s="45"/>
      <c r="CQS289" s="45"/>
      <c r="CQT289" s="45"/>
      <c r="CQU289" s="45"/>
      <c r="CQV289" s="45"/>
      <c r="CQW289" s="45"/>
      <c r="CQX289" s="45"/>
      <c r="CQY289" s="45"/>
      <c r="CQZ289" s="45"/>
      <c r="CRA289" s="45"/>
      <c r="CRB289" s="45"/>
      <c r="CRC289" s="45"/>
      <c r="CRD289" s="45"/>
      <c r="CRE289" s="45"/>
      <c r="CRF289" s="45"/>
      <c r="CRG289" s="45"/>
      <c r="CRH289" s="45"/>
      <c r="CRI289" s="45"/>
      <c r="CRJ289" s="45"/>
      <c r="CRK289" s="45"/>
      <c r="CRL289" s="45"/>
      <c r="CRM289" s="45"/>
      <c r="CRN289" s="45"/>
      <c r="CRO289" s="45"/>
      <c r="CRP289" s="45"/>
      <c r="CRQ289" s="45"/>
      <c r="CRR289" s="45"/>
      <c r="CRS289" s="45"/>
      <c r="CRT289" s="45"/>
      <c r="CRU289" s="45"/>
      <c r="CRV289" s="45"/>
      <c r="CRW289" s="45"/>
      <c r="CRX289" s="45"/>
      <c r="CRY289" s="45"/>
      <c r="CRZ289" s="45"/>
      <c r="CSA289" s="45"/>
      <c r="CSB289" s="45"/>
      <c r="CSC289" s="45"/>
      <c r="CSD289" s="45"/>
      <c r="CSE289" s="45"/>
      <c r="CSF289" s="45"/>
      <c r="CSG289" s="45"/>
      <c r="CSH289" s="45"/>
      <c r="CSI289" s="45"/>
      <c r="CSJ289" s="45"/>
      <c r="CSK289" s="45"/>
      <c r="CSL289" s="45"/>
      <c r="CSM289" s="45"/>
      <c r="CSN289" s="45"/>
      <c r="CSO289" s="45"/>
      <c r="CSP289" s="45"/>
      <c r="CSQ289" s="45"/>
      <c r="CSR289" s="45"/>
      <c r="CSS289" s="45"/>
      <c r="CST289" s="45"/>
      <c r="CSU289" s="45"/>
      <c r="CSV289" s="45"/>
      <c r="CSW289" s="45"/>
      <c r="CSX289" s="45"/>
      <c r="CSY289" s="45"/>
      <c r="CSZ289" s="45"/>
      <c r="CTA289" s="45"/>
      <c r="CTB289" s="45"/>
      <c r="CTC289" s="45"/>
      <c r="CTD289" s="45"/>
      <c r="CTE289" s="45"/>
      <c r="CTF289" s="45"/>
      <c r="CTG289" s="45"/>
      <c r="CTH289" s="45"/>
      <c r="CTI289" s="45"/>
      <c r="CTJ289" s="45"/>
      <c r="CTK289" s="45"/>
      <c r="CTL289" s="45"/>
      <c r="CTM289" s="45"/>
      <c r="CTN289" s="45"/>
      <c r="CTO289" s="45"/>
      <c r="CTP289" s="45"/>
      <c r="CTQ289" s="45"/>
      <c r="CTR289" s="45"/>
      <c r="CTS289" s="45"/>
      <c r="CTT289" s="45"/>
      <c r="CTU289" s="45"/>
      <c r="CTV289" s="45"/>
      <c r="CTW289" s="45"/>
      <c r="CTX289" s="45"/>
      <c r="CTY289" s="45"/>
      <c r="CTZ289" s="45"/>
      <c r="CUA289" s="45"/>
      <c r="CUB289" s="45"/>
      <c r="CUC289" s="45"/>
      <c r="CUD289" s="45"/>
      <c r="CUE289" s="45"/>
      <c r="CUF289" s="45"/>
      <c r="CUG289" s="45"/>
      <c r="CUH289" s="45"/>
      <c r="CUI289" s="45"/>
      <c r="CUJ289" s="45"/>
      <c r="CUK289" s="45"/>
      <c r="CUL289" s="45"/>
      <c r="CUM289" s="45"/>
      <c r="CUN289" s="45"/>
      <c r="CUO289" s="45"/>
      <c r="CUP289" s="45"/>
      <c r="CUQ289" s="45"/>
      <c r="CUR289" s="45"/>
      <c r="CUS289" s="45"/>
      <c r="CUT289" s="45"/>
      <c r="CUU289" s="45"/>
      <c r="CUV289" s="45"/>
      <c r="CUW289" s="45"/>
      <c r="CUX289" s="45"/>
      <c r="CUY289" s="45"/>
      <c r="CUZ289" s="45"/>
      <c r="CVA289" s="45"/>
      <c r="CVB289" s="45"/>
      <c r="CVC289" s="45"/>
      <c r="CVD289" s="45"/>
      <c r="CVE289" s="45"/>
      <c r="CVF289" s="45"/>
      <c r="CVG289" s="45"/>
      <c r="CVH289" s="45"/>
      <c r="CVI289" s="45"/>
      <c r="CVJ289" s="45"/>
      <c r="CVK289" s="45"/>
      <c r="CVL289" s="45"/>
      <c r="CVM289" s="45"/>
      <c r="CVN289" s="45"/>
      <c r="CVO289" s="45"/>
      <c r="CVP289" s="45"/>
      <c r="CVQ289" s="45"/>
      <c r="CVR289" s="45"/>
      <c r="CVS289" s="45"/>
      <c r="CVT289" s="45"/>
      <c r="CVU289" s="45"/>
      <c r="CVV289" s="45"/>
      <c r="CVW289" s="45"/>
      <c r="CVX289" s="45"/>
      <c r="CVY289" s="45"/>
      <c r="CVZ289" s="45"/>
      <c r="CWA289" s="45"/>
      <c r="CWB289" s="45"/>
      <c r="CWC289" s="45"/>
      <c r="CWD289" s="45"/>
      <c r="CWE289" s="45"/>
      <c r="CWF289" s="45"/>
      <c r="CWG289" s="45"/>
      <c r="CWH289" s="45"/>
      <c r="CWI289" s="45"/>
      <c r="CWJ289" s="45"/>
      <c r="CWK289" s="45"/>
      <c r="CWL289" s="45"/>
      <c r="CWM289" s="45"/>
      <c r="CWN289" s="45"/>
      <c r="CWO289" s="45"/>
      <c r="CWP289" s="45"/>
      <c r="CWQ289" s="45"/>
      <c r="CWR289" s="45"/>
      <c r="CWS289" s="45"/>
      <c r="CWT289" s="45"/>
      <c r="CWU289" s="45"/>
      <c r="CWV289" s="45"/>
      <c r="CWW289" s="45"/>
      <c r="CWX289" s="45"/>
      <c r="CWY289" s="45"/>
      <c r="CWZ289" s="45"/>
      <c r="CXA289" s="45"/>
      <c r="CXB289" s="45"/>
      <c r="CXC289" s="45"/>
      <c r="CXD289" s="45"/>
      <c r="CXE289" s="45"/>
      <c r="CXF289" s="45"/>
      <c r="CXG289" s="45"/>
      <c r="CXH289" s="45"/>
      <c r="CXI289" s="45"/>
      <c r="CXJ289" s="45"/>
      <c r="CXK289" s="45"/>
      <c r="CXL289" s="45"/>
      <c r="CXM289" s="45"/>
      <c r="CXN289" s="45"/>
      <c r="CXO289" s="45"/>
      <c r="CXP289" s="45"/>
      <c r="CXQ289" s="45"/>
      <c r="CXR289" s="45"/>
      <c r="CXS289" s="45"/>
      <c r="CXT289" s="45"/>
      <c r="CXU289" s="45"/>
      <c r="CXV289" s="45"/>
      <c r="CXW289" s="45"/>
      <c r="CXX289" s="45"/>
      <c r="CXY289" s="45"/>
      <c r="CXZ289" s="45"/>
      <c r="CYA289" s="45"/>
      <c r="CYB289" s="45"/>
      <c r="CYC289" s="45"/>
      <c r="CYD289" s="45"/>
      <c r="CYE289" s="45"/>
      <c r="CYF289" s="45"/>
      <c r="CYG289" s="45"/>
      <c r="CYH289" s="45"/>
      <c r="CYI289" s="45"/>
      <c r="CYJ289" s="45"/>
      <c r="CYK289" s="45"/>
      <c r="CYL289" s="45"/>
      <c r="CYM289" s="45"/>
      <c r="CYN289" s="45"/>
      <c r="CYO289" s="45"/>
      <c r="CYP289" s="45"/>
      <c r="CYQ289" s="45"/>
      <c r="CYR289" s="45"/>
      <c r="CYS289" s="45"/>
      <c r="CYT289" s="45"/>
      <c r="CYU289" s="45"/>
      <c r="CYV289" s="45"/>
      <c r="CYW289" s="45"/>
      <c r="CYX289" s="45"/>
      <c r="CYY289" s="45"/>
      <c r="CYZ289" s="45"/>
      <c r="CZA289" s="45"/>
      <c r="CZB289" s="45"/>
      <c r="CZC289" s="45"/>
      <c r="CZD289" s="45"/>
      <c r="CZE289" s="45"/>
      <c r="CZF289" s="45"/>
      <c r="CZG289" s="45"/>
      <c r="CZH289" s="45"/>
      <c r="CZI289" s="45"/>
      <c r="CZJ289" s="45"/>
      <c r="CZK289" s="45"/>
      <c r="CZL289" s="45"/>
      <c r="CZM289" s="45"/>
      <c r="CZN289" s="45"/>
      <c r="CZO289" s="45"/>
      <c r="CZP289" s="45"/>
      <c r="CZQ289" s="45"/>
      <c r="CZR289" s="45"/>
      <c r="CZS289" s="45"/>
      <c r="CZT289" s="45"/>
      <c r="CZU289" s="45"/>
      <c r="CZV289" s="45"/>
      <c r="CZW289" s="45"/>
      <c r="CZX289" s="45"/>
      <c r="CZY289" s="45"/>
      <c r="CZZ289" s="45"/>
      <c r="DAA289" s="45"/>
      <c r="DAB289" s="45"/>
      <c r="DAC289" s="45"/>
      <c r="DAD289" s="45"/>
      <c r="DAE289" s="45"/>
      <c r="DAF289" s="45"/>
      <c r="DAG289" s="45"/>
      <c r="DAH289" s="45"/>
      <c r="DAI289" s="45"/>
      <c r="DAJ289" s="45"/>
      <c r="DAK289" s="45"/>
      <c r="DAL289" s="45"/>
      <c r="DAM289" s="45"/>
      <c r="DAN289" s="45"/>
      <c r="DAO289" s="45"/>
      <c r="DAP289" s="45"/>
      <c r="DAQ289" s="45"/>
      <c r="DAR289" s="45"/>
      <c r="DAS289" s="45"/>
      <c r="DAT289" s="45"/>
      <c r="DAU289" s="45"/>
      <c r="DAV289" s="45"/>
      <c r="DAW289" s="45"/>
      <c r="DAX289" s="45"/>
      <c r="DAY289" s="45"/>
      <c r="DAZ289" s="45"/>
      <c r="DBA289" s="45"/>
      <c r="DBB289" s="45"/>
      <c r="DBC289" s="45"/>
      <c r="DBD289" s="45"/>
      <c r="DBE289" s="45"/>
      <c r="DBF289" s="45"/>
      <c r="DBG289" s="45"/>
      <c r="DBH289" s="45"/>
      <c r="DBI289" s="45"/>
      <c r="DBJ289" s="45"/>
      <c r="DBK289" s="45"/>
      <c r="DBL289" s="45"/>
      <c r="DBM289" s="45"/>
      <c r="DBN289" s="45"/>
      <c r="DBO289" s="45"/>
      <c r="DBP289" s="45"/>
      <c r="DBQ289" s="45"/>
      <c r="DBR289" s="45"/>
      <c r="DBS289" s="45"/>
      <c r="DBT289" s="45"/>
      <c r="DBU289" s="45"/>
      <c r="DBV289" s="45"/>
      <c r="DBW289" s="45"/>
      <c r="DBX289" s="45"/>
      <c r="DBY289" s="45"/>
      <c r="DBZ289" s="45"/>
      <c r="DCA289" s="45"/>
      <c r="DCB289" s="45"/>
      <c r="DCC289" s="45"/>
      <c r="DCD289" s="45"/>
      <c r="DCE289" s="45"/>
      <c r="DCF289" s="45"/>
      <c r="DCG289" s="45"/>
      <c r="DCH289" s="45"/>
      <c r="DCI289" s="45"/>
      <c r="DCJ289" s="45"/>
      <c r="DCK289" s="45"/>
      <c r="DCL289" s="45"/>
      <c r="DCM289" s="45"/>
      <c r="DCN289" s="45"/>
      <c r="DCO289" s="45"/>
      <c r="DCP289" s="45"/>
      <c r="DCQ289" s="45"/>
      <c r="DCR289" s="45"/>
      <c r="DCS289" s="45"/>
      <c r="DCT289" s="45"/>
      <c r="DCU289" s="45"/>
      <c r="DCV289" s="45"/>
      <c r="DCW289" s="45"/>
      <c r="DCX289" s="45"/>
      <c r="DCY289" s="45"/>
      <c r="DCZ289" s="45"/>
      <c r="DDA289" s="45"/>
      <c r="DDB289" s="45"/>
      <c r="DDC289" s="45"/>
      <c r="DDD289" s="45"/>
      <c r="DDE289" s="45"/>
      <c r="DDF289" s="45"/>
      <c r="DDG289" s="45"/>
      <c r="DDH289" s="45"/>
      <c r="DDI289" s="45"/>
      <c r="DDJ289" s="45"/>
      <c r="DDK289" s="45"/>
      <c r="DDL289" s="45"/>
      <c r="DDM289" s="45"/>
      <c r="DDN289" s="45"/>
      <c r="DDO289" s="45"/>
      <c r="DDP289" s="45"/>
      <c r="DDQ289" s="45"/>
      <c r="DDR289" s="45"/>
      <c r="DDS289" s="45"/>
      <c r="DDT289" s="45"/>
      <c r="DDU289" s="45"/>
      <c r="DDV289" s="45"/>
      <c r="DDW289" s="45"/>
      <c r="DDX289" s="45"/>
      <c r="DDY289" s="45"/>
      <c r="DDZ289" s="45"/>
      <c r="DEA289" s="45"/>
      <c r="DEB289" s="45"/>
      <c r="DEC289" s="45"/>
      <c r="DED289" s="45"/>
      <c r="DEE289" s="45"/>
      <c r="DEF289" s="45"/>
      <c r="DEG289" s="45"/>
      <c r="DEH289" s="45"/>
      <c r="DEI289" s="45"/>
      <c r="DEJ289" s="45"/>
      <c r="DEK289" s="45"/>
      <c r="DEL289" s="45"/>
      <c r="DEM289" s="45"/>
      <c r="DEN289" s="45"/>
      <c r="DEO289" s="45"/>
      <c r="DEP289" s="45"/>
      <c r="DEQ289" s="45"/>
      <c r="DER289" s="45"/>
      <c r="DES289" s="45"/>
      <c r="DET289" s="45"/>
      <c r="DEU289" s="45"/>
      <c r="DEV289" s="45"/>
      <c r="DEW289" s="45"/>
      <c r="DEX289" s="45"/>
      <c r="DEY289" s="45"/>
      <c r="DEZ289" s="45"/>
      <c r="DFA289" s="45"/>
      <c r="DFB289" s="45"/>
      <c r="DFC289" s="45"/>
      <c r="DFD289" s="45"/>
      <c r="DFE289" s="45"/>
      <c r="DFF289" s="45"/>
      <c r="DFG289" s="45"/>
      <c r="DFH289" s="45"/>
      <c r="DFI289" s="45"/>
      <c r="DFJ289" s="45"/>
      <c r="DFK289" s="45"/>
      <c r="DFL289" s="45"/>
      <c r="DFM289" s="45"/>
      <c r="DFN289" s="45"/>
      <c r="DFO289" s="45"/>
      <c r="DFP289" s="45"/>
      <c r="DFQ289" s="45"/>
      <c r="DFR289" s="45"/>
      <c r="DFS289" s="45"/>
      <c r="DFT289" s="45"/>
      <c r="DFU289" s="45"/>
      <c r="DFV289" s="45"/>
      <c r="DFW289" s="45"/>
      <c r="DFX289" s="45"/>
      <c r="DFY289" s="45"/>
      <c r="DFZ289" s="45"/>
      <c r="DGA289" s="45"/>
      <c r="DGB289" s="45"/>
      <c r="DGC289" s="45"/>
      <c r="DGD289" s="45"/>
      <c r="DGE289" s="45"/>
      <c r="DGF289" s="45"/>
      <c r="DGG289" s="45"/>
      <c r="DGH289" s="45"/>
      <c r="DGI289" s="45"/>
      <c r="DGJ289" s="45"/>
      <c r="DGK289" s="45"/>
      <c r="DGL289" s="45"/>
      <c r="DGM289" s="45"/>
      <c r="DGN289" s="45"/>
      <c r="DGO289" s="45"/>
      <c r="DGP289" s="45"/>
      <c r="DGQ289" s="45"/>
      <c r="DGR289" s="45"/>
      <c r="DGS289" s="45"/>
      <c r="DGT289" s="45"/>
      <c r="DGU289" s="45"/>
      <c r="DGV289" s="45"/>
      <c r="DGW289" s="45"/>
      <c r="DGX289" s="45"/>
      <c r="DGY289" s="45"/>
      <c r="DGZ289" s="45"/>
      <c r="DHA289" s="45"/>
      <c r="DHB289" s="45"/>
      <c r="DHC289" s="45"/>
      <c r="DHD289" s="45"/>
      <c r="DHE289" s="45"/>
      <c r="DHF289" s="45"/>
      <c r="DHG289" s="45"/>
      <c r="DHH289" s="45"/>
      <c r="DHI289" s="45"/>
      <c r="DHJ289" s="45"/>
      <c r="DHK289" s="45"/>
      <c r="DHL289" s="45"/>
      <c r="DHM289" s="45"/>
      <c r="DHN289" s="45"/>
      <c r="DHO289" s="45"/>
      <c r="DHP289" s="45"/>
      <c r="DHQ289" s="45"/>
      <c r="DHR289" s="45"/>
      <c r="DHS289" s="45"/>
      <c r="DHT289" s="45"/>
      <c r="DHU289" s="45"/>
      <c r="DHV289" s="45"/>
      <c r="DHW289" s="45"/>
      <c r="DHX289" s="45"/>
      <c r="DHY289" s="45"/>
      <c r="DHZ289" s="45"/>
      <c r="DIA289" s="45"/>
      <c r="DIB289" s="45"/>
      <c r="DIC289" s="45"/>
      <c r="DID289" s="45"/>
      <c r="DIE289" s="45"/>
      <c r="DIF289" s="45"/>
      <c r="DIG289" s="45"/>
      <c r="DIH289" s="45"/>
      <c r="DII289" s="45"/>
      <c r="DIJ289" s="45"/>
      <c r="DIK289" s="45"/>
      <c r="DIL289" s="45"/>
      <c r="DIM289" s="45"/>
      <c r="DIN289" s="45"/>
      <c r="DIO289" s="45"/>
      <c r="DIP289" s="45"/>
      <c r="DIQ289" s="45"/>
      <c r="DIR289" s="45"/>
      <c r="DIS289" s="45"/>
      <c r="DIT289" s="45"/>
      <c r="DIU289" s="45"/>
      <c r="DIV289" s="45"/>
      <c r="DIW289" s="45"/>
      <c r="DIX289" s="45"/>
      <c r="DIY289" s="45"/>
      <c r="DIZ289" s="45"/>
      <c r="DJA289" s="45"/>
      <c r="DJB289" s="45"/>
      <c r="DJC289" s="45"/>
      <c r="DJD289" s="45"/>
      <c r="DJE289" s="45"/>
      <c r="DJF289" s="45"/>
      <c r="DJG289" s="45"/>
      <c r="DJH289" s="45"/>
      <c r="DJI289" s="45"/>
      <c r="DJJ289" s="45"/>
      <c r="DJK289" s="45"/>
      <c r="DJL289" s="45"/>
      <c r="DJM289" s="45"/>
      <c r="DJN289" s="45"/>
      <c r="DJO289" s="45"/>
      <c r="DJP289" s="45"/>
      <c r="DJQ289" s="45"/>
      <c r="DJR289" s="45"/>
      <c r="DJS289" s="45"/>
      <c r="DJT289" s="45"/>
      <c r="DJU289" s="45"/>
      <c r="DJV289" s="45"/>
      <c r="DJW289" s="45"/>
      <c r="DJX289" s="45"/>
      <c r="DJY289" s="45"/>
      <c r="DJZ289" s="45"/>
      <c r="DKA289" s="45"/>
      <c r="DKB289" s="45"/>
      <c r="DKC289" s="45"/>
      <c r="DKD289" s="45"/>
      <c r="DKE289" s="45"/>
      <c r="DKF289" s="45"/>
      <c r="DKG289" s="45"/>
      <c r="DKH289" s="45"/>
      <c r="DKI289" s="45"/>
      <c r="DKJ289" s="45"/>
      <c r="DKK289" s="45"/>
      <c r="DKL289" s="45"/>
      <c r="DKM289" s="45"/>
      <c r="DKN289" s="45"/>
      <c r="DKO289" s="45"/>
      <c r="DKP289" s="45"/>
      <c r="DKQ289" s="45"/>
      <c r="DKR289" s="45"/>
      <c r="DKS289" s="45"/>
      <c r="DKT289" s="45"/>
      <c r="DKU289" s="45"/>
      <c r="DKV289" s="45"/>
      <c r="DKW289" s="45"/>
      <c r="DKX289" s="45"/>
      <c r="DKY289" s="45"/>
      <c r="DKZ289" s="45"/>
      <c r="DLA289" s="45"/>
      <c r="DLB289" s="45"/>
      <c r="DLC289" s="45"/>
      <c r="DLD289" s="45"/>
      <c r="DLE289" s="45"/>
      <c r="DLF289" s="45"/>
      <c r="DLG289" s="45"/>
      <c r="DLH289" s="45"/>
      <c r="DLI289" s="45"/>
      <c r="DLJ289" s="45"/>
      <c r="DLK289" s="45"/>
      <c r="DLL289" s="45"/>
      <c r="DLM289" s="45"/>
      <c r="DLN289" s="45"/>
      <c r="DLO289" s="45"/>
      <c r="DLP289" s="45"/>
      <c r="DLQ289" s="45"/>
      <c r="DLR289" s="45"/>
      <c r="DLS289" s="45"/>
      <c r="DLT289" s="45"/>
      <c r="DLU289" s="45"/>
      <c r="DLV289" s="45"/>
      <c r="DLW289" s="45"/>
      <c r="DLX289" s="45"/>
      <c r="DLY289" s="45"/>
      <c r="DLZ289" s="45"/>
      <c r="DMA289" s="45"/>
      <c r="DMB289" s="45"/>
      <c r="DMC289" s="45"/>
      <c r="DMD289" s="45"/>
      <c r="DME289" s="45"/>
      <c r="DMF289" s="45"/>
      <c r="DMG289" s="45"/>
      <c r="DMH289" s="45"/>
      <c r="DMI289" s="45"/>
      <c r="DMJ289" s="45"/>
      <c r="DMK289" s="45"/>
      <c r="DML289" s="45"/>
      <c r="DMM289" s="45"/>
      <c r="DMN289" s="45"/>
      <c r="DMO289" s="45"/>
      <c r="DMP289" s="45"/>
      <c r="DMQ289" s="45"/>
      <c r="DMR289" s="45"/>
      <c r="DMS289" s="45"/>
      <c r="DMT289" s="45"/>
      <c r="DMU289" s="45"/>
      <c r="DMV289" s="45"/>
      <c r="DMW289" s="45"/>
      <c r="DMX289" s="45"/>
      <c r="DMY289" s="45"/>
      <c r="DMZ289" s="45"/>
      <c r="DNA289" s="45"/>
      <c r="DNB289" s="45"/>
      <c r="DNC289" s="45"/>
      <c r="DND289" s="45"/>
      <c r="DNE289" s="45"/>
      <c r="DNF289" s="45"/>
      <c r="DNG289" s="45"/>
      <c r="DNH289" s="45"/>
      <c r="DNI289" s="45"/>
      <c r="DNJ289" s="45"/>
      <c r="DNK289" s="45"/>
      <c r="DNL289" s="45"/>
      <c r="DNM289" s="45"/>
      <c r="DNN289" s="45"/>
      <c r="DNO289" s="45"/>
      <c r="DNP289" s="45"/>
      <c r="DNQ289" s="45"/>
      <c r="DNR289" s="45"/>
      <c r="DNS289" s="45"/>
      <c r="DNT289" s="45"/>
      <c r="DNU289" s="45"/>
      <c r="DNV289" s="45"/>
      <c r="DNW289" s="45"/>
      <c r="DNX289" s="45"/>
      <c r="DNY289" s="45"/>
      <c r="DNZ289" s="45"/>
      <c r="DOA289" s="45"/>
      <c r="DOB289" s="45"/>
      <c r="DOC289" s="45"/>
      <c r="DOD289" s="45"/>
      <c r="DOE289" s="45"/>
      <c r="DOF289" s="45"/>
      <c r="DOG289" s="45"/>
      <c r="DOH289" s="45"/>
      <c r="DOI289" s="45"/>
      <c r="DOJ289" s="45"/>
      <c r="DOK289" s="45"/>
      <c r="DOL289" s="45"/>
      <c r="DOM289" s="45"/>
      <c r="DON289" s="45"/>
      <c r="DOO289" s="45"/>
      <c r="DOP289" s="45"/>
      <c r="DOQ289" s="45"/>
      <c r="DOR289" s="45"/>
      <c r="DOS289" s="45"/>
      <c r="DOT289" s="45"/>
      <c r="DOU289" s="45"/>
      <c r="DOV289" s="45"/>
      <c r="DOW289" s="45"/>
      <c r="DOX289" s="45"/>
      <c r="DOY289" s="45"/>
      <c r="DOZ289" s="45"/>
      <c r="DPA289" s="45"/>
      <c r="DPB289" s="45"/>
      <c r="DPC289" s="45"/>
      <c r="DPD289" s="45"/>
      <c r="DPE289" s="45"/>
      <c r="DPF289" s="45"/>
      <c r="DPG289" s="45"/>
      <c r="DPH289" s="45"/>
      <c r="DPI289" s="45"/>
      <c r="DPJ289" s="45"/>
      <c r="DPK289" s="45"/>
      <c r="DPL289" s="45"/>
      <c r="DPM289" s="45"/>
      <c r="DPN289" s="45"/>
      <c r="DPO289" s="45"/>
      <c r="DPP289" s="45"/>
      <c r="DPQ289" s="45"/>
      <c r="DPR289" s="45"/>
      <c r="DPS289" s="45"/>
      <c r="DPT289" s="45"/>
      <c r="DPU289" s="45"/>
      <c r="DPV289" s="45"/>
      <c r="DPW289" s="45"/>
      <c r="DPX289" s="45"/>
      <c r="DPY289" s="45"/>
      <c r="DPZ289" s="45"/>
      <c r="DQA289" s="45"/>
      <c r="DQB289" s="45"/>
      <c r="DQC289" s="45"/>
      <c r="DQD289" s="45"/>
      <c r="DQE289" s="45"/>
      <c r="DQF289" s="45"/>
      <c r="DQG289" s="45"/>
      <c r="DQH289" s="45"/>
      <c r="DQI289" s="45"/>
      <c r="DQJ289" s="45"/>
      <c r="DQK289" s="45"/>
      <c r="DQL289" s="45"/>
      <c r="DQM289" s="45"/>
      <c r="DQN289" s="45"/>
      <c r="DQO289" s="45"/>
      <c r="DQP289" s="45"/>
      <c r="DQQ289" s="45"/>
      <c r="DQR289" s="45"/>
      <c r="DQS289" s="45"/>
      <c r="DQT289" s="45"/>
      <c r="DQU289" s="45"/>
      <c r="DQV289" s="45"/>
      <c r="DQW289" s="45"/>
      <c r="DQX289" s="45"/>
      <c r="DQY289" s="45"/>
      <c r="DQZ289" s="45"/>
      <c r="DRA289" s="45"/>
      <c r="DRB289" s="45"/>
      <c r="DRC289" s="45"/>
      <c r="DRD289" s="45"/>
      <c r="DRE289" s="45"/>
      <c r="DRF289" s="45"/>
      <c r="DRG289" s="45"/>
      <c r="DRH289" s="45"/>
      <c r="DRI289" s="45"/>
      <c r="DRJ289" s="45"/>
      <c r="DRK289" s="45"/>
      <c r="DRL289" s="45"/>
      <c r="DRM289" s="45"/>
      <c r="DRN289" s="45"/>
      <c r="DRO289" s="45"/>
      <c r="DRP289" s="45"/>
      <c r="DRQ289" s="45"/>
      <c r="DRR289" s="45"/>
      <c r="DRS289" s="45"/>
      <c r="DRT289" s="45"/>
      <c r="DRU289" s="45"/>
      <c r="DRV289" s="45"/>
      <c r="DRW289" s="45"/>
      <c r="DRX289" s="45"/>
      <c r="DRY289" s="45"/>
      <c r="DRZ289" s="45"/>
      <c r="DSA289" s="45"/>
      <c r="DSB289" s="45"/>
      <c r="DSC289" s="45"/>
      <c r="DSD289" s="45"/>
      <c r="DSE289" s="45"/>
      <c r="DSF289" s="45"/>
      <c r="DSG289" s="45"/>
      <c r="DSH289" s="45"/>
      <c r="DSI289" s="45"/>
      <c r="DSJ289" s="45"/>
      <c r="DSK289" s="45"/>
      <c r="DSL289" s="45"/>
      <c r="DSM289" s="45"/>
      <c r="DSN289" s="45"/>
      <c r="DSO289" s="45"/>
      <c r="DSP289" s="45"/>
      <c r="DSQ289" s="45"/>
      <c r="DSR289" s="45"/>
      <c r="DSS289" s="45"/>
      <c r="DST289" s="45"/>
      <c r="DSU289" s="45"/>
      <c r="DSV289" s="45"/>
      <c r="DSW289" s="45"/>
      <c r="DSX289" s="45"/>
      <c r="DSY289" s="45"/>
      <c r="DSZ289" s="45"/>
      <c r="DTA289" s="45"/>
      <c r="DTB289" s="45"/>
      <c r="DTC289" s="45"/>
      <c r="DTD289" s="45"/>
      <c r="DTE289" s="45"/>
      <c r="DTF289" s="45"/>
      <c r="DTG289" s="45"/>
      <c r="DTH289" s="45"/>
      <c r="DTI289" s="45"/>
      <c r="DTJ289" s="45"/>
      <c r="DTK289" s="45"/>
      <c r="DTL289" s="45"/>
      <c r="DTM289" s="45"/>
      <c r="DTN289" s="45"/>
      <c r="DTO289" s="45"/>
      <c r="DTP289" s="45"/>
      <c r="DTQ289" s="45"/>
      <c r="DTR289" s="45"/>
      <c r="DTS289" s="45"/>
      <c r="DTT289" s="45"/>
      <c r="DTU289" s="45"/>
      <c r="DTV289" s="45"/>
      <c r="DTW289" s="45"/>
      <c r="DTX289" s="45"/>
      <c r="DTY289" s="45"/>
      <c r="DTZ289" s="45"/>
      <c r="DUA289" s="45"/>
      <c r="DUB289" s="45"/>
      <c r="DUC289" s="45"/>
      <c r="DUD289" s="45"/>
      <c r="DUE289" s="45"/>
      <c r="DUF289" s="45"/>
      <c r="DUG289" s="45"/>
      <c r="DUH289" s="45"/>
      <c r="DUI289" s="45"/>
      <c r="DUJ289" s="45"/>
      <c r="DUK289" s="45"/>
      <c r="DUL289" s="45"/>
      <c r="DUM289" s="45"/>
      <c r="DUN289" s="45"/>
      <c r="DUO289" s="45"/>
      <c r="DUP289" s="45"/>
      <c r="DUQ289" s="45"/>
      <c r="DUR289" s="45"/>
      <c r="DUS289" s="45"/>
      <c r="DUT289" s="45"/>
      <c r="DUU289" s="45"/>
      <c r="DUV289" s="45"/>
      <c r="DUW289" s="45"/>
      <c r="DUX289" s="45"/>
      <c r="DUY289" s="45"/>
      <c r="DUZ289" s="45"/>
      <c r="DVA289" s="45"/>
      <c r="DVB289" s="45"/>
      <c r="DVC289" s="45"/>
      <c r="DVD289" s="45"/>
      <c r="DVE289" s="45"/>
      <c r="DVF289" s="45"/>
      <c r="DVG289" s="45"/>
      <c r="DVH289" s="45"/>
      <c r="DVI289" s="45"/>
      <c r="DVJ289" s="45"/>
      <c r="DVK289" s="45"/>
      <c r="DVL289" s="45"/>
      <c r="DVM289" s="45"/>
      <c r="DVN289" s="45"/>
      <c r="DVO289" s="45"/>
      <c r="DVP289" s="45"/>
      <c r="DVQ289" s="45"/>
      <c r="DVR289" s="45"/>
      <c r="DVS289" s="45"/>
      <c r="DVT289" s="45"/>
      <c r="DVU289" s="45"/>
      <c r="DVV289" s="45"/>
      <c r="DVW289" s="45"/>
      <c r="DVX289" s="45"/>
      <c r="DVY289" s="45"/>
      <c r="DVZ289" s="45"/>
      <c r="DWA289" s="45"/>
      <c r="DWB289" s="45"/>
      <c r="DWC289" s="45"/>
      <c r="DWD289" s="45"/>
      <c r="DWE289" s="45"/>
      <c r="DWF289" s="45"/>
      <c r="DWG289" s="45"/>
      <c r="DWH289" s="45"/>
      <c r="DWI289" s="45"/>
      <c r="DWJ289" s="45"/>
      <c r="DWK289" s="45"/>
      <c r="DWL289" s="45"/>
      <c r="DWM289" s="45"/>
      <c r="DWN289" s="45"/>
      <c r="DWO289" s="45"/>
      <c r="DWP289" s="45"/>
      <c r="DWQ289" s="45"/>
      <c r="DWR289" s="45"/>
      <c r="DWS289" s="45"/>
      <c r="DWT289" s="45"/>
      <c r="DWU289" s="45"/>
      <c r="DWV289" s="45"/>
      <c r="DWW289" s="45"/>
      <c r="DWX289" s="45"/>
      <c r="DWY289" s="45"/>
      <c r="DWZ289" s="45"/>
      <c r="DXA289" s="45"/>
      <c r="DXB289" s="45"/>
      <c r="DXC289" s="45"/>
      <c r="DXD289" s="45"/>
      <c r="DXE289" s="45"/>
      <c r="DXF289" s="45"/>
      <c r="DXG289" s="45"/>
      <c r="DXH289" s="45"/>
      <c r="DXI289" s="45"/>
      <c r="DXJ289" s="45"/>
      <c r="DXK289" s="45"/>
      <c r="DXL289" s="45"/>
      <c r="DXM289" s="45"/>
      <c r="DXN289" s="45"/>
      <c r="DXO289" s="45"/>
      <c r="DXP289" s="45"/>
      <c r="DXQ289" s="45"/>
      <c r="DXR289" s="45"/>
      <c r="DXS289" s="45"/>
      <c r="DXT289" s="45"/>
      <c r="DXU289" s="45"/>
      <c r="DXV289" s="45"/>
      <c r="DXW289" s="45"/>
      <c r="DXX289" s="45"/>
      <c r="DXY289" s="45"/>
      <c r="DXZ289" s="45"/>
      <c r="DYA289" s="45"/>
      <c r="DYB289" s="45"/>
      <c r="DYC289" s="45"/>
      <c r="DYD289" s="45"/>
      <c r="DYE289" s="45"/>
      <c r="DYF289" s="45"/>
      <c r="DYG289" s="45"/>
      <c r="DYH289" s="45"/>
      <c r="DYI289" s="45"/>
      <c r="DYJ289" s="45"/>
      <c r="DYK289" s="45"/>
      <c r="DYL289" s="45"/>
      <c r="DYM289" s="45"/>
      <c r="DYN289" s="45"/>
      <c r="DYO289" s="45"/>
      <c r="DYP289" s="45"/>
      <c r="DYQ289" s="45"/>
      <c r="DYR289" s="45"/>
      <c r="DYS289" s="45"/>
      <c r="DYT289" s="45"/>
      <c r="DYU289" s="45"/>
      <c r="DYV289" s="45"/>
      <c r="DYW289" s="45"/>
      <c r="DYX289" s="45"/>
      <c r="DYY289" s="45"/>
      <c r="DYZ289" s="45"/>
      <c r="DZA289" s="45"/>
      <c r="DZB289" s="45"/>
      <c r="DZC289" s="45"/>
      <c r="DZD289" s="45"/>
      <c r="DZE289" s="45"/>
      <c r="DZF289" s="45"/>
      <c r="DZG289" s="45"/>
      <c r="DZH289" s="45"/>
      <c r="DZI289" s="45"/>
      <c r="DZJ289" s="45"/>
      <c r="DZK289" s="45"/>
      <c r="DZL289" s="45"/>
      <c r="DZM289" s="45"/>
      <c r="DZN289" s="45"/>
      <c r="DZO289" s="45"/>
      <c r="DZP289" s="45"/>
      <c r="DZQ289" s="45"/>
      <c r="DZR289" s="45"/>
      <c r="DZS289" s="45"/>
      <c r="DZT289" s="45"/>
      <c r="DZU289" s="45"/>
      <c r="DZV289" s="45"/>
      <c r="DZW289" s="45"/>
      <c r="DZX289" s="45"/>
      <c r="DZY289" s="45"/>
      <c r="DZZ289" s="45"/>
      <c r="EAA289" s="45"/>
      <c r="EAB289" s="45"/>
      <c r="EAC289" s="45"/>
      <c r="EAD289" s="45"/>
      <c r="EAE289" s="45"/>
      <c r="EAF289" s="45"/>
      <c r="EAG289" s="45"/>
      <c r="EAH289" s="45"/>
      <c r="EAI289" s="45"/>
      <c r="EAJ289" s="45"/>
      <c r="EAK289" s="45"/>
      <c r="EAL289" s="45"/>
      <c r="EAM289" s="45"/>
      <c r="EAN289" s="45"/>
      <c r="EAO289" s="45"/>
      <c r="EAP289" s="45"/>
      <c r="EAQ289" s="45"/>
      <c r="EAR289" s="45"/>
      <c r="EAS289" s="45"/>
      <c r="EAT289" s="45"/>
      <c r="EAU289" s="45"/>
      <c r="EAV289" s="45"/>
      <c r="EAW289" s="45"/>
      <c r="EAX289" s="45"/>
      <c r="EAY289" s="45"/>
      <c r="EAZ289" s="45"/>
      <c r="EBA289" s="45"/>
      <c r="EBB289" s="45"/>
      <c r="EBC289" s="45"/>
      <c r="EBD289" s="45"/>
      <c r="EBE289" s="45"/>
      <c r="EBF289" s="45"/>
      <c r="EBG289" s="45"/>
      <c r="EBH289" s="45"/>
      <c r="EBI289" s="45"/>
      <c r="EBJ289" s="45"/>
      <c r="EBK289" s="45"/>
      <c r="EBL289" s="45"/>
      <c r="EBM289" s="45"/>
      <c r="EBN289" s="45"/>
      <c r="EBO289" s="45"/>
      <c r="EBP289" s="45"/>
      <c r="EBQ289" s="45"/>
      <c r="EBR289" s="45"/>
      <c r="EBS289" s="45"/>
      <c r="EBT289" s="45"/>
      <c r="EBU289" s="45"/>
      <c r="EBV289" s="45"/>
      <c r="EBW289" s="45"/>
      <c r="EBX289" s="45"/>
      <c r="EBY289" s="45"/>
      <c r="EBZ289" s="45"/>
      <c r="ECA289" s="45"/>
      <c r="ECB289" s="45"/>
      <c r="ECC289" s="45"/>
      <c r="ECD289" s="45"/>
      <c r="ECE289" s="45"/>
      <c r="ECF289" s="45"/>
      <c r="ECG289" s="45"/>
      <c r="ECH289" s="45"/>
      <c r="ECI289" s="45"/>
      <c r="ECJ289" s="45"/>
      <c r="ECK289" s="45"/>
      <c r="ECL289" s="45"/>
      <c r="ECM289" s="45"/>
      <c r="ECN289" s="45"/>
      <c r="ECO289" s="45"/>
      <c r="ECP289" s="45"/>
      <c r="ECQ289" s="45"/>
      <c r="ECR289" s="45"/>
      <c r="ECS289" s="45"/>
      <c r="ECT289" s="45"/>
      <c r="ECU289" s="45"/>
      <c r="ECV289" s="45"/>
      <c r="ECW289" s="45"/>
      <c r="ECX289" s="45"/>
      <c r="ECY289" s="45"/>
      <c r="ECZ289" s="45"/>
      <c r="EDA289" s="45"/>
      <c r="EDB289" s="45"/>
      <c r="EDC289" s="45"/>
      <c r="EDD289" s="45"/>
      <c r="EDE289" s="45"/>
      <c r="EDF289" s="45"/>
      <c r="EDG289" s="45"/>
      <c r="EDH289" s="45"/>
      <c r="EDI289" s="45"/>
      <c r="EDJ289" s="45"/>
      <c r="EDK289" s="45"/>
      <c r="EDL289" s="45"/>
      <c r="EDM289" s="45"/>
      <c r="EDN289" s="45"/>
      <c r="EDO289" s="45"/>
      <c r="EDP289" s="45"/>
      <c r="EDQ289" s="45"/>
      <c r="EDR289" s="45"/>
      <c r="EDS289" s="45"/>
      <c r="EDT289" s="45"/>
      <c r="EDU289" s="45"/>
      <c r="EDV289" s="45"/>
      <c r="EDW289" s="45"/>
      <c r="EDX289" s="45"/>
      <c r="EDY289" s="45"/>
      <c r="EDZ289" s="45"/>
      <c r="EEA289" s="45"/>
      <c r="EEB289" s="45"/>
      <c r="EEC289" s="45"/>
      <c r="EED289" s="45"/>
      <c r="EEE289" s="45"/>
      <c r="EEF289" s="45"/>
      <c r="EEG289" s="45"/>
      <c r="EEH289" s="45"/>
      <c r="EEI289" s="45"/>
      <c r="EEJ289" s="45"/>
      <c r="EEK289" s="45"/>
      <c r="EEL289" s="45"/>
      <c r="EEM289" s="45"/>
      <c r="EEN289" s="45"/>
      <c r="EEO289" s="45"/>
      <c r="EEP289" s="45"/>
      <c r="EEQ289" s="45"/>
      <c r="EER289" s="45"/>
      <c r="EES289" s="45"/>
      <c r="EET289" s="45"/>
      <c r="EEU289" s="45"/>
      <c r="EEV289" s="45"/>
      <c r="EEW289" s="45"/>
      <c r="EEX289" s="45"/>
      <c r="EEY289" s="45"/>
      <c r="EEZ289" s="45"/>
      <c r="EFA289" s="45"/>
      <c r="EFB289" s="45"/>
      <c r="EFC289" s="45"/>
      <c r="EFD289" s="45"/>
      <c r="EFE289" s="45"/>
      <c r="EFF289" s="45"/>
      <c r="EFG289" s="45"/>
      <c r="EFH289" s="45"/>
      <c r="EFI289" s="45"/>
      <c r="EFJ289" s="45"/>
      <c r="EFK289" s="45"/>
      <c r="EFL289" s="45"/>
      <c r="EFM289" s="45"/>
      <c r="EFN289" s="45"/>
      <c r="EFO289" s="45"/>
      <c r="EFP289" s="45"/>
      <c r="EFQ289" s="45"/>
      <c r="EFR289" s="45"/>
      <c r="EFS289" s="45"/>
      <c r="EFT289" s="45"/>
      <c r="EFU289" s="45"/>
      <c r="EFV289" s="45"/>
      <c r="EFW289" s="45"/>
      <c r="EFX289" s="45"/>
      <c r="EFY289" s="45"/>
      <c r="EFZ289" s="45"/>
      <c r="EGA289" s="45"/>
      <c r="EGB289" s="45"/>
      <c r="EGC289" s="45"/>
      <c r="EGD289" s="45"/>
      <c r="EGE289" s="45"/>
      <c r="EGF289" s="45"/>
      <c r="EGG289" s="45"/>
      <c r="EGH289" s="45"/>
      <c r="EGI289" s="45"/>
      <c r="EGJ289" s="45"/>
      <c r="EGK289" s="45"/>
      <c r="EGL289" s="45"/>
      <c r="EGM289" s="45"/>
      <c r="EGN289" s="45"/>
      <c r="EGO289" s="45"/>
      <c r="EGP289" s="45"/>
      <c r="EGQ289" s="45"/>
      <c r="EGR289" s="45"/>
      <c r="EGS289" s="45"/>
      <c r="EGT289" s="45"/>
      <c r="EGU289" s="45"/>
      <c r="EGV289" s="45"/>
      <c r="EGW289" s="45"/>
      <c r="EGX289" s="45"/>
      <c r="EGY289" s="45"/>
      <c r="EGZ289" s="45"/>
      <c r="EHA289" s="45"/>
      <c r="EHB289" s="45"/>
      <c r="EHC289" s="45"/>
      <c r="EHD289" s="45"/>
      <c r="EHE289" s="45"/>
      <c r="EHF289" s="45"/>
      <c r="EHG289" s="45"/>
      <c r="EHH289" s="45"/>
      <c r="EHI289" s="45"/>
      <c r="EHJ289" s="45"/>
      <c r="EHK289" s="45"/>
      <c r="EHL289" s="45"/>
      <c r="EHM289" s="45"/>
      <c r="EHN289" s="45"/>
      <c r="EHO289" s="45"/>
      <c r="EHP289" s="45"/>
      <c r="EHQ289" s="45"/>
      <c r="EHR289" s="45"/>
      <c r="EHS289" s="45"/>
      <c r="EHT289" s="45"/>
      <c r="EHU289" s="45"/>
      <c r="EHV289" s="45"/>
      <c r="EHW289" s="45"/>
      <c r="EHX289" s="45"/>
      <c r="EHY289" s="45"/>
      <c r="EHZ289" s="45"/>
      <c r="EIA289" s="45"/>
      <c r="EIB289" s="45"/>
      <c r="EIC289" s="45"/>
      <c r="EID289" s="45"/>
      <c r="EIE289" s="45"/>
      <c r="EIF289" s="45"/>
      <c r="EIG289" s="45"/>
      <c r="EIH289" s="45"/>
      <c r="EII289" s="45"/>
      <c r="EIJ289" s="45"/>
      <c r="EIK289" s="45"/>
      <c r="EIL289" s="45"/>
      <c r="EIM289" s="45"/>
      <c r="EIN289" s="45"/>
      <c r="EIO289" s="45"/>
      <c r="EIP289" s="45"/>
      <c r="EIQ289" s="45"/>
      <c r="EIR289" s="45"/>
      <c r="EIS289" s="45"/>
      <c r="EIT289" s="45"/>
      <c r="EIU289" s="45"/>
      <c r="EIV289" s="45"/>
      <c r="EIW289" s="45"/>
      <c r="EIX289" s="45"/>
      <c r="EIY289" s="45"/>
      <c r="EIZ289" s="45"/>
      <c r="EJA289" s="45"/>
      <c r="EJB289" s="45"/>
      <c r="EJC289" s="45"/>
      <c r="EJD289" s="45"/>
      <c r="EJE289" s="45"/>
      <c r="EJF289" s="45"/>
      <c r="EJG289" s="45"/>
      <c r="EJH289" s="45"/>
      <c r="EJI289" s="45"/>
      <c r="EJJ289" s="45"/>
      <c r="EJK289" s="45"/>
      <c r="EJL289" s="45"/>
      <c r="EJM289" s="45"/>
      <c r="EJN289" s="45"/>
      <c r="EJO289" s="45"/>
      <c r="EJP289" s="45"/>
      <c r="EJQ289" s="45"/>
      <c r="EJR289" s="45"/>
      <c r="EJS289" s="45"/>
      <c r="EJT289" s="45"/>
      <c r="EJU289" s="45"/>
      <c r="EJV289" s="45"/>
      <c r="EJW289" s="45"/>
      <c r="EJX289" s="45"/>
      <c r="EJY289" s="45"/>
      <c r="EJZ289" s="45"/>
      <c r="EKA289" s="45"/>
      <c r="EKB289" s="45"/>
      <c r="EKC289" s="45"/>
      <c r="EKD289" s="45"/>
      <c r="EKE289" s="45"/>
      <c r="EKF289" s="45"/>
      <c r="EKG289" s="45"/>
      <c r="EKH289" s="45"/>
      <c r="EKI289" s="45"/>
      <c r="EKJ289" s="45"/>
      <c r="EKK289" s="45"/>
      <c r="EKL289" s="45"/>
      <c r="EKM289" s="45"/>
      <c r="EKN289" s="45"/>
      <c r="EKO289" s="45"/>
      <c r="EKP289" s="45"/>
      <c r="EKQ289" s="45"/>
      <c r="EKR289" s="45"/>
      <c r="EKS289" s="45"/>
      <c r="EKT289" s="45"/>
      <c r="EKU289" s="45"/>
      <c r="EKV289" s="45"/>
      <c r="EKW289" s="45"/>
      <c r="EKX289" s="45"/>
      <c r="EKY289" s="45"/>
      <c r="EKZ289" s="45"/>
      <c r="ELA289" s="45"/>
      <c r="ELB289" s="45"/>
      <c r="ELC289" s="45"/>
      <c r="ELD289" s="45"/>
      <c r="ELE289" s="45"/>
      <c r="ELF289" s="45"/>
      <c r="ELG289" s="45"/>
      <c r="ELH289" s="45"/>
      <c r="ELI289" s="45"/>
      <c r="ELJ289" s="45"/>
      <c r="ELK289" s="45"/>
      <c r="ELL289" s="45"/>
      <c r="ELM289" s="45"/>
      <c r="ELN289" s="45"/>
      <c r="ELO289" s="45"/>
      <c r="ELP289" s="45"/>
      <c r="ELQ289" s="45"/>
      <c r="ELR289" s="45"/>
      <c r="ELS289" s="45"/>
      <c r="ELT289" s="45"/>
      <c r="ELU289" s="45"/>
      <c r="ELV289" s="45"/>
      <c r="ELW289" s="45"/>
      <c r="ELX289" s="45"/>
      <c r="ELY289" s="45"/>
      <c r="ELZ289" s="45"/>
      <c r="EMA289" s="45"/>
      <c r="EMB289" s="45"/>
      <c r="EMC289" s="45"/>
      <c r="EMD289" s="45"/>
      <c r="EME289" s="45"/>
      <c r="EMF289" s="45"/>
      <c r="EMG289" s="45"/>
      <c r="EMH289" s="45"/>
      <c r="EMI289" s="45"/>
      <c r="EMJ289" s="45"/>
      <c r="EMK289" s="45"/>
      <c r="EML289" s="45"/>
      <c r="EMM289" s="45"/>
      <c r="EMN289" s="45"/>
      <c r="EMO289" s="45"/>
      <c r="EMP289" s="45"/>
      <c r="EMQ289" s="45"/>
      <c r="EMR289" s="45"/>
      <c r="EMS289" s="45"/>
      <c r="EMT289" s="45"/>
      <c r="EMU289" s="45"/>
      <c r="EMV289" s="45"/>
      <c r="EMW289" s="45"/>
      <c r="EMX289" s="45"/>
      <c r="EMY289" s="45"/>
      <c r="EMZ289" s="45"/>
      <c r="ENA289" s="45"/>
      <c r="ENB289" s="45"/>
      <c r="ENC289" s="45"/>
      <c r="END289" s="45"/>
      <c r="ENE289" s="45"/>
      <c r="ENF289" s="45"/>
      <c r="ENG289" s="45"/>
      <c r="ENH289" s="45"/>
      <c r="ENI289" s="45"/>
      <c r="ENJ289" s="45"/>
      <c r="ENK289" s="45"/>
      <c r="ENL289" s="45"/>
      <c r="ENM289" s="45"/>
      <c r="ENN289" s="45"/>
      <c r="ENO289" s="45"/>
      <c r="ENP289" s="45"/>
      <c r="ENQ289" s="45"/>
      <c r="ENR289" s="45"/>
      <c r="ENS289" s="45"/>
      <c r="ENT289" s="45"/>
      <c r="ENU289" s="45"/>
      <c r="ENV289" s="45"/>
      <c r="ENW289" s="45"/>
      <c r="ENX289" s="45"/>
      <c r="ENY289" s="45"/>
      <c r="ENZ289" s="45"/>
      <c r="EOA289" s="45"/>
      <c r="EOB289" s="45"/>
      <c r="EOC289" s="45"/>
      <c r="EOD289" s="45"/>
      <c r="EOE289" s="45"/>
      <c r="EOF289" s="45"/>
      <c r="EOG289" s="45"/>
      <c r="EOH289" s="45"/>
      <c r="EOI289" s="45"/>
      <c r="EOJ289" s="45"/>
      <c r="EOK289" s="45"/>
      <c r="EOL289" s="45"/>
      <c r="EOM289" s="45"/>
      <c r="EON289" s="45"/>
      <c r="EOO289" s="45"/>
      <c r="EOP289" s="45"/>
      <c r="EOQ289" s="45"/>
      <c r="EOR289" s="45"/>
      <c r="EOS289" s="45"/>
      <c r="EOT289" s="45"/>
      <c r="EOU289" s="45"/>
      <c r="EOV289" s="45"/>
      <c r="EOW289" s="45"/>
      <c r="EOX289" s="45"/>
      <c r="EOY289" s="45"/>
      <c r="EOZ289" s="45"/>
      <c r="EPA289" s="45"/>
      <c r="EPB289" s="45"/>
      <c r="EPC289" s="45"/>
      <c r="EPD289" s="45"/>
      <c r="EPE289" s="45"/>
      <c r="EPF289" s="45"/>
      <c r="EPG289" s="45"/>
      <c r="EPH289" s="45"/>
      <c r="EPI289" s="45"/>
      <c r="EPJ289" s="45"/>
      <c r="EPK289" s="45"/>
      <c r="EPL289" s="45"/>
      <c r="EPM289" s="45"/>
      <c r="EPN289" s="45"/>
      <c r="EPO289" s="45"/>
      <c r="EPP289" s="45"/>
      <c r="EPQ289" s="45"/>
      <c r="EPR289" s="45"/>
      <c r="EPS289" s="45"/>
      <c r="EPT289" s="45"/>
      <c r="EPU289" s="45"/>
      <c r="EPV289" s="45"/>
      <c r="EPW289" s="45"/>
      <c r="EPX289" s="45"/>
      <c r="EPY289" s="45"/>
      <c r="EPZ289" s="45"/>
      <c r="EQA289" s="45"/>
      <c r="EQB289" s="45"/>
      <c r="EQC289" s="45"/>
      <c r="EQD289" s="45"/>
      <c r="EQE289" s="45"/>
      <c r="EQF289" s="45"/>
      <c r="EQG289" s="45"/>
      <c r="EQH289" s="45"/>
      <c r="EQI289" s="45"/>
      <c r="EQJ289" s="45"/>
      <c r="EQK289" s="45"/>
      <c r="EQL289" s="45"/>
      <c r="EQM289" s="45"/>
      <c r="EQN289" s="45"/>
      <c r="EQO289" s="45"/>
      <c r="EQP289" s="45"/>
      <c r="EQQ289" s="45"/>
      <c r="EQR289" s="45"/>
      <c r="EQS289" s="45"/>
      <c r="EQT289" s="45"/>
      <c r="EQU289" s="45"/>
      <c r="EQV289" s="45"/>
      <c r="EQW289" s="45"/>
      <c r="EQX289" s="45"/>
      <c r="EQY289" s="45"/>
      <c r="EQZ289" s="45"/>
      <c r="ERA289" s="45"/>
      <c r="ERB289" s="45"/>
      <c r="ERC289" s="45"/>
      <c r="ERD289" s="45"/>
      <c r="ERE289" s="45"/>
      <c r="ERF289" s="45"/>
      <c r="ERG289" s="45"/>
      <c r="ERH289" s="45"/>
      <c r="ERI289" s="45"/>
      <c r="ERJ289" s="45"/>
      <c r="ERK289" s="45"/>
      <c r="ERL289" s="45"/>
      <c r="ERM289" s="45"/>
      <c r="ERN289" s="45"/>
      <c r="ERO289" s="45"/>
      <c r="ERP289" s="45"/>
      <c r="ERQ289" s="45"/>
      <c r="ERR289" s="45"/>
      <c r="ERS289" s="45"/>
      <c r="ERT289" s="45"/>
      <c r="ERU289" s="45"/>
      <c r="ERV289" s="45"/>
      <c r="ERW289" s="45"/>
      <c r="ERX289" s="45"/>
      <c r="ERY289" s="45"/>
      <c r="ERZ289" s="45"/>
      <c r="ESA289" s="45"/>
      <c r="ESB289" s="45"/>
      <c r="ESC289" s="45"/>
      <c r="ESD289" s="45"/>
      <c r="ESE289" s="45"/>
      <c r="ESF289" s="45"/>
      <c r="ESG289" s="45"/>
      <c r="ESH289" s="45"/>
      <c r="ESI289" s="45"/>
      <c r="ESJ289" s="45"/>
      <c r="ESK289" s="45"/>
      <c r="ESL289" s="45"/>
      <c r="ESM289" s="45"/>
      <c r="ESN289" s="45"/>
      <c r="ESO289" s="45"/>
      <c r="ESP289" s="45"/>
      <c r="ESQ289" s="45"/>
      <c r="ESR289" s="45"/>
      <c r="ESS289" s="45"/>
      <c r="EST289" s="45"/>
      <c r="ESU289" s="45"/>
      <c r="ESV289" s="45"/>
      <c r="ESW289" s="45"/>
      <c r="ESX289" s="45"/>
      <c r="ESY289" s="45"/>
      <c r="ESZ289" s="45"/>
      <c r="ETA289" s="45"/>
      <c r="ETB289" s="45"/>
      <c r="ETC289" s="45"/>
      <c r="ETD289" s="45"/>
      <c r="ETE289" s="45"/>
      <c r="ETF289" s="45"/>
      <c r="ETG289" s="45"/>
      <c r="ETH289" s="45"/>
      <c r="ETI289" s="45"/>
      <c r="ETJ289" s="45"/>
      <c r="ETK289" s="45"/>
      <c r="ETL289" s="45"/>
      <c r="ETM289" s="45"/>
      <c r="ETN289" s="45"/>
      <c r="ETO289" s="45"/>
      <c r="ETP289" s="45"/>
      <c r="ETQ289" s="45"/>
      <c r="ETR289" s="45"/>
      <c r="ETS289" s="45"/>
      <c r="ETT289" s="45"/>
      <c r="ETU289" s="45"/>
      <c r="ETV289" s="45"/>
      <c r="ETW289" s="45"/>
      <c r="ETX289" s="45"/>
      <c r="ETY289" s="45"/>
      <c r="ETZ289" s="45"/>
      <c r="EUA289" s="45"/>
      <c r="EUB289" s="45"/>
      <c r="EUC289" s="45"/>
      <c r="EUD289" s="45"/>
      <c r="EUE289" s="45"/>
      <c r="EUF289" s="45"/>
      <c r="EUG289" s="45"/>
      <c r="EUH289" s="45"/>
      <c r="EUI289" s="45"/>
      <c r="EUJ289" s="45"/>
      <c r="EUK289" s="45"/>
      <c r="EUL289" s="45"/>
      <c r="EUM289" s="45"/>
      <c r="EUN289" s="45"/>
      <c r="EUO289" s="45"/>
      <c r="EUP289" s="45"/>
      <c r="EUQ289" s="45"/>
      <c r="EUR289" s="45"/>
      <c r="EUS289" s="45"/>
      <c r="EUT289" s="45"/>
      <c r="EUU289" s="45"/>
      <c r="EUV289" s="45"/>
      <c r="EUW289" s="45"/>
      <c r="EUX289" s="45"/>
      <c r="EUY289" s="45"/>
      <c r="EUZ289" s="45"/>
      <c r="EVA289" s="45"/>
      <c r="EVB289" s="45"/>
      <c r="EVC289" s="45"/>
      <c r="EVD289" s="45"/>
      <c r="EVE289" s="45"/>
      <c r="EVF289" s="45"/>
      <c r="EVG289" s="45"/>
      <c r="EVH289" s="45"/>
      <c r="EVI289" s="45"/>
      <c r="EVJ289" s="45"/>
      <c r="EVK289" s="45"/>
      <c r="EVL289" s="45"/>
      <c r="EVM289" s="45"/>
      <c r="EVN289" s="45"/>
      <c r="EVO289" s="45"/>
      <c r="EVP289" s="45"/>
      <c r="EVQ289" s="45"/>
      <c r="EVR289" s="45"/>
      <c r="EVS289" s="45"/>
      <c r="EVT289" s="45"/>
      <c r="EVU289" s="45"/>
      <c r="EVV289" s="45"/>
      <c r="EVW289" s="45"/>
      <c r="EVX289" s="45"/>
      <c r="EVY289" s="45"/>
      <c r="EVZ289" s="45"/>
      <c r="EWA289" s="45"/>
      <c r="EWB289" s="45"/>
      <c r="EWC289" s="45"/>
      <c r="EWD289" s="45"/>
      <c r="EWE289" s="45"/>
      <c r="EWF289" s="45"/>
      <c r="EWG289" s="45"/>
      <c r="EWH289" s="45"/>
      <c r="EWI289" s="45"/>
      <c r="EWJ289" s="45"/>
      <c r="EWK289" s="45"/>
      <c r="EWL289" s="45"/>
      <c r="EWM289" s="45"/>
      <c r="EWN289" s="45"/>
      <c r="EWO289" s="45"/>
      <c r="EWP289" s="45"/>
      <c r="EWQ289" s="45"/>
      <c r="EWR289" s="45"/>
      <c r="EWS289" s="45"/>
      <c r="EWT289" s="45"/>
      <c r="EWU289" s="45"/>
      <c r="EWV289" s="45"/>
      <c r="EWW289" s="45"/>
      <c r="EWX289" s="45"/>
      <c r="EWY289" s="45"/>
      <c r="EWZ289" s="45"/>
      <c r="EXA289" s="45"/>
      <c r="EXB289" s="45"/>
      <c r="EXC289" s="45"/>
      <c r="EXD289" s="45"/>
      <c r="EXE289" s="45"/>
      <c r="EXF289" s="45"/>
      <c r="EXG289" s="45"/>
      <c r="EXH289" s="45"/>
      <c r="EXI289" s="45"/>
      <c r="EXJ289" s="45"/>
      <c r="EXK289" s="45"/>
      <c r="EXL289" s="45"/>
      <c r="EXM289" s="45"/>
      <c r="EXN289" s="45"/>
      <c r="EXO289" s="45"/>
      <c r="EXP289" s="45"/>
      <c r="EXQ289" s="45"/>
      <c r="EXR289" s="45"/>
      <c r="EXS289" s="45"/>
      <c r="EXT289" s="45"/>
      <c r="EXU289" s="45"/>
      <c r="EXV289" s="45"/>
      <c r="EXW289" s="45"/>
      <c r="EXX289" s="45"/>
      <c r="EXY289" s="45"/>
      <c r="EXZ289" s="45"/>
      <c r="EYA289" s="45"/>
      <c r="EYB289" s="45"/>
      <c r="EYC289" s="45"/>
      <c r="EYD289" s="45"/>
      <c r="EYE289" s="45"/>
      <c r="EYF289" s="45"/>
      <c r="EYG289" s="45"/>
      <c r="EYH289" s="45"/>
      <c r="EYI289" s="45"/>
      <c r="EYJ289" s="45"/>
      <c r="EYK289" s="45"/>
      <c r="EYL289" s="45"/>
      <c r="EYM289" s="45"/>
      <c r="EYN289" s="45"/>
      <c r="EYO289" s="45"/>
      <c r="EYP289" s="45"/>
      <c r="EYQ289" s="45"/>
      <c r="EYR289" s="45"/>
      <c r="EYS289" s="45"/>
      <c r="EYT289" s="45"/>
      <c r="EYU289" s="45"/>
      <c r="EYV289" s="45"/>
      <c r="EYW289" s="45"/>
      <c r="EYX289" s="45"/>
      <c r="EYY289" s="45"/>
      <c r="EYZ289" s="45"/>
      <c r="EZA289" s="45"/>
      <c r="EZB289" s="45"/>
      <c r="EZC289" s="45"/>
      <c r="EZD289" s="45"/>
      <c r="EZE289" s="45"/>
      <c r="EZF289" s="45"/>
      <c r="EZG289" s="45"/>
      <c r="EZH289" s="45"/>
      <c r="EZI289" s="45"/>
      <c r="EZJ289" s="45"/>
      <c r="EZK289" s="45"/>
      <c r="EZL289" s="45"/>
      <c r="EZM289" s="45"/>
      <c r="EZN289" s="45"/>
      <c r="EZO289" s="45"/>
      <c r="EZP289" s="45"/>
      <c r="EZQ289" s="45"/>
      <c r="EZR289" s="45"/>
      <c r="EZS289" s="45"/>
      <c r="EZT289" s="45"/>
      <c r="EZU289" s="45"/>
      <c r="EZV289" s="45"/>
      <c r="EZW289" s="45"/>
      <c r="EZX289" s="45"/>
      <c r="EZY289" s="45"/>
      <c r="EZZ289" s="45"/>
      <c r="FAA289" s="45"/>
      <c r="FAB289" s="45"/>
      <c r="FAC289" s="45"/>
      <c r="FAD289" s="45"/>
      <c r="FAE289" s="45"/>
      <c r="FAF289" s="45"/>
      <c r="FAG289" s="45"/>
      <c r="FAH289" s="45"/>
      <c r="FAI289" s="45"/>
      <c r="FAJ289" s="45"/>
      <c r="FAK289" s="45"/>
      <c r="FAL289" s="45"/>
      <c r="FAM289" s="45"/>
      <c r="FAN289" s="45"/>
      <c r="FAO289" s="45"/>
      <c r="FAP289" s="45"/>
      <c r="FAQ289" s="45"/>
      <c r="FAR289" s="45"/>
      <c r="FAS289" s="45"/>
      <c r="FAT289" s="45"/>
      <c r="FAU289" s="45"/>
      <c r="FAV289" s="45"/>
      <c r="FAW289" s="45"/>
      <c r="FAX289" s="45"/>
      <c r="FAY289" s="45"/>
      <c r="FAZ289" s="45"/>
      <c r="FBA289" s="45"/>
      <c r="FBB289" s="45"/>
      <c r="FBC289" s="45"/>
      <c r="FBD289" s="45"/>
      <c r="FBE289" s="45"/>
      <c r="FBF289" s="45"/>
      <c r="FBG289" s="45"/>
      <c r="FBH289" s="45"/>
      <c r="FBI289" s="45"/>
      <c r="FBJ289" s="45"/>
      <c r="FBK289" s="45"/>
      <c r="FBL289" s="45"/>
      <c r="FBM289" s="45"/>
      <c r="FBN289" s="45"/>
      <c r="FBO289" s="45"/>
      <c r="FBP289" s="45"/>
      <c r="FBQ289" s="45"/>
      <c r="FBR289" s="45"/>
      <c r="FBS289" s="45"/>
      <c r="FBT289" s="45"/>
      <c r="FBU289" s="45"/>
      <c r="FBV289" s="45"/>
      <c r="FBW289" s="45"/>
      <c r="FBX289" s="45"/>
      <c r="FBY289" s="45"/>
      <c r="FBZ289" s="45"/>
      <c r="FCA289" s="45"/>
      <c r="FCB289" s="45"/>
      <c r="FCC289" s="45"/>
      <c r="FCD289" s="45"/>
      <c r="FCE289" s="45"/>
      <c r="FCF289" s="45"/>
      <c r="FCG289" s="45"/>
      <c r="FCH289" s="45"/>
      <c r="FCI289" s="45"/>
      <c r="FCJ289" s="45"/>
      <c r="FCK289" s="45"/>
      <c r="FCL289" s="45"/>
      <c r="FCM289" s="45"/>
      <c r="FCN289" s="45"/>
      <c r="FCO289" s="45"/>
      <c r="FCP289" s="45"/>
      <c r="FCQ289" s="45"/>
      <c r="FCR289" s="45"/>
      <c r="FCS289" s="45"/>
      <c r="FCT289" s="45"/>
      <c r="FCU289" s="45"/>
      <c r="FCV289" s="45"/>
      <c r="FCW289" s="45"/>
      <c r="FCX289" s="45"/>
      <c r="FCY289" s="45"/>
      <c r="FCZ289" s="45"/>
      <c r="FDA289" s="45"/>
      <c r="FDB289" s="45"/>
      <c r="FDC289" s="45"/>
      <c r="FDD289" s="45"/>
      <c r="FDE289" s="45"/>
      <c r="FDF289" s="45"/>
      <c r="FDG289" s="45"/>
      <c r="FDH289" s="45"/>
      <c r="FDI289" s="45"/>
      <c r="FDJ289" s="45"/>
      <c r="FDK289" s="45"/>
      <c r="FDL289" s="45"/>
      <c r="FDM289" s="45"/>
      <c r="FDN289" s="45"/>
      <c r="FDO289" s="45"/>
      <c r="FDP289" s="45"/>
      <c r="FDQ289" s="45"/>
      <c r="FDR289" s="45"/>
      <c r="FDS289" s="45"/>
      <c r="FDT289" s="45"/>
      <c r="FDU289" s="45"/>
      <c r="FDV289" s="45"/>
      <c r="FDW289" s="45"/>
      <c r="FDX289" s="45"/>
      <c r="FDY289" s="45"/>
      <c r="FDZ289" s="45"/>
      <c r="FEA289" s="45"/>
      <c r="FEB289" s="45"/>
      <c r="FEC289" s="45"/>
      <c r="FED289" s="45"/>
      <c r="FEE289" s="45"/>
      <c r="FEF289" s="45"/>
      <c r="FEG289" s="45"/>
      <c r="FEH289" s="45"/>
      <c r="FEI289" s="45"/>
      <c r="FEJ289" s="45"/>
      <c r="FEK289" s="45"/>
      <c r="FEL289" s="45"/>
      <c r="FEM289" s="45"/>
      <c r="FEN289" s="45"/>
      <c r="FEO289" s="45"/>
      <c r="FEP289" s="45"/>
      <c r="FEQ289" s="45"/>
      <c r="FER289" s="45"/>
      <c r="FES289" s="45"/>
      <c r="FET289" s="45"/>
      <c r="FEU289" s="45"/>
      <c r="FEV289" s="45"/>
      <c r="FEW289" s="45"/>
      <c r="FEX289" s="45"/>
      <c r="FEY289" s="45"/>
      <c r="FEZ289" s="45"/>
      <c r="FFA289" s="45"/>
      <c r="FFB289" s="45"/>
      <c r="FFC289" s="45"/>
      <c r="FFD289" s="45"/>
      <c r="FFE289" s="45"/>
      <c r="FFF289" s="45"/>
      <c r="FFG289" s="45"/>
      <c r="FFH289" s="45"/>
      <c r="FFI289" s="45"/>
      <c r="FFJ289" s="45"/>
      <c r="FFK289" s="45"/>
      <c r="FFL289" s="45"/>
      <c r="FFM289" s="45"/>
      <c r="FFN289" s="45"/>
      <c r="FFO289" s="45"/>
      <c r="FFP289" s="45"/>
      <c r="FFQ289" s="45"/>
      <c r="FFR289" s="45"/>
      <c r="FFS289" s="45"/>
      <c r="FFT289" s="45"/>
      <c r="FFU289" s="45"/>
      <c r="FFV289" s="45"/>
      <c r="FFW289" s="45"/>
      <c r="FFX289" s="45"/>
      <c r="FFY289" s="45"/>
      <c r="FFZ289" s="45"/>
      <c r="FGA289" s="45"/>
      <c r="FGB289" s="45"/>
      <c r="FGC289" s="45"/>
      <c r="FGD289" s="45"/>
      <c r="FGE289" s="45"/>
      <c r="FGF289" s="45"/>
      <c r="FGG289" s="45"/>
      <c r="FGH289" s="45"/>
      <c r="FGI289" s="45"/>
      <c r="FGJ289" s="45"/>
      <c r="FGK289" s="45"/>
      <c r="FGL289" s="45"/>
      <c r="FGM289" s="45"/>
      <c r="FGN289" s="45"/>
      <c r="FGO289" s="45"/>
      <c r="FGP289" s="45"/>
      <c r="FGQ289" s="45"/>
      <c r="FGR289" s="45"/>
      <c r="FGS289" s="45"/>
      <c r="FGT289" s="45"/>
      <c r="FGU289" s="45"/>
      <c r="FGV289" s="45"/>
      <c r="FGW289" s="45"/>
      <c r="FGX289" s="45"/>
      <c r="FGY289" s="45"/>
      <c r="FGZ289" s="45"/>
      <c r="FHA289" s="45"/>
      <c r="FHB289" s="45"/>
      <c r="FHC289" s="45"/>
      <c r="FHD289" s="45"/>
      <c r="FHE289" s="45"/>
      <c r="FHF289" s="45"/>
      <c r="FHG289" s="45"/>
      <c r="FHH289" s="45"/>
      <c r="FHI289" s="45"/>
      <c r="FHJ289" s="45"/>
      <c r="FHK289" s="45"/>
      <c r="FHL289" s="45"/>
      <c r="FHM289" s="45"/>
      <c r="FHN289" s="45"/>
      <c r="FHO289" s="45"/>
      <c r="FHP289" s="45"/>
      <c r="FHQ289" s="45"/>
      <c r="FHR289" s="45"/>
      <c r="FHS289" s="45"/>
      <c r="FHT289" s="45"/>
      <c r="FHU289" s="45"/>
      <c r="FHV289" s="45"/>
      <c r="FHW289" s="45"/>
      <c r="FHX289" s="45"/>
      <c r="FHY289" s="45"/>
      <c r="FHZ289" s="45"/>
      <c r="FIA289" s="45"/>
      <c r="FIB289" s="45"/>
      <c r="FIC289" s="45"/>
      <c r="FID289" s="45"/>
      <c r="FIE289" s="45"/>
      <c r="FIF289" s="45"/>
      <c r="FIG289" s="45"/>
      <c r="FIH289" s="45"/>
      <c r="FII289" s="45"/>
      <c r="FIJ289" s="45"/>
      <c r="FIK289" s="45"/>
      <c r="FIL289" s="45"/>
      <c r="FIM289" s="45"/>
      <c r="FIN289" s="45"/>
      <c r="FIO289" s="45"/>
      <c r="FIP289" s="45"/>
      <c r="FIQ289" s="45"/>
      <c r="FIR289" s="45"/>
      <c r="FIS289" s="45"/>
      <c r="FIT289" s="45"/>
      <c r="FIU289" s="45"/>
      <c r="FIV289" s="45"/>
      <c r="FIW289" s="45"/>
      <c r="FIX289" s="45"/>
      <c r="FIY289" s="45"/>
      <c r="FIZ289" s="45"/>
      <c r="FJA289" s="45"/>
      <c r="FJB289" s="45"/>
      <c r="FJC289" s="45"/>
      <c r="FJD289" s="45"/>
      <c r="FJE289" s="45"/>
      <c r="FJF289" s="45"/>
      <c r="FJG289" s="45"/>
      <c r="FJH289" s="45"/>
      <c r="FJI289" s="45"/>
      <c r="FJJ289" s="45"/>
      <c r="FJK289" s="45"/>
      <c r="FJL289" s="45"/>
      <c r="FJM289" s="45"/>
      <c r="FJN289" s="45"/>
      <c r="FJO289" s="45"/>
      <c r="FJP289" s="45"/>
      <c r="FJQ289" s="45"/>
      <c r="FJR289" s="45"/>
      <c r="FJS289" s="45"/>
      <c r="FJT289" s="45"/>
      <c r="FJU289" s="45"/>
      <c r="FJV289" s="45"/>
      <c r="FJW289" s="45"/>
      <c r="FJX289" s="45"/>
      <c r="FJY289" s="45"/>
      <c r="FJZ289" s="45"/>
      <c r="FKA289" s="45"/>
      <c r="FKB289" s="45"/>
      <c r="FKC289" s="45"/>
      <c r="FKD289" s="45"/>
      <c r="FKE289" s="45"/>
      <c r="FKF289" s="45"/>
      <c r="FKG289" s="45"/>
      <c r="FKH289" s="45"/>
      <c r="FKI289" s="45"/>
      <c r="FKJ289" s="45"/>
      <c r="FKK289" s="45"/>
      <c r="FKL289" s="45"/>
      <c r="FKM289" s="45"/>
      <c r="FKN289" s="45"/>
      <c r="FKO289" s="45"/>
      <c r="FKP289" s="45"/>
      <c r="FKQ289" s="45"/>
      <c r="FKR289" s="45"/>
      <c r="FKS289" s="45"/>
      <c r="FKT289" s="45"/>
      <c r="FKU289" s="45"/>
      <c r="FKV289" s="45"/>
      <c r="FKW289" s="45"/>
      <c r="FKX289" s="45"/>
      <c r="FKY289" s="45"/>
      <c r="FKZ289" s="45"/>
      <c r="FLA289" s="45"/>
      <c r="FLB289" s="45"/>
      <c r="FLC289" s="45"/>
      <c r="FLD289" s="45"/>
      <c r="FLE289" s="45"/>
      <c r="FLF289" s="45"/>
      <c r="FLG289" s="45"/>
      <c r="FLH289" s="45"/>
      <c r="FLI289" s="45"/>
      <c r="FLJ289" s="45"/>
      <c r="FLK289" s="45"/>
      <c r="FLL289" s="45"/>
      <c r="FLM289" s="45"/>
      <c r="FLN289" s="45"/>
      <c r="FLO289" s="45"/>
      <c r="FLP289" s="45"/>
      <c r="FLQ289" s="45"/>
      <c r="FLR289" s="45"/>
      <c r="FLS289" s="45"/>
      <c r="FLT289" s="45"/>
      <c r="FLU289" s="45"/>
      <c r="FLV289" s="45"/>
      <c r="FLW289" s="45"/>
      <c r="FLX289" s="45"/>
      <c r="FLY289" s="45"/>
      <c r="FLZ289" s="45"/>
      <c r="FMA289" s="45"/>
      <c r="FMB289" s="45"/>
      <c r="FMC289" s="45"/>
      <c r="FMD289" s="45"/>
      <c r="FME289" s="45"/>
      <c r="FMF289" s="45"/>
      <c r="FMG289" s="45"/>
      <c r="FMH289" s="45"/>
      <c r="FMI289" s="45"/>
      <c r="FMJ289" s="45"/>
      <c r="FMK289" s="45"/>
      <c r="FML289" s="45"/>
      <c r="FMM289" s="45"/>
      <c r="FMN289" s="45"/>
      <c r="FMO289" s="45"/>
      <c r="FMP289" s="45"/>
      <c r="FMQ289" s="45"/>
      <c r="FMR289" s="45"/>
      <c r="FMS289" s="45"/>
      <c r="FMT289" s="45"/>
      <c r="FMU289" s="45"/>
      <c r="FMV289" s="45"/>
      <c r="FMW289" s="45"/>
      <c r="FMX289" s="45"/>
      <c r="FMY289" s="45"/>
      <c r="FMZ289" s="45"/>
      <c r="FNA289" s="45"/>
      <c r="FNB289" s="45"/>
      <c r="FNC289" s="45"/>
      <c r="FND289" s="45"/>
      <c r="FNE289" s="45"/>
      <c r="FNF289" s="45"/>
      <c r="FNG289" s="45"/>
      <c r="FNH289" s="45"/>
      <c r="FNI289" s="45"/>
      <c r="FNJ289" s="45"/>
      <c r="FNK289" s="45"/>
      <c r="FNL289" s="45"/>
      <c r="FNM289" s="45"/>
      <c r="FNN289" s="45"/>
      <c r="FNO289" s="45"/>
      <c r="FNP289" s="45"/>
      <c r="FNQ289" s="45"/>
      <c r="FNR289" s="45"/>
      <c r="FNS289" s="45"/>
      <c r="FNT289" s="45"/>
      <c r="FNU289" s="45"/>
      <c r="FNV289" s="45"/>
      <c r="FNW289" s="45"/>
      <c r="FNX289" s="45"/>
      <c r="FNY289" s="45"/>
      <c r="FNZ289" s="45"/>
      <c r="FOA289" s="45"/>
      <c r="FOB289" s="45"/>
      <c r="FOC289" s="45"/>
      <c r="FOD289" s="45"/>
      <c r="FOE289" s="45"/>
      <c r="FOF289" s="45"/>
      <c r="FOG289" s="45"/>
      <c r="FOH289" s="45"/>
      <c r="FOI289" s="45"/>
      <c r="FOJ289" s="45"/>
      <c r="FOK289" s="45"/>
      <c r="FOL289" s="45"/>
      <c r="FOM289" s="45"/>
      <c r="FON289" s="45"/>
      <c r="FOO289" s="45"/>
      <c r="FOP289" s="45"/>
      <c r="FOQ289" s="45"/>
      <c r="FOR289" s="45"/>
      <c r="FOS289" s="45"/>
      <c r="FOT289" s="45"/>
      <c r="FOU289" s="45"/>
      <c r="FOV289" s="45"/>
      <c r="FOW289" s="45"/>
      <c r="FOX289" s="45"/>
      <c r="FOY289" s="45"/>
      <c r="FOZ289" s="45"/>
      <c r="FPA289" s="45"/>
      <c r="FPB289" s="45"/>
      <c r="FPC289" s="45"/>
      <c r="FPD289" s="45"/>
      <c r="FPE289" s="45"/>
      <c r="FPF289" s="45"/>
      <c r="FPG289" s="45"/>
      <c r="FPH289" s="45"/>
      <c r="FPI289" s="45"/>
      <c r="FPJ289" s="45"/>
      <c r="FPK289" s="45"/>
      <c r="FPL289" s="45"/>
      <c r="FPM289" s="45"/>
      <c r="FPN289" s="45"/>
      <c r="FPO289" s="45"/>
      <c r="FPP289" s="45"/>
      <c r="FPQ289" s="45"/>
      <c r="FPR289" s="45"/>
      <c r="FPS289" s="45"/>
      <c r="FPT289" s="45"/>
      <c r="FPU289" s="45"/>
      <c r="FPV289" s="45"/>
      <c r="FPW289" s="45"/>
      <c r="FPX289" s="45"/>
      <c r="FPY289" s="45"/>
      <c r="FPZ289" s="45"/>
      <c r="FQA289" s="45"/>
      <c r="FQB289" s="45"/>
      <c r="FQC289" s="45"/>
      <c r="FQD289" s="45"/>
      <c r="FQE289" s="45"/>
      <c r="FQF289" s="45"/>
      <c r="FQG289" s="45"/>
      <c r="FQH289" s="45"/>
      <c r="FQI289" s="45"/>
      <c r="FQJ289" s="45"/>
      <c r="FQK289" s="45"/>
      <c r="FQL289" s="45"/>
      <c r="FQM289" s="45"/>
      <c r="FQN289" s="45"/>
      <c r="FQO289" s="45"/>
      <c r="FQP289" s="45"/>
      <c r="FQQ289" s="45"/>
      <c r="FQR289" s="45"/>
      <c r="FQS289" s="45"/>
      <c r="FQT289" s="45"/>
      <c r="FQU289" s="45"/>
      <c r="FQV289" s="45"/>
      <c r="FQW289" s="45"/>
      <c r="FQX289" s="45"/>
      <c r="FQY289" s="45"/>
      <c r="FQZ289" s="45"/>
      <c r="FRA289" s="45"/>
      <c r="FRB289" s="45"/>
      <c r="FRC289" s="45"/>
      <c r="FRD289" s="45"/>
      <c r="FRE289" s="45"/>
      <c r="FRF289" s="45"/>
      <c r="FRG289" s="45"/>
      <c r="FRH289" s="45"/>
      <c r="FRI289" s="45"/>
      <c r="FRJ289" s="45"/>
      <c r="FRK289" s="45"/>
      <c r="FRL289" s="45"/>
      <c r="FRM289" s="45"/>
      <c r="FRN289" s="45"/>
      <c r="FRO289" s="45"/>
      <c r="FRP289" s="45"/>
      <c r="FRQ289" s="45"/>
      <c r="FRR289" s="45"/>
      <c r="FRS289" s="45"/>
      <c r="FRT289" s="45"/>
      <c r="FRU289" s="45"/>
      <c r="FRV289" s="45"/>
      <c r="FRW289" s="45"/>
      <c r="FRX289" s="45"/>
      <c r="FRY289" s="45"/>
      <c r="FRZ289" s="45"/>
      <c r="FSA289" s="45"/>
      <c r="FSB289" s="45"/>
      <c r="FSC289" s="45"/>
      <c r="FSD289" s="45"/>
      <c r="FSE289" s="45"/>
      <c r="FSF289" s="45"/>
      <c r="FSG289" s="45"/>
      <c r="FSH289" s="45"/>
      <c r="FSI289" s="45"/>
      <c r="FSJ289" s="45"/>
      <c r="FSK289" s="45"/>
      <c r="FSL289" s="45"/>
      <c r="FSM289" s="45"/>
      <c r="FSN289" s="45"/>
      <c r="FSO289" s="45"/>
      <c r="FSP289" s="45"/>
      <c r="FSQ289" s="45"/>
      <c r="FSR289" s="45"/>
      <c r="FSS289" s="45"/>
      <c r="FST289" s="45"/>
      <c r="FSU289" s="45"/>
      <c r="FSV289" s="45"/>
      <c r="FSW289" s="45"/>
      <c r="FSX289" s="45"/>
      <c r="FSY289" s="45"/>
      <c r="FSZ289" s="45"/>
      <c r="FTA289" s="45"/>
      <c r="FTB289" s="45"/>
      <c r="FTC289" s="45"/>
      <c r="FTD289" s="45"/>
      <c r="FTE289" s="45"/>
      <c r="FTF289" s="45"/>
      <c r="FTG289" s="45"/>
      <c r="FTH289" s="45"/>
      <c r="FTI289" s="45"/>
      <c r="FTJ289" s="45"/>
      <c r="FTK289" s="45"/>
      <c r="FTL289" s="45"/>
      <c r="FTM289" s="45"/>
      <c r="FTN289" s="45"/>
      <c r="FTO289" s="45"/>
      <c r="FTP289" s="45"/>
      <c r="FTQ289" s="45"/>
      <c r="FTR289" s="45"/>
      <c r="FTS289" s="45"/>
      <c r="FTT289" s="45"/>
      <c r="FTU289" s="45"/>
      <c r="FTV289" s="45"/>
      <c r="FTW289" s="45"/>
      <c r="FTX289" s="45"/>
      <c r="FTY289" s="45"/>
      <c r="FTZ289" s="45"/>
      <c r="FUA289" s="45"/>
      <c r="FUB289" s="45"/>
      <c r="FUC289" s="45"/>
      <c r="FUD289" s="45"/>
      <c r="FUE289" s="45"/>
      <c r="FUF289" s="45"/>
      <c r="FUG289" s="45"/>
      <c r="FUH289" s="45"/>
      <c r="FUI289" s="45"/>
      <c r="FUJ289" s="45"/>
      <c r="FUK289" s="45"/>
      <c r="FUL289" s="45"/>
      <c r="FUM289" s="45"/>
      <c r="FUN289" s="45"/>
      <c r="FUO289" s="45"/>
      <c r="FUP289" s="45"/>
      <c r="FUQ289" s="45"/>
      <c r="FUR289" s="45"/>
      <c r="FUS289" s="45"/>
      <c r="FUT289" s="45"/>
      <c r="FUU289" s="45"/>
      <c r="FUV289" s="45"/>
      <c r="FUW289" s="45"/>
      <c r="FUX289" s="45"/>
      <c r="FUY289" s="45"/>
      <c r="FUZ289" s="45"/>
      <c r="FVA289" s="45"/>
      <c r="FVB289" s="45"/>
      <c r="FVC289" s="45"/>
      <c r="FVD289" s="45"/>
      <c r="FVE289" s="45"/>
      <c r="FVF289" s="45"/>
      <c r="FVG289" s="45"/>
      <c r="FVH289" s="45"/>
      <c r="FVI289" s="45"/>
      <c r="FVJ289" s="45"/>
      <c r="FVK289" s="45"/>
      <c r="FVL289" s="45"/>
      <c r="FVM289" s="45"/>
      <c r="FVN289" s="45"/>
      <c r="FVO289" s="45"/>
      <c r="FVP289" s="45"/>
      <c r="FVQ289" s="45"/>
      <c r="FVR289" s="45"/>
      <c r="FVS289" s="45"/>
      <c r="FVT289" s="45"/>
      <c r="FVU289" s="45"/>
      <c r="FVV289" s="45"/>
      <c r="FVW289" s="45"/>
      <c r="FVX289" s="45"/>
      <c r="FVY289" s="45"/>
      <c r="FVZ289" s="45"/>
      <c r="FWA289" s="45"/>
      <c r="FWB289" s="45"/>
      <c r="FWC289" s="45"/>
      <c r="FWD289" s="45"/>
      <c r="FWE289" s="45"/>
      <c r="FWF289" s="45"/>
      <c r="FWG289" s="45"/>
      <c r="FWH289" s="45"/>
      <c r="FWI289" s="45"/>
      <c r="FWJ289" s="45"/>
      <c r="FWK289" s="45"/>
      <c r="FWL289" s="45"/>
      <c r="FWM289" s="45"/>
      <c r="FWN289" s="45"/>
      <c r="FWO289" s="45"/>
      <c r="FWP289" s="45"/>
      <c r="FWQ289" s="45"/>
      <c r="FWR289" s="45"/>
      <c r="FWS289" s="45"/>
      <c r="FWT289" s="45"/>
      <c r="FWU289" s="45"/>
      <c r="FWV289" s="45"/>
      <c r="FWW289" s="45"/>
      <c r="FWX289" s="45"/>
      <c r="FWY289" s="45"/>
      <c r="FWZ289" s="45"/>
      <c r="FXA289" s="45"/>
      <c r="FXB289" s="45"/>
      <c r="FXC289" s="45"/>
      <c r="FXD289" s="45"/>
      <c r="FXE289" s="45"/>
      <c r="FXF289" s="45"/>
      <c r="FXG289" s="45"/>
      <c r="FXH289" s="45"/>
      <c r="FXI289" s="45"/>
      <c r="FXJ289" s="45"/>
      <c r="FXK289" s="45"/>
      <c r="FXL289" s="45"/>
      <c r="FXM289" s="45"/>
      <c r="FXN289" s="45"/>
      <c r="FXO289" s="45"/>
      <c r="FXP289" s="45"/>
      <c r="FXQ289" s="45"/>
      <c r="FXR289" s="45"/>
      <c r="FXS289" s="45"/>
      <c r="FXT289" s="45"/>
      <c r="FXU289" s="45"/>
      <c r="FXV289" s="45"/>
      <c r="FXW289" s="45"/>
      <c r="FXX289" s="45"/>
      <c r="FXY289" s="45"/>
      <c r="FXZ289" s="45"/>
      <c r="FYA289" s="45"/>
      <c r="FYB289" s="45"/>
      <c r="FYC289" s="45"/>
      <c r="FYD289" s="45"/>
      <c r="FYE289" s="45"/>
      <c r="FYF289" s="45"/>
      <c r="FYG289" s="45"/>
      <c r="FYH289" s="45"/>
      <c r="FYI289" s="45"/>
      <c r="FYJ289" s="45"/>
      <c r="FYK289" s="45"/>
      <c r="FYL289" s="45"/>
      <c r="FYM289" s="45"/>
      <c r="FYN289" s="45"/>
      <c r="FYO289" s="45"/>
      <c r="FYP289" s="45"/>
      <c r="FYQ289" s="45"/>
      <c r="FYR289" s="45"/>
      <c r="FYS289" s="45"/>
      <c r="FYT289" s="45"/>
      <c r="FYU289" s="45"/>
      <c r="FYV289" s="45"/>
      <c r="FYW289" s="45"/>
      <c r="FYX289" s="45"/>
      <c r="FYY289" s="45"/>
      <c r="FYZ289" s="45"/>
      <c r="FZA289" s="45"/>
      <c r="FZB289" s="45"/>
      <c r="FZC289" s="45"/>
      <c r="FZD289" s="45"/>
      <c r="FZE289" s="45"/>
      <c r="FZF289" s="45"/>
      <c r="FZG289" s="45"/>
      <c r="FZH289" s="45"/>
      <c r="FZI289" s="45"/>
      <c r="FZJ289" s="45"/>
      <c r="FZK289" s="45"/>
      <c r="FZL289" s="45"/>
      <c r="FZM289" s="45"/>
      <c r="FZN289" s="45"/>
      <c r="FZO289" s="45"/>
      <c r="FZP289" s="45"/>
      <c r="FZQ289" s="45"/>
      <c r="FZR289" s="45"/>
      <c r="FZS289" s="45"/>
      <c r="FZT289" s="45"/>
      <c r="FZU289" s="45"/>
      <c r="FZV289" s="45"/>
      <c r="FZW289" s="45"/>
      <c r="FZX289" s="45"/>
      <c r="FZY289" s="45"/>
      <c r="FZZ289" s="45"/>
      <c r="GAA289" s="45"/>
      <c r="GAB289" s="45"/>
      <c r="GAC289" s="45"/>
      <c r="GAD289" s="45"/>
      <c r="GAE289" s="45"/>
      <c r="GAF289" s="45"/>
      <c r="GAG289" s="45"/>
      <c r="GAH289" s="45"/>
      <c r="GAI289" s="45"/>
      <c r="GAJ289" s="45"/>
      <c r="GAK289" s="45"/>
      <c r="GAL289" s="45"/>
      <c r="GAM289" s="45"/>
      <c r="GAN289" s="45"/>
      <c r="GAO289" s="45"/>
      <c r="GAP289" s="45"/>
      <c r="GAQ289" s="45"/>
      <c r="GAR289" s="45"/>
      <c r="GAS289" s="45"/>
      <c r="GAT289" s="45"/>
      <c r="GAU289" s="45"/>
      <c r="GAV289" s="45"/>
      <c r="GAW289" s="45"/>
      <c r="GAX289" s="45"/>
      <c r="GAY289" s="45"/>
      <c r="GAZ289" s="45"/>
      <c r="GBA289" s="45"/>
      <c r="GBB289" s="45"/>
      <c r="GBC289" s="45"/>
      <c r="GBD289" s="45"/>
      <c r="GBE289" s="45"/>
      <c r="GBF289" s="45"/>
      <c r="GBG289" s="45"/>
      <c r="GBH289" s="45"/>
      <c r="GBI289" s="45"/>
      <c r="GBJ289" s="45"/>
      <c r="GBK289" s="45"/>
      <c r="GBL289" s="45"/>
      <c r="GBM289" s="45"/>
      <c r="GBN289" s="45"/>
      <c r="GBO289" s="45"/>
      <c r="GBP289" s="45"/>
      <c r="GBQ289" s="45"/>
      <c r="GBR289" s="45"/>
      <c r="GBS289" s="45"/>
      <c r="GBT289" s="45"/>
      <c r="GBU289" s="45"/>
      <c r="GBV289" s="45"/>
      <c r="GBW289" s="45"/>
      <c r="GBX289" s="45"/>
      <c r="GBY289" s="45"/>
      <c r="GBZ289" s="45"/>
      <c r="GCA289" s="45"/>
      <c r="GCB289" s="45"/>
      <c r="GCC289" s="45"/>
      <c r="GCD289" s="45"/>
      <c r="GCE289" s="45"/>
      <c r="GCF289" s="45"/>
      <c r="GCG289" s="45"/>
      <c r="GCH289" s="45"/>
      <c r="GCI289" s="45"/>
      <c r="GCJ289" s="45"/>
      <c r="GCK289" s="45"/>
      <c r="GCL289" s="45"/>
      <c r="GCM289" s="45"/>
      <c r="GCN289" s="45"/>
      <c r="GCO289" s="45"/>
      <c r="GCP289" s="45"/>
      <c r="GCQ289" s="45"/>
      <c r="GCR289" s="45"/>
      <c r="GCS289" s="45"/>
      <c r="GCT289" s="45"/>
      <c r="GCU289" s="45"/>
      <c r="GCV289" s="45"/>
      <c r="GCW289" s="45"/>
      <c r="GCX289" s="45"/>
      <c r="GCY289" s="45"/>
      <c r="GCZ289" s="45"/>
      <c r="GDA289" s="45"/>
      <c r="GDB289" s="45"/>
      <c r="GDC289" s="45"/>
      <c r="GDD289" s="45"/>
      <c r="GDE289" s="45"/>
      <c r="GDF289" s="45"/>
      <c r="GDG289" s="45"/>
      <c r="GDH289" s="45"/>
      <c r="GDI289" s="45"/>
      <c r="GDJ289" s="45"/>
      <c r="GDK289" s="45"/>
      <c r="GDL289" s="45"/>
      <c r="GDM289" s="45"/>
      <c r="GDN289" s="45"/>
      <c r="GDO289" s="45"/>
      <c r="GDP289" s="45"/>
      <c r="GDQ289" s="45"/>
      <c r="GDR289" s="45"/>
      <c r="GDS289" s="45"/>
      <c r="GDT289" s="45"/>
      <c r="GDU289" s="45"/>
      <c r="GDV289" s="45"/>
      <c r="GDW289" s="45"/>
      <c r="GDX289" s="45"/>
      <c r="GDY289" s="45"/>
      <c r="GDZ289" s="45"/>
      <c r="GEA289" s="45"/>
      <c r="GEB289" s="45"/>
      <c r="GEC289" s="45"/>
      <c r="GED289" s="45"/>
      <c r="GEE289" s="45"/>
      <c r="GEF289" s="45"/>
      <c r="GEG289" s="45"/>
      <c r="GEH289" s="45"/>
      <c r="GEI289" s="45"/>
      <c r="GEJ289" s="45"/>
      <c r="GEK289" s="45"/>
      <c r="GEL289" s="45"/>
      <c r="GEM289" s="45"/>
      <c r="GEN289" s="45"/>
      <c r="GEO289" s="45"/>
      <c r="GEP289" s="45"/>
      <c r="GEQ289" s="45"/>
      <c r="GER289" s="45"/>
      <c r="GES289" s="45"/>
      <c r="GET289" s="45"/>
      <c r="GEU289" s="45"/>
      <c r="GEV289" s="45"/>
      <c r="GEW289" s="45"/>
      <c r="GEX289" s="45"/>
      <c r="GEY289" s="45"/>
      <c r="GEZ289" s="45"/>
      <c r="GFA289" s="45"/>
      <c r="GFB289" s="45"/>
      <c r="GFC289" s="45"/>
      <c r="GFD289" s="45"/>
      <c r="GFE289" s="45"/>
      <c r="GFF289" s="45"/>
      <c r="GFG289" s="45"/>
      <c r="GFH289" s="45"/>
      <c r="GFI289" s="45"/>
      <c r="GFJ289" s="45"/>
      <c r="GFK289" s="45"/>
      <c r="GFL289" s="45"/>
      <c r="GFM289" s="45"/>
      <c r="GFN289" s="45"/>
      <c r="GFO289" s="45"/>
      <c r="GFP289" s="45"/>
      <c r="GFQ289" s="45"/>
      <c r="GFR289" s="45"/>
      <c r="GFS289" s="45"/>
      <c r="GFT289" s="45"/>
      <c r="GFU289" s="45"/>
      <c r="GFV289" s="45"/>
      <c r="GFW289" s="45"/>
      <c r="GFX289" s="45"/>
      <c r="GFY289" s="45"/>
      <c r="GFZ289" s="45"/>
      <c r="GGA289" s="45"/>
      <c r="GGB289" s="45"/>
      <c r="GGC289" s="45"/>
      <c r="GGD289" s="45"/>
      <c r="GGE289" s="45"/>
      <c r="GGF289" s="45"/>
      <c r="GGG289" s="45"/>
      <c r="GGH289" s="45"/>
      <c r="GGI289" s="45"/>
      <c r="GGJ289" s="45"/>
      <c r="GGK289" s="45"/>
      <c r="GGL289" s="45"/>
      <c r="GGM289" s="45"/>
      <c r="GGN289" s="45"/>
      <c r="GGO289" s="45"/>
      <c r="GGP289" s="45"/>
      <c r="GGQ289" s="45"/>
      <c r="GGR289" s="45"/>
      <c r="GGS289" s="45"/>
      <c r="GGT289" s="45"/>
      <c r="GGU289" s="45"/>
      <c r="GGV289" s="45"/>
      <c r="GGW289" s="45"/>
      <c r="GGX289" s="45"/>
      <c r="GGY289" s="45"/>
      <c r="GGZ289" s="45"/>
      <c r="GHA289" s="45"/>
      <c r="GHB289" s="45"/>
      <c r="GHC289" s="45"/>
      <c r="GHD289" s="45"/>
      <c r="GHE289" s="45"/>
      <c r="GHF289" s="45"/>
      <c r="GHG289" s="45"/>
      <c r="GHH289" s="45"/>
      <c r="GHI289" s="45"/>
      <c r="GHJ289" s="45"/>
      <c r="GHK289" s="45"/>
      <c r="GHL289" s="45"/>
      <c r="GHM289" s="45"/>
      <c r="GHN289" s="45"/>
      <c r="GHO289" s="45"/>
      <c r="GHP289" s="45"/>
      <c r="GHQ289" s="45"/>
      <c r="GHR289" s="45"/>
      <c r="GHS289" s="45"/>
      <c r="GHT289" s="45"/>
      <c r="GHU289" s="45"/>
      <c r="GHV289" s="45"/>
      <c r="GHW289" s="45"/>
      <c r="GHX289" s="45"/>
      <c r="GHY289" s="45"/>
      <c r="GHZ289" s="45"/>
      <c r="GIA289" s="45"/>
      <c r="GIB289" s="45"/>
      <c r="GIC289" s="45"/>
      <c r="GID289" s="45"/>
      <c r="GIE289" s="45"/>
      <c r="GIF289" s="45"/>
      <c r="GIG289" s="45"/>
      <c r="GIH289" s="45"/>
      <c r="GII289" s="45"/>
      <c r="GIJ289" s="45"/>
      <c r="GIK289" s="45"/>
      <c r="GIL289" s="45"/>
      <c r="GIM289" s="45"/>
      <c r="GIN289" s="45"/>
      <c r="GIO289" s="45"/>
      <c r="GIP289" s="45"/>
      <c r="GIQ289" s="45"/>
      <c r="GIR289" s="45"/>
      <c r="GIS289" s="45"/>
      <c r="GIT289" s="45"/>
      <c r="GIU289" s="45"/>
      <c r="GIV289" s="45"/>
      <c r="GIW289" s="45"/>
      <c r="GIX289" s="45"/>
      <c r="GIY289" s="45"/>
      <c r="GIZ289" s="45"/>
      <c r="GJA289" s="45"/>
      <c r="GJB289" s="45"/>
      <c r="GJC289" s="45"/>
      <c r="GJD289" s="45"/>
      <c r="GJE289" s="45"/>
      <c r="GJF289" s="45"/>
      <c r="GJG289" s="45"/>
      <c r="GJH289" s="45"/>
      <c r="GJI289" s="45"/>
      <c r="GJJ289" s="45"/>
      <c r="GJK289" s="45"/>
      <c r="GJL289" s="45"/>
      <c r="GJM289" s="45"/>
      <c r="GJN289" s="45"/>
      <c r="GJO289" s="45"/>
      <c r="GJP289" s="45"/>
      <c r="GJQ289" s="45"/>
      <c r="GJR289" s="45"/>
      <c r="GJS289" s="45"/>
      <c r="GJT289" s="45"/>
      <c r="GJU289" s="45"/>
      <c r="GJV289" s="45"/>
      <c r="GJW289" s="45"/>
      <c r="GJX289" s="45"/>
      <c r="GJY289" s="45"/>
      <c r="GJZ289" s="45"/>
      <c r="GKA289" s="45"/>
      <c r="GKB289" s="45"/>
      <c r="GKC289" s="45"/>
      <c r="GKD289" s="45"/>
      <c r="GKE289" s="45"/>
      <c r="GKF289" s="45"/>
      <c r="GKG289" s="45"/>
      <c r="GKH289" s="45"/>
      <c r="GKI289" s="45"/>
      <c r="GKJ289" s="45"/>
      <c r="GKK289" s="45"/>
      <c r="GKL289" s="45"/>
      <c r="GKM289" s="45"/>
      <c r="GKN289" s="45"/>
      <c r="GKO289" s="45"/>
      <c r="GKP289" s="45"/>
      <c r="GKQ289" s="45"/>
      <c r="GKR289" s="45"/>
      <c r="GKS289" s="45"/>
      <c r="GKT289" s="45"/>
      <c r="GKU289" s="45"/>
      <c r="GKV289" s="45"/>
      <c r="GKW289" s="45"/>
      <c r="GKX289" s="45"/>
      <c r="GKY289" s="45"/>
      <c r="GKZ289" s="45"/>
      <c r="GLA289" s="45"/>
      <c r="GLB289" s="45"/>
      <c r="GLC289" s="45"/>
      <c r="GLD289" s="45"/>
      <c r="GLE289" s="45"/>
      <c r="GLF289" s="45"/>
      <c r="GLG289" s="45"/>
      <c r="GLH289" s="45"/>
      <c r="GLI289" s="45"/>
      <c r="GLJ289" s="45"/>
      <c r="GLK289" s="45"/>
      <c r="GLL289" s="45"/>
      <c r="GLM289" s="45"/>
      <c r="GLN289" s="45"/>
      <c r="GLO289" s="45"/>
      <c r="GLP289" s="45"/>
      <c r="GLQ289" s="45"/>
      <c r="GLR289" s="45"/>
      <c r="GLS289" s="45"/>
      <c r="GLT289" s="45"/>
      <c r="GLU289" s="45"/>
      <c r="GLV289" s="45"/>
      <c r="GLW289" s="45"/>
      <c r="GLX289" s="45"/>
      <c r="GLY289" s="45"/>
      <c r="GLZ289" s="45"/>
      <c r="GMA289" s="45"/>
      <c r="GMB289" s="45"/>
      <c r="GMC289" s="45"/>
      <c r="GMD289" s="45"/>
      <c r="GME289" s="45"/>
      <c r="GMF289" s="45"/>
      <c r="GMG289" s="45"/>
      <c r="GMH289" s="45"/>
      <c r="GMI289" s="45"/>
      <c r="GMJ289" s="45"/>
      <c r="GMK289" s="45"/>
      <c r="GML289" s="45"/>
      <c r="GMM289" s="45"/>
      <c r="GMN289" s="45"/>
      <c r="GMO289" s="45"/>
      <c r="GMP289" s="45"/>
      <c r="GMQ289" s="45"/>
      <c r="GMR289" s="45"/>
      <c r="GMS289" s="45"/>
      <c r="GMT289" s="45"/>
      <c r="GMU289" s="45"/>
      <c r="GMV289" s="45"/>
      <c r="GMW289" s="45"/>
      <c r="GMX289" s="45"/>
      <c r="GMY289" s="45"/>
      <c r="GMZ289" s="45"/>
      <c r="GNA289" s="45"/>
      <c r="GNB289" s="45"/>
      <c r="GNC289" s="45"/>
      <c r="GND289" s="45"/>
      <c r="GNE289" s="45"/>
      <c r="GNF289" s="45"/>
      <c r="GNG289" s="45"/>
      <c r="GNH289" s="45"/>
      <c r="GNI289" s="45"/>
      <c r="GNJ289" s="45"/>
      <c r="GNK289" s="45"/>
      <c r="GNL289" s="45"/>
      <c r="GNM289" s="45"/>
      <c r="GNN289" s="45"/>
      <c r="GNO289" s="45"/>
      <c r="GNP289" s="45"/>
      <c r="GNQ289" s="45"/>
      <c r="GNR289" s="45"/>
      <c r="GNS289" s="45"/>
      <c r="GNT289" s="45"/>
      <c r="GNU289" s="45"/>
      <c r="GNV289" s="45"/>
      <c r="GNW289" s="45"/>
      <c r="GNX289" s="45"/>
      <c r="GNY289" s="45"/>
      <c r="GNZ289" s="45"/>
      <c r="GOA289" s="45"/>
      <c r="GOB289" s="45"/>
      <c r="GOC289" s="45"/>
      <c r="GOD289" s="45"/>
      <c r="GOE289" s="45"/>
      <c r="GOF289" s="45"/>
      <c r="GOG289" s="45"/>
      <c r="GOH289" s="45"/>
      <c r="GOI289" s="45"/>
      <c r="GOJ289" s="45"/>
      <c r="GOK289" s="45"/>
      <c r="GOL289" s="45"/>
      <c r="GOM289" s="45"/>
      <c r="GON289" s="45"/>
      <c r="GOO289" s="45"/>
      <c r="GOP289" s="45"/>
      <c r="GOQ289" s="45"/>
      <c r="GOR289" s="45"/>
      <c r="GOS289" s="45"/>
      <c r="GOT289" s="45"/>
      <c r="GOU289" s="45"/>
      <c r="GOV289" s="45"/>
      <c r="GOW289" s="45"/>
      <c r="GOX289" s="45"/>
      <c r="GOY289" s="45"/>
      <c r="GOZ289" s="45"/>
      <c r="GPA289" s="45"/>
      <c r="GPB289" s="45"/>
      <c r="GPC289" s="45"/>
      <c r="GPD289" s="45"/>
      <c r="GPE289" s="45"/>
      <c r="GPF289" s="45"/>
      <c r="GPG289" s="45"/>
      <c r="GPH289" s="45"/>
      <c r="GPI289" s="45"/>
      <c r="GPJ289" s="45"/>
      <c r="GPK289" s="45"/>
      <c r="GPL289" s="45"/>
      <c r="GPM289" s="45"/>
      <c r="GPN289" s="45"/>
      <c r="GPO289" s="45"/>
      <c r="GPP289" s="45"/>
      <c r="GPQ289" s="45"/>
      <c r="GPR289" s="45"/>
      <c r="GPS289" s="45"/>
      <c r="GPT289" s="45"/>
      <c r="GPU289" s="45"/>
      <c r="GPV289" s="45"/>
      <c r="GPW289" s="45"/>
      <c r="GPX289" s="45"/>
      <c r="GPY289" s="45"/>
      <c r="GPZ289" s="45"/>
      <c r="GQA289" s="45"/>
      <c r="GQB289" s="45"/>
      <c r="GQC289" s="45"/>
      <c r="GQD289" s="45"/>
      <c r="GQE289" s="45"/>
      <c r="GQF289" s="45"/>
      <c r="GQG289" s="45"/>
      <c r="GQH289" s="45"/>
      <c r="GQI289" s="45"/>
      <c r="GQJ289" s="45"/>
      <c r="GQK289" s="45"/>
      <c r="GQL289" s="45"/>
      <c r="GQM289" s="45"/>
      <c r="GQN289" s="45"/>
      <c r="GQO289" s="45"/>
      <c r="GQP289" s="45"/>
      <c r="GQQ289" s="45"/>
      <c r="GQR289" s="45"/>
      <c r="GQS289" s="45"/>
      <c r="GQT289" s="45"/>
      <c r="GQU289" s="45"/>
      <c r="GQV289" s="45"/>
      <c r="GQW289" s="45"/>
      <c r="GQX289" s="45"/>
      <c r="GQY289" s="45"/>
      <c r="GQZ289" s="45"/>
      <c r="GRA289" s="45"/>
      <c r="GRB289" s="45"/>
      <c r="GRC289" s="45"/>
      <c r="GRD289" s="45"/>
      <c r="GRE289" s="45"/>
      <c r="GRF289" s="45"/>
      <c r="GRG289" s="45"/>
      <c r="GRH289" s="45"/>
      <c r="GRI289" s="45"/>
      <c r="GRJ289" s="45"/>
      <c r="GRK289" s="45"/>
      <c r="GRL289" s="45"/>
      <c r="GRM289" s="45"/>
      <c r="GRN289" s="45"/>
      <c r="GRO289" s="45"/>
      <c r="GRP289" s="45"/>
      <c r="GRQ289" s="45"/>
      <c r="GRR289" s="45"/>
      <c r="GRS289" s="45"/>
      <c r="GRT289" s="45"/>
      <c r="GRU289" s="45"/>
      <c r="GRV289" s="45"/>
      <c r="GRW289" s="45"/>
      <c r="GRX289" s="45"/>
      <c r="GRY289" s="45"/>
      <c r="GRZ289" s="45"/>
      <c r="GSA289" s="45"/>
      <c r="GSB289" s="45"/>
      <c r="GSC289" s="45"/>
      <c r="GSD289" s="45"/>
      <c r="GSE289" s="45"/>
      <c r="GSF289" s="45"/>
      <c r="GSG289" s="45"/>
      <c r="GSH289" s="45"/>
      <c r="GSI289" s="45"/>
      <c r="GSJ289" s="45"/>
      <c r="GSK289" s="45"/>
      <c r="GSL289" s="45"/>
      <c r="GSM289" s="45"/>
      <c r="GSN289" s="45"/>
      <c r="GSO289" s="45"/>
      <c r="GSP289" s="45"/>
      <c r="GSQ289" s="45"/>
      <c r="GSR289" s="45"/>
      <c r="GSS289" s="45"/>
      <c r="GST289" s="45"/>
      <c r="GSU289" s="45"/>
      <c r="GSV289" s="45"/>
      <c r="GSW289" s="45"/>
      <c r="GSX289" s="45"/>
      <c r="GSY289" s="45"/>
      <c r="GSZ289" s="45"/>
      <c r="GTA289" s="45"/>
      <c r="GTB289" s="45"/>
      <c r="GTC289" s="45"/>
      <c r="GTD289" s="45"/>
      <c r="GTE289" s="45"/>
      <c r="GTF289" s="45"/>
      <c r="GTG289" s="45"/>
      <c r="GTH289" s="45"/>
      <c r="GTI289" s="45"/>
      <c r="GTJ289" s="45"/>
      <c r="GTK289" s="45"/>
      <c r="GTL289" s="45"/>
      <c r="GTM289" s="45"/>
      <c r="GTN289" s="45"/>
      <c r="GTO289" s="45"/>
      <c r="GTP289" s="45"/>
      <c r="GTQ289" s="45"/>
      <c r="GTR289" s="45"/>
      <c r="GTS289" s="45"/>
      <c r="GTT289" s="45"/>
      <c r="GTU289" s="45"/>
      <c r="GTV289" s="45"/>
      <c r="GTW289" s="45"/>
      <c r="GTX289" s="45"/>
      <c r="GTY289" s="45"/>
      <c r="GTZ289" s="45"/>
      <c r="GUA289" s="45"/>
      <c r="GUB289" s="45"/>
      <c r="GUC289" s="45"/>
      <c r="GUD289" s="45"/>
      <c r="GUE289" s="45"/>
      <c r="GUF289" s="45"/>
      <c r="GUG289" s="45"/>
      <c r="GUH289" s="45"/>
      <c r="GUI289" s="45"/>
      <c r="GUJ289" s="45"/>
      <c r="GUK289" s="45"/>
      <c r="GUL289" s="45"/>
      <c r="GUM289" s="45"/>
      <c r="GUN289" s="45"/>
      <c r="GUO289" s="45"/>
      <c r="GUP289" s="45"/>
      <c r="GUQ289" s="45"/>
      <c r="GUR289" s="45"/>
      <c r="GUS289" s="45"/>
      <c r="GUT289" s="45"/>
      <c r="GUU289" s="45"/>
      <c r="GUV289" s="45"/>
      <c r="GUW289" s="45"/>
      <c r="GUX289" s="45"/>
      <c r="GUY289" s="45"/>
      <c r="GUZ289" s="45"/>
      <c r="GVA289" s="45"/>
      <c r="GVB289" s="45"/>
      <c r="GVC289" s="45"/>
      <c r="GVD289" s="45"/>
      <c r="GVE289" s="45"/>
      <c r="GVF289" s="45"/>
      <c r="GVG289" s="45"/>
      <c r="GVH289" s="45"/>
      <c r="GVI289" s="45"/>
      <c r="GVJ289" s="45"/>
      <c r="GVK289" s="45"/>
      <c r="GVL289" s="45"/>
      <c r="GVM289" s="45"/>
      <c r="GVN289" s="45"/>
      <c r="GVO289" s="45"/>
      <c r="GVP289" s="45"/>
      <c r="GVQ289" s="45"/>
      <c r="GVR289" s="45"/>
      <c r="GVS289" s="45"/>
      <c r="GVT289" s="45"/>
      <c r="GVU289" s="45"/>
      <c r="GVV289" s="45"/>
      <c r="GVW289" s="45"/>
      <c r="GVX289" s="45"/>
      <c r="GVY289" s="45"/>
      <c r="GVZ289" s="45"/>
      <c r="GWA289" s="45"/>
      <c r="GWB289" s="45"/>
      <c r="GWC289" s="45"/>
      <c r="GWD289" s="45"/>
      <c r="GWE289" s="45"/>
      <c r="GWF289" s="45"/>
      <c r="GWG289" s="45"/>
      <c r="GWH289" s="45"/>
      <c r="GWI289" s="45"/>
      <c r="GWJ289" s="45"/>
      <c r="GWK289" s="45"/>
      <c r="GWL289" s="45"/>
      <c r="GWM289" s="45"/>
      <c r="GWN289" s="45"/>
      <c r="GWO289" s="45"/>
      <c r="GWP289" s="45"/>
      <c r="GWQ289" s="45"/>
      <c r="GWR289" s="45"/>
      <c r="GWS289" s="45"/>
      <c r="GWT289" s="45"/>
      <c r="GWU289" s="45"/>
      <c r="GWV289" s="45"/>
      <c r="GWW289" s="45"/>
      <c r="GWX289" s="45"/>
      <c r="GWY289" s="45"/>
      <c r="GWZ289" s="45"/>
      <c r="GXA289" s="45"/>
      <c r="GXB289" s="45"/>
      <c r="GXC289" s="45"/>
      <c r="GXD289" s="45"/>
      <c r="GXE289" s="45"/>
      <c r="GXF289" s="45"/>
      <c r="GXG289" s="45"/>
      <c r="GXH289" s="45"/>
      <c r="GXI289" s="45"/>
      <c r="GXJ289" s="45"/>
      <c r="GXK289" s="45"/>
      <c r="GXL289" s="45"/>
      <c r="GXM289" s="45"/>
      <c r="GXN289" s="45"/>
      <c r="GXO289" s="45"/>
      <c r="GXP289" s="45"/>
      <c r="GXQ289" s="45"/>
      <c r="GXR289" s="45"/>
      <c r="GXS289" s="45"/>
      <c r="GXT289" s="45"/>
      <c r="GXU289" s="45"/>
      <c r="GXV289" s="45"/>
      <c r="GXW289" s="45"/>
      <c r="GXX289" s="45"/>
      <c r="GXY289" s="45"/>
      <c r="GXZ289" s="45"/>
      <c r="GYA289" s="45"/>
      <c r="GYB289" s="45"/>
      <c r="GYC289" s="45"/>
      <c r="GYD289" s="45"/>
      <c r="GYE289" s="45"/>
      <c r="GYF289" s="45"/>
      <c r="GYG289" s="45"/>
      <c r="GYH289" s="45"/>
      <c r="GYI289" s="45"/>
      <c r="GYJ289" s="45"/>
      <c r="GYK289" s="45"/>
      <c r="GYL289" s="45"/>
      <c r="GYM289" s="45"/>
      <c r="GYN289" s="45"/>
      <c r="GYO289" s="45"/>
      <c r="GYP289" s="45"/>
      <c r="GYQ289" s="45"/>
      <c r="GYR289" s="45"/>
      <c r="GYS289" s="45"/>
      <c r="GYT289" s="45"/>
      <c r="GYU289" s="45"/>
      <c r="GYV289" s="45"/>
      <c r="GYW289" s="45"/>
      <c r="GYX289" s="45"/>
      <c r="GYY289" s="45"/>
      <c r="GYZ289" s="45"/>
      <c r="GZA289" s="45"/>
      <c r="GZB289" s="45"/>
      <c r="GZC289" s="45"/>
      <c r="GZD289" s="45"/>
      <c r="GZE289" s="45"/>
      <c r="GZF289" s="45"/>
      <c r="GZG289" s="45"/>
      <c r="GZH289" s="45"/>
      <c r="GZI289" s="45"/>
      <c r="GZJ289" s="45"/>
      <c r="GZK289" s="45"/>
      <c r="GZL289" s="45"/>
      <c r="GZM289" s="45"/>
      <c r="GZN289" s="45"/>
      <c r="GZO289" s="45"/>
      <c r="GZP289" s="45"/>
      <c r="GZQ289" s="45"/>
      <c r="GZR289" s="45"/>
      <c r="GZS289" s="45"/>
      <c r="GZT289" s="45"/>
      <c r="GZU289" s="45"/>
      <c r="GZV289" s="45"/>
      <c r="GZW289" s="45"/>
      <c r="GZX289" s="45"/>
      <c r="GZY289" s="45"/>
      <c r="GZZ289" s="45"/>
      <c r="HAA289" s="45"/>
      <c r="HAB289" s="45"/>
      <c r="HAC289" s="45"/>
      <c r="HAD289" s="45"/>
      <c r="HAE289" s="45"/>
      <c r="HAF289" s="45"/>
      <c r="HAG289" s="45"/>
      <c r="HAH289" s="45"/>
      <c r="HAI289" s="45"/>
      <c r="HAJ289" s="45"/>
      <c r="HAK289" s="45"/>
      <c r="HAL289" s="45"/>
      <c r="HAM289" s="45"/>
      <c r="HAN289" s="45"/>
      <c r="HAO289" s="45"/>
      <c r="HAP289" s="45"/>
      <c r="HAQ289" s="45"/>
      <c r="HAR289" s="45"/>
      <c r="HAS289" s="45"/>
      <c r="HAT289" s="45"/>
      <c r="HAU289" s="45"/>
      <c r="HAV289" s="45"/>
      <c r="HAW289" s="45"/>
      <c r="HAX289" s="45"/>
      <c r="HAY289" s="45"/>
      <c r="HAZ289" s="45"/>
      <c r="HBA289" s="45"/>
      <c r="HBB289" s="45"/>
      <c r="HBC289" s="45"/>
      <c r="HBD289" s="45"/>
      <c r="HBE289" s="45"/>
      <c r="HBF289" s="45"/>
      <c r="HBG289" s="45"/>
      <c r="HBH289" s="45"/>
      <c r="HBI289" s="45"/>
      <c r="HBJ289" s="45"/>
      <c r="HBK289" s="45"/>
      <c r="HBL289" s="45"/>
      <c r="HBM289" s="45"/>
      <c r="HBN289" s="45"/>
      <c r="HBO289" s="45"/>
      <c r="HBP289" s="45"/>
      <c r="HBQ289" s="45"/>
      <c r="HBR289" s="45"/>
      <c r="HBS289" s="45"/>
      <c r="HBT289" s="45"/>
      <c r="HBU289" s="45"/>
      <c r="HBV289" s="45"/>
      <c r="HBW289" s="45"/>
      <c r="HBX289" s="45"/>
      <c r="HBY289" s="45"/>
      <c r="HBZ289" s="45"/>
      <c r="HCA289" s="45"/>
      <c r="HCB289" s="45"/>
      <c r="HCC289" s="45"/>
      <c r="HCD289" s="45"/>
      <c r="HCE289" s="45"/>
      <c r="HCF289" s="45"/>
      <c r="HCG289" s="45"/>
      <c r="HCH289" s="45"/>
      <c r="HCI289" s="45"/>
      <c r="HCJ289" s="45"/>
      <c r="HCK289" s="45"/>
      <c r="HCL289" s="45"/>
      <c r="HCM289" s="45"/>
      <c r="HCN289" s="45"/>
      <c r="HCO289" s="45"/>
      <c r="HCP289" s="45"/>
      <c r="HCQ289" s="45"/>
      <c r="HCR289" s="45"/>
      <c r="HCS289" s="45"/>
      <c r="HCT289" s="45"/>
      <c r="HCU289" s="45"/>
      <c r="HCV289" s="45"/>
      <c r="HCW289" s="45"/>
      <c r="HCX289" s="45"/>
      <c r="HCY289" s="45"/>
      <c r="HCZ289" s="45"/>
      <c r="HDA289" s="45"/>
      <c r="HDB289" s="45"/>
      <c r="HDC289" s="45"/>
      <c r="HDD289" s="45"/>
      <c r="HDE289" s="45"/>
      <c r="HDF289" s="45"/>
      <c r="HDG289" s="45"/>
      <c r="HDH289" s="45"/>
      <c r="HDI289" s="45"/>
      <c r="HDJ289" s="45"/>
      <c r="HDK289" s="45"/>
      <c r="HDL289" s="45"/>
      <c r="HDM289" s="45"/>
      <c r="HDN289" s="45"/>
      <c r="HDO289" s="45"/>
      <c r="HDP289" s="45"/>
      <c r="HDQ289" s="45"/>
      <c r="HDR289" s="45"/>
      <c r="HDS289" s="45"/>
      <c r="HDT289" s="45"/>
      <c r="HDU289" s="45"/>
      <c r="HDV289" s="45"/>
      <c r="HDW289" s="45"/>
      <c r="HDX289" s="45"/>
      <c r="HDY289" s="45"/>
      <c r="HDZ289" s="45"/>
      <c r="HEA289" s="45"/>
      <c r="HEB289" s="45"/>
      <c r="HEC289" s="45"/>
      <c r="HED289" s="45"/>
      <c r="HEE289" s="45"/>
      <c r="HEF289" s="45"/>
      <c r="HEG289" s="45"/>
      <c r="HEH289" s="45"/>
      <c r="HEI289" s="45"/>
      <c r="HEJ289" s="45"/>
      <c r="HEK289" s="45"/>
      <c r="HEL289" s="45"/>
      <c r="HEM289" s="45"/>
      <c r="HEN289" s="45"/>
      <c r="HEO289" s="45"/>
      <c r="HEP289" s="45"/>
      <c r="HEQ289" s="45"/>
      <c r="HER289" s="45"/>
      <c r="HES289" s="45"/>
      <c r="HET289" s="45"/>
      <c r="HEU289" s="45"/>
      <c r="HEV289" s="45"/>
      <c r="HEW289" s="45"/>
      <c r="HEX289" s="45"/>
      <c r="HEY289" s="45"/>
      <c r="HEZ289" s="45"/>
      <c r="HFA289" s="45"/>
      <c r="HFB289" s="45"/>
      <c r="HFC289" s="45"/>
      <c r="HFD289" s="45"/>
      <c r="HFE289" s="45"/>
      <c r="HFF289" s="45"/>
      <c r="HFG289" s="45"/>
      <c r="HFH289" s="45"/>
      <c r="HFI289" s="45"/>
      <c r="HFJ289" s="45"/>
      <c r="HFK289" s="45"/>
      <c r="HFL289" s="45"/>
      <c r="HFM289" s="45"/>
      <c r="HFN289" s="45"/>
      <c r="HFO289" s="45"/>
      <c r="HFP289" s="45"/>
      <c r="HFQ289" s="45"/>
      <c r="HFR289" s="45"/>
      <c r="HFS289" s="45"/>
      <c r="HFT289" s="45"/>
      <c r="HFU289" s="45"/>
      <c r="HFV289" s="45"/>
      <c r="HFW289" s="45"/>
      <c r="HFX289" s="45"/>
      <c r="HFY289" s="45"/>
      <c r="HFZ289" s="45"/>
      <c r="HGA289" s="45"/>
      <c r="HGB289" s="45"/>
      <c r="HGC289" s="45"/>
      <c r="HGD289" s="45"/>
      <c r="HGE289" s="45"/>
      <c r="HGF289" s="45"/>
      <c r="HGG289" s="45"/>
      <c r="HGH289" s="45"/>
      <c r="HGI289" s="45"/>
      <c r="HGJ289" s="45"/>
      <c r="HGK289" s="45"/>
      <c r="HGL289" s="45"/>
      <c r="HGM289" s="45"/>
      <c r="HGN289" s="45"/>
      <c r="HGO289" s="45"/>
      <c r="HGP289" s="45"/>
      <c r="HGQ289" s="45"/>
      <c r="HGR289" s="45"/>
      <c r="HGS289" s="45"/>
      <c r="HGT289" s="45"/>
      <c r="HGU289" s="45"/>
      <c r="HGV289" s="45"/>
      <c r="HGW289" s="45"/>
      <c r="HGX289" s="45"/>
      <c r="HGY289" s="45"/>
      <c r="HGZ289" s="45"/>
      <c r="HHA289" s="45"/>
      <c r="HHB289" s="45"/>
      <c r="HHC289" s="45"/>
      <c r="HHD289" s="45"/>
      <c r="HHE289" s="45"/>
      <c r="HHF289" s="45"/>
      <c r="HHG289" s="45"/>
      <c r="HHH289" s="45"/>
      <c r="HHI289" s="45"/>
      <c r="HHJ289" s="45"/>
      <c r="HHK289" s="45"/>
      <c r="HHL289" s="45"/>
      <c r="HHM289" s="45"/>
      <c r="HHN289" s="45"/>
      <c r="HHO289" s="45"/>
      <c r="HHP289" s="45"/>
      <c r="HHQ289" s="45"/>
      <c r="HHR289" s="45"/>
      <c r="HHS289" s="45"/>
      <c r="HHT289" s="45"/>
      <c r="HHU289" s="45"/>
      <c r="HHV289" s="45"/>
      <c r="HHW289" s="45"/>
      <c r="HHX289" s="45"/>
      <c r="HHY289" s="45"/>
      <c r="HHZ289" s="45"/>
      <c r="HIA289" s="45"/>
      <c r="HIB289" s="45"/>
      <c r="HIC289" s="45"/>
      <c r="HID289" s="45"/>
      <c r="HIE289" s="45"/>
      <c r="HIF289" s="45"/>
      <c r="HIG289" s="45"/>
      <c r="HIH289" s="45"/>
      <c r="HII289" s="45"/>
      <c r="HIJ289" s="45"/>
      <c r="HIK289" s="45"/>
      <c r="HIL289" s="45"/>
      <c r="HIM289" s="45"/>
      <c r="HIN289" s="45"/>
      <c r="HIO289" s="45"/>
      <c r="HIP289" s="45"/>
      <c r="HIQ289" s="45"/>
      <c r="HIR289" s="45"/>
      <c r="HIS289" s="45"/>
      <c r="HIT289" s="45"/>
      <c r="HIU289" s="45"/>
      <c r="HIV289" s="45"/>
      <c r="HIW289" s="45"/>
      <c r="HIX289" s="45"/>
      <c r="HIY289" s="45"/>
      <c r="HIZ289" s="45"/>
      <c r="HJA289" s="45"/>
      <c r="HJB289" s="45"/>
      <c r="HJC289" s="45"/>
      <c r="HJD289" s="45"/>
      <c r="HJE289" s="45"/>
      <c r="HJF289" s="45"/>
      <c r="HJG289" s="45"/>
      <c r="HJH289" s="45"/>
      <c r="HJI289" s="45"/>
      <c r="HJJ289" s="45"/>
      <c r="HJK289" s="45"/>
      <c r="HJL289" s="45"/>
      <c r="HJM289" s="45"/>
      <c r="HJN289" s="45"/>
      <c r="HJO289" s="45"/>
      <c r="HJP289" s="45"/>
      <c r="HJQ289" s="45"/>
      <c r="HJR289" s="45"/>
      <c r="HJS289" s="45"/>
      <c r="HJT289" s="45"/>
      <c r="HJU289" s="45"/>
      <c r="HJV289" s="45"/>
      <c r="HJW289" s="45"/>
      <c r="HJX289" s="45"/>
      <c r="HJY289" s="45"/>
      <c r="HJZ289" s="45"/>
      <c r="HKA289" s="45"/>
      <c r="HKB289" s="45"/>
      <c r="HKC289" s="45"/>
      <c r="HKD289" s="45"/>
      <c r="HKE289" s="45"/>
      <c r="HKF289" s="45"/>
      <c r="HKG289" s="45"/>
      <c r="HKH289" s="45"/>
      <c r="HKI289" s="45"/>
      <c r="HKJ289" s="45"/>
      <c r="HKK289" s="45"/>
      <c r="HKL289" s="45"/>
      <c r="HKM289" s="45"/>
      <c r="HKN289" s="45"/>
      <c r="HKO289" s="45"/>
      <c r="HKP289" s="45"/>
      <c r="HKQ289" s="45"/>
      <c r="HKR289" s="45"/>
      <c r="HKS289" s="45"/>
      <c r="HKT289" s="45"/>
      <c r="HKU289" s="45"/>
      <c r="HKV289" s="45"/>
      <c r="HKW289" s="45"/>
      <c r="HKX289" s="45"/>
      <c r="HKY289" s="45"/>
      <c r="HKZ289" s="45"/>
      <c r="HLA289" s="45"/>
      <c r="HLB289" s="45"/>
      <c r="HLC289" s="45"/>
      <c r="HLD289" s="45"/>
      <c r="HLE289" s="45"/>
      <c r="HLF289" s="45"/>
      <c r="HLG289" s="45"/>
      <c r="HLH289" s="45"/>
      <c r="HLI289" s="45"/>
      <c r="HLJ289" s="45"/>
      <c r="HLK289" s="45"/>
      <c r="HLL289" s="45"/>
      <c r="HLM289" s="45"/>
      <c r="HLN289" s="45"/>
      <c r="HLO289" s="45"/>
      <c r="HLP289" s="45"/>
      <c r="HLQ289" s="45"/>
      <c r="HLR289" s="45"/>
      <c r="HLS289" s="45"/>
      <c r="HLT289" s="45"/>
      <c r="HLU289" s="45"/>
      <c r="HLV289" s="45"/>
      <c r="HLW289" s="45"/>
      <c r="HLX289" s="45"/>
      <c r="HLY289" s="45"/>
      <c r="HLZ289" s="45"/>
      <c r="HMA289" s="45"/>
      <c r="HMB289" s="45"/>
      <c r="HMC289" s="45"/>
      <c r="HMD289" s="45"/>
      <c r="HME289" s="45"/>
      <c r="HMF289" s="45"/>
      <c r="HMG289" s="45"/>
      <c r="HMH289" s="45"/>
      <c r="HMI289" s="45"/>
      <c r="HMJ289" s="45"/>
      <c r="HMK289" s="45"/>
      <c r="HML289" s="45"/>
      <c r="HMM289" s="45"/>
      <c r="HMN289" s="45"/>
      <c r="HMO289" s="45"/>
      <c r="HMP289" s="45"/>
      <c r="HMQ289" s="45"/>
      <c r="HMR289" s="45"/>
      <c r="HMS289" s="45"/>
      <c r="HMT289" s="45"/>
      <c r="HMU289" s="45"/>
      <c r="HMV289" s="45"/>
      <c r="HMW289" s="45"/>
      <c r="HMX289" s="45"/>
      <c r="HMY289" s="45"/>
      <c r="HMZ289" s="45"/>
      <c r="HNA289" s="45"/>
      <c r="HNB289" s="45"/>
      <c r="HNC289" s="45"/>
      <c r="HND289" s="45"/>
      <c r="HNE289" s="45"/>
      <c r="HNF289" s="45"/>
      <c r="HNG289" s="45"/>
      <c r="HNH289" s="45"/>
      <c r="HNI289" s="45"/>
      <c r="HNJ289" s="45"/>
      <c r="HNK289" s="45"/>
      <c r="HNL289" s="45"/>
      <c r="HNM289" s="45"/>
      <c r="HNN289" s="45"/>
      <c r="HNO289" s="45"/>
      <c r="HNP289" s="45"/>
      <c r="HNQ289" s="45"/>
      <c r="HNR289" s="45"/>
      <c r="HNS289" s="45"/>
      <c r="HNT289" s="45"/>
      <c r="HNU289" s="45"/>
      <c r="HNV289" s="45"/>
      <c r="HNW289" s="45"/>
      <c r="HNX289" s="45"/>
      <c r="HNY289" s="45"/>
      <c r="HNZ289" s="45"/>
      <c r="HOA289" s="45"/>
      <c r="HOB289" s="45"/>
      <c r="HOC289" s="45"/>
      <c r="HOD289" s="45"/>
      <c r="HOE289" s="45"/>
      <c r="HOF289" s="45"/>
      <c r="HOG289" s="45"/>
      <c r="HOH289" s="45"/>
      <c r="HOI289" s="45"/>
      <c r="HOJ289" s="45"/>
      <c r="HOK289" s="45"/>
      <c r="HOL289" s="45"/>
      <c r="HOM289" s="45"/>
      <c r="HON289" s="45"/>
      <c r="HOO289" s="45"/>
      <c r="HOP289" s="45"/>
      <c r="HOQ289" s="45"/>
      <c r="HOR289" s="45"/>
      <c r="HOS289" s="45"/>
      <c r="HOT289" s="45"/>
      <c r="HOU289" s="45"/>
      <c r="HOV289" s="45"/>
      <c r="HOW289" s="45"/>
      <c r="HOX289" s="45"/>
      <c r="HOY289" s="45"/>
      <c r="HOZ289" s="45"/>
      <c r="HPA289" s="45"/>
      <c r="HPB289" s="45"/>
      <c r="HPC289" s="45"/>
      <c r="HPD289" s="45"/>
      <c r="HPE289" s="45"/>
      <c r="HPF289" s="45"/>
      <c r="HPG289" s="45"/>
      <c r="HPH289" s="45"/>
      <c r="HPI289" s="45"/>
      <c r="HPJ289" s="45"/>
      <c r="HPK289" s="45"/>
      <c r="HPL289" s="45"/>
      <c r="HPM289" s="45"/>
      <c r="HPN289" s="45"/>
      <c r="HPO289" s="45"/>
      <c r="HPP289" s="45"/>
      <c r="HPQ289" s="45"/>
      <c r="HPR289" s="45"/>
      <c r="HPS289" s="45"/>
      <c r="HPT289" s="45"/>
      <c r="HPU289" s="45"/>
      <c r="HPV289" s="45"/>
      <c r="HPW289" s="45"/>
      <c r="HPX289" s="45"/>
      <c r="HPY289" s="45"/>
      <c r="HPZ289" s="45"/>
      <c r="HQA289" s="45"/>
      <c r="HQB289" s="45"/>
      <c r="HQC289" s="45"/>
      <c r="HQD289" s="45"/>
      <c r="HQE289" s="45"/>
      <c r="HQF289" s="45"/>
      <c r="HQG289" s="45"/>
      <c r="HQH289" s="45"/>
      <c r="HQI289" s="45"/>
      <c r="HQJ289" s="45"/>
      <c r="HQK289" s="45"/>
      <c r="HQL289" s="45"/>
      <c r="HQM289" s="45"/>
      <c r="HQN289" s="45"/>
      <c r="HQO289" s="45"/>
      <c r="HQP289" s="45"/>
      <c r="HQQ289" s="45"/>
      <c r="HQR289" s="45"/>
      <c r="HQS289" s="45"/>
      <c r="HQT289" s="45"/>
      <c r="HQU289" s="45"/>
      <c r="HQV289" s="45"/>
      <c r="HQW289" s="45"/>
      <c r="HQX289" s="45"/>
      <c r="HQY289" s="45"/>
      <c r="HQZ289" s="45"/>
      <c r="HRA289" s="45"/>
      <c r="HRB289" s="45"/>
      <c r="HRC289" s="45"/>
      <c r="HRD289" s="45"/>
      <c r="HRE289" s="45"/>
      <c r="HRF289" s="45"/>
      <c r="HRG289" s="45"/>
      <c r="HRH289" s="45"/>
      <c r="HRI289" s="45"/>
      <c r="HRJ289" s="45"/>
      <c r="HRK289" s="45"/>
      <c r="HRL289" s="45"/>
      <c r="HRM289" s="45"/>
      <c r="HRN289" s="45"/>
      <c r="HRO289" s="45"/>
      <c r="HRP289" s="45"/>
      <c r="HRQ289" s="45"/>
      <c r="HRR289" s="45"/>
      <c r="HRS289" s="45"/>
      <c r="HRT289" s="45"/>
      <c r="HRU289" s="45"/>
      <c r="HRV289" s="45"/>
      <c r="HRW289" s="45"/>
      <c r="HRX289" s="45"/>
      <c r="HRY289" s="45"/>
      <c r="HRZ289" s="45"/>
      <c r="HSA289" s="45"/>
      <c r="HSB289" s="45"/>
      <c r="HSC289" s="45"/>
      <c r="HSD289" s="45"/>
      <c r="HSE289" s="45"/>
      <c r="HSF289" s="45"/>
      <c r="HSG289" s="45"/>
      <c r="HSH289" s="45"/>
      <c r="HSI289" s="45"/>
      <c r="HSJ289" s="45"/>
      <c r="HSK289" s="45"/>
      <c r="HSL289" s="45"/>
      <c r="HSM289" s="45"/>
      <c r="HSN289" s="45"/>
      <c r="HSO289" s="45"/>
      <c r="HSP289" s="45"/>
      <c r="HSQ289" s="45"/>
      <c r="HSR289" s="45"/>
      <c r="HSS289" s="45"/>
      <c r="HST289" s="45"/>
      <c r="HSU289" s="45"/>
      <c r="HSV289" s="45"/>
      <c r="HSW289" s="45"/>
      <c r="HSX289" s="45"/>
      <c r="HSY289" s="45"/>
      <c r="HSZ289" s="45"/>
      <c r="HTA289" s="45"/>
      <c r="HTB289" s="45"/>
      <c r="HTC289" s="45"/>
      <c r="HTD289" s="45"/>
      <c r="HTE289" s="45"/>
      <c r="HTF289" s="45"/>
      <c r="HTG289" s="45"/>
      <c r="HTH289" s="45"/>
      <c r="HTI289" s="45"/>
      <c r="HTJ289" s="45"/>
      <c r="HTK289" s="45"/>
      <c r="HTL289" s="45"/>
      <c r="HTM289" s="45"/>
      <c r="HTN289" s="45"/>
      <c r="HTO289" s="45"/>
      <c r="HTP289" s="45"/>
      <c r="HTQ289" s="45"/>
      <c r="HTR289" s="45"/>
      <c r="HTS289" s="45"/>
      <c r="HTT289" s="45"/>
      <c r="HTU289" s="45"/>
      <c r="HTV289" s="45"/>
      <c r="HTW289" s="45"/>
      <c r="HTX289" s="45"/>
      <c r="HTY289" s="45"/>
      <c r="HTZ289" s="45"/>
      <c r="HUA289" s="45"/>
      <c r="HUB289" s="45"/>
      <c r="HUC289" s="45"/>
      <c r="HUD289" s="45"/>
      <c r="HUE289" s="45"/>
      <c r="HUF289" s="45"/>
      <c r="HUG289" s="45"/>
      <c r="HUH289" s="45"/>
      <c r="HUI289" s="45"/>
      <c r="HUJ289" s="45"/>
      <c r="HUK289" s="45"/>
      <c r="HUL289" s="45"/>
      <c r="HUM289" s="45"/>
      <c r="HUN289" s="45"/>
      <c r="HUO289" s="45"/>
      <c r="HUP289" s="45"/>
      <c r="HUQ289" s="45"/>
      <c r="HUR289" s="45"/>
      <c r="HUS289" s="45"/>
      <c r="HUT289" s="45"/>
      <c r="HUU289" s="45"/>
      <c r="HUV289" s="45"/>
      <c r="HUW289" s="45"/>
      <c r="HUX289" s="45"/>
      <c r="HUY289" s="45"/>
      <c r="HUZ289" s="45"/>
      <c r="HVA289" s="45"/>
      <c r="HVB289" s="45"/>
      <c r="HVC289" s="45"/>
      <c r="HVD289" s="45"/>
      <c r="HVE289" s="45"/>
      <c r="HVF289" s="45"/>
      <c r="HVG289" s="45"/>
      <c r="HVH289" s="45"/>
      <c r="HVI289" s="45"/>
      <c r="HVJ289" s="45"/>
      <c r="HVK289" s="45"/>
      <c r="HVL289" s="45"/>
      <c r="HVM289" s="45"/>
      <c r="HVN289" s="45"/>
      <c r="HVO289" s="45"/>
      <c r="HVP289" s="45"/>
      <c r="HVQ289" s="45"/>
      <c r="HVR289" s="45"/>
      <c r="HVS289" s="45"/>
      <c r="HVT289" s="45"/>
      <c r="HVU289" s="45"/>
      <c r="HVV289" s="45"/>
      <c r="HVW289" s="45"/>
      <c r="HVX289" s="45"/>
      <c r="HVY289" s="45"/>
      <c r="HVZ289" s="45"/>
      <c r="HWA289" s="45"/>
      <c r="HWB289" s="45"/>
      <c r="HWC289" s="45"/>
      <c r="HWD289" s="45"/>
      <c r="HWE289" s="45"/>
      <c r="HWF289" s="45"/>
      <c r="HWG289" s="45"/>
      <c r="HWH289" s="45"/>
      <c r="HWI289" s="45"/>
      <c r="HWJ289" s="45"/>
      <c r="HWK289" s="45"/>
      <c r="HWL289" s="45"/>
      <c r="HWM289" s="45"/>
      <c r="HWN289" s="45"/>
      <c r="HWO289" s="45"/>
      <c r="HWP289" s="45"/>
      <c r="HWQ289" s="45"/>
      <c r="HWR289" s="45"/>
      <c r="HWS289" s="45"/>
      <c r="HWT289" s="45"/>
      <c r="HWU289" s="45"/>
      <c r="HWV289" s="45"/>
      <c r="HWW289" s="45"/>
      <c r="HWX289" s="45"/>
      <c r="HWY289" s="45"/>
      <c r="HWZ289" s="45"/>
      <c r="HXA289" s="45"/>
      <c r="HXB289" s="45"/>
      <c r="HXC289" s="45"/>
      <c r="HXD289" s="45"/>
      <c r="HXE289" s="45"/>
      <c r="HXF289" s="45"/>
      <c r="HXG289" s="45"/>
      <c r="HXH289" s="45"/>
      <c r="HXI289" s="45"/>
      <c r="HXJ289" s="45"/>
      <c r="HXK289" s="45"/>
      <c r="HXL289" s="45"/>
      <c r="HXM289" s="45"/>
      <c r="HXN289" s="45"/>
      <c r="HXO289" s="45"/>
      <c r="HXP289" s="45"/>
      <c r="HXQ289" s="45"/>
      <c r="HXR289" s="45"/>
      <c r="HXS289" s="45"/>
      <c r="HXT289" s="45"/>
      <c r="HXU289" s="45"/>
      <c r="HXV289" s="45"/>
      <c r="HXW289" s="45"/>
      <c r="HXX289" s="45"/>
      <c r="HXY289" s="45"/>
      <c r="HXZ289" s="45"/>
      <c r="HYA289" s="45"/>
      <c r="HYB289" s="45"/>
      <c r="HYC289" s="45"/>
      <c r="HYD289" s="45"/>
      <c r="HYE289" s="45"/>
      <c r="HYF289" s="45"/>
      <c r="HYG289" s="45"/>
      <c r="HYH289" s="45"/>
      <c r="HYI289" s="45"/>
      <c r="HYJ289" s="45"/>
      <c r="HYK289" s="45"/>
      <c r="HYL289" s="45"/>
      <c r="HYM289" s="45"/>
      <c r="HYN289" s="45"/>
      <c r="HYO289" s="45"/>
      <c r="HYP289" s="45"/>
      <c r="HYQ289" s="45"/>
      <c r="HYR289" s="45"/>
      <c r="HYS289" s="45"/>
      <c r="HYT289" s="45"/>
      <c r="HYU289" s="45"/>
      <c r="HYV289" s="45"/>
      <c r="HYW289" s="45"/>
      <c r="HYX289" s="45"/>
      <c r="HYY289" s="45"/>
      <c r="HYZ289" s="45"/>
      <c r="HZA289" s="45"/>
      <c r="HZB289" s="45"/>
      <c r="HZC289" s="45"/>
      <c r="HZD289" s="45"/>
      <c r="HZE289" s="45"/>
      <c r="HZF289" s="45"/>
      <c r="HZG289" s="45"/>
      <c r="HZH289" s="45"/>
      <c r="HZI289" s="45"/>
      <c r="HZJ289" s="45"/>
      <c r="HZK289" s="45"/>
      <c r="HZL289" s="45"/>
      <c r="HZM289" s="45"/>
      <c r="HZN289" s="45"/>
      <c r="HZO289" s="45"/>
      <c r="HZP289" s="45"/>
      <c r="HZQ289" s="45"/>
      <c r="HZR289" s="45"/>
      <c r="HZS289" s="45"/>
      <c r="HZT289" s="45"/>
      <c r="HZU289" s="45"/>
      <c r="HZV289" s="45"/>
      <c r="HZW289" s="45"/>
      <c r="HZX289" s="45"/>
      <c r="HZY289" s="45"/>
      <c r="HZZ289" s="45"/>
      <c r="IAA289" s="45"/>
      <c r="IAB289" s="45"/>
      <c r="IAC289" s="45"/>
      <c r="IAD289" s="45"/>
      <c r="IAE289" s="45"/>
      <c r="IAF289" s="45"/>
      <c r="IAG289" s="45"/>
      <c r="IAH289" s="45"/>
      <c r="IAI289" s="45"/>
      <c r="IAJ289" s="45"/>
      <c r="IAK289" s="45"/>
      <c r="IAL289" s="45"/>
      <c r="IAM289" s="45"/>
      <c r="IAN289" s="45"/>
      <c r="IAO289" s="45"/>
      <c r="IAP289" s="45"/>
      <c r="IAQ289" s="45"/>
      <c r="IAR289" s="45"/>
      <c r="IAS289" s="45"/>
      <c r="IAT289" s="45"/>
      <c r="IAU289" s="45"/>
      <c r="IAV289" s="45"/>
      <c r="IAW289" s="45"/>
      <c r="IAX289" s="45"/>
      <c r="IAY289" s="45"/>
      <c r="IAZ289" s="45"/>
      <c r="IBA289" s="45"/>
      <c r="IBB289" s="45"/>
      <c r="IBC289" s="45"/>
      <c r="IBD289" s="45"/>
      <c r="IBE289" s="45"/>
      <c r="IBF289" s="45"/>
      <c r="IBG289" s="45"/>
      <c r="IBH289" s="45"/>
      <c r="IBI289" s="45"/>
      <c r="IBJ289" s="45"/>
      <c r="IBK289" s="45"/>
      <c r="IBL289" s="45"/>
      <c r="IBM289" s="45"/>
      <c r="IBN289" s="45"/>
      <c r="IBO289" s="45"/>
      <c r="IBP289" s="45"/>
      <c r="IBQ289" s="45"/>
      <c r="IBR289" s="45"/>
      <c r="IBS289" s="45"/>
      <c r="IBT289" s="45"/>
      <c r="IBU289" s="45"/>
      <c r="IBV289" s="45"/>
      <c r="IBW289" s="45"/>
      <c r="IBX289" s="45"/>
      <c r="IBY289" s="45"/>
      <c r="IBZ289" s="45"/>
      <c r="ICA289" s="45"/>
      <c r="ICB289" s="45"/>
      <c r="ICC289" s="45"/>
      <c r="ICD289" s="45"/>
      <c r="ICE289" s="45"/>
      <c r="ICF289" s="45"/>
      <c r="ICG289" s="45"/>
      <c r="ICH289" s="45"/>
      <c r="ICI289" s="45"/>
      <c r="ICJ289" s="45"/>
      <c r="ICK289" s="45"/>
      <c r="ICL289" s="45"/>
      <c r="ICM289" s="45"/>
      <c r="ICN289" s="45"/>
      <c r="ICO289" s="45"/>
      <c r="ICP289" s="45"/>
      <c r="ICQ289" s="45"/>
      <c r="ICR289" s="45"/>
      <c r="ICS289" s="45"/>
      <c r="ICT289" s="45"/>
      <c r="ICU289" s="45"/>
      <c r="ICV289" s="45"/>
      <c r="ICW289" s="45"/>
      <c r="ICX289" s="45"/>
      <c r="ICY289" s="45"/>
      <c r="ICZ289" s="45"/>
      <c r="IDA289" s="45"/>
      <c r="IDB289" s="45"/>
      <c r="IDC289" s="45"/>
      <c r="IDD289" s="45"/>
      <c r="IDE289" s="45"/>
      <c r="IDF289" s="45"/>
      <c r="IDG289" s="45"/>
      <c r="IDH289" s="45"/>
      <c r="IDI289" s="45"/>
      <c r="IDJ289" s="45"/>
      <c r="IDK289" s="45"/>
      <c r="IDL289" s="45"/>
      <c r="IDM289" s="45"/>
      <c r="IDN289" s="45"/>
      <c r="IDO289" s="45"/>
      <c r="IDP289" s="45"/>
      <c r="IDQ289" s="45"/>
      <c r="IDR289" s="45"/>
      <c r="IDS289" s="45"/>
      <c r="IDT289" s="45"/>
      <c r="IDU289" s="45"/>
      <c r="IDV289" s="45"/>
      <c r="IDW289" s="45"/>
      <c r="IDX289" s="45"/>
      <c r="IDY289" s="45"/>
      <c r="IDZ289" s="45"/>
      <c r="IEA289" s="45"/>
      <c r="IEB289" s="45"/>
      <c r="IEC289" s="45"/>
      <c r="IED289" s="45"/>
      <c r="IEE289" s="45"/>
      <c r="IEF289" s="45"/>
      <c r="IEG289" s="45"/>
      <c r="IEH289" s="45"/>
      <c r="IEI289" s="45"/>
      <c r="IEJ289" s="45"/>
      <c r="IEK289" s="45"/>
      <c r="IEL289" s="45"/>
      <c r="IEM289" s="45"/>
      <c r="IEN289" s="45"/>
      <c r="IEO289" s="45"/>
      <c r="IEP289" s="45"/>
      <c r="IEQ289" s="45"/>
      <c r="IER289" s="45"/>
      <c r="IES289" s="45"/>
      <c r="IET289" s="45"/>
      <c r="IEU289" s="45"/>
      <c r="IEV289" s="45"/>
      <c r="IEW289" s="45"/>
      <c r="IEX289" s="45"/>
      <c r="IEY289" s="45"/>
      <c r="IEZ289" s="45"/>
      <c r="IFA289" s="45"/>
      <c r="IFB289" s="45"/>
      <c r="IFC289" s="45"/>
      <c r="IFD289" s="45"/>
      <c r="IFE289" s="45"/>
      <c r="IFF289" s="45"/>
      <c r="IFG289" s="45"/>
      <c r="IFH289" s="45"/>
      <c r="IFI289" s="45"/>
      <c r="IFJ289" s="45"/>
      <c r="IFK289" s="45"/>
      <c r="IFL289" s="45"/>
      <c r="IFM289" s="45"/>
      <c r="IFN289" s="45"/>
      <c r="IFO289" s="45"/>
      <c r="IFP289" s="45"/>
      <c r="IFQ289" s="45"/>
      <c r="IFR289" s="45"/>
      <c r="IFS289" s="45"/>
      <c r="IFT289" s="45"/>
      <c r="IFU289" s="45"/>
      <c r="IFV289" s="45"/>
      <c r="IFW289" s="45"/>
      <c r="IFX289" s="45"/>
      <c r="IFY289" s="45"/>
      <c r="IFZ289" s="45"/>
      <c r="IGA289" s="45"/>
      <c r="IGB289" s="45"/>
      <c r="IGC289" s="45"/>
      <c r="IGD289" s="45"/>
      <c r="IGE289" s="45"/>
      <c r="IGF289" s="45"/>
      <c r="IGG289" s="45"/>
      <c r="IGH289" s="45"/>
      <c r="IGI289" s="45"/>
      <c r="IGJ289" s="45"/>
      <c r="IGK289" s="45"/>
      <c r="IGL289" s="45"/>
      <c r="IGM289" s="45"/>
      <c r="IGN289" s="45"/>
      <c r="IGO289" s="45"/>
      <c r="IGP289" s="45"/>
      <c r="IGQ289" s="45"/>
      <c r="IGR289" s="45"/>
      <c r="IGS289" s="45"/>
      <c r="IGT289" s="45"/>
      <c r="IGU289" s="45"/>
      <c r="IGV289" s="45"/>
      <c r="IGW289" s="45"/>
      <c r="IGX289" s="45"/>
      <c r="IGY289" s="45"/>
      <c r="IGZ289" s="45"/>
      <c r="IHA289" s="45"/>
      <c r="IHB289" s="45"/>
      <c r="IHC289" s="45"/>
      <c r="IHD289" s="45"/>
      <c r="IHE289" s="45"/>
      <c r="IHF289" s="45"/>
      <c r="IHG289" s="45"/>
      <c r="IHH289" s="45"/>
      <c r="IHI289" s="45"/>
      <c r="IHJ289" s="45"/>
      <c r="IHK289" s="45"/>
      <c r="IHL289" s="45"/>
      <c r="IHM289" s="45"/>
      <c r="IHN289" s="45"/>
      <c r="IHO289" s="45"/>
      <c r="IHP289" s="45"/>
      <c r="IHQ289" s="45"/>
      <c r="IHR289" s="45"/>
      <c r="IHS289" s="45"/>
      <c r="IHT289" s="45"/>
      <c r="IHU289" s="45"/>
      <c r="IHV289" s="45"/>
      <c r="IHW289" s="45"/>
      <c r="IHX289" s="45"/>
      <c r="IHY289" s="45"/>
      <c r="IHZ289" s="45"/>
      <c r="IIA289" s="45"/>
      <c r="IIB289" s="45"/>
      <c r="IIC289" s="45"/>
      <c r="IID289" s="45"/>
      <c r="IIE289" s="45"/>
      <c r="IIF289" s="45"/>
      <c r="IIG289" s="45"/>
      <c r="IIH289" s="45"/>
      <c r="III289" s="45"/>
      <c r="IIJ289" s="45"/>
      <c r="IIK289" s="45"/>
      <c r="IIL289" s="45"/>
      <c r="IIM289" s="45"/>
      <c r="IIN289" s="45"/>
      <c r="IIO289" s="45"/>
      <c r="IIP289" s="45"/>
      <c r="IIQ289" s="45"/>
      <c r="IIR289" s="45"/>
      <c r="IIS289" s="45"/>
      <c r="IIT289" s="45"/>
      <c r="IIU289" s="45"/>
      <c r="IIV289" s="45"/>
      <c r="IIW289" s="45"/>
      <c r="IIX289" s="45"/>
      <c r="IIY289" s="45"/>
      <c r="IIZ289" s="45"/>
      <c r="IJA289" s="45"/>
      <c r="IJB289" s="45"/>
      <c r="IJC289" s="45"/>
      <c r="IJD289" s="45"/>
      <c r="IJE289" s="45"/>
      <c r="IJF289" s="45"/>
      <c r="IJG289" s="45"/>
      <c r="IJH289" s="45"/>
      <c r="IJI289" s="45"/>
      <c r="IJJ289" s="45"/>
      <c r="IJK289" s="45"/>
      <c r="IJL289" s="45"/>
      <c r="IJM289" s="45"/>
      <c r="IJN289" s="45"/>
      <c r="IJO289" s="45"/>
      <c r="IJP289" s="45"/>
      <c r="IJQ289" s="45"/>
      <c r="IJR289" s="45"/>
      <c r="IJS289" s="45"/>
      <c r="IJT289" s="45"/>
      <c r="IJU289" s="45"/>
      <c r="IJV289" s="45"/>
      <c r="IJW289" s="45"/>
      <c r="IJX289" s="45"/>
      <c r="IJY289" s="45"/>
      <c r="IJZ289" s="45"/>
      <c r="IKA289" s="45"/>
      <c r="IKB289" s="45"/>
      <c r="IKC289" s="45"/>
      <c r="IKD289" s="45"/>
      <c r="IKE289" s="45"/>
      <c r="IKF289" s="45"/>
      <c r="IKG289" s="45"/>
      <c r="IKH289" s="45"/>
      <c r="IKI289" s="45"/>
      <c r="IKJ289" s="45"/>
      <c r="IKK289" s="45"/>
      <c r="IKL289" s="45"/>
      <c r="IKM289" s="45"/>
      <c r="IKN289" s="45"/>
      <c r="IKO289" s="45"/>
      <c r="IKP289" s="45"/>
      <c r="IKQ289" s="45"/>
      <c r="IKR289" s="45"/>
      <c r="IKS289" s="45"/>
      <c r="IKT289" s="45"/>
      <c r="IKU289" s="45"/>
      <c r="IKV289" s="45"/>
      <c r="IKW289" s="45"/>
      <c r="IKX289" s="45"/>
      <c r="IKY289" s="45"/>
      <c r="IKZ289" s="45"/>
      <c r="ILA289" s="45"/>
      <c r="ILB289" s="45"/>
      <c r="ILC289" s="45"/>
      <c r="ILD289" s="45"/>
      <c r="ILE289" s="45"/>
      <c r="ILF289" s="45"/>
      <c r="ILG289" s="45"/>
      <c r="ILH289" s="45"/>
      <c r="ILI289" s="45"/>
      <c r="ILJ289" s="45"/>
      <c r="ILK289" s="45"/>
      <c r="ILL289" s="45"/>
      <c r="ILM289" s="45"/>
      <c r="ILN289" s="45"/>
      <c r="ILO289" s="45"/>
      <c r="ILP289" s="45"/>
      <c r="ILQ289" s="45"/>
      <c r="ILR289" s="45"/>
      <c r="ILS289" s="45"/>
      <c r="ILT289" s="45"/>
      <c r="ILU289" s="45"/>
      <c r="ILV289" s="45"/>
      <c r="ILW289" s="45"/>
      <c r="ILX289" s="45"/>
      <c r="ILY289" s="45"/>
      <c r="ILZ289" s="45"/>
      <c r="IMA289" s="45"/>
      <c r="IMB289" s="45"/>
      <c r="IMC289" s="45"/>
      <c r="IMD289" s="45"/>
      <c r="IME289" s="45"/>
      <c r="IMF289" s="45"/>
      <c r="IMG289" s="45"/>
      <c r="IMH289" s="45"/>
      <c r="IMI289" s="45"/>
      <c r="IMJ289" s="45"/>
      <c r="IMK289" s="45"/>
      <c r="IML289" s="45"/>
      <c r="IMM289" s="45"/>
      <c r="IMN289" s="45"/>
      <c r="IMO289" s="45"/>
      <c r="IMP289" s="45"/>
      <c r="IMQ289" s="45"/>
      <c r="IMR289" s="45"/>
      <c r="IMS289" s="45"/>
      <c r="IMT289" s="45"/>
      <c r="IMU289" s="45"/>
      <c r="IMV289" s="45"/>
      <c r="IMW289" s="45"/>
      <c r="IMX289" s="45"/>
      <c r="IMY289" s="45"/>
      <c r="IMZ289" s="45"/>
      <c r="INA289" s="45"/>
      <c r="INB289" s="45"/>
      <c r="INC289" s="45"/>
      <c r="IND289" s="45"/>
      <c r="INE289" s="45"/>
      <c r="INF289" s="45"/>
      <c r="ING289" s="45"/>
      <c r="INH289" s="45"/>
      <c r="INI289" s="45"/>
      <c r="INJ289" s="45"/>
      <c r="INK289" s="45"/>
      <c r="INL289" s="45"/>
      <c r="INM289" s="45"/>
      <c r="INN289" s="45"/>
      <c r="INO289" s="45"/>
      <c r="INP289" s="45"/>
      <c r="INQ289" s="45"/>
      <c r="INR289" s="45"/>
      <c r="INS289" s="45"/>
      <c r="INT289" s="45"/>
      <c r="INU289" s="45"/>
      <c r="INV289" s="45"/>
      <c r="INW289" s="45"/>
      <c r="INX289" s="45"/>
      <c r="INY289" s="45"/>
      <c r="INZ289" s="45"/>
      <c r="IOA289" s="45"/>
      <c r="IOB289" s="45"/>
      <c r="IOC289" s="45"/>
      <c r="IOD289" s="45"/>
      <c r="IOE289" s="45"/>
      <c r="IOF289" s="45"/>
      <c r="IOG289" s="45"/>
      <c r="IOH289" s="45"/>
      <c r="IOI289" s="45"/>
      <c r="IOJ289" s="45"/>
      <c r="IOK289" s="45"/>
      <c r="IOL289" s="45"/>
      <c r="IOM289" s="45"/>
      <c r="ION289" s="45"/>
      <c r="IOO289" s="45"/>
      <c r="IOP289" s="45"/>
      <c r="IOQ289" s="45"/>
      <c r="IOR289" s="45"/>
      <c r="IOS289" s="45"/>
      <c r="IOT289" s="45"/>
      <c r="IOU289" s="45"/>
      <c r="IOV289" s="45"/>
      <c r="IOW289" s="45"/>
      <c r="IOX289" s="45"/>
      <c r="IOY289" s="45"/>
      <c r="IOZ289" s="45"/>
      <c r="IPA289" s="45"/>
      <c r="IPB289" s="45"/>
      <c r="IPC289" s="45"/>
      <c r="IPD289" s="45"/>
      <c r="IPE289" s="45"/>
      <c r="IPF289" s="45"/>
      <c r="IPG289" s="45"/>
      <c r="IPH289" s="45"/>
      <c r="IPI289" s="45"/>
      <c r="IPJ289" s="45"/>
      <c r="IPK289" s="45"/>
      <c r="IPL289" s="45"/>
      <c r="IPM289" s="45"/>
      <c r="IPN289" s="45"/>
      <c r="IPO289" s="45"/>
      <c r="IPP289" s="45"/>
      <c r="IPQ289" s="45"/>
      <c r="IPR289" s="45"/>
      <c r="IPS289" s="45"/>
      <c r="IPT289" s="45"/>
      <c r="IPU289" s="45"/>
      <c r="IPV289" s="45"/>
      <c r="IPW289" s="45"/>
      <c r="IPX289" s="45"/>
      <c r="IPY289" s="45"/>
      <c r="IPZ289" s="45"/>
      <c r="IQA289" s="45"/>
      <c r="IQB289" s="45"/>
      <c r="IQC289" s="45"/>
      <c r="IQD289" s="45"/>
      <c r="IQE289" s="45"/>
      <c r="IQF289" s="45"/>
      <c r="IQG289" s="45"/>
      <c r="IQH289" s="45"/>
      <c r="IQI289" s="45"/>
      <c r="IQJ289" s="45"/>
      <c r="IQK289" s="45"/>
      <c r="IQL289" s="45"/>
      <c r="IQM289" s="45"/>
      <c r="IQN289" s="45"/>
      <c r="IQO289" s="45"/>
      <c r="IQP289" s="45"/>
      <c r="IQQ289" s="45"/>
      <c r="IQR289" s="45"/>
      <c r="IQS289" s="45"/>
      <c r="IQT289" s="45"/>
      <c r="IQU289" s="45"/>
      <c r="IQV289" s="45"/>
      <c r="IQW289" s="45"/>
      <c r="IQX289" s="45"/>
      <c r="IQY289" s="45"/>
      <c r="IQZ289" s="45"/>
      <c r="IRA289" s="45"/>
      <c r="IRB289" s="45"/>
      <c r="IRC289" s="45"/>
      <c r="IRD289" s="45"/>
      <c r="IRE289" s="45"/>
      <c r="IRF289" s="45"/>
      <c r="IRG289" s="45"/>
      <c r="IRH289" s="45"/>
      <c r="IRI289" s="45"/>
      <c r="IRJ289" s="45"/>
      <c r="IRK289" s="45"/>
      <c r="IRL289" s="45"/>
      <c r="IRM289" s="45"/>
      <c r="IRN289" s="45"/>
      <c r="IRO289" s="45"/>
      <c r="IRP289" s="45"/>
      <c r="IRQ289" s="45"/>
      <c r="IRR289" s="45"/>
      <c r="IRS289" s="45"/>
      <c r="IRT289" s="45"/>
      <c r="IRU289" s="45"/>
      <c r="IRV289" s="45"/>
      <c r="IRW289" s="45"/>
      <c r="IRX289" s="45"/>
      <c r="IRY289" s="45"/>
      <c r="IRZ289" s="45"/>
      <c r="ISA289" s="45"/>
      <c r="ISB289" s="45"/>
      <c r="ISC289" s="45"/>
      <c r="ISD289" s="45"/>
      <c r="ISE289" s="45"/>
      <c r="ISF289" s="45"/>
      <c r="ISG289" s="45"/>
      <c r="ISH289" s="45"/>
      <c r="ISI289" s="45"/>
      <c r="ISJ289" s="45"/>
      <c r="ISK289" s="45"/>
      <c r="ISL289" s="45"/>
      <c r="ISM289" s="45"/>
      <c r="ISN289" s="45"/>
      <c r="ISO289" s="45"/>
      <c r="ISP289" s="45"/>
      <c r="ISQ289" s="45"/>
      <c r="ISR289" s="45"/>
      <c r="ISS289" s="45"/>
      <c r="IST289" s="45"/>
      <c r="ISU289" s="45"/>
      <c r="ISV289" s="45"/>
      <c r="ISW289" s="45"/>
      <c r="ISX289" s="45"/>
      <c r="ISY289" s="45"/>
      <c r="ISZ289" s="45"/>
      <c r="ITA289" s="45"/>
      <c r="ITB289" s="45"/>
      <c r="ITC289" s="45"/>
      <c r="ITD289" s="45"/>
      <c r="ITE289" s="45"/>
      <c r="ITF289" s="45"/>
      <c r="ITG289" s="45"/>
      <c r="ITH289" s="45"/>
      <c r="ITI289" s="45"/>
      <c r="ITJ289" s="45"/>
      <c r="ITK289" s="45"/>
      <c r="ITL289" s="45"/>
      <c r="ITM289" s="45"/>
      <c r="ITN289" s="45"/>
      <c r="ITO289" s="45"/>
      <c r="ITP289" s="45"/>
      <c r="ITQ289" s="45"/>
      <c r="ITR289" s="45"/>
      <c r="ITS289" s="45"/>
      <c r="ITT289" s="45"/>
      <c r="ITU289" s="45"/>
      <c r="ITV289" s="45"/>
      <c r="ITW289" s="45"/>
      <c r="ITX289" s="45"/>
      <c r="ITY289" s="45"/>
      <c r="ITZ289" s="45"/>
      <c r="IUA289" s="45"/>
      <c r="IUB289" s="45"/>
      <c r="IUC289" s="45"/>
      <c r="IUD289" s="45"/>
      <c r="IUE289" s="45"/>
      <c r="IUF289" s="45"/>
      <c r="IUG289" s="45"/>
      <c r="IUH289" s="45"/>
      <c r="IUI289" s="45"/>
      <c r="IUJ289" s="45"/>
      <c r="IUK289" s="45"/>
      <c r="IUL289" s="45"/>
      <c r="IUM289" s="45"/>
      <c r="IUN289" s="45"/>
      <c r="IUO289" s="45"/>
      <c r="IUP289" s="45"/>
      <c r="IUQ289" s="45"/>
      <c r="IUR289" s="45"/>
      <c r="IUS289" s="45"/>
      <c r="IUT289" s="45"/>
      <c r="IUU289" s="45"/>
      <c r="IUV289" s="45"/>
      <c r="IUW289" s="45"/>
      <c r="IUX289" s="45"/>
      <c r="IUY289" s="45"/>
      <c r="IUZ289" s="45"/>
      <c r="IVA289" s="45"/>
      <c r="IVB289" s="45"/>
      <c r="IVC289" s="45"/>
      <c r="IVD289" s="45"/>
      <c r="IVE289" s="45"/>
      <c r="IVF289" s="45"/>
      <c r="IVG289" s="45"/>
      <c r="IVH289" s="45"/>
      <c r="IVI289" s="45"/>
      <c r="IVJ289" s="45"/>
      <c r="IVK289" s="45"/>
      <c r="IVL289" s="45"/>
      <c r="IVM289" s="45"/>
      <c r="IVN289" s="45"/>
      <c r="IVO289" s="45"/>
      <c r="IVP289" s="45"/>
      <c r="IVQ289" s="45"/>
      <c r="IVR289" s="45"/>
      <c r="IVS289" s="45"/>
      <c r="IVT289" s="45"/>
      <c r="IVU289" s="45"/>
      <c r="IVV289" s="45"/>
      <c r="IVW289" s="45"/>
      <c r="IVX289" s="45"/>
      <c r="IVY289" s="45"/>
      <c r="IVZ289" s="45"/>
      <c r="IWA289" s="45"/>
      <c r="IWB289" s="45"/>
      <c r="IWC289" s="45"/>
      <c r="IWD289" s="45"/>
      <c r="IWE289" s="45"/>
      <c r="IWF289" s="45"/>
      <c r="IWG289" s="45"/>
      <c r="IWH289" s="45"/>
      <c r="IWI289" s="45"/>
      <c r="IWJ289" s="45"/>
      <c r="IWK289" s="45"/>
      <c r="IWL289" s="45"/>
      <c r="IWM289" s="45"/>
      <c r="IWN289" s="45"/>
      <c r="IWO289" s="45"/>
      <c r="IWP289" s="45"/>
      <c r="IWQ289" s="45"/>
      <c r="IWR289" s="45"/>
      <c r="IWS289" s="45"/>
      <c r="IWT289" s="45"/>
      <c r="IWU289" s="45"/>
      <c r="IWV289" s="45"/>
      <c r="IWW289" s="45"/>
      <c r="IWX289" s="45"/>
      <c r="IWY289" s="45"/>
      <c r="IWZ289" s="45"/>
      <c r="IXA289" s="45"/>
      <c r="IXB289" s="45"/>
      <c r="IXC289" s="45"/>
      <c r="IXD289" s="45"/>
      <c r="IXE289" s="45"/>
      <c r="IXF289" s="45"/>
      <c r="IXG289" s="45"/>
      <c r="IXH289" s="45"/>
      <c r="IXI289" s="45"/>
      <c r="IXJ289" s="45"/>
      <c r="IXK289" s="45"/>
      <c r="IXL289" s="45"/>
      <c r="IXM289" s="45"/>
      <c r="IXN289" s="45"/>
      <c r="IXO289" s="45"/>
      <c r="IXP289" s="45"/>
      <c r="IXQ289" s="45"/>
      <c r="IXR289" s="45"/>
      <c r="IXS289" s="45"/>
      <c r="IXT289" s="45"/>
      <c r="IXU289" s="45"/>
      <c r="IXV289" s="45"/>
      <c r="IXW289" s="45"/>
      <c r="IXX289" s="45"/>
      <c r="IXY289" s="45"/>
      <c r="IXZ289" s="45"/>
      <c r="IYA289" s="45"/>
      <c r="IYB289" s="45"/>
      <c r="IYC289" s="45"/>
      <c r="IYD289" s="45"/>
      <c r="IYE289" s="45"/>
      <c r="IYF289" s="45"/>
      <c r="IYG289" s="45"/>
      <c r="IYH289" s="45"/>
      <c r="IYI289" s="45"/>
      <c r="IYJ289" s="45"/>
      <c r="IYK289" s="45"/>
      <c r="IYL289" s="45"/>
      <c r="IYM289" s="45"/>
      <c r="IYN289" s="45"/>
      <c r="IYO289" s="45"/>
      <c r="IYP289" s="45"/>
      <c r="IYQ289" s="45"/>
      <c r="IYR289" s="45"/>
      <c r="IYS289" s="45"/>
      <c r="IYT289" s="45"/>
      <c r="IYU289" s="45"/>
      <c r="IYV289" s="45"/>
      <c r="IYW289" s="45"/>
      <c r="IYX289" s="45"/>
      <c r="IYY289" s="45"/>
      <c r="IYZ289" s="45"/>
      <c r="IZA289" s="45"/>
      <c r="IZB289" s="45"/>
      <c r="IZC289" s="45"/>
      <c r="IZD289" s="45"/>
      <c r="IZE289" s="45"/>
      <c r="IZF289" s="45"/>
      <c r="IZG289" s="45"/>
      <c r="IZH289" s="45"/>
      <c r="IZI289" s="45"/>
      <c r="IZJ289" s="45"/>
      <c r="IZK289" s="45"/>
      <c r="IZL289" s="45"/>
      <c r="IZM289" s="45"/>
      <c r="IZN289" s="45"/>
      <c r="IZO289" s="45"/>
      <c r="IZP289" s="45"/>
      <c r="IZQ289" s="45"/>
      <c r="IZR289" s="45"/>
      <c r="IZS289" s="45"/>
      <c r="IZT289" s="45"/>
      <c r="IZU289" s="45"/>
      <c r="IZV289" s="45"/>
      <c r="IZW289" s="45"/>
      <c r="IZX289" s="45"/>
      <c r="IZY289" s="45"/>
      <c r="IZZ289" s="45"/>
      <c r="JAA289" s="45"/>
      <c r="JAB289" s="45"/>
      <c r="JAC289" s="45"/>
      <c r="JAD289" s="45"/>
      <c r="JAE289" s="45"/>
      <c r="JAF289" s="45"/>
      <c r="JAG289" s="45"/>
      <c r="JAH289" s="45"/>
      <c r="JAI289" s="45"/>
      <c r="JAJ289" s="45"/>
      <c r="JAK289" s="45"/>
      <c r="JAL289" s="45"/>
      <c r="JAM289" s="45"/>
      <c r="JAN289" s="45"/>
      <c r="JAO289" s="45"/>
      <c r="JAP289" s="45"/>
      <c r="JAQ289" s="45"/>
      <c r="JAR289" s="45"/>
      <c r="JAS289" s="45"/>
      <c r="JAT289" s="45"/>
      <c r="JAU289" s="45"/>
      <c r="JAV289" s="45"/>
      <c r="JAW289" s="45"/>
      <c r="JAX289" s="45"/>
      <c r="JAY289" s="45"/>
      <c r="JAZ289" s="45"/>
      <c r="JBA289" s="45"/>
      <c r="JBB289" s="45"/>
      <c r="JBC289" s="45"/>
      <c r="JBD289" s="45"/>
      <c r="JBE289" s="45"/>
      <c r="JBF289" s="45"/>
      <c r="JBG289" s="45"/>
      <c r="JBH289" s="45"/>
      <c r="JBI289" s="45"/>
      <c r="JBJ289" s="45"/>
      <c r="JBK289" s="45"/>
      <c r="JBL289" s="45"/>
      <c r="JBM289" s="45"/>
      <c r="JBN289" s="45"/>
      <c r="JBO289" s="45"/>
      <c r="JBP289" s="45"/>
      <c r="JBQ289" s="45"/>
      <c r="JBR289" s="45"/>
      <c r="JBS289" s="45"/>
      <c r="JBT289" s="45"/>
      <c r="JBU289" s="45"/>
      <c r="JBV289" s="45"/>
      <c r="JBW289" s="45"/>
      <c r="JBX289" s="45"/>
      <c r="JBY289" s="45"/>
      <c r="JBZ289" s="45"/>
      <c r="JCA289" s="45"/>
      <c r="JCB289" s="45"/>
      <c r="JCC289" s="45"/>
      <c r="JCD289" s="45"/>
      <c r="JCE289" s="45"/>
      <c r="JCF289" s="45"/>
      <c r="JCG289" s="45"/>
      <c r="JCH289" s="45"/>
      <c r="JCI289" s="45"/>
      <c r="JCJ289" s="45"/>
      <c r="JCK289" s="45"/>
      <c r="JCL289" s="45"/>
      <c r="JCM289" s="45"/>
      <c r="JCN289" s="45"/>
      <c r="JCO289" s="45"/>
      <c r="JCP289" s="45"/>
      <c r="JCQ289" s="45"/>
      <c r="JCR289" s="45"/>
      <c r="JCS289" s="45"/>
      <c r="JCT289" s="45"/>
      <c r="JCU289" s="45"/>
      <c r="JCV289" s="45"/>
      <c r="JCW289" s="45"/>
      <c r="JCX289" s="45"/>
      <c r="JCY289" s="45"/>
      <c r="JCZ289" s="45"/>
      <c r="JDA289" s="45"/>
      <c r="JDB289" s="45"/>
      <c r="JDC289" s="45"/>
      <c r="JDD289" s="45"/>
      <c r="JDE289" s="45"/>
      <c r="JDF289" s="45"/>
      <c r="JDG289" s="45"/>
      <c r="JDH289" s="45"/>
      <c r="JDI289" s="45"/>
      <c r="JDJ289" s="45"/>
      <c r="JDK289" s="45"/>
      <c r="JDL289" s="45"/>
      <c r="JDM289" s="45"/>
      <c r="JDN289" s="45"/>
      <c r="JDO289" s="45"/>
      <c r="JDP289" s="45"/>
      <c r="JDQ289" s="45"/>
      <c r="JDR289" s="45"/>
      <c r="JDS289" s="45"/>
      <c r="JDT289" s="45"/>
      <c r="JDU289" s="45"/>
      <c r="JDV289" s="45"/>
      <c r="JDW289" s="45"/>
      <c r="JDX289" s="45"/>
      <c r="JDY289" s="45"/>
      <c r="JDZ289" s="45"/>
      <c r="JEA289" s="45"/>
      <c r="JEB289" s="45"/>
      <c r="JEC289" s="45"/>
      <c r="JED289" s="45"/>
      <c r="JEE289" s="45"/>
      <c r="JEF289" s="45"/>
      <c r="JEG289" s="45"/>
      <c r="JEH289" s="45"/>
      <c r="JEI289" s="45"/>
      <c r="JEJ289" s="45"/>
      <c r="JEK289" s="45"/>
      <c r="JEL289" s="45"/>
      <c r="JEM289" s="45"/>
      <c r="JEN289" s="45"/>
      <c r="JEO289" s="45"/>
      <c r="JEP289" s="45"/>
      <c r="JEQ289" s="45"/>
      <c r="JER289" s="45"/>
      <c r="JES289" s="45"/>
      <c r="JET289" s="45"/>
      <c r="JEU289" s="45"/>
      <c r="JEV289" s="45"/>
      <c r="JEW289" s="45"/>
      <c r="JEX289" s="45"/>
      <c r="JEY289" s="45"/>
      <c r="JEZ289" s="45"/>
      <c r="JFA289" s="45"/>
      <c r="JFB289" s="45"/>
      <c r="JFC289" s="45"/>
      <c r="JFD289" s="45"/>
      <c r="JFE289" s="45"/>
      <c r="JFF289" s="45"/>
      <c r="JFG289" s="45"/>
      <c r="JFH289" s="45"/>
      <c r="JFI289" s="45"/>
      <c r="JFJ289" s="45"/>
      <c r="JFK289" s="45"/>
      <c r="JFL289" s="45"/>
      <c r="JFM289" s="45"/>
      <c r="JFN289" s="45"/>
      <c r="JFO289" s="45"/>
      <c r="JFP289" s="45"/>
      <c r="JFQ289" s="45"/>
      <c r="JFR289" s="45"/>
      <c r="JFS289" s="45"/>
      <c r="JFT289" s="45"/>
      <c r="JFU289" s="45"/>
      <c r="JFV289" s="45"/>
      <c r="JFW289" s="45"/>
      <c r="JFX289" s="45"/>
      <c r="JFY289" s="45"/>
      <c r="JFZ289" s="45"/>
      <c r="JGA289" s="45"/>
      <c r="JGB289" s="45"/>
      <c r="JGC289" s="45"/>
      <c r="JGD289" s="45"/>
      <c r="JGE289" s="45"/>
      <c r="JGF289" s="45"/>
      <c r="JGG289" s="45"/>
      <c r="JGH289" s="45"/>
      <c r="JGI289" s="45"/>
      <c r="JGJ289" s="45"/>
      <c r="JGK289" s="45"/>
      <c r="JGL289" s="45"/>
      <c r="JGM289" s="45"/>
      <c r="JGN289" s="45"/>
      <c r="JGO289" s="45"/>
      <c r="JGP289" s="45"/>
      <c r="JGQ289" s="45"/>
      <c r="JGR289" s="45"/>
      <c r="JGS289" s="45"/>
      <c r="JGT289" s="45"/>
      <c r="JGU289" s="45"/>
      <c r="JGV289" s="45"/>
      <c r="JGW289" s="45"/>
      <c r="JGX289" s="45"/>
      <c r="JGY289" s="45"/>
      <c r="JGZ289" s="45"/>
      <c r="JHA289" s="45"/>
      <c r="JHB289" s="45"/>
      <c r="JHC289" s="45"/>
      <c r="JHD289" s="45"/>
      <c r="JHE289" s="45"/>
      <c r="JHF289" s="45"/>
      <c r="JHG289" s="45"/>
      <c r="JHH289" s="45"/>
      <c r="JHI289" s="45"/>
      <c r="JHJ289" s="45"/>
      <c r="JHK289" s="45"/>
      <c r="JHL289" s="45"/>
      <c r="JHM289" s="45"/>
      <c r="JHN289" s="45"/>
      <c r="JHO289" s="45"/>
      <c r="JHP289" s="45"/>
      <c r="JHQ289" s="45"/>
      <c r="JHR289" s="45"/>
      <c r="JHS289" s="45"/>
      <c r="JHT289" s="45"/>
      <c r="JHU289" s="45"/>
      <c r="JHV289" s="45"/>
      <c r="JHW289" s="45"/>
      <c r="JHX289" s="45"/>
      <c r="JHY289" s="45"/>
      <c r="JHZ289" s="45"/>
      <c r="JIA289" s="45"/>
      <c r="JIB289" s="45"/>
      <c r="JIC289" s="45"/>
      <c r="JID289" s="45"/>
      <c r="JIE289" s="45"/>
      <c r="JIF289" s="45"/>
      <c r="JIG289" s="45"/>
      <c r="JIH289" s="45"/>
      <c r="JII289" s="45"/>
      <c r="JIJ289" s="45"/>
      <c r="JIK289" s="45"/>
      <c r="JIL289" s="45"/>
      <c r="JIM289" s="45"/>
      <c r="JIN289" s="45"/>
      <c r="JIO289" s="45"/>
      <c r="JIP289" s="45"/>
      <c r="JIQ289" s="45"/>
      <c r="JIR289" s="45"/>
      <c r="JIS289" s="45"/>
      <c r="JIT289" s="45"/>
      <c r="JIU289" s="45"/>
      <c r="JIV289" s="45"/>
      <c r="JIW289" s="45"/>
      <c r="JIX289" s="45"/>
      <c r="JIY289" s="45"/>
      <c r="JIZ289" s="45"/>
      <c r="JJA289" s="45"/>
      <c r="JJB289" s="45"/>
      <c r="JJC289" s="45"/>
      <c r="JJD289" s="45"/>
      <c r="JJE289" s="45"/>
      <c r="JJF289" s="45"/>
      <c r="JJG289" s="45"/>
      <c r="JJH289" s="45"/>
      <c r="JJI289" s="45"/>
      <c r="JJJ289" s="45"/>
      <c r="JJK289" s="45"/>
      <c r="JJL289" s="45"/>
      <c r="JJM289" s="45"/>
      <c r="JJN289" s="45"/>
      <c r="JJO289" s="45"/>
      <c r="JJP289" s="45"/>
      <c r="JJQ289" s="45"/>
      <c r="JJR289" s="45"/>
      <c r="JJS289" s="45"/>
      <c r="JJT289" s="45"/>
      <c r="JJU289" s="45"/>
      <c r="JJV289" s="45"/>
      <c r="JJW289" s="45"/>
      <c r="JJX289" s="45"/>
      <c r="JJY289" s="45"/>
      <c r="JJZ289" s="45"/>
      <c r="JKA289" s="45"/>
      <c r="JKB289" s="45"/>
      <c r="JKC289" s="45"/>
      <c r="JKD289" s="45"/>
      <c r="JKE289" s="45"/>
      <c r="JKF289" s="45"/>
      <c r="JKG289" s="45"/>
      <c r="JKH289" s="45"/>
      <c r="JKI289" s="45"/>
      <c r="JKJ289" s="45"/>
      <c r="JKK289" s="45"/>
      <c r="JKL289" s="45"/>
      <c r="JKM289" s="45"/>
      <c r="JKN289" s="45"/>
      <c r="JKO289" s="45"/>
      <c r="JKP289" s="45"/>
      <c r="JKQ289" s="45"/>
      <c r="JKR289" s="45"/>
      <c r="JKS289" s="45"/>
      <c r="JKT289" s="45"/>
      <c r="JKU289" s="45"/>
      <c r="JKV289" s="45"/>
      <c r="JKW289" s="45"/>
      <c r="JKX289" s="45"/>
      <c r="JKY289" s="45"/>
      <c r="JKZ289" s="45"/>
      <c r="JLA289" s="45"/>
      <c r="JLB289" s="45"/>
      <c r="JLC289" s="45"/>
      <c r="JLD289" s="45"/>
      <c r="JLE289" s="45"/>
      <c r="JLF289" s="45"/>
      <c r="JLG289" s="45"/>
      <c r="JLH289" s="45"/>
      <c r="JLI289" s="45"/>
      <c r="JLJ289" s="45"/>
      <c r="JLK289" s="45"/>
      <c r="JLL289" s="45"/>
      <c r="JLM289" s="45"/>
      <c r="JLN289" s="45"/>
      <c r="JLO289" s="45"/>
      <c r="JLP289" s="45"/>
      <c r="JLQ289" s="45"/>
      <c r="JLR289" s="45"/>
      <c r="JLS289" s="45"/>
      <c r="JLT289" s="45"/>
      <c r="JLU289" s="45"/>
      <c r="JLV289" s="45"/>
      <c r="JLW289" s="45"/>
      <c r="JLX289" s="45"/>
      <c r="JLY289" s="45"/>
      <c r="JLZ289" s="45"/>
      <c r="JMA289" s="45"/>
      <c r="JMB289" s="45"/>
      <c r="JMC289" s="45"/>
      <c r="JMD289" s="45"/>
      <c r="JME289" s="45"/>
      <c r="JMF289" s="45"/>
      <c r="JMG289" s="45"/>
      <c r="JMH289" s="45"/>
      <c r="JMI289" s="45"/>
      <c r="JMJ289" s="45"/>
      <c r="JMK289" s="45"/>
      <c r="JML289" s="45"/>
      <c r="JMM289" s="45"/>
      <c r="JMN289" s="45"/>
      <c r="JMO289" s="45"/>
      <c r="JMP289" s="45"/>
      <c r="JMQ289" s="45"/>
      <c r="JMR289" s="45"/>
      <c r="JMS289" s="45"/>
      <c r="JMT289" s="45"/>
      <c r="JMU289" s="45"/>
      <c r="JMV289" s="45"/>
      <c r="JMW289" s="45"/>
      <c r="JMX289" s="45"/>
      <c r="JMY289" s="45"/>
      <c r="JMZ289" s="45"/>
      <c r="JNA289" s="45"/>
      <c r="JNB289" s="45"/>
      <c r="JNC289" s="45"/>
      <c r="JND289" s="45"/>
      <c r="JNE289" s="45"/>
      <c r="JNF289" s="45"/>
      <c r="JNG289" s="45"/>
      <c r="JNH289" s="45"/>
      <c r="JNI289" s="45"/>
      <c r="JNJ289" s="45"/>
      <c r="JNK289" s="45"/>
      <c r="JNL289" s="45"/>
      <c r="JNM289" s="45"/>
      <c r="JNN289" s="45"/>
      <c r="JNO289" s="45"/>
      <c r="JNP289" s="45"/>
      <c r="JNQ289" s="45"/>
      <c r="JNR289" s="45"/>
      <c r="JNS289" s="45"/>
      <c r="JNT289" s="45"/>
      <c r="JNU289" s="45"/>
      <c r="JNV289" s="45"/>
      <c r="JNW289" s="45"/>
      <c r="JNX289" s="45"/>
      <c r="JNY289" s="45"/>
      <c r="JNZ289" s="45"/>
      <c r="JOA289" s="45"/>
      <c r="JOB289" s="45"/>
      <c r="JOC289" s="45"/>
      <c r="JOD289" s="45"/>
      <c r="JOE289" s="45"/>
      <c r="JOF289" s="45"/>
      <c r="JOG289" s="45"/>
      <c r="JOH289" s="45"/>
      <c r="JOI289" s="45"/>
      <c r="JOJ289" s="45"/>
      <c r="JOK289" s="45"/>
      <c r="JOL289" s="45"/>
      <c r="JOM289" s="45"/>
      <c r="JON289" s="45"/>
      <c r="JOO289" s="45"/>
      <c r="JOP289" s="45"/>
      <c r="JOQ289" s="45"/>
      <c r="JOR289" s="45"/>
      <c r="JOS289" s="45"/>
      <c r="JOT289" s="45"/>
      <c r="JOU289" s="45"/>
      <c r="JOV289" s="45"/>
      <c r="JOW289" s="45"/>
      <c r="JOX289" s="45"/>
      <c r="JOY289" s="45"/>
      <c r="JOZ289" s="45"/>
      <c r="JPA289" s="45"/>
      <c r="JPB289" s="45"/>
      <c r="JPC289" s="45"/>
      <c r="JPD289" s="45"/>
      <c r="JPE289" s="45"/>
      <c r="JPF289" s="45"/>
      <c r="JPG289" s="45"/>
      <c r="JPH289" s="45"/>
      <c r="JPI289" s="45"/>
      <c r="JPJ289" s="45"/>
      <c r="JPK289" s="45"/>
      <c r="JPL289" s="45"/>
      <c r="JPM289" s="45"/>
      <c r="JPN289" s="45"/>
      <c r="JPO289" s="45"/>
      <c r="JPP289" s="45"/>
      <c r="JPQ289" s="45"/>
      <c r="JPR289" s="45"/>
      <c r="JPS289" s="45"/>
      <c r="JPT289" s="45"/>
      <c r="JPU289" s="45"/>
      <c r="JPV289" s="45"/>
      <c r="JPW289" s="45"/>
      <c r="JPX289" s="45"/>
      <c r="JPY289" s="45"/>
      <c r="JPZ289" s="45"/>
      <c r="JQA289" s="45"/>
      <c r="JQB289" s="45"/>
      <c r="JQC289" s="45"/>
      <c r="JQD289" s="45"/>
      <c r="JQE289" s="45"/>
      <c r="JQF289" s="45"/>
      <c r="JQG289" s="45"/>
      <c r="JQH289" s="45"/>
      <c r="JQI289" s="45"/>
      <c r="JQJ289" s="45"/>
      <c r="JQK289" s="45"/>
      <c r="JQL289" s="45"/>
      <c r="JQM289" s="45"/>
      <c r="JQN289" s="45"/>
      <c r="JQO289" s="45"/>
      <c r="JQP289" s="45"/>
      <c r="JQQ289" s="45"/>
      <c r="JQR289" s="45"/>
      <c r="JQS289" s="45"/>
      <c r="JQT289" s="45"/>
      <c r="JQU289" s="45"/>
      <c r="JQV289" s="45"/>
      <c r="JQW289" s="45"/>
      <c r="JQX289" s="45"/>
      <c r="JQY289" s="45"/>
      <c r="JQZ289" s="45"/>
      <c r="JRA289" s="45"/>
      <c r="JRB289" s="45"/>
      <c r="JRC289" s="45"/>
      <c r="JRD289" s="45"/>
      <c r="JRE289" s="45"/>
      <c r="JRF289" s="45"/>
      <c r="JRG289" s="45"/>
      <c r="JRH289" s="45"/>
      <c r="JRI289" s="45"/>
      <c r="JRJ289" s="45"/>
      <c r="JRK289" s="45"/>
      <c r="JRL289" s="45"/>
      <c r="JRM289" s="45"/>
      <c r="JRN289" s="45"/>
      <c r="JRO289" s="45"/>
      <c r="JRP289" s="45"/>
      <c r="JRQ289" s="45"/>
      <c r="JRR289" s="45"/>
      <c r="JRS289" s="45"/>
      <c r="JRT289" s="45"/>
      <c r="JRU289" s="45"/>
      <c r="JRV289" s="45"/>
      <c r="JRW289" s="45"/>
      <c r="JRX289" s="45"/>
      <c r="JRY289" s="45"/>
      <c r="JRZ289" s="45"/>
      <c r="JSA289" s="45"/>
      <c r="JSB289" s="45"/>
      <c r="JSC289" s="45"/>
      <c r="JSD289" s="45"/>
      <c r="JSE289" s="45"/>
      <c r="JSF289" s="45"/>
      <c r="JSG289" s="45"/>
      <c r="JSH289" s="45"/>
      <c r="JSI289" s="45"/>
      <c r="JSJ289" s="45"/>
      <c r="JSK289" s="45"/>
      <c r="JSL289" s="45"/>
      <c r="JSM289" s="45"/>
      <c r="JSN289" s="45"/>
      <c r="JSO289" s="45"/>
      <c r="JSP289" s="45"/>
      <c r="JSQ289" s="45"/>
      <c r="JSR289" s="45"/>
      <c r="JSS289" s="45"/>
      <c r="JST289" s="45"/>
      <c r="JSU289" s="45"/>
      <c r="JSV289" s="45"/>
      <c r="JSW289" s="45"/>
      <c r="JSX289" s="45"/>
      <c r="JSY289" s="45"/>
      <c r="JSZ289" s="45"/>
      <c r="JTA289" s="45"/>
      <c r="JTB289" s="45"/>
      <c r="JTC289" s="45"/>
      <c r="JTD289" s="45"/>
      <c r="JTE289" s="45"/>
      <c r="JTF289" s="45"/>
      <c r="JTG289" s="45"/>
      <c r="JTH289" s="45"/>
      <c r="JTI289" s="45"/>
      <c r="JTJ289" s="45"/>
      <c r="JTK289" s="45"/>
      <c r="JTL289" s="45"/>
      <c r="JTM289" s="45"/>
      <c r="JTN289" s="45"/>
      <c r="JTO289" s="45"/>
      <c r="JTP289" s="45"/>
      <c r="JTQ289" s="45"/>
      <c r="JTR289" s="45"/>
      <c r="JTS289" s="45"/>
      <c r="JTT289" s="45"/>
      <c r="JTU289" s="45"/>
      <c r="JTV289" s="45"/>
      <c r="JTW289" s="45"/>
      <c r="JTX289" s="45"/>
      <c r="JTY289" s="45"/>
      <c r="JTZ289" s="45"/>
      <c r="JUA289" s="45"/>
      <c r="JUB289" s="45"/>
      <c r="JUC289" s="45"/>
      <c r="JUD289" s="45"/>
      <c r="JUE289" s="45"/>
      <c r="JUF289" s="45"/>
      <c r="JUG289" s="45"/>
      <c r="JUH289" s="45"/>
      <c r="JUI289" s="45"/>
      <c r="JUJ289" s="45"/>
      <c r="JUK289" s="45"/>
      <c r="JUL289" s="45"/>
      <c r="JUM289" s="45"/>
      <c r="JUN289" s="45"/>
      <c r="JUO289" s="45"/>
      <c r="JUP289" s="45"/>
      <c r="JUQ289" s="45"/>
      <c r="JUR289" s="45"/>
      <c r="JUS289" s="45"/>
      <c r="JUT289" s="45"/>
      <c r="JUU289" s="45"/>
      <c r="JUV289" s="45"/>
      <c r="JUW289" s="45"/>
      <c r="JUX289" s="45"/>
      <c r="JUY289" s="45"/>
      <c r="JUZ289" s="45"/>
      <c r="JVA289" s="45"/>
      <c r="JVB289" s="45"/>
      <c r="JVC289" s="45"/>
      <c r="JVD289" s="45"/>
      <c r="JVE289" s="45"/>
      <c r="JVF289" s="45"/>
      <c r="JVG289" s="45"/>
      <c r="JVH289" s="45"/>
      <c r="JVI289" s="45"/>
      <c r="JVJ289" s="45"/>
      <c r="JVK289" s="45"/>
      <c r="JVL289" s="45"/>
      <c r="JVM289" s="45"/>
      <c r="JVN289" s="45"/>
      <c r="JVO289" s="45"/>
      <c r="JVP289" s="45"/>
      <c r="JVQ289" s="45"/>
      <c r="JVR289" s="45"/>
      <c r="JVS289" s="45"/>
      <c r="JVT289" s="45"/>
      <c r="JVU289" s="45"/>
      <c r="JVV289" s="45"/>
      <c r="JVW289" s="45"/>
      <c r="JVX289" s="45"/>
      <c r="JVY289" s="45"/>
      <c r="JVZ289" s="45"/>
      <c r="JWA289" s="45"/>
      <c r="JWB289" s="45"/>
      <c r="JWC289" s="45"/>
      <c r="JWD289" s="45"/>
      <c r="JWE289" s="45"/>
      <c r="JWF289" s="45"/>
      <c r="JWG289" s="45"/>
      <c r="JWH289" s="45"/>
      <c r="JWI289" s="45"/>
      <c r="JWJ289" s="45"/>
      <c r="JWK289" s="45"/>
      <c r="JWL289" s="45"/>
      <c r="JWM289" s="45"/>
      <c r="JWN289" s="45"/>
      <c r="JWO289" s="45"/>
      <c r="JWP289" s="45"/>
      <c r="JWQ289" s="45"/>
      <c r="JWR289" s="45"/>
      <c r="JWS289" s="45"/>
      <c r="JWT289" s="45"/>
      <c r="JWU289" s="45"/>
      <c r="JWV289" s="45"/>
      <c r="JWW289" s="45"/>
      <c r="JWX289" s="45"/>
      <c r="JWY289" s="45"/>
      <c r="JWZ289" s="45"/>
      <c r="JXA289" s="45"/>
      <c r="JXB289" s="45"/>
      <c r="JXC289" s="45"/>
      <c r="JXD289" s="45"/>
      <c r="JXE289" s="45"/>
      <c r="JXF289" s="45"/>
      <c r="JXG289" s="45"/>
      <c r="JXH289" s="45"/>
      <c r="JXI289" s="45"/>
      <c r="JXJ289" s="45"/>
      <c r="JXK289" s="45"/>
      <c r="JXL289" s="45"/>
      <c r="JXM289" s="45"/>
      <c r="JXN289" s="45"/>
      <c r="JXO289" s="45"/>
      <c r="JXP289" s="45"/>
      <c r="JXQ289" s="45"/>
      <c r="JXR289" s="45"/>
      <c r="JXS289" s="45"/>
      <c r="JXT289" s="45"/>
      <c r="JXU289" s="45"/>
      <c r="JXV289" s="45"/>
      <c r="JXW289" s="45"/>
      <c r="JXX289" s="45"/>
      <c r="JXY289" s="45"/>
      <c r="JXZ289" s="45"/>
      <c r="JYA289" s="45"/>
      <c r="JYB289" s="45"/>
      <c r="JYC289" s="45"/>
      <c r="JYD289" s="45"/>
      <c r="JYE289" s="45"/>
      <c r="JYF289" s="45"/>
      <c r="JYG289" s="45"/>
      <c r="JYH289" s="45"/>
      <c r="JYI289" s="45"/>
      <c r="JYJ289" s="45"/>
      <c r="JYK289" s="45"/>
      <c r="JYL289" s="45"/>
      <c r="JYM289" s="45"/>
      <c r="JYN289" s="45"/>
      <c r="JYO289" s="45"/>
      <c r="JYP289" s="45"/>
      <c r="JYQ289" s="45"/>
      <c r="JYR289" s="45"/>
      <c r="JYS289" s="45"/>
      <c r="JYT289" s="45"/>
      <c r="JYU289" s="45"/>
      <c r="JYV289" s="45"/>
      <c r="JYW289" s="45"/>
      <c r="JYX289" s="45"/>
      <c r="JYY289" s="45"/>
      <c r="JYZ289" s="45"/>
      <c r="JZA289" s="45"/>
      <c r="JZB289" s="45"/>
      <c r="JZC289" s="45"/>
      <c r="JZD289" s="45"/>
      <c r="JZE289" s="45"/>
      <c r="JZF289" s="45"/>
      <c r="JZG289" s="45"/>
      <c r="JZH289" s="45"/>
      <c r="JZI289" s="45"/>
      <c r="JZJ289" s="45"/>
      <c r="JZK289" s="45"/>
      <c r="JZL289" s="45"/>
      <c r="JZM289" s="45"/>
      <c r="JZN289" s="45"/>
      <c r="JZO289" s="45"/>
      <c r="JZP289" s="45"/>
      <c r="JZQ289" s="45"/>
      <c r="JZR289" s="45"/>
      <c r="JZS289" s="45"/>
      <c r="JZT289" s="45"/>
      <c r="JZU289" s="45"/>
      <c r="JZV289" s="45"/>
      <c r="JZW289" s="45"/>
      <c r="JZX289" s="45"/>
      <c r="JZY289" s="45"/>
      <c r="JZZ289" s="45"/>
      <c r="KAA289" s="45"/>
      <c r="KAB289" s="45"/>
      <c r="KAC289" s="45"/>
      <c r="KAD289" s="45"/>
      <c r="KAE289" s="45"/>
      <c r="KAF289" s="45"/>
      <c r="KAG289" s="45"/>
      <c r="KAH289" s="45"/>
      <c r="KAI289" s="45"/>
      <c r="KAJ289" s="45"/>
      <c r="KAK289" s="45"/>
      <c r="KAL289" s="45"/>
      <c r="KAM289" s="45"/>
      <c r="KAN289" s="45"/>
      <c r="KAO289" s="45"/>
      <c r="KAP289" s="45"/>
      <c r="KAQ289" s="45"/>
      <c r="KAR289" s="45"/>
      <c r="KAS289" s="45"/>
      <c r="KAT289" s="45"/>
      <c r="KAU289" s="45"/>
      <c r="KAV289" s="45"/>
      <c r="KAW289" s="45"/>
      <c r="KAX289" s="45"/>
      <c r="KAY289" s="45"/>
      <c r="KAZ289" s="45"/>
      <c r="KBA289" s="45"/>
      <c r="KBB289" s="45"/>
      <c r="KBC289" s="45"/>
      <c r="KBD289" s="45"/>
      <c r="KBE289" s="45"/>
      <c r="KBF289" s="45"/>
      <c r="KBG289" s="45"/>
      <c r="KBH289" s="45"/>
      <c r="KBI289" s="45"/>
      <c r="KBJ289" s="45"/>
      <c r="KBK289" s="45"/>
      <c r="KBL289" s="45"/>
      <c r="KBM289" s="45"/>
      <c r="KBN289" s="45"/>
      <c r="KBO289" s="45"/>
      <c r="KBP289" s="45"/>
      <c r="KBQ289" s="45"/>
      <c r="KBR289" s="45"/>
      <c r="KBS289" s="45"/>
      <c r="KBT289" s="45"/>
      <c r="KBU289" s="45"/>
      <c r="KBV289" s="45"/>
      <c r="KBW289" s="45"/>
      <c r="KBX289" s="45"/>
      <c r="KBY289" s="45"/>
      <c r="KBZ289" s="45"/>
      <c r="KCA289" s="45"/>
      <c r="KCB289" s="45"/>
      <c r="KCC289" s="45"/>
      <c r="KCD289" s="45"/>
      <c r="KCE289" s="45"/>
      <c r="KCF289" s="45"/>
      <c r="KCG289" s="45"/>
      <c r="KCH289" s="45"/>
      <c r="KCI289" s="45"/>
      <c r="KCJ289" s="45"/>
      <c r="KCK289" s="45"/>
      <c r="KCL289" s="45"/>
      <c r="KCM289" s="45"/>
      <c r="KCN289" s="45"/>
      <c r="KCO289" s="45"/>
      <c r="KCP289" s="45"/>
      <c r="KCQ289" s="45"/>
      <c r="KCR289" s="45"/>
      <c r="KCS289" s="45"/>
      <c r="KCT289" s="45"/>
      <c r="KCU289" s="45"/>
      <c r="KCV289" s="45"/>
      <c r="KCW289" s="45"/>
      <c r="KCX289" s="45"/>
      <c r="KCY289" s="45"/>
      <c r="KCZ289" s="45"/>
      <c r="KDA289" s="45"/>
      <c r="KDB289" s="45"/>
      <c r="KDC289" s="45"/>
      <c r="KDD289" s="45"/>
      <c r="KDE289" s="45"/>
      <c r="KDF289" s="45"/>
      <c r="KDG289" s="45"/>
      <c r="KDH289" s="45"/>
      <c r="KDI289" s="45"/>
      <c r="KDJ289" s="45"/>
      <c r="KDK289" s="45"/>
      <c r="KDL289" s="45"/>
      <c r="KDM289" s="45"/>
      <c r="KDN289" s="45"/>
      <c r="KDO289" s="45"/>
      <c r="KDP289" s="45"/>
      <c r="KDQ289" s="45"/>
      <c r="KDR289" s="45"/>
      <c r="KDS289" s="45"/>
      <c r="KDT289" s="45"/>
      <c r="KDU289" s="45"/>
      <c r="KDV289" s="45"/>
      <c r="KDW289" s="45"/>
      <c r="KDX289" s="45"/>
      <c r="KDY289" s="45"/>
      <c r="KDZ289" s="45"/>
      <c r="KEA289" s="45"/>
      <c r="KEB289" s="45"/>
      <c r="KEC289" s="45"/>
      <c r="KED289" s="45"/>
      <c r="KEE289" s="45"/>
      <c r="KEF289" s="45"/>
      <c r="KEG289" s="45"/>
      <c r="KEH289" s="45"/>
      <c r="KEI289" s="45"/>
      <c r="KEJ289" s="45"/>
      <c r="KEK289" s="45"/>
      <c r="KEL289" s="45"/>
      <c r="KEM289" s="45"/>
      <c r="KEN289" s="45"/>
      <c r="KEO289" s="45"/>
      <c r="KEP289" s="45"/>
      <c r="KEQ289" s="45"/>
      <c r="KER289" s="45"/>
      <c r="KES289" s="45"/>
      <c r="KET289" s="45"/>
      <c r="KEU289" s="45"/>
      <c r="KEV289" s="45"/>
      <c r="KEW289" s="45"/>
      <c r="KEX289" s="45"/>
      <c r="KEY289" s="45"/>
      <c r="KEZ289" s="45"/>
      <c r="KFA289" s="45"/>
      <c r="KFB289" s="45"/>
      <c r="KFC289" s="45"/>
      <c r="KFD289" s="45"/>
      <c r="KFE289" s="45"/>
      <c r="KFF289" s="45"/>
      <c r="KFG289" s="45"/>
      <c r="KFH289" s="45"/>
      <c r="KFI289" s="45"/>
      <c r="KFJ289" s="45"/>
      <c r="KFK289" s="45"/>
      <c r="KFL289" s="45"/>
      <c r="KFM289" s="45"/>
      <c r="KFN289" s="45"/>
      <c r="KFO289" s="45"/>
      <c r="KFP289" s="45"/>
      <c r="KFQ289" s="45"/>
      <c r="KFR289" s="45"/>
      <c r="KFS289" s="45"/>
      <c r="KFT289" s="45"/>
      <c r="KFU289" s="45"/>
      <c r="KFV289" s="45"/>
      <c r="KFW289" s="45"/>
      <c r="KFX289" s="45"/>
      <c r="KFY289" s="45"/>
      <c r="KFZ289" s="45"/>
      <c r="KGA289" s="45"/>
      <c r="KGB289" s="45"/>
      <c r="KGC289" s="45"/>
      <c r="KGD289" s="45"/>
      <c r="KGE289" s="45"/>
      <c r="KGF289" s="45"/>
      <c r="KGG289" s="45"/>
      <c r="KGH289" s="45"/>
      <c r="KGI289" s="45"/>
      <c r="KGJ289" s="45"/>
      <c r="KGK289" s="45"/>
      <c r="KGL289" s="45"/>
      <c r="KGM289" s="45"/>
      <c r="KGN289" s="45"/>
      <c r="KGO289" s="45"/>
      <c r="KGP289" s="45"/>
      <c r="KGQ289" s="45"/>
      <c r="KGR289" s="45"/>
      <c r="KGS289" s="45"/>
      <c r="KGT289" s="45"/>
      <c r="KGU289" s="45"/>
      <c r="KGV289" s="45"/>
      <c r="KGW289" s="45"/>
      <c r="KGX289" s="45"/>
      <c r="KGY289" s="45"/>
      <c r="KGZ289" s="45"/>
      <c r="KHA289" s="45"/>
      <c r="KHB289" s="45"/>
      <c r="KHC289" s="45"/>
      <c r="KHD289" s="45"/>
      <c r="KHE289" s="45"/>
      <c r="KHF289" s="45"/>
      <c r="KHG289" s="45"/>
      <c r="KHH289" s="45"/>
      <c r="KHI289" s="45"/>
      <c r="KHJ289" s="45"/>
      <c r="KHK289" s="45"/>
      <c r="KHL289" s="45"/>
      <c r="KHM289" s="45"/>
      <c r="KHN289" s="45"/>
      <c r="KHO289" s="45"/>
      <c r="KHP289" s="45"/>
      <c r="KHQ289" s="45"/>
      <c r="KHR289" s="45"/>
      <c r="KHS289" s="45"/>
      <c r="KHT289" s="45"/>
      <c r="KHU289" s="45"/>
      <c r="KHV289" s="45"/>
      <c r="KHW289" s="45"/>
      <c r="KHX289" s="45"/>
      <c r="KHY289" s="45"/>
      <c r="KHZ289" s="45"/>
      <c r="KIA289" s="45"/>
      <c r="KIB289" s="45"/>
      <c r="KIC289" s="45"/>
      <c r="KID289" s="45"/>
      <c r="KIE289" s="45"/>
      <c r="KIF289" s="45"/>
      <c r="KIG289" s="45"/>
      <c r="KIH289" s="45"/>
      <c r="KII289" s="45"/>
      <c r="KIJ289" s="45"/>
      <c r="KIK289" s="45"/>
      <c r="KIL289" s="45"/>
      <c r="KIM289" s="45"/>
      <c r="KIN289" s="45"/>
      <c r="KIO289" s="45"/>
      <c r="KIP289" s="45"/>
      <c r="KIQ289" s="45"/>
      <c r="KIR289" s="45"/>
      <c r="KIS289" s="45"/>
      <c r="KIT289" s="45"/>
      <c r="KIU289" s="45"/>
      <c r="KIV289" s="45"/>
      <c r="KIW289" s="45"/>
      <c r="KIX289" s="45"/>
      <c r="KIY289" s="45"/>
      <c r="KIZ289" s="45"/>
      <c r="KJA289" s="45"/>
      <c r="KJB289" s="45"/>
      <c r="KJC289" s="45"/>
      <c r="KJD289" s="45"/>
      <c r="KJE289" s="45"/>
      <c r="KJF289" s="45"/>
      <c r="KJG289" s="45"/>
      <c r="KJH289" s="45"/>
      <c r="KJI289" s="45"/>
      <c r="KJJ289" s="45"/>
      <c r="KJK289" s="45"/>
      <c r="KJL289" s="45"/>
      <c r="KJM289" s="45"/>
      <c r="KJN289" s="45"/>
      <c r="KJO289" s="45"/>
      <c r="KJP289" s="45"/>
      <c r="KJQ289" s="45"/>
      <c r="KJR289" s="45"/>
      <c r="KJS289" s="45"/>
      <c r="KJT289" s="45"/>
      <c r="KJU289" s="45"/>
      <c r="KJV289" s="45"/>
      <c r="KJW289" s="45"/>
      <c r="KJX289" s="45"/>
      <c r="KJY289" s="45"/>
      <c r="KJZ289" s="45"/>
      <c r="KKA289" s="45"/>
      <c r="KKB289" s="45"/>
      <c r="KKC289" s="45"/>
      <c r="KKD289" s="45"/>
      <c r="KKE289" s="45"/>
      <c r="KKF289" s="45"/>
      <c r="KKG289" s="45"/>
      <c r="KKH289" s="45"/>
      <c r="KKI289" s="45"/>
      <c r="KKJ289" s="45"/>
      <c r="KKK289" s="45"/>
      <c r="KKL289" s="45"/>
      <c r="KKM289" s="45"/>
      <c r="KKN289" s="45"/>
      <c r="KKO289" s="45"/>
      <c r="KKP289" s="45"/>
      <c r="KKQ289" s="45"/>
      <c r="KKR289" s="45"/>
      <c r="KKS289" s="45"/>
      <c r="KKT289" s="45"/>
      <c r="KKU289" s="45"/>
      <c r="KKV289" s="45"/>
      <c r="KKW289" s="45"/>
      <c r="KKX289" s="45"/>
      <c r="KKY289" s="45"/>
      <c r="KKZ289" s="45"/>
      <c r="KLA289" s="45"/>
      <c r="KLB289" s="45"/>
      <c r="KLC289" s="45"/>
      <c r="KLD289" s="45"/>
      <c r="KLE289" s="45"/>
      <c r="KLF289" s="45"/>
      <c r="KLG289" s="45"/>
      <c r="KLH289" s="45"/>
      <c r="KLI289" s="45"/>
      <c r="KLJ289" s="45"/>
      <c r="KLK289" s="45"/>
      <c r="KLL289" s="45"/>
      <c r="KLM289" s="45"/>
      <c r="KLN289" s="45"/>
      <c r="KLO289" s="45"/>
      <c r="KLP289" s="45"/>
      <c r="KLQ289" s="45"/>
      <c r="KLR289" s="45"/>
      <c r="KLS289" s="45"/>
      <c r="KLT289" s="45"/>
      <c r="KLU289" s="45"/>
      <c r="KLV289" s="45"/>
      <c r="KLW289" s="45"/>
      <c r="KLX289" s="45"/>
      <c r="KLY289" s="45"/>
      <c r="KLZ289" s="45"/>
      <c r="KMA289" s="45"/>
      <c r="KMB289" s="45"/>
      <c r="KMC289" s="45"/>
      <c r="KMD289" s="45"/>
      <c r="KME289" s="45"/>
      <c r="KMF289" s="45"/>
      <c r="KMG289" s="45"/>
      <c r="KMH289" s="45"/>
      <c r="KMI289" s="45"/>
      <c r="KMJ289" s="45"/>
      <c r="KMK289" s="45"/>
      <c r="KML289" s="45"/>
      <c r="KMM289" s="45"/>
      <c r="KMN289" s="45"/>
      <c r="KMO289" s="45"/>
      <c r="KMP289" s="45"/>
      <c r="KMQ289" s="45"/>
      <c r="KMR289" s="45"/>
      <c r="KMS289" s="45"/>
      <c r="KMT289" s="45"/>
      <c r="KMU289" s="45"/>
      <c r="KMV289" s="45"/>
      <c r="KMW289" s="45"/>
      <c r="KMX289" s="45"/>
      <c r="KMY289" s="45"/>
      <c r="KMZ289" s="45"/>
      <c r="KNA289" s="45"/>
      <c r="KNB289" s="45"/>
      <c r="KNC289" s="45"/>
      <c r="KND289" s="45"/>
      <c r="KNE289" s="45"/>
      <c r="KNF289" s="45"/>
      <c r="KNG289" s="45"/>
      <c r="KNH289" s="45"/>
      <c r="KNI289" s="45"/>
      <c r="KNJ289" s="45"/>
      <c r="KNK289" s="45"/>
      <c r="KNL289" s="45"/>
      <c r="KNM289" s="45"/>
      <c r="KNN289" s="45"/>
      <c r="KNO289" s="45"/>
      <c r="KNP289" s="45"/>
      <c r="KNQ289" s="45"/>
      <c r="KNR289" s="45"/>
      <c r="KNS289" s="45"/>
      <c r="KNT289" s="45"/>
      <c r="KNU289" s="45"/>
      <c r="KNV289" s="45"/>
      <c r="KNW289" s="45"/>
      <c r="KNX289" s="45"/>
      <c r="KNY289" s="45"/>
      <c r="KNZ289" s="45"/>
      <c r="KOA289" s="45"/>
      <c r="KOB289" s="45"/>
      <c r="KOC289" s="45"/>
      <c r="KOD289" s="45"/>
      <c r="KOE289" s="45"/>
      <c r="KOF289" s="45"/>
      <c r="KOG289" s="45"/>
      <c r="KOH289" s="45"/>
      <c r="KOI289" s="45"/>
      <c r="KOJ289" s="45"/>
      <c r="KOK289" s="45"/>
      <c r="KOL289" s="45"/>
      <c r="KOM289" s="45"/>
      <c r="KON289" s="45"/>
      <c r="KOO289" s="45"/>
      <c r="KOP289" s="45"/>
      <c r="KOQ289" s="45"/>
      <c r="KOR289" s="45"/>
      <c r="KOS289" s="45"/>
      <c r="KOT289" s="45"/>
      <c r="KOU289" s="45"/>
      <c r="KOV289" s="45"/>
      <c r="KOW289" s="45"/>
      <c r="KOX289" s="45"/>
      <c r="KOY289" s="45"/>
      <c r="KOZ289" s="45"/>
      <c r="KPA289" s="45"/>
      <c r="KPB289" s="45"/>
      <c r="KPC289" s="45"/>
      <c r="KPD289" s="45"/>
      <c r="KPE289" s="45"/>
      <c r="KPF289" s="45"/>
      <c r="KPG289" s="45"/>
      <c r="KPH289" s="45"/>
      <c r="KPI289" s="45"/>
      <c r="KPJ289" s="45"/>
      <c r="KPK289" s="45"/>
      <c r="KPL289" s="45"/>
      <c r="KPM289" s="45"/>
      <c r="KPN289" s="45"/>
      <c r="KPO289" s="45"/>
      <c r="KPP289" s="45"/>
      <c r="KPQ289" s="45"/>
      <c r="KPR289" s="45"/>
      <c r="KPS289" s="45"/>
      <c r="KPT289" s="45"/>
      <c r="KPU289" s="45"/>
      <c r="KPV289" s="45"/>
      <c r="KPW289" s="45"/>
      <c r="KPX289" s="45"/>
      <c r="KPY289" s="45"/>
      <c r="KPZ289" s="45"/>
      <c r="KQA289" s="45"/>
      <c r="KQB289" s="45"/>
      <c r="KQC289" s="45"/>
      <c r="KQD289" s="45"/>
      <c r="KQE289" s="45"/>
      <c r="KQF289" s="45"/>
      <c r="KQG289" s="45"/>
      <c r="KQH289" s="45"/>
      <c r="KQI289" s="45"/>
      <c r="KQJ289" s="45"/>
      <c r="KQK289" s="45"/>
      <c r="KQL289" s="45"/>
      <c r="KQM289" s="45"/>
      <c r="KQN289" s="45"/>
      <c r="KQO289" s="45"/>
      <c r="KQP289" s="45"/>
      <c r="KQQ289" s="45"/>
      <c r="KQR289" s="45"/>
      <c r="KQS289" s="45"/>
      <c r="KQT289" s="45"/>
      <c r="KQU289" s="45"/>
      <c r="KQV289" s="45"/>
      <c r="KQW289" s="45"/>
      <c r="KQX289" s="45"/>
      <c r="KQY289" s="45"/>
      <c r="KQZ289" s="45"/>
      <c r="KRA289" s="45"/>
      <c r="KRB289" s="45"/>
      <c r="KRC289" s="45"/>
      <c r="KRD289" s="45"/>
      <c r="KRE289" s="45"/>
      <c r="KRF289" s="45"/>
      <c r="KRG289" s="45"/>
      <c r="KRH289" s="45"/>
      <c r="KRI289" s="45"/>
      <c r="KRJ289" s="45"/>
      <c r="KRK289" s="45"/>
      <c r="KRL289" s="45"/>
      <c r="KRM289" s="45"/>
      <c r="KRN289" s="45"/>
      <c r="KRO289" s="45"/>
      <c r="KRP289" s="45"/>
      <c r="KRQ289" s="45"/>
      <c r="KRR289" s="45"/>
      <c r="KRS289" s="45"/>
      <c r="KRT289" s="45"/>
      <c r="KRU289" s="45"/>
      <c r="KRV289" s="45"/>
      <c r="KRW289" s="45"/>
      <c r="KRX289" s="45"/>
      <c r="KRY289" s="45"/>
      <c r="KRZ289" s="45"/>
      <c r="KSA289" s="45"/>
      <c r="KSB289" s="45"/>
      <c r="KSC289" s="45"/>
      <c r="KSD289" s="45"/>
      <c r="KSE289" s="45"/>
      <c r="KSF289" s="45"/>
      <c r="KSG289" s="45"/>
      <c r="KSH289" s="45"/>
      <c r="KSI289" s="45"/>
      <c r="KSJ289" s="45"/>
      <c r="KSK289" s="45"/>
      <c r="KSL289" s="45"/>
      <c r="KSM289" s="45"/>
      <c r="KSN289" s="45"/>
      <c r="KSO289" s="45"/>
      <c r="KSP289" s="45"/>
      <c r="KSQ289" s="45"/>
      <c r="KSR289" s="45"/>
      <c r="KSS289" s="45"/>
      <c r="KST289" s="45"/>
      <c r="KSU289" s="45"/>
      <c r="KSV289" s="45"/>
      <c r="KSW289" s="45"/>
      <c r="KSX289" s="45"/>
      <c r="KSY289" s="45"/>
      <c r="KSZ289" s="45"/>
      <c r="KTA289" s="45"/>
      <c r="KTB289" s="45"/>
      <c r="KTC289" s="45"/>
      <c r="KTD289" s="45"/>
      <c r="KTE289" s="45"/>
      <c r="KTF289" s="45"/>
      <c r="KTG289" s="45"/>
      <c r="KTH289" s="45"/>
      <c r="KTI289" s="45"/>
      <c r="KTJ289" s="45"/>
      <c r="KTK289" s="45"/>
      <c r="KTL289" s="45"/>
      <c r="KTM289" s="45"/>
      <c r="KTN289" s="45"/>
      <c r="KTO289" s="45"/>
      <c r="KTP289" s="45"/>
      <c r="KTQ289" s="45"/>
      <c r="KTR289" s="45"/>
      <c r="KTS289" s="45"/>
      <c r="KTT289" s="45"/>
      <c r="KTU289" s="45"/>
      <c r="KTV289" s="45"/>
      <c r="KTW289" s="45"/>
      <c r="KTX289" s="45"/>
      <c r="KTY289" s="45"/>
      <c r="KTZ289" s="45"/>
      <c r="KUA289" s="45"/>
      <c r="KUB289" s="45"/>
      <c r="KUC289" s="45"/>
      <c r="KUD289" s="45"/>
      <c r="KUE289" s="45"/>
      <c r="KUF289" s="45"/>
      <c r="KUG289" s="45"/>
      <c r="KUH289" s="45"/>
      <c r="KUI289" s="45"/>
      <c r="KUJ289" s="45"/>
      <c r="KUK289" s="45"/>
      <c r="KUL289" s="45"/>
      <c r="KUM289" s="45"/>
      <c r="KUN289" s="45"/>
      <c r="KUO289" s="45"/>
      <c r="KUP289" s="45"/>
      <c r="KUQ289" s="45"/>
      <c r="KUR289" s="45"/>
      <c r="KUS289" s="45"/>
      <c r="KUT289" s="45"/>
      <c r="KUU289" s="45"/>
      <c r="KUV289" s="45"/>
      <c r="KUW289" s="45"/>
      <c r="KUX289" s="45"/>
      <c r="KUY289" s="45"/>
      <c r="KUZ289" s="45"/>
      <c r="KVA289" s="45"/>
      <c r="KVB289" s="45"/>
      <c r="KVC289" s="45"/>
      <c r="KVD289" s="45"/>
      <c r="KVE289" s="45"/>
      <c r="KVF289" s="45"/>
      <c r="KVG289" s="45"/>
      <c r="KVH289" s="45"/>
      <c r="KVI289" s="45"/>
      <c r="KVJ289" s="45"/>
      <c r="KVK289" s="45"/>
      <c r="KVL289" s="45"/>
      <c r="KVM289" s="45"/>
      <c r="KVN289" s="45"/>
      <c r="KVO289" s="45"/>
      <c r="KVP289" s="45"/>
      <c r="KVQ289" s="45"/>
      <c r="KVR289" s="45"/>
      <c r="KVS289" s="45"/>
      <c r="KVT289" s="45"/>
      <c r="KVU289" s="45"/>
      <c r="KVV289" s="45"/>
      <c r="KVW289" s="45"/>
      <c r="KVX289" s="45"/>
      <c r="KVY289" s="45"/>
      <c r="KVZ289" s="45"/>
      <c r="KWA289" s="45"/>
      <c r="KWB289" s="45"/>
      <c r="KWC289" s="45"/>
      <c r="KWD289" s="45"/>
      <c r="KWE289" s="45"/>
      <c r="KWF289" s="45"/>
      <c r="KWG289" s="45"/>
      <c r="KWH289" s="45"/>
      <c r="KWI289" s="45"/>
      <c r="KWJ289" s="45"/>
      <c r="KWK289" s="45"/>
      <c r="KWL289" s="45"/>
      <c r="KWM289" s="45"/>
      <c r="KWN289" s="45"/>
      <c r="KWO289" s="45"/>
      <c r="KWP289" s="45"/>
      <c r="KWQ289" s="45"/>
      <c r="KWR289" s="45"/>
      <c r="KWS289" s="45"/>
      <c r="KWT289" s="45"/>
      <c r="KWU289" s="45"/>
      <c r="KWV289" s="45"/>
      <c r="KWW289" s="45"/>
      <c r="KWX289" s="45"/>
      <c r="KWY289" s="45"/>
      <c r="KWZ289" s="45"/>
      <c r="KXA289" s="45"/>
      <c r="KXB289" s="45"/>
      <c r="KXC289" s="45"/>
      <c r="KXD289" s="45"/>
      <c r="KXE289" s="45"/>
      <c r="KXF289" s="45"/>
      <c r="KXG289" s="45"/>
      <c r="KXH289" s="45"/>
      <c r="KXI289" s="45"/>
      <c r="KXJ289" s="45"/>
      <c r="KXK289" s="45"/>
      <c r="KXL289" s="45"/>
      <c r="KXM289" s="45"/>
      <c r="KXN289" s="45"/>
      <c r="KXO289" s="45"/>
      <c r="KXP289" s="45"/>
      <c r="KXQ289" s="45"/>
      <c r="KXR289" s="45"/>
      <c r="KXS289" s="45"/>
      <c r="KXT289" s="45"/>
      <c r="KXU289" s="45"/>
      <c r="KXV289" s="45"/>
      <c r="KXW289" s="45"/>
      <c r="KXX289" s="45"/>
      <c r="KXY289" s="45"/>
      <c r="KXZ289" s="45"/>
      <c r="KYA289" s="45"/>
      <c r="KYB289" s="45"/>
      <c r="KYC289" s="45"/>
      <c r="KYD289" s="45"/>
      <c r="KYE289" s="45"/>
      <c r="KYF289" s="45"/>
      <c r="KYG289" s="45"/>
      <c r="KYH289" s="45"/>
      <c r="KYI289" s="45"/>
      <c r="KYJ289" s="45"/>
      <c r="KYK289" s="45"/>
      <c r="KYL289" s="45"/>
      <c r="KYM289" s="45"/>
      <c r="KYN289" s="45"/>
      <c r="KYO289" s="45"/>
      <c r="KYP289" s="45"/>
      <c r="KYQ289" s="45"/>
      <c r="KYR289" s="45"/>
      <c r="KYS289" s="45"/>
      <c r="KYT289" s="45"/>
      <c r="KYU289" s="45"/>
      <c r="KYV289" s="45"/>
      <c r="KYW289" s="45"/>
      <c r="KYX289" s="45"/>
      <c r="KYY289" s="45"/>
      <c r="KYZ289" s="45"/>
      <c r="KZA289" s="45"/>
      <c r="KZB289" s="45"/>
      <c r="KZC289" s="45"/>
      <c r="KZD289" s="45"/>
      <c r="KZE289" s="45"/>
      <c r="KZF289" s="45"/>
      <c r="KZG289" s="45"/>
      <c r="KZH289" s="45"/>
      <c r="KZI289" s="45"/>
      <c r="KZJ289" s="45"/>
      <c r="KZK289" s="45"/>
      <c r="KZL289" s="45"/>
      <c r="KZM289" s="45"/>
      <c r="KZN289" s="45"/>
      <c r="KZO289" s="45"/>
      <c r="KZP289" s="45"/>
      <c r="KZQ289" s="45"/>
      <c r="KZR289" s="45"/>
      <c r="KZS289" s="45"/>
      <c r="KZT289" s="45"/>
      <c r="KZU289" s="45"/>
      <c r="KZV289" s="45"/>
      <c r="KZW289" s="45"/>
      <c r="KZX289" s="45"/>
      <c r="KZY289" s="45"/>
      <c r="KZZ289" s="45"/>
      <c r="LAA289" s="45"/>
      <c r="LAB289" s="45"/>
      <c r="LAC289" s="45"/>
      <c r="LAD289" s="45"/>
      <c r="LAE289" s="45"/>
      <c r="LAF289" s="45"/>
      <c r="LAG289" s="45"/>
      <c r="LAH289" s="45"/>
      <c r="LAI289" s="45"/>
      <c r="LAJ289" s="45"/>
      <c r="LAK289" s="45"/>
      <c r="LAL289" s="45"/>
      <c r="LAM289" s="45"/>
      <c r="LAN289" s="45"/>
      <c r="LAO289" s="45"/>
      <c r="LAP289" s="45"/>
      <c r="LAQ289" s="45"/>
      <c r="LAR289" s="45"/>
      <c r="LAS289" s="45"/>
      <c r="LAT289" s="45"/>
      <c r="LAU289" s="45"/>
      <c r="LAV289" s="45"/>
      <c r="LAW289" s="45"/>
      <c r="LAX289" s="45"/>
      <c r="LAY289" s="45"/>
      <c r="LAZ289" s="45"/>
      <c r="LBA289" s="45"/>
      <c r="LBB289" s="45"/>
      <c r="LBC289" s="45"/>
      <c r="LBD289" s="45"/>
      <c r="LBE289" s="45"/>
      <c r="LBF289" s="45"/>
      <c r="LBG289" s="45"/>
      <c r="LBH289" s="45"/>
      <c r="LBI289" s="45"/>
      <c r="LBJ289" s="45"/>
      <c r="LBK289" s="45"/>
      <c r="LBL289" s="45"/>
      <c r="LBM289" s="45"/>
      <c r="LBN289" s="45"/>
      <c r="LBO289" s="45"/>
      <c r="LBP289" s="45"/>
      <c r="LBQ289" s="45"/>
      <c r="LBR289" s="45"/>
      <c r="LBS289" s="45"/>
      <c r="LBT289" s="45"/>
      <c r="LBU289" s="45"/>
      <c r="LBV289" s="45"/>
      <c r="LBW289" s="45"/>
      <c r="LBX289" s="45"/>
      <c r="LBY289" s="45"/>
      <c r="LBZ289" s="45"/>
      <c r="LCA289" s="45"/>
      <c r="LCB289" s="45"/>
      <c r="LCC289" s="45"/>
      <c r="LCD289" s="45"/>
      <c r="LCE289" s="45"/>
      <c r="LCF289" s="45"/>
      <c r="LCG289" s="45"/>
      <c r="LCH289" s="45"/>
      <c r="LCI289" s="45"/>
      <c r="LCJ289" s="45"/>
      <c r="LCK289" s="45"/>
      <c r="LCL289" s="45"/>
      <c r="LCM289" s="45"/>
      <c r="LCN289" s="45"/>
      <c r="LCO289" s="45"/>
      <c r="LCP289" s="45"/>
      <c r="LCQ289" s="45"/>
      <c r="LCR289" s="45"/>
      <c r="LCS289" s="45"/>
      <c r="LCT289" s="45"/>
      <c r="LCU289" s="45"/>
      <c r="LCV289" s="45"/>
      <c r="LCW289" s="45"/>
      <c r="LCX289" s="45"/>
      <c r="LCY289" s="45"/>
      <c r="LCZ289" s="45"/>
      <c r="LDA289" s="45"/>
      <c r="LDB289" s="45"/>
      <c r="LDC289" s="45"/>
      <c r="LDD289" s="45"/>
      <c r="LDE289" s="45"/>
      <c r="LDF289" s="45"/>
      <c r="LDG289" s="45"/>
      <c r="LDH289" s="45"/>
      <c r="LDI289" s="45"/>
      <c r="LDJ289" s="45"/>
      <c r="LDK289" s="45"/>
      <c r="LDL289" s="45"/>
      <c r="LDM289" s="45"/>
      <c r="LDN289" s="45"/>
      <c r="LDO289" s="45"/>
      <c r="LDP289" s="45"/>
      <c r="LDQ289" s="45"/>
      <c r="LDR289" s="45"/>
      <c r="LDS289" s="45"/>
      <c r="LDT289" s="45"/>
      <c r="LDU289" s="45"/>
      <c r="LDV289" s="45"/>
      <c r="LDW289" s="45"/>
      <c r="LDX289" s="45"/>
      <c r="LDY289" s="45"/>
      <c r="LDZ289" s="45"/>
      <c r="LEA289" s="45"/>
      <c r="LEB289" s="45"/>
      <c r="LEC289" s="45"/>
      <c r="LED289" s="45"/>
      <c r="LEE289" s="45"/>
      <c r="LEF289" s="45"/>
      <c r="LEG289" s="45"/>
      <c r="LEH289" s="45"/>
      <c r="LEI289" s="45"/>
      <c r="LEJ289" s="45"/>
      <c r="LEK289" s="45"/>
      <c r="LEL289" s="45"/>
      <c r="LEM289" s="45"/>
      <c r="LEN289" s="45"/>
      <c r="LEO289" s="45"/>
      <c r="LEP289" s="45"/>
      <c r="LEQ289" s="45"/>
      <c r="LER289" s="45"/>
      <c r="LES289" s="45"/>
      <c r="LET289" s="45"/>
      <c r="LEU289" s="45"/>
      <c r="LEV289" s="45"/>
      <c r="LEW289" s="45"/>
      <c r="LEX289" s="45"/>
      <c r="LEY289" s="45"/>
      <c r="LEZ289" s="45"/>
      <c r="LFA289" s="45"/>
      <c r="LFB289" s="45"/>
      <c r="LFC289" s="45"/>
      <c r="LFD289" s="45"/>
      <c r="LFE289" s="45"/>
      <c r="LFF289" s="45"/>
      <c r="LFG289" s="45"/>
      <c r="LFH289" s="45"/>
      <c r="LFI289" s="45"/>
      <c r="LFJ289" s="45"/>
      <c r="LFK289" s="45"/>
      <c r="LFL289" s="45"/>
      <c r="LFM289" s="45"/>
      <c r="LFN289" s="45"/>
      <c r="LFO289" s="45"/>
      <c r="LFP289" s="45"/>
      <c r="LFQ289" s="45"/>
      <c r="LFR289" s="45"/>
      <c r="LFS289" s="45"/>
      <c r="LFT289" s="45"/>
      <c r="LFU289" s="45"/>
      <c r="LFV289" s="45"/>
      <c r="LFW289" s="45"/>
      <c r="LFX289" s="45"/>
      <c r="LFY289" s="45"/>
      <c r="LFZ289" s="45"/>
      <c r="LGA289" s="45"/>
      <c r="LGB289" s="45"/>
      <c r="LGC289" s="45"/>
      <c r="LGD289" s="45"/>
      <c r="LGE289" s="45"/>
      <c r="LGF289" s="45"/>
      <c r="LGG289" s="45"/>
      <c r="LGH289" s="45"/>
      <c r="LGI289" s="45"/>
      <c r="LGJ289" s="45"/>
      <c r="LGK289" s="45"/>
      <c r="LGL289" s="45"/>
      <c r="LGM289" s="45"/>
      <c r="LGN289" s="45"/>
      <c r="LGO289" s="45"/>
      <c r="LGP289" s="45"/>
      <c r="LGQ289" s="45"/>
      <c r="LGR289" s="45"/>
      <c r="LGS289" s="45"/>
      <c r="LGT289" s="45"/>
      <c r="LGU289" s="45"/>
      <c r="LGV289" s="45"/>
      <c r="LGW289" s="45"/>
      <c r="LGX289" s="45"/>
      <c r="LGY289" s="45"/>
      <c r="LGZ289" s="45"/>
      <c r="LHA289" s="45"/>
      <c r="LHB289" s="45"/>
      <c r="LHC289" s="45"/>
      <c r="LHD289" s="45"/>
      <c r="LHE289" s="45"/>
      <c r="LHF289" s="45"/>
      <c r="LHG289" s="45"/>
      <c r="LHH289" s="45"/>
      <c r="LHI289" s="45"/>
      <c r="LHJ289" s="45"/>
      <c r="LHK289" s="45"/>
      <c r="LHL289" s="45"/>
      <c r="LHM289" s="45"/>
      <c r="LHN289" s="45"/>
      <c r="LHO289" s="45"/>
      <c r="LHP289" s="45"/>
      <c r="LHQ289" s="45"/>
      <c r="LHR289" s="45"/>
      <c r="LHS289" s="45"/>
      <c r="LHT289" s="45"/>
      <c r="LHU289" s="45"/>
      <c r="LHV289" s="45"/>
      <c r="LHW289" s="45"/>
      <c r="LHX289" s="45"/>
      <c r="LHY289" s="45"/>
      <c r="LHZ289" s="45"/>
      <c r="LIA289" s="45"/>
      <c r="LIB289" s="45"/>
      <c r="LIC289" s="45"/>
      <c r="LID289" s="45"/>
      <c r="LIE289" s="45"/>
      <c r="LIF289" s="45"/>
      <c r="LIG289" s="45"/>
      <c r="LIH289" s="45"/>
      <c r="LII289" s="45"/>
      <c r="LIJ289" s="45"/>
      <c r="LIK289" s="45"/>
      <c r="LIL289" s="45"/>
      <c r="LIM289" s="45"/>
      <c r="LIN289" s="45"/>
      <c r="LIO289" s="45"/>
      <c r="LIP289" s="45"/>
      <c r="LIQ289" s="45"/>
      <c r="LIR289" s="45"/>
      <c r="LIS289" s="45"/>
      <c r="LIT289" s="45"/>
      <c r="LIU289" s="45"/>
      <c r="LIV289" s="45"/>
      <c r="LIW289" s="45"/>
      <c r="LIX289" s="45"/>
      <c r="LIY289" s="45"/>
      <c r="LIZ289" s="45"/>
      <c r="LJA289" s="45"/>
      <c r="LJB289" s="45"/>
      <c r="LJC289" s="45"/>
      <c r="LJD289" s="45"/>
      <c r="LJE289" s="45"/>
      <c r="LJF289" s="45"/>
      <c r="LJG289" s="45"/>
      <c r="LJH289" s="45"/>
      <c r="LJI289" s="45"/>
      <c r="LJJ289" s="45"/>
      <c r="LJK289" s="45"/>
      <c r="LJL289" s="45"/>
      <c r="LJM289" s="45"/>
      <c r="LJN289" s="45"/>
      <c r="LJO289" s="45"/>
      <c r="LJP289" s="45"/>
      <c r="LJQ289" s="45"/>
      <c r="LJR289" s="45"/>
      <c r="LJS289" s="45"/>
      <c r="LJT289" s="45"/>
      <c r="LJU289" s="45"/>
      <c r="LJV289" s="45"/>
      <c r="LJW289" s="45"/>
      <c r="LJX289" s="45"/>
      <c r="LJY289" s="45"/>
      <c r="LJZ289" s="45"/>
      <c r="LKA289" s="45"/>
      <c r="LKB289" s="45"/>
      <c r="LKC289" s="45"/>
      <c r="LKD289" s="45"/>
      <c r="LKE289" s="45"/>
      <c r="LKF289" s="45"/>
      <c r="LKG289" s="45"/>
      <c r="LKH289" s="45"/>
      <c r="LKI289" s="45"/>
      <c r="LKJ289" s="45"/>
      <c r="LKK289" s="45"/>
      <c r="LKL289" s="45"/>
      <c r="LKM289" s="45"/>
      <c r="LKN289" s="45"/>
      <c r="LKO289" s="45"/>
      <c r="LKP289" s="45"/>
      <c r="LKQ289" s="45"/>
      <c r="LKR289" s="45"/>
      <c r="LKS289" s="45"/>
      <c r="LKT289" s="45"/>
      <c r="LKU289" s="45"/>
      <c r="LKV289" s="45"/>
      <c r="LKW289" s="45"/>
      <c r="LKX289" s="45"/>
      <c r="LKY289" s="45"/>
      <c r="LKZ289" s="45"/>
      <c r="LLA289" s="45"/>
      <c r="LLB289" s="45"/>
      <c r="LLC289" s="45"/>
      <c r="LLD289" s="45"/>
      <c r="LLE289" s="45"/>
      <c r="LLF289" s="45"/>
      <c r="LLG289" s="45"/>
      <c r="LLH289" s="45"/>
      <c r="LLI289" s="45"/>
      <c r="LLJ289" s="45"/>
      <c r="LLK289" s="45"/>
      <c r="LLL289" s="45"/>
      <c r="LLM289" s="45"/>
      <c r="LLN289" s="45"/>
      <c r="LLO289" s="45"/>
      <c r="LLP289" s="45"/>
      <c r="LLQ289" s="45"/>
      <c r="LLR289" s="45"/>
      <c r="LLS289" s="45"/>
      <c r="LLT289" s="45"/>
      <c r="LLU289" s="45"/>
      <c r="LLV289" s="45"/>
      <c r="LLW289" s="45"/>
      <c r="LLX289" s="45"/>
      <c r="LLY289" s="45"/>
      <c r="LLZ289" s="45"/>
      <c r="LMA289" s="45"/>
      <c r="LMB289" s="45"/>
      <c r="LMC289" s="45"/>
      <c r="LMD289" s="45"/>
      <c r="LME289" s="45"/>
      <c r="LMF289" s="45"/>
      <c r="LMG289" s="45"/>
      <c r="LMH289" s="45"/>
      <c r="LMI289" s="45"/>
      <c r="LMJ289" s="45"/>
      <c r="LMK289" s="45"/>
      <c r="LML289" s="45"/>
      <c r="LMM289" s="45"/>
      <c r="LMN289" s="45"/>
      <c r="LMO289" s="45"/>
      <c r="LMP289" s="45"/>
      <c r="LMQ289" s="45"/>
      <c r="LMR289" s="45"/>
      <c r="LMS289" s="45"/>
      <c r="LMT289" s="45"/>
      <c r="LMU289" s="45"/>
      <c r="LMV289" s="45"/>
      <c r="LMW289" s="45"/>
      <c r="LMX289" s="45"/>
      <c r="LMY289" s="45"/>
      <c r="LMZ289" s="45"/>
      <c r="LNA289" s="45"/>
      <c r="LNB289" s="45"/>
      <c r="LNC289" s="45"/>
      <c r="LND289" s="45"/>
      <c r="LNE289" s="45"/>
      <c r="LNF289" s="45"/>
      <c r="LNG289" s="45"/>
      <c r="LNH289" s="45"/>
      <c r="LNI289" s="45"/>
      <c r="LNJ289" s="45"/>
      <c r="LNK289" s="45"/>
      <c r="LNL289" s="45"/>
      <c r="LNM289" s="45"/>
      <c r="LNN289" s="45"/>
      <c r="LNO289" s="45"/>
      <c r="LNP289" s="45"/>
      <c r="LNQ289" s="45"/>
      <c r="LNR289" s="45"/>
      <c r="LNS289" s="45"/>
      <c r="LNT289" s="45"/>
      <c r="LNU289" s="45"/>
      <c r="LNV289" s="45"/>
      <c r="LNW289" s="45"/>
      <c r="LNX289" s="45"/>
      <c r="LNY289" s="45"/>
      <c r="LNZ289" s="45"/>
      <c r="LOA289" s="45"/>
      <c r="LOB289" s="45"/>
      <c r="LOC289" s="45"/>
      <c r="LOD289" s="45"/>
      <c r="LOE289" s="45"/>
      <c r="LOF289" s="45"/>
      <c r="LOG289" s="45"/>
      <c r="LOH289" s="45"/>
      <c r="LOI289" s="45"/>
      <c r="LOJ289" s="45"/>
      <c r="LOK289" s="45"/>
      <c r="LOL289" s="45"/>
      <c r="LOM289" s="45"/>
      <c r="LON289" s="45"/>
      <c r="LOO289" s="45"/>
      <c r="LOP289" s="45"/>
      <c r="LOQ289" s="45"/>
      <c r="LOR289" s="45"/>
      <c r="LOS289" s="45"/>
      <c r="LOT289" s="45"/>
      <c r="LOU289" s="45"/>
      <c r="LOV289" s="45"/>
      <c r="LOW289" s="45"/>
      <c r="LOX289" s="45"/>
      <c r="LOY289" s="45"/>
      <c r="LOZ289" s="45"/>
      <c r="LPA289" s="45"/>
      <c r="LPB289" s="45"/>
      <c r="LPC289" s="45"/>
      <c r="LPD289" s="45"/>
      <c r="LPE289" s="45"/>
      <c r="LPF289" s="45"/>
      <c r="LPG289" s="45"/>
      <c r="LPH289" s="45"/>
      <c r="LPI289" s="45"/>
      <c r="LPJ289" s="45"/>
      <c r="LPK289" s="45"/>
      <c r="LPL289" s="45"/>
      <c r="LPM289" s="45"/>
      <c r="LPN289" s="45"/>
      <c r="LPO289" s="45"/>
      <c r="LPP289" s="45"/>
      <c r="LPQ289" s="45"/>
      <c r="LPR289" s="45"/>
      <c r="LPS289" s="45"/>
      <c r="LPT289" s="45"/>
      <c r="LPU289" s="45"/>
      <c r="LPV289" s="45"/>
      <c r="LPW289" s="45"/>
      <c r="LPX289" s="45"/>
      <c r="LPY289" s="45"/>
      <c r="LPZ289" s="45"/>
      <c r="LQA289" s="45"/>
      <c r="LQB289" s="45"/>
      <c r="LQC289" s="45"/>
      <c r="LQD289" s="45"/>
      <c r="LQE289" s="45"/>
      <c r="LQF289" s="45"/>
      <c r="LQG289" s="45"/>
      <c r="LQH289" s="45"/>
      <c r="LQI289" s="45"/>
      <c r="LQJ289" s="45"/>
      <c r="LQK289" s="45"/>
      <c r="LQL289" s="45"/>
      <c r="LQM289" s="45"/>
      <c r="LQN289" s="45"/>
      <c r="LQO289" s="45"/>
      <c r="LQP289" s="45"/>
      <c r="LQQ289" s="45"/>
      <c r="LQR289" s="45"/>
      <c r="LQS289" s="45"/>
      <c r="LQT289" s="45"/>
      <c r="LQU289" s="45"/>
      <c r="LQV289" s="45"/>
      <c r="LQW289" s="45"/>
      <c r="LQX289" s="45"/>
      <c r="LQY289" s="45"/>
      <c r="LQZ289" s="45"/>
      <c r="LRA289" s="45"/>
      <c r="LRB289" s="45"/>
      <c r="LRC289" s="45"/>
      <c r="LRD289" s="45"/>
      <c r="LRE289" s="45"/>
      <c r="LRF289" s="45"/>
      <c r="LRG289" s="45"/>
      <c r="LRH289" s="45"/>
      <c r="LRI289" s="45"/>
      <c r="LRJ289" s="45"/>
      <c r="LRK289" s="45"/>
      <c r="LRL289" s="45"/>
      <c r="LRM289" s="45"/>
      <c r="LRN289" s="45"/>
      <c r="LRO289" s="45"/>
      <c r="LRP289" s="45"/>
      <c r="LRQ289" s="45"/>
      <c r="LRR289" s="45"/>
      <c r="LRS289" s="45"/>
      <c r="LRT289" s="45"/>
      <c r="LRU289" s="45"/>
      <c r="LRV289" s="45"/>
      <c r="LRW289" s="45"/>
      <c r="LRX289" s="45"/>
      <c r="LRY289" s="45"/>
      <c r="LRZ289" s="45"/>
      <c r="LSA289" s="45"/>
      <c r="LSB289" s="45"/>
      <c r="LSC289" s="45"/>
      <c r="LSD289" s="45"/>
      <c r="LSE289" s="45"/>
      <c r="LSF289" s="45"/>
      <c r="LSG289" s="45"/>
      <c r="LSH289" s="45"/>
      <c r="LSI289" s="45"/>
      <c r="LSJ289" s="45"/>
      <c r="LSK289" s="45"/>
      <c r="LSL289" s="45"/>
      <c r="LSM289" s="45"/>
      <c r="LSN289" s="45"/>
      <c r="LSO289" s="45"/>
      <c r="LSP289" s="45"/>
      <c r="LSQ289" s="45"/>
      <c r="LSR289" s="45"/>
      <c r="LSS289" s="45"/>
      <c r="LST289" s="45"/>
      <c r="LSU289" s="45"/>
      <c r="LSV289" s="45"/>
      <c r="LSW289" s="45"/>
      <c r="LSX289" s="45"/>
      <c r="LSY289" s="45"/>
      <c r="LSZ289" s="45"/>
      <c r="LTA289" s="45"/>
      <c r="LTB289" s="45"/>
      <c r="LTC289" s="45"/>
      <c r="LTD289" s="45"/>
      <c r="LTE289" s="45"/>
      <c r="LTF289" s="45"/>
      <c r="LTG289" s="45"/>
      <c r="LTH289" s="45"/>
      <c r="LTI289" s="45"/>
      <c r="LTJ289" s="45"/>
      <c r="LTK289" s="45"/>
      <c r="LTL289" s="45"/>
      <c r="LTM289" s="45"/>
      <c r="LTN289" s="45"/>
      <c r="LTO289" s="45"/>
      <c r="LTP289" s="45"/>
      <c r="LTQ289" s="45"/>
      <c r="LTR289" s="45"/>
      <c r="LTS289" s="45"/>
      <c r="LTT289" s="45"/>
      <c r="LTU289" s="45"/>
      <c r="LTV289" s="45"/>
      <c r="LTW289" s="45"/>
      <c r="LTX289" s="45"/>
      <c r="LTY289" s="45"/>
      <c r="LTZ289" s="45"/>
      <c r="LUA289" s="45"/>
      <c r="LUB289" s="45"/>
      <c r="LUC289" s="45"/>
      <c r="LUD289" s="45"/>
      <c r="LUE289" s="45"/>
      <c r="LUF289" s="45"/>
      <c r="LUG289" s="45"/>
      <c r="LUH289" s="45"/>
      <c r="LUI289" s="45"/>
      <c r="LUJ289" s="45"/>
      <c r="LUK289" s="45"/>
      <c r="LUL289" s="45"/>
      <c r="LUM289" s="45"/>
      <c r="LUN289" s="45"/>
      <c r="LUO289" s="45"/>
      <c r="LUP289" s="45"/>
      <c r="LUQ289" s="45"/>
      <c r="LUR289" s="45"/>
      <c r="LUS289" s="45"/>
      <c r="LUT289" s="45"/>
      <c r="LUU289" s="45"/>
      <c r="LUV289" s="45"/>
      <c r="LUW289" s="45"/>
      <c r="LUX289" s="45"/>
      <c r="LUY289" s="45"/>
      <c r="LUZ289" s="45"/>
      <c r="LVA289" s="45"/>
      <c r="LVB289" s="45"/>
      <c r="LVC289" s="45"/>
      <c r="LVD289" s="45"/>
      <c r="LVE289" s="45"/>
      <c r="LVF289" s="45"/>
      <c r="LVG289" s="45"/>
      <c r="LVH289" s="45"/>
      <c r="LVI289" s="45"/>
      <c r="LVJ289" s="45"/>
      <c r="LVK289" s="45"/>
      <c r="LVL289" s="45"/>
      <c r="LVM289" s="45"/>
      <c r="LVN289" s="45"/>
      <c r="LVO289" s="45"/>
      <c r="LVP289" s="45"/>
      <c r="LVQ289" s="45"/>
      <c r="LVR289" s="45"/>
      <c r="LVS289" s="45"/>
      <c r="LVT289" s="45"/>
      <c r="LVU289" s="45"/>
      <c r="LVV289" s="45"/>
      <c r="LVW289" s="45"/>
      <c r="LVX289" s="45"/>
      <c r="LVY289" s="45"/>
      <c r="LVZ289" s="45"/>
      <c r="LWA289" s="45"/>
      <c r="LWB289" s="45"/>
      <c r="LWC289" s="45"/>
      <c r="LWD289" s="45"/>
      <c r="LWE289" s="45"/>
      <c r="LWF289" s="45"/>
      <c r="LWG289" s="45"/>
      <c r="LWH289" s="45"/>
      <c r="LWI289" s="45"/>
      <c r="LWJ289" s="45"/>
      <c r="LWK289" s="45"/>
      <c r="LWL289" s="45"/>
      <c r="LWM289" s="45"/>
      <c r="LWN289" s="45"/>
      <c r="LWO289" s="45"/>
      <c r="LWP289" s="45"/>
      <c r="LWQ289" s="45"/>
      <c r="LWR289" s="45"/>
      <c r="LWS289" s="45"/>
      <c r="LWT289" s="45"/>
      <c r="LWU289" s="45"/>
      <c r="LWV289" s="45"/>
      <c r="LWW289" s="45"/>
      <c r="LWX289" s="45"/>
      <c r="LWY289" s="45"/>
      <c r="LWZ289" s="45"/>
      <c r="LXA289" s="45"/>
      <c r="LXB289" s="45"/>
      <c r="LXC289" s="45"/>
      <c r="LXD289" s="45"/>
      <c r="LXE289" s="45"/>
      <c r="LXF289" s="45"/>
      <c r="LXG289" s="45"/>
      <c r="LXH289" s="45"/>
      <c r="LXI289" s="45"/>
      <c r="LXJ289" s="45"/>
      <c r="LXK289" s="45"/>
      <c r="LXL289" s="45"/>
      <c r="LXM289" s="45"/>
      <c r="LXN289" s="45"/>
      <c r="LXO289" s="45"/>
      <c r="LXP289" s="45"/>
      <c r="LXQ289" s="45"/>
      <c r="LXR289" s="45"/>
      <c r="LXS289" s="45"/>
      <c r="LXT289" s="45"/>
      <c r="LXU289" s="45"/>
      <c r="LXV289" s="45"/>
      <c r="LXW289" s="45"/>
      <c r="LXX289" s="45"/>
      <c r="LXY289" s="45"/>
      <c r="LXZ289" s="45"/>
      <c r="LYA289" s="45"/>
      <c r="LYB289" s="45"/>
      <c r="LYC289" s="45"/>
      <c r="LYD289" s="45"/>
      <c r="LYE289" s="45"/>
      <c r="LYF289" s="45"/>
      <c r="LYG289" s="45"/>
      <c r="LYH289" s="45"/>
      <c r="LYI289" s="45"/>
      <c r="LYJ289" s="45"/>
      <c r="LYK289" s="45"/>
      <c r="LYL289" s="45"/>
      <c r="LYM289" s="45"/>
      <c r="LYN289" s="45"/>
      <c r="LYO289" s="45"/>
      <c r="LYP289" s="45"/>
      <c r="LYQ289" s="45"/>
      <c r="LYR289" s="45"/>
      <c r="LYS289" s="45"/>
      <c r="LYT289" s="45"/>
      <c r="LYU289" s="45"/>
      <c r="LYV289" s="45"/>
      <c r="LYW289" s="45"/>
      <c r="LYX289" s="45"/>
      <c r="LYY289" s="45"/>
      <c r="LYZ289" s="45"/>
      <c r="LZA289" s="45"/>
      <c r="LZB289" s="45"/>
      <c r="LZC289" s="45"/>
      <c r="LZD289" s="45"/>
      <c r="LZE289" s="45"/>
      <c r="LZF289" s="45"/>
      <c r="LZG289" s="45"/>
      <c r="LZH289" s="45"/>
      <c r="LZI289" s="45"/>
      <c r="LZJ289" s="45"/>
      <c r="LZK289" s="45"/>
      <c r="LZL289" s="45"/>
      <c r="LZM289" s="45"/>
      <c r="LZN289" s="45"/>
      <c r="LZO289" s="45"/>
      <c r="LZP289" s="45"/>
      <c r="LZQ289" s="45"/>
      <c r="LZR289" s="45"/>
      <c r="LZS289" s="45"/>
      <c r="LZT289" s="45"/>
      <c r="LZU289" s="45"/>
      <c r="LZV289" s="45"/>
      <c r="LZW289" s="45"/>
      <c r="LZX289" s="45"/>
      <c r="LZY289" s="45"/>
      <c r="LZZ289" s="45"/>
      <c r="MAA289" s="45"/>
      <c r="MAB289" s="45"/>
      <c r="MAC289" s="45"/>
      <c r="MAD289" s="45"/>
      <c r="MAE289" s="45"/>
      <c r="MAF289" s="45"/>
      <c r="MAG289" s="45"/>
      <c r="MAH289" s="45"/>
      <c r="MAI289" s="45"/>
      <c r="MAJ289" s="45"/>
      <c r="MAK289" s="45"/>
      <c r="MAL289" s="45"/>
      <c r="MAM289" s="45"/>
      <c r="MAN289" s="45"/>
      <c r="MAO289" s="45"/>
      <c r="MAP289" s="45"/>
      <c r="MAQ289" s="45"/>
      <c r="MAR289" s="45"/>
      <c r="MAS289" s="45"/>
      <c r="MAT289" s="45"/>
      <c r="MAU289" s="45"/>
      <c r="MAV289" s="45"/>
      <c r="MAW289" s="45"/>
      <c r="MAX289" s="45"/>
      <c r="MAY289" s="45"/>
      <c r="MAZ289" s="45"/>
      <c r="MBA289" s="45"/>
      <c r="MBB289" s="45"/>
      <c r="MBC289" s="45"/>
      <c r="MBD289" s="45"/>
      <c r="MBE289" s="45"/>
      <c r="MBF289" s="45"/>
      <c r="MBG289" s="45"/>
      <c r="MBH289" s="45"/>
      <c r="MBI289" s="45"/>
      <c r="MBJ289" s="45"/>
      <c r="MBK289" s="45"/>
      <c r="MBL289" s="45"/>
      <c r="MBM289" s="45"/>
      <c r="MBN289" s="45"/>
      <c r="MBO289" s="45"/>
      <c r="MBP289" s="45"/>
      <c r="MBQ289" s="45"/>
      <c r="MBR289" s="45"/>
      <c r="MBS289" s="45"/>
      <c r="MBT289" s="45"/>
      <c r="MBU289" s="45"/>
      <c r="MBV289" s="45"/>
      <c r="MBW289" s="45"/>
      <c r="MBX289" s="45"/>
      <c r="MBY289" s="45"/>
      <c r="MBZ289" s="45"/>
      <c r="MCA289" s="45"/>
      <c r="MCB289" s="45"/>
      <c r="MCC289" s="45"/>
      <c r="MCD289" s="45"/>
      <c r="MCE289" s="45"/>
      <c r="MCF289" s="45"/>
      <c r="MCG289" s="45"/>
      <c r="MCH289" s="45"/>
      <c r="MCI289" s="45"/>
      <c r="MCJ289" s="45"/>
      <c r="MCK289" s="45"/>
      <c r="MCL289" s="45"/>
      <c r="MCM289" s="45"/>
      <c r="MCN289" s="45"/>
      <c r="MCO289" s="45"/>
      <c r="MCP289" s="45"/>
      <c r="MCQ289" s="45"/>
      <c r="MCR289" s="45"/>
      <c r="MCS289" s="45"/>
      <c r="MCT289" s="45"/>
      <c r="MCU289" s="45"/>
      <c r="MCV289" s="45"/>
      <c r="MCW289" s="45"/>
      <c r="MCX289" s="45"/>
      <c r="MCY289" s="45"/>
      <c r="MCZ289" s="45"/>
      <c r="MDA289" s="45"/>
      <c r="MDB289" s="45"/>
      <c r="MDC289" s="45"/>
      <c r="MDD289" s="45"/>
      <c r="MDE289" s="45"/>
      <c r="MDF289" s="45"/>
      <c r="MDG289" s="45"/>
      <c r="MDH289" s="45"/>
      <c r="MDI289" s="45"/>
      <c r="MDJ289" s="45"/>
      <c r="MDK289" s="45"/>
      <c r="MDL289" s="45"/>
      <c r="MDM289" s="45"/>
      <c r="MDN289" s="45"/>
      <c r="MDO289" s="45"/>
      <c r="MDP289" s="45"/>
      <c r="MDQ289" s="45"/>
      <c r="MDR289" s="45"/>
      <c r="MDS289" s="45"/>
      <c r="MDT289" s="45"/>
      <c r="MDU289" s="45"/>
      <c r="MDV289" s="45"/>
      <c r="MDW289" s="45"/>
      <c r="MDX289" s="45"/>
      <c r="MDY289" s="45"/>
      <c r="MDZ289" s="45"/>
      <c r="MEA289" s="45"/>
      <c r="MEB289" s="45"/>
      <c r="MEC289" s="45"/>
      <c r="MED289" s="45"/>
      <c r="MEE289" s="45"/>
      <c r="MEF289" s="45"/>
      <c r="MEG289" s="45"/>
      <c r="MEH289" s="45"/>
      <c r="MEI289" s="45"/>
      <c r="MEJ289" s="45"/>
      <c r="MEK289" s="45"/>
      <c r="MEL289" s="45"/>
      <c r="MEM289" s="45"/>
      <c r="MEN289" s="45"/>
      <c r="MEO289" s="45"/>
      <c r="MEP289" s="45"/>
      <c r="MEQ289" s="45"/>
      <c r="MER289" s="45"/>
      <c r="MES289" s="45"/>
      <c r="MET289" s="45"/>
      <c r="MEU289" s="45"/>
      <c r="MEV289" s="45"/>
      <c r="MEW289" s="45"/>
      <c r="MEX289" s="45"/>
      <c r="MEY289" s="45"/>
      <c r="MEZ289" s="45"/>
      <c r="MFA289" s="45"/>
      <c r="MFB289" s="45"/>
      <c r="MFC289" s="45"/>
      <c r="MFD289" s="45"/>
      <c r="MFE289" s="45"/>
      <c r="MFF289" s="45"/>
      <c r="MFG289" s="45"/>
      <c r="MFH289" s="45"/>
      <c r="MFI289" s="45"/>
      <c r="MFJ289" s="45"/>
      <c r="MFK289" s="45"/>
      <c r="MFL289" s="45"/>
      <c r="MFM289" s="45"/>
      <c r="MFN289" s="45"/>
      <c r="MFO289" s="45"/>
      <c r="MFP289" s="45"/>
      <c r="MFQ289" s="45"/>
      <c r="MFR289" s="45"/>
      <c r="MFS289" s="45"/>
      <c r="MFT289" s="45"/>
      <c r="MFU289" s="45"/>
      <c r="MFV289" s="45"/>
      <c r="MFW289" s="45"/>
      <c r="MFX289" s="45"/>
      <c r="MFY289" s="45"/>
      <c r="MFZ289" s="45"/>
      <c r="MGA289" s="45"/>
      <c r="MGB289" s="45"/>
      <c r="MGC289" s="45"/>
      <c r="MGD289" s="45"/>
      <c r="MGE289" s="45"/>
      <c r="MGF289" s="45"/>
      <c r="MGG289" s="45"/>
      <c r="MGH289" s="45"/>
      <c r="MGI289" s="45"/>
      <c r="MGJ289" s="45"/>
      <c r="MGK289" s="45"/>
      <c r="MGL289" s="45"/>
      <c r="MGM289" s="45"/>
      <c r="MGN289" s="45"/>
      <c r="MGO289" s="45"/>
      <c r="MGP289" s="45"/>
      <c r="MGQ289" s="45"/>
      <c r="MGR289" s="45"/>
      <c r="MGS289" s="45"/>
      <c r="MGT289" s="45"/>
      <c r="MGU289" s="45"/>
      <c r="MGV289" s="45"/>
      <c r="MGW289" s="45"/>
      <c r="MGX289" s="45"/>
      <c r="MGY289" s="45"/>
      <c r="MGZ289" s="45"/>
      <c r="MHA289" s="45"/>
      <c r="MHB289" s="45"/>
      <c r="MHC289" s="45"/>
      <c r="MHD289" s="45"/>
      <c r="MHE289" s="45"/>
      <c r="MHF289" s="45"/>
      <c r="MHG289" s="45"/>
      <c r="MHH289" s="45"/>
      <c r="MHI289" s="45"/>
      <c r="MHJ289" s="45"/>
      <c r="MHK289" s="45"/>
      <c r="MHL289" s="45"/>
      <c r="MHM289" s="45"/>
      <c r="MHN289" s="45"/>
      <c r="MHO289" s="45"/>
      <c r="MHP289" s="45"/>
      <c r="MHQ289" s="45"/>
      <c r="MHR289" s="45"/>
      <c r="MHS289" s="45"/>
      <c r="MHT289" s="45"/>
      <c r="MHU289" s="45"/>
      <c r="MHV289" s="45"/>
      <c r="MHW289" s="45"/>
      <c r="MHX289" s="45"/>
      <c r="MHY289" s="45"/>
      <c r="MHZ289" s="45"/>
      <c r="MIA289" s="45"/>
      <c r="MIB289" s="45"/>
      <c r="MIC289" s="45"/>
      <c r="MID289" s="45"/>
      <c r="MIE289" s="45"/>
      <c r="MIF289" s="45"/>
      <c r="MIG289" s="45"/>
      <c r="MIH289" s="45"/>
      <c r="MII289" s="45"/>
      <c r="MIJ289" s="45"/>
      <c r="MIK289" s="45"/>
      <c r="MIL289" s="45"/>
      <c r="MIM289" s="45"/>
      <c r="MIN289" s="45"/>
      <c r="MIO289" s="45"/>
      <c r="MIP289" s="45"/>
      <c r="MIQ289" s="45"/>
      <c r="MIR289" s="45"/>
      <c r="MIS289" s="45"/>
      <c r="MIT289" s="45"/>
      <c r="MIU289" s="45"/>
      <c r="MIV289" s="45"/>
      <c r="MIW289" s="45"/>
      <c r="MIX289" s="45"/>
      <c r="MIY289" s="45"/>
      <c r="MIZ289" s="45"/>
      <c r="MJA289" s="45"/>
      <c r="MJB289" s="45"/>
      <c r="MJC289" s="45"/>
      <c r="MJD289" s="45"/>
      <c r="MJE289" s="45"/>
      <c r="MJF289" s="45"/>
      <c r="MJG289" s="45"/>
      <c r="MJH289" s="45"/>
      <c r="MJI289" s="45"/>
      <c r="MJJ289" s="45"/>
      <c r="MJK289" s="45"/>
      <c r="MJL289" s="45"/>
      <c r="MJM289" s="45"/>
      <c r="MJN289" s="45"/>
      <c r="MJO289" s="45"/>
      <c r="MJP289" s="45"/>
      <c r="MJQ289" s="45"/>
      <c r="MJR289" s="45"/>
      <c r="MJS289" s="45"/>
      <c r="MJT289" s="45"/>
      <c r="MJU289" s="45"/>
      <c r="MJV289" s="45"/>
      <c r="MJW289" s="45"/>
      <c r="MJX289" s="45"/>
      <c r="MJY289" s="45"/>
      <c r="MJZ289" s="45"/>
      <c r="MKA289" s="45"/>
      <c r="MKB289" s="45"/>
      <c r="MKC289" s="45"/>
      <c r="MKD289" s="45"/>
      <c r="MKE289" s="45"/>
      <c r="MKF289" s="45"/>
      <c r="MKG289" s="45"/>
      <c r="MKH289" s="45"/>
      <c r="MKI289" s="45"/>
      <c r="MKJ289" s="45"/>
      <c r="MKK289" s="45"/>
      <c r="MKL289" s="45"/>
      <c r="MKM289" s="45"/>
      <c r="MKN289" s="45"/>
      <c r="MKO289" s="45"/>
      <c r="MKP289" s="45"/>
      <c r="MKQ289" s="45"/>
      <c r="MKR289" s="45"/>
      <c r="MKS289" s="45"/>
      <c r="MKT289" s="45"/>
      <c r="MKU289" s="45"/>
      <c r="MKV289" s="45"/>
      <c r="MKW289" s="45"/>
      <c r="MKX289" s="45"/>
      <c r="MKY289" s="45"/>
      <c r="MKZ289" s="45"/>
      <c r="MLA289" s="45"/>
      <c r="MLB289" s="45"/>
      <c r="MLC289" s="45"/>
      <c r="MLD289" s="45"/>
      <c r="MLE289" s="45"/>
      <c r="MLF289" s="45"/>
      <c r="MLG289" s="45"/>
      <c r="MLH289" s="45"/>
      <c r="MLI289" s="45"/>
      <c r="MLJ289" s="45"/>
      <c r="MLK289" s="45"/>
      <c r="MLL289" s="45"/>
      <c r="MLM289" s="45"/>
      <c r="MLN289" s="45"/>
      <c r="MLO289" s="45"/>
      <c r="MLP289" s="45"/>
      <c r="MLQ289" s="45"/>
      <c r="MLR289" s="45"/>
      <c r="MLS289" s="45"/>
      <c r="MLT289" s="45"/>
      <c r="MLU289" s="45"/>
      <c r="MLV289" s="45"/>
      <c r="MLW289" s="45"/>
      <c r="MLX289" s="45"/>
      <c r="MLY289" s="45"/>
      <c r="MLZ289" s="45"/>
      <c r="MMA289" s="45"/>
      <c r="MMB289" s="45"/>
      <c r="MMC289" s="45"/>
      <c r="MMD289" s="45"/>
      <c r="MME289" s="45"/>
      <c r="MMF289" s="45"/>
      <c r="MMG289" s="45"/>
      <c r="MMH289" s="45"/>
      <c r="MMI289" s="45"/>
      <c r="MMJ289" s="45"/>
      <c r="MMK289" s="45"/>
      <c r="MML289" s="45"/>
      <c r="MMM289" s="45"/>
      <c r="MMN289" s="45"/>
      <c r="MMO289" s="45"/>
      <c r="MMP289" s="45"/>
      <c r="MMQ289" s="45"/>
      <c r="MMR289" s="45"/>
      <c r="MMS289" s="45"/>
      <c r="MMT289" s="45"/>
      <c r="MMU289" s="45"/>
      <c r="MMV289" s="45"/>
      <c r="MMW289" s="45"/>
      <c r="MMX289" s="45"/>
      <c r="MMY289" s="45"/>
      <c r="MMZ289" s="45"/>
      <c r="MNA289" s="45"/>
      <c r="MNB289" s="45"/>
      <c r="MNC289" s="45"/>
      <c r="MND289" s="45"/>
      <c r="MNE289" s="45"/>
      <c r="MNF289" s="45"/>
      <c r="MNG289" s="45"/>
      <c r="MNH289" s="45"/>
      <c r="MNI289" s="45"/>
      <c r="MNJ289" s="45"/>
      <c r="MNK289" s="45"/>
      <c r="MNL289" s="45"/>
      <c r="MNM289" s="45"/>
      <c r="MNN289" s="45"/>
      <c r="MNO289" s="45"/>
      <c r="MNP289" s="45"/>
      <c r="MNQ289" s="45"/>
      <c r="MNR289" s="45"/>
      <c r="MNS289" s="45"/>
      <c r="MNT289" s="45"/>
      <c r="MNU289" s="45"/>
      <c r="MNV289" s="45"/>
      <c r="MNW289" s="45"/>
      <c r="MNX289" s="45"/>
      <c r="MNY289" s="45"/>
      <c r="MNZ289" s="45"/>
      <c r="MOA289" s="45"/>
      <c r="MOB289" s="45"/>
      <c r="MOC289" s="45"/>
      <c r="MOD289" s="45"/>
      <c r="MOE289" s="45"/>
      <c r="MOF289" s="45"/>
      <c r="MOG289" s="45"/>
      <c r="MOH289" s="45"/>
      <c r="MOI289" s="45"/>
      <c r="MOJ289" s="45"/>
      <c r="MOK289" s="45"/>
      <c r="MOL289" s="45"/>
      <c r="MOM289" s="45"/>
      <c r="MON289" s="45"/>
      <c r="MOO289" s="45"/>
      <c r="MOP289" s="45"/>
      <c r="MOQ289" s="45"/>
      <c r="MOR289" s="45"/>
      <c r="MOS289" s="45"/>
      <c r="MOT289" s="45"/>
      <c r="MOU289" s="45"/>
      <c r="MOV289" s="45"/>
      <c r="MOW289" s="45"/>
      <c r="MOX289" s="45"/>
      <c r="MOY289" s="45"/>
      <c r="MOZ289" s="45"/>
      <c r="MPA289" s="45"/>
      <c r="MPB289" s="45"/>
      <c r="MPC289" s="45"/>
      <c r="MPD289" s="45"/>
      <c r="MPE289" s="45"/>
      <c r="MPF289" s="45"/>
      <c r="MPG289" s="45"/>
      <c r="MPH289" s="45"/>
      <c r="MPI289" s="45"/>
      <c r="MPJ289" s="45"/>
      <c r="MPK289" s="45"/>
      <c r="MPL289" s="45"/>
      <c r="MPM289" s="45"/>
      <c r="MPN289" s="45"/>
      <c r="MPO289" s="45"/>
      <c r="MPP289" s="45"/>
      <c r="MPQ289" s="45"/>
      <c r="MPR289" s="45"/>
      <c r="MPS289" s="45"/>
      <c r="MPT289" s="45"/>
      <c r="MPU289" s="45"/>
      <c r="MPV289" s="45"/>
      <c r="MPW289" s="45"/>
      <c r="MPX289" s="45"/>
      <c r="MPY289" s="45"/>
      <c r="MPZ289" s="45"/>
      <c r="MQA289" s="45"/>
      <c r="MQB289" s="45"/>
      <c r="MQC289" s="45"/>
      <c r="MQD289" s="45"/>
      <c r="MQE289" s="45"/>
      <c r="MQF289" s="45"/>
      <c r="MQG289" s="45"/>
      <c r="MQH289" s="45"/>
      <c r="MQI289" s="45"/>
      <c r="MQJ289" s="45"/>
      <c r="MQK289" s="45"/>
      <c r="MQL289" s="45"/>
      <c r="MQM289" s="45"/>
      <c r="MQN289" s="45"/>
      <c r="MQO289" s="45"/>
      <c r="MQP289" s="45"/>
      <c r="MQQ289" s="45"/>
      <c r="MQR289" s="45"/>
      <c r="MQS289" s="45"/>
      <c r="MQT289" s="45"/>
      <c r="MQU289" s="45"/>
      <c r="MQV289" s="45"/>
      <c r="MQW289" s="45"/>
      <c r="MQX289" s="45"/>
      <c r="MQY289" s="45"/>
      <c r="MQZ289" s="45"/>
      <c r="MRA289" s="45"/>
      <c r="MRB289" s="45"/>
      <c r="MRC289" s="45"/>
      <c r="MRD289" s="45"/>
      <c r="MRE289" s="45"/>
      <c r="MRF289" s="45"/>
      <c r="MRG289" s="45"/>
      <c r="MRH289" s="45"/>
      <c r="MRI289" s="45"/>
      <c r="MRJ289" s="45"/>
      <c r="MRK289" s="45"/>
      <c r="MRL289" s="45"/>
      <c r="MRM289" s="45"/>
      <c r="MRN289" s="45"/>
      <c r="MRO289" s="45"/>
      <c r="MRP289" s="45"/>
      <c r="MRQ289" s="45"/>
      <c r="MRR289" s="45"/>
      <c r="MRS289" s="45"/>
      <c r="MRT289" s="45"/>
      <c r="MRU289" s="45"/>
      <c r="MRV289" s="45"/>
      <c r="MRW289" s="45"/>
      <c r="MRX289" s="45"/>
      <c r="MRY289" s="45"/>
      <c r="MRZ289" s="45"/>
      <c r="MSA289" s="45"/>
      <c r="MSB289" s="45"/>
      <c r="MSC289" s="45"/>
      <c r="MSD289" s="45"/>
      <c r="MSE289" s="45"/>
      <c r="MSF289" s="45"/>
      <c r="MSG289" s="45"/>
      <c r="MSH289" s="45"/>
      <c r="MSI289" s="45"/>
      <c r="MSJ289" s="45"/>
      <c r="MSK289" s="45"/>
      <c r="MSL289" s="45"/>
      <c r="MSM289" s="45"/>
      <c r="MSN289" s="45"/>
      <c r="MSO289" s="45"/>
      <c r="MSP289" s="45"/>
      <c r="MSQ289" s="45"/>
      <c r="MSR289" s="45"/>
      <c r="MSS289" s="45"/>
      <c r="MST289" s="45"/>
      <c r="MSU289" s="45"/>
      <c r="MSV289" s="45"/>
      <c r="MSW289" s="45"/>
      <c r="MSX289" s="45"/>
      <c r="MSY289" s="45"/>
      <c r="MSZ289" s="45"/>
      <c r="MTA289" s="45"/>
      <c r="MTB289" s="45"/>
      <c r="MTC289" s="45"/>
      <c r="MTD289" s="45"/>
      <c r="MTE289" s="45"/>
      <c r="MTF289" s="45"/>
      <c r="MTG289" s="45"/>
      <c r="MTH289" s="45"/>
      <c r="MTI289" s="45"/>
      <c r="MTJ289" s="45"/>
      <c r="MTK289" s="45"/>
      <c r="MTL289" s="45"/>
      <c r="MTM289" s="45"/>
      <c r="MTN289" s="45"/>
      <c r="MTO289" s="45"/>
      <c r="MTP289" s="45"/>
      <c r="MTQ289" s="45"/>
      <c r="MTR289" s="45"/>
      <c r="MTS289" s="45"/>
      <c r="MTT289" s="45"/>
      <c r="MTU289" s="45"/>
      <c r="MTV289" s="45"/>
      <c r="MTW289" s="45"/>
      <c r="MTX289" s="45"/>
      <c r="MTY289" s="45"/>
      <c r="MTZ289" s="45"/>
      <c r="MUA289" s="45"/>
      <c r="MUB289" s="45"/>
      <c r="MUC289" s="45"/>
      <c r="MUD289" s="45"/>
      <c r="MUE289" s="45"/>
      <c r="MUF289" s="45"/>
      <c r="MUG289" s="45"/>
      <c r="MUH289" s="45"/>
      <c r="MUI289" s="45"/>
      <c r="MUJ289" s="45"/>
      <c r="MUK289" s="45"/>
      <c r="MUL289" s="45"/>
      <c r="MUM289" s="45"/>
      <c r="MUN289" s="45"/>
      <c r="MUO289" s="45"/>
      <c r="MUP289" s="45"/>
      <c r="MUQ289" s="45"/>
      <c r="MUR289" s="45"/>
      <c r="MUS289" s="45"/>
      <c r="MUT289" s="45"/>
      <c r="MUU289" s="45"/>
      <c r="MUV289" s="45"/>
      <c r="MUW289" s="45"/>
      <c r="MUX289" s="45"/>
      <c r="MUY289" s="45"/>
      <c r="MUZ289" s="45"/>
      <c r="MVA289" s="45"/>
      <c r="MVB289" s="45"/>
      <c r="MVC289" s="45"/>
      <c r="MVD289" s="45"/>
      <c r="MVE289" s="45"/>
      <c r="MVF289" s="45"/>
      <c r="MVG289" s="45"/>
      <c r="MVH289" s="45"/>
      <c r="MVI289" s="45"/>
      <c r="MVJ289" s="45"/>
      <c r="MVK289" s="45"/>
      <c r="MVL289" s="45"/>
      <c r="MVM289" s="45"/>
      <c r="MVN289" s="45"/>
      <c r="MVO289" s="45"/>
      <c r="MVP289" s="45"/>
      <c r="MVQ289" s="45"/>
      <c r="MVR289" s="45"/>
      <c r="MVS289" s="45"/>
      <c r="MVT289" s="45"/>
      <c r="MVU289" s="45"/>
      <c r="MVV289" s="45"/>
      <c r="MVW289" s="45"/>
      <c r="MVX289" s="45"/>
      <c r="MVY289" s="45"/>
      <c r="MVZ289" s="45"/>
      <c r="MWA289" s="45"/>
      <c r="MWB289" s="45"/>
      <c r="MWC289" s="45"/>
      <c r="MWD289" s="45"/>
      <c r="MWE289" s="45"/>
      <c r="MWF289" s="45"/>
      <c r="MWG289" s="45"/>
      <c r="MWH289" s="45"/>
      <c r="MWI289" s="45"/>
      <c r="MWJ289" s="45"/>
      <c r="MWK289" s="45"/>
      <c r="MWL289" s="45"/>
      <c r="MWM289" s="45"/>
      <c r="MWN289" s="45"/>
      <c r="MWO289" s="45"/>
      <c r="MWP289" s="45"/>
      <c r="MWQ289" s="45"/>
      <c r="MWR289" s="45"/>
      <c r="MWS289" s="45"/>
      <c r="MWT289" s="45"/>
      <c r="MWU289" s="45"/>
      <c r="MWV289" s="45"/>
      <c r="MWW289" s="45"/>
      <c r="MWX289" s="45"/>
      <c r="MWY289" s="45"/>
      <c r="MWZ289" s="45"/>
      <c r="MXA289" s="45"/>
      <c r="MXB289" s="45"/>
      <c r="MXC289" s="45"/>
      <c r="MXD289" s="45"/>
      <c r="MXE289" s="45"/>
      <c r="MXF289" s="45"/>
      <c r="MXG289" s="45"/>
      <c r="MXH289" s="45"/>
      <c r="MXI289" s="45"/>
      <c r="MXJ289" s="45"/>
      <c r="MXK289" s="45"/>
      <c r="MXL289" s="45"/>
      <c r="MXM289" s="45"/>
      <c r="MXN289" s="45"/>
      <c r="MXO289" s="45"/>
      <c r="MXP289" s="45"/>
      <c r="MXQ289" s="45"/>
      <c r="MXR289" s="45"/>
      <c r="MXS289" s="45"/>
      <c r="MXT289" s="45"/>
      <c r="MXU289" s="45"/>
      <c r="MXV289" s="45"/>
      <c r="MXW289" s="45"/>
      <c r="MXX289" s="45"/>
      <c r="MXY289" s="45"/>
      <c r="MXZ289" s="45"/>
      <c r="MYA289" s="45"/>
      <c r="MYB289" s="45"/>
      <c r="MYC289" s="45"/>
      <c r="MYD289" s="45"/>
      <c r="MYE289" s="45"/>
      <c r="MYF289" s="45"/>
      <c r="MYG289" s="45"/>
      <c r="MYH289" s="45"/>
      <c r="MYI289" s="45"/>
      <c r="MYJ289" s="45"/>
      <c r="MYK289" s="45"/>
      <c r="MYL289" s="45"/>
      <c r="MYM289" s="45"/>
      <c r="MYN289" s="45"/>
      <c r="MYO289" s="45"/>
      <c r="MYP289" s="45"/>
      <c r="MYQ289" s="45"/>
      <c r="MYR289" s="45"/>
      <c r="MYS289" s="45"/>
      <c r="MYT289" s="45"/>
      <c r="MYU289" s="45"/>
      <c r="MYV289" s="45"/>
      <c r="MYW289" s="45"/>
      <c r="MYX289" s="45"/>
      <c r="MYY289" s="45"/>
      <c r="MYZ289" s="45"/>
      <c r="MZA289" s="45"/>
      <c r="MZB289" s="45"/>
      <c r="MZC289" s="45"/>
      <c r="MZD289" s="45"/>
      <c r="MZE289" s="45"/>
      <c r="MZF289" s="45"/>
      <c r="MZG289" s="45"/>
      <c r="MZH289" s="45"/>
      <c r="MZI289" s="45"/>
      <c r="MZJ289" s="45"/>
      <c r="MZK289" s="45"/>
      <c r="MZL289" s="45"/>
      <c r="MZM289" s="45"/>
      <c r="MZN289" s="45"/>
      <c r="MZO289" s="45"/>
      <c r="MZP289" s="45"/>
      <c r="MZQ289" s="45"/>
      <c r="MZR289" s="45"/>
      <c r="MZS289" s="45"/>
      <c r="MZT289" s="45"/>
      <c r="MZU289" s="45"/>
      <c r="MZV289" s="45"/>
      <c r="MZW289" s="45"/>
      <c r="MZX289" s="45"/>
      <c r="MZY289" s="45"/>
      <c r="MZZ289" s="45"/>
      <c r="NAA289" s="45"/>
      <c r="NAB289" s="45"/>
      <c r="NAC289" s="45"/>
      <c r="NAD289" s="45"/>
      <c r="NAE289" s="45"/>
      <c r="NAF289" s="45"/>
      <c r="NAG289" s="45"/>
      <c r="NAH289" s="45"/>
      <c r="NAI289" s="45"/>
      <c r="NAJ289" s="45"/>
      <c r="NAK289" s="45"/>
      <c r="NAL289" s="45"/>
      <c r="NAM289" s="45"/>
      <c r="NAN289" s="45"/>
      <c r="NAO289" s="45"/>
      <c r="NAP289" s="45"/>
      <c r="NAQ289" s="45"/>
      <c r="NAR289" s="45"/>
      <c r="NAS289" s="45"/>
      <c r="NAT289" s="45"/>
      <c r="NAU289" s="45"/>
      <c r="NAV289" s="45"/>
      <c r="NAW289" s="45"/>
      <c r="NAX289" s="45"/>
      <c r="NAY289" s="45"/>
      <c r="NAZ289" s="45"/>
      <c r="NBA289" s="45"/>
      <c r="NBB289" s="45"/>
      <c r="NBC289" s="45"/>
      <c r="NBD289" s="45"/>
      <c r="NBE289" s="45"/>
      <c r="NBF289" s="45"/>
      <c r="NBG289" s="45"/>
      <c r="NBH289" s="45"/>
      <c r="NBI289" s="45"/>
      <c r="NBJ289" s="45"/>
      <c r="NBK289" s="45"/>
      <c r="NBL289" s="45"/>
      <c r="NBM289" s="45"/>
      <c r="NBN289" s="45"/>
      <c r="NBO289" s="45"/>
      <c r="NBP289" s="45"/>
      <c r="NBQ289" s="45"/>
      <c r="NBR289" s="45"/>
      <c r="NBS289" s="45"/>
      <c r="NBT289" s="45"/>
      <c r="NBU289" s="45"/>
      <c r="NBV289" s="45"/>
      <c r="NBW289" s="45"/>
      <c r="NBX289" s="45"/>
      <c r="NBY289" s="45"/>
      <c r="NBZ289" s="45"/>
      <c r="NCA289" s="45"/>
      <c r="NCB289" s="45"/>
      <c r="NCC289" s="45"/>
      <c r="NCD289" s="45"/>
      <c r="NCE289" s="45"/>
      <c r="NCF289" s="45"/>
      <c r="NCG289" s="45"/>
      <c r="NCH289" s="45"/>
      <c r="NCI289" s="45"/>
      <c r="NCJ289" s="45"/>
      <c r="NCK289" s="45"/>
      <c r="NCL289" s="45"/>
      <c r="NCM289" s="45"/>
      <c r="NCN289" s="45"/>
      <c r="NCO289" s="45"/>
      <c r="NCP289" s="45"/>
      <c r="NCQ289" s="45"/>
      <c r="NCR289" s="45"/>
      <c r="NCS289" s="45"/>
      <c r="NCT289" s="45"/>
      <c r="NCU289" s="45"/>
      <c r="NCV289" s="45"/>
      <c r="NCW289" s="45"/>
      <c r="NCX289" s="45"/>
      <c r="NCY289" s="45"/>
      <c r="NCZ289" s="45"/>
      <c r="NDA289" s="45"/>
      <c r="NDB289" s="45"/>
      <c r="NDC289" s="45"/>
      <c r="NDD289" s="45"/>
      <c r="NDE289" s="45"/>
      <c r="NDF289" s="45"/>
      <c r="NDG289" s="45"/>
      <c r="NDH289" s="45"/>
      <c r="NDI289" s="45"/>
      <c r="NDJ289" s="45"/>
      <c r="NDK289" s="45"/>
      <c r="NDL289" s="45"/>
      <c r="NDM289" s="45"/>
      <c r="NDN289" s="45"/>
      <c r="NDO289" s="45"/>
      <c r="NDP289" s="45"/>
      <c r="NDQ289" s="45"/>
      <c r="NDR289" s="45"/>
      <c r="NDS289" s="45"/>
      <c r="NDT289" s="45"/>
      <c r="NDU289" s="45"/>
      <c r="NDV289" s="45"/>
      <c r="NDW289" s="45"/>
      <c r="NDX289" s="45"/>
      <c r="NDY289" s="45"/>
      <c r="NDZ289" s="45"/>
      <c r="NEA289" s="45"/>
      <c r="NEB289" s="45"/>
      <c r="NEC289" s="45"/>
      <c r="NED289" s="45"/>
      <c r="NEE289" s="45"/>
      <c r="NEF289" s="45"/>
      <c r="NEG289" s="45"/>
      <c r="NEH289" s="45"/>
      <c r="NEI289" s="45"/>
      <c r="NEJ289" s="45"/>
      <c r="NEK289" s="45"/>
      <c r="NEL289" s="45"/>
      <c r="NEM289" s="45"/>
      <c r="NEN289" s="45"/>
      <c r="NEO289" s="45"/>
      <c r="NEP289" s="45"/>
      <c r="NEQ289" s="45"/>
      <c r="NER289" s="45"/>
      <c r="NES289" s="45"/>
      <c r="NET289" s="45"/>
      <c r="NEU289" s="45"/>
      <c r="NEV289" s="45"/>
      <c r="NEW289" s="45"/>
      <c r="NEX289" s="45"/>
      <c r="NEY289" s="45"/>
      <c r="NEZ289" s="45"/>
      <c r="NFA289" s="45"/>
      <c r="NFB289" s="45"/>
      <c r="NFC289" s="45"/>
      <c r="NFD289" s="45"/>
      <c r="NFE289" s="45"/>
      <c r="NFF289" s="45"/>
      <c r="NFG289" s="45"/>
      <c r="NFH289" s="45"/>
      <c r="NFI289" s="45"/>
      <c r="NFJ289" s="45"/>
      <c r="NFK289" s="45"/>
      <c r="NFL289" s="45"/>
      <c r="NFM289" s="45"/>
      <c r="NFN289" s="45"/>
      <c r="NFO289" s="45"/>
      <c r="NFP289" s="45"/>
      <c r="NFQ289" s="45"/>
      <c r="NFR289" s="45"/>
      <c r="NFS289" s="45"/>
      <c r="NFT289" s="45"/>
      <c r="NFU289" s="45"/>
      <c r="NFV289" s="45"/>
      <c r="NFW289" s="45"/>
      <c r="NFX289" s="45"/>
      <c r="NFY289" s="45"/>
      <c r="NFZ289" s="45"/>
      <c r="NGA289" s="45"/>
      <c r="NGB289" s="45"/>
      <c r="NGC289" s="45"/>
      <c r="NGD289" s="45"/>
      <c r="NGE289" s="45"/>
      <c r="NGF289" s="45"/>
      <c r="NGG289" s="45"/>
      <c r="NGH289" s="45"/>
      <c r="NGI289" s="45"/>
      <c r="NGJ289" s="45"/>
      <c r="NGK289" s="45"/>
      <c r="NGL289" s="45"/>
      <c r="NGM289" s="45"/>
      <c r="NGN289" s="45"/>
      <c r="NGO289" s="45"/>
      <c r="NGP289" s="45"/>
      <c r="NGQ289" s="45"/>
      <c r="NGR289" s="45"/>
      <c r="NGS289" s="45"/>
      <c r="NGT289" s="45"/>
      <c r="NGU289" s="45"/>
      <c r="NGV289" s="45"/>
      <c r="NGW289" s="45"/>
      <c r="NGX289" s="45"/>
      <c r="NGY289" s="45"/>
      <c r="NGZ289" s="45"/>
      <c r="NHA289" s="45"/>
      <c r="NHB289" s="45"/>
      <c r="NHC289" s="45"/>
      <c r="NHD289" s="45"/>
      <c r="NHE289" s="45"/>
      <c r="NHF289" s="45"/>
      <c r="NHG289" s="45"/>
      <c r="NHH289" s="45"/>
      <c r="NHI289" s="45"/>
      <c r="NHJ289" s="45"/>
      <c r="NHK289" s="45"/>
      <c r="NHL289" s="45"/>
      <c r="NHM289" s="45"/>
      <c r="NHN289" s="45"/>
      <c r="NHO289" s="45"/>
      <c r="NHP289" s="45"/>
      <c r="NHQ289" s="45"/>
      <c r="NHR289" s="45"/>
      <c r="NHS289" s="45"/>
      <c r="NHT289" s="45"/>
      <c r="NHU289" s="45"/>
      <c r="NHV289" s="45"/>
      <c r="NHW289" s="45"/>
      <c r="NHX289" s="45"/>
      <c r="NHY289" s="45"/>
      <c r="NHZ289" s="45"/>
      <c r="NIA289" s="45"/>
      <c r="NIB289" s="45"/>
      <c r="NIC289" s="45"/>
      <c r="NID289" s="45"/>
      <c r="NIE289" s="45"/>
      <c r="NIF289" s="45"/>
      <c r="NIG289" s="45"/>
      <c r="NIH289" s="45"/>
      <c r="NII289" s="45"/>
      <c r="NIJ289" s="45"/>
      <c r="NIK289" s="45"/>
      <c r="NIL289" s="45"/>
      <c r="NIM289" s="45"/>
      <c r="NIN289" s="45"/>
      <c r="NIO289" s="45"/>
      <c r="NIP289" s="45"/>
      <c r="NIQ289" s="45"/>
      <c r="NIR289" s="45"/>
      <c r="NIS289" s="45"/>
      <c r="NIT289" s="45"/>
      <c r="NIU289" s="45"/>
      <c r="NIV289" s="45"/>
      <c r="NIW289" s="45"/>
      <c r="NIX289" s="45"/>
      <c r="NIY289" s="45"/>
      <c r="NIZ289" s="45"/>
      <c r="NJA289" s="45"/>
      <c r="NJB289" s="45"/>
      <c r="NJC289" s="45"/>
      <c r="NJD289" s="45"/>
      <c r="NJE289" s="45"/>
      <c r="NJF289" s="45"/>
      <c r="NJG289" s="45"/>
      <c r="NJH289" s="45"/>
      <c r="NJI289" s="45"/>
      <c r="NJJ289" s="45"/>
      <c r="NJK289" s="45"/>
      <c r="NJL289" s="45"/>
      <c r="NJM289" s="45"/>
      <c r="NJN289" s="45"/>
      <c r="NJO289" s="45"/>
      <c r="NJP289" s="45"/>
      <c r="NJQ289" s="45"/>
      <c r="NJR289" s="45"/>
      <c r="NJS289" s="45"/>
      <c r="NJT289" s="45"/>
      <c r="NJU289" s="45"/>
      <c r="NJV289" s="45"/>
      <c r="NJW289" s="45"/>
      <c r="NJX289" s="45"/>
      <c r="NJY289" s="45"/>
      <c r="NJZ289" s="45"/>
      <c r="NKA289" s="45"/>
      <c r="NKB289" s="45"/>
      <c r="NKC289" s="45"/>
      <c r="NKD289" s="45"/>
      <c r="NKE289" s="45"/>
      <c r="NKF289" s="45"/>
      <c r="NKG289" s="45"/>
      <c r="NKH289" s="45"/>
      <c r="NKI289" s="45"/>
      <c r="NKJ289" s="45"/>
      <c r="NKK289" s="45"/>
      <c r="NKL289" s="45"/>
      <c r="NKM289" s="45"/>
      <c r="NKN289" s="45"/>
      <c r="NKO289" s="45"/>
      <c r="NKP289" s="45"/>
      <c r="NKQ289" s="45"/>
      <c r="NKR289" s="45"/>
      <c r="NKS289" s="45"/>
      <c r="NKT289" s="45"/>
      <c r="NKU289" s="45"/>
      <c r="NKV289" s="45"/>
      <c r="NKW289" s="45"/>
      <c r="NKX289" s="45"/>
      <c r="NKY289" s="45"/>
      <c r="NKZ289" s="45"/>
      <c r="NLA289" s="45"/>
      <c r="NLB289" s="45"/>
      <c r="NLC289" s="45"/>
      <c r="NLD289" s="45"/>
      <c r="NLE289" s="45"/>
      <c r="NLF289" s="45"/>
      <c r="NLG289" s="45"/>
      <c r="NLH289" s="45"/>
      <c r="NLI289" s="45"/>
      <c r="NLJ289" s="45"/>
      <c r="NLK289" s="45"/>
      <c r="NLL289" s="45"/>
      <c r="NLM289" s="45"/>
      <c r="NLN289" s="45"/>
      <c r="NLO289" s="45"/>
      <c r="NLP289" s="45"/>
      <c r="NLQ289" s="45"/>
      <c r="NLR289" s="45"/>
      <c r="NLS289" s="45"/>
      <c r="NLT289" s="45"/>
      <c r="NLU289" s="45"/>
      <c r="NLV289" s="45"/>
      <c r="NLW289" s="45"/>
      <c r="NLX289" s="45"/>
      <c r="NLY289" s="45"/>
      <c r="NLZ289" s="45"/>
      <c r="NMA289" s="45"/>
      <c r="NMB289" s="45"/>
      <c r="NMC289" s="45"/>
      <c r="NMD289" s="45"/>
      <c r="NME289" s="45"/>
      <c r="NMF289" s="45"/>
      <c r="NMG289" s="45"/>
      <c r="NMH289" s="45"/>
      <c r="NMI289" s="45"/>
      <c r="NMJ289" s="45"/>
      <c r="NMK289" s="45"/>
      <c r="NML289" s="45"/>
      <c r="NMM289" s="45"/>
      <c r="NMN289" s="45"/>
      <c r="NMO289" s="45"/>
      <c r="NMP289" s="45"/>
      <c r="NMQ289" s="45"/>
      <c r="NMR289" s="45"/>
      <c r="NMS289" s="45"/>
      <c r="NMT289" s="45"/>
      <c r="NMU289" s="45"/>
      <c r="NMV289" s="45"/>
      <c r="NMW289" s="45"/>
      <c r="NMX289" s="45"/>
      <c r="NMY289" s="45"/>
      <c r="NMZ289" s="45"/>
      <c r="NNA289" s="45"/>
      <c r="NNB289" s="45"/>
      <c r="NNC289" s="45"/>
      <c r="NND289" s="45"/>
      <c r="NNE289" s="45"/>
      <c r="NNF289" s="45"/>
      <c r="NNG289" s="45"/>
      <c r="NNH289" s="45"/>
      <c r="NNI289" s="45"/>
      <c r="NNJ289" s="45"/>
      <c r="NNK289" s="45"/>
      <c r="NNL289" s="45"/>
      <c r="NNM289" s="45"/>
      <c r="NNN289" s="45"/>
      <c r="NNO289" s="45"/>
      <c r="NNP289" s="45"/>
      <c r="NNQ289" s="45"/>
      <c r="NNR289" s="45"/>
      <c r="NNS289" s="45"/>
      <c r="NNT289" s="45"/>
      <c r="NNU289" s="45"/>
      <c r="NNV289" s="45"/>
      <c r="NNW289" s="45"/>
      <c r="NNX289" s="45"/>
      <c r="NNY289" s="45"/>
      <c r="NNZ289" s="45"/>
      <c r="NOA289" s="45"/>
      <c r="NOB289" s="45"/>
      <c r="NOC289" s="45"/>
      <c r="NOD289" s="45"/>
      <c r="NOE289" s="45"/>
      <c r="NOF289" s="45"/>
      <c r="NOG289" s="45"/>
      <c r="NOH289" s="45"/>
      <c r="NOI289" s="45"/>
      <c r="NOJ289" s="45"/>
      <c r="NOK289" s="45"/>
      <c r="NOL289" s="45"/>
      <c r="NOM289" s="45"/>
      <c r="NON289" s="45"/>
      <c r="NOO289" s="45"/>
      <c r="NOP289" s="45"/>
      <c r="NOQ289" s="45"/>
      <c r="NOR289" s="45"/>
      <c r="NOS289" s="45"/>
      <c r="NOT289" s="45"/>
      <c r="NOU289" s="45"/>
      <c r="NOV289" s="45"/>
      <c r="NOW289" s="45"/>
      <c r="NOX289" s="45"/>
      <c r="NOY289" s="45"/>
      <c r="NOZ289" s="45"/>
      <c r="NPA289" s="45"/>
      <c r="NPB289" s="45"/>
      <c r="NPC289" s="45"/>
      <c r="NPD289" s="45"/>
      <c r="NPE289" s="45"/>
      <c r="NPF289" s="45"/>
      <c r="NPG289" s="45"/>
      <c r="NPH289" s="45"/>
      <c r="NPI289" s="45"/>
      <c r="NPJ289" s="45"/>
      <c r="NPK289" s="45"/>
      <c r="NPL289" s="45"/>
      <c r="NPM289" s="45"/>
      <c r="NPN289" s="45"/>
      <c r="NPO289" s="45"/>
      <c r="NPP289" s="45"/>
      <c r="NPQ289" s="45"/>
      <c r="NPR289" s="45"/>
      <c r="NPS289" s="45"/>
      <c r="NPT289" s="45"/>
      <c r="NPU289" s="45"/>
      <c r="NPV289" s="45"/>
      <c r="NPW289" s="45"/>
      <c r="NPX289" s="45"/>
      <c r="NPY289" s="45"/>
      <c r="NPZ289" s="45"/>
      <c r="NQA289" s="45"/>
      <c r="NQB289" s="45"/>
      <c r="NQC289" s="45"/>
      <c r="NQD289" s="45"/>
      <c r="NQE289" s="45"/>
      <c r="NQF289" s="45"/>
      <c r="NQG289" s="45"/>
      <c r="NQH289" s="45"/>
      <c r="NQI289" s="45"/>
      <c r="NQJ289" s="45"/>
      <c r="NQK289" s="45"/>
      <c r="NQL289" s="45"/>
      <c r="NQM289" s="45"/>
      <c r="NQN289" s="45"/>
      <c r="NQO289" s="45"/>
      <c r="NQP289" s="45"/>
      <c r="NQQ289" s="45"/>
      <c r="NQR289" s="45"/>
      <c r="NQS289" s="45"/>
      <c r="NQT289" s="45"/>
      <c r="NQU289" s="45"/>
      <c r="NQV289" s="45"/>
      <c r="NQW289" s="45"/>
      <c r="NQX289" s="45"/>
      <c r="NQY289" s="45"/>
      <c r="NQZ289" s="45"/>
      <c r="NRA289" s="45"/>
      <c r="NRB289" s="45"/>
      <c r="NRC289" s="45"/>
      <c r="NRD289" s="45"/>
      <c r="NRE289" s="45"/>
      <c r="NRF289" s="45"/>
      <c r="NRG289" s="45"/>
      <c r="NRH289" s="45"/>
      <c r="NRI289" s="45"/>
      <c r="NRJ289" s="45"/>
      <c r="NRK289" s="45"/>
      <c r="NRL289" s="45"/>
      <c r="NRM289" s="45"/>
      <c r="NRN289" s="45"/>
      <c r="NRO289" s="45"/>
      <c r="NRP289" s="45"/>
      <c r="NRQ289" s="45"/>
      <c r="NRR289" s="45"/>
      <c r="NRS289" s="45"/>
      <c r="NRT289" s="45"/>
      <c r="NRU289" s="45"/>
      <c r="NRV289" s="45"/>
      <c r="NRW289" s="45"/>
      <c r="NRX289" s="45"/>
      <c r="NRY289" s="45"/>
      <c r="NRZ289" s="45"/>
      <c r="NSA289" s="45"/>
      <c r="NSB289" s="45"/>
      <c r="NSC289" s="45"/>
      <c r="NSD289" s="45"/>
      <c r="NSE289" s="45"/>
      <c r="NSF289" s="45"/>
      <c r="NSG289" s="45"/>
      <c r="NSH289" s="45"/>
      <c r="NSI289" s="45"/>
      <c r="NSJ289" s="45"/>
      <c r="NSK289" s="45"/>
      <c r="NSL289" s="45"/>
      <c r="NSM289" s="45"/>
      <c r="NSN289" s="45"/>
      <c r="NSO289" s="45"/>
      <c r="NSP289" s="45"/>
      <c r="NSQ289" s="45"/>
      <c r="NSR289" s="45"/>
      <c r="NSS289" s="45"/>
      <c r="NST289" s="45"/>
      <c r="NSU289" s="45"/>
      <c r="NSV289" s="45"/>
      <c r="NSW289" s="45"/>
      <c r="NSX289" s="45"/>
      <c r="NSY289" s="45"/>
      <c r="NSZ289" s="45"/>
      <c r="NTA289" s="45"/>
      <c r="NTB289" s="45"/>
      <c r="NTC289" s="45"/>
      <c r="NTD289" s="45"/>
      <c r="NTE289" s="45"/>
      <c r="NTF289" s="45"/>
      <c r="NTG289" s="45"/>
      <c r="NTH289" s="45"/>
      <c r="NTI289" s="45"/>
      <c r="NTJ289" s="45"/>
      <c r="NTK289" s="45"/>
      <c r="NTL289" s="45"/>
      <c r="NTM289" s="45"/>
      <c r="NTN289" s="45"/>
      <c r="NTO289" s="45"/>
      <c r="NTP289" s="45"/>
      <c r="NTQ289" s="45"/>
      <c r="NTR289" s="45"/>
      <c r="NTS289" s="45"/>
      <c r="NTT289" s="45"/>
      <c r="NTU289" s="45"/>
      <c r="NTV289" s="45"/>
      <c r="NTW289" s="45"/>
      <c r="NTX289" s="45"/>
      <c r="NTY289" s="45"/>
      <c r="NTZ289" s="45"/>
      <c r="NUA289" s="45"/>
      <c r="NUB289" s="45"/>
      <c r="NUC289" s="45"/>
      <c r="NUD289" s="45"/>
      <c r="NUE289" s="45"/>
      <c r="NUF289" s="45"/>
      <c r="NUG289" s="45"/>
      <c r="NUH289" s="45"/>
      <c r="NUI289" s="45"/>
      <c r="NUJ289" s="45"/>
      <c r="NUK289" s="45"/>
      <c r="NUL289" s="45"/>
      <c r="NUM289" s="45"/>
      <c r="NUN289" s="45"/>
      <c r="NUO289" s="45"/>
      <c r="NUP289" s="45"/>
      <c r="NUQ289" s="45"/>
      <c r="NUR289" s="45"/>
      <c r="NUS289" s="45"/>
      <c r="NUT289" s="45"/>
      <c r="NUU289" s="45"/>
      <c r="NUV289" s="45"/>
      <c r="NUW289" s="45"/>
      <c r="NUX289" s="45"/>
      <c r="NUY289" s="45"/>
      <c r="NUZ289" s="45"/>
      <c r="NVA289" s="45"/>
      <c r="NVB289" s="45"/>
      <c r="NVC289" s="45"/>
      <c r="NVD289" s="45"/>
      <c r="NVE289" s="45"/>
      <c r="NVF289" s="45"/>
      <c r="NVG289" s="45"/>
      <c r="NVH289" s="45"/>
      <c r="NVI289" s="45"/>
      <c r="NVJ289" s="45"/>
      <c r="NVK289" s="45"/>
      <c r="NVL289" s="45"/>
      <c r="NVM289" s="45"/>
      <c r="NVN289" s="45"/>
      <c r="NVO289" s="45"/>
      <c r="NVP289" s="45"/>
      <c r="NVQ289" s="45"/>
      <c r="NVR289" s="45"/>
      <c r="NVS289" s="45"/>
      <c r="NVT289" s="45"/>
      <c r="NVU289" s="45"/>
      <c r="NVV289" s="45"/>
      <c r="NVW289" s="45"/>
      <c r="NVX289" s="45"/>
      <c r="NVY289" s="45"/>
      <c r="NVZ289" s="45"/>
      <c r="NWA289" s="45"/>
      <c r="NWB289" s="45"/>
      <c r="NWC289" s="45"/>
      <c r="NWD289" s="45"/>
      <c r="NWE289" s="45"/>
      <c r="NWF289" s="45"/>
      <c r="NWG289" s="45"/>
      <c r="NWH289" s="45"/>
      <c r="NWI289" s="45"/>
      <c r="NWJ289" s="45"/>
      <c r="NWK289" s="45"/>
      <c r="NWL289" s="45"/>
      <c r="NWM289" s="45"/>
      <c r="NWN289" s="45"/>
      <c r="NWO289" s="45"/>
      <c r="NWP289" s="45"/>
      <c r="NWQ289" s="45"/>
      <c r="NWR289" s="45"/>
      <c r="NWS289" s="45"/>
      <c r="NWT289" s="45"/>
      <c r="NWU289" s="45"/>
      <c r="NWV289" s="45"/>
      <c r="NWW289" s="45"/>
      <c r="NWX289" s="45"/>
      <c r="NWY289" s="45"/>
      <c r="NWZ289" s="45"/>
      <c r="NXA289" s="45"/>
      <c r="NXB289" s="45"/>
      <c r="NXC289" s="45"/>
      <c r="NXD289" s="45"/>
      <c r="NXE289" s="45"/>
      <c r="NXF289" s="45"/>
      <c r="NXG289" s="45"/>
      <c r="NXH289" s="45"/>
      <c r="NXI289" s="45"/>
      <c r="NXJ289" s="45"/>
      <c r="NXK289" s="45"/>
      <c r="NXL289" s="45"/>
      <c r="NXM289" s="45"/>
      <c r="NXN289" s="45"/>
      <c r="NXO289" s="45"/>
      <c r="NXP289" s="45"/>
      <c r="NXQ289" s="45"/>
      <c r="NXR289" s="45"/>
      <c r="NXS289" s="45"/>
      <c r="NXT289" s="45"/>
      <c r="NXU289" s="45"/>
      <c r="NXV289" s="45"/>
      <c r="NXW289" s="45"/>
      <c r="NXX289" s="45"/>
      <c r="NXY289" s="45"/>
      <c r="NXZ289" s="45"/>
      <c r="NYA289" s="45"/>
      <c r="NYB289" s="45"/>
      <c r="NYC289" s="45"/>
      <c r="NYD289" s="45"/>
      <c r="NYE289" s="45"/>
      <c r="NYF289" s="45"/>
      <c r="NYG289" s="45"/>
      <c r="NYH289" s="45"/>
      <c r="NYI289" s="45"/>
      <c r="NYJ289" s="45"/>
      <c r="NYK289" s="45"/>
      <c r="NYL289" s="45"/>
      <c r="NYM289" s="45"/>
      <c r="NYN289" s="45"/>
      <c r="NYO289" s="45"/>
      <c r="NYP289" s="45"/>
      <c r="NYQ289" s="45"/>
      <c r="NYR289" s="45"/>
      <c r="NYS289" s="45"/>
      <c r="NYT289" s="45"/>
      <c r="NYU289" s="45"/>
      <c r="NYV289" s="45"/>
      <c r="NYW289" s="45"/>
      <c r="NYX289" s="45"/>
      <c r="NYY289" s="45"/>
      <c r="NYZ289" s="45"/>
      <c r="NZA289" s="45"/>
      <c r="NZB289" s="45"/>
      <c r="NZC289" s="45"/>
      <c r="NZD289" s="45"/>
      <c r="NZE289" s="45"/>
      <c r="NZF289" s="45"/>
      <c r="NZG289" s="45"/>
      <c r="NZH289" s="45"/>
      <c r="NZI289" s="45"/>
      <c r="NZJ289" s="45"/>
      <c r="NZK289" s="45"/>
      <c r="NZL289" s="45"/>
      <c r="NZM289" s="45"/>
      <c r="NZN289" s="45"/>
      <c r="NZO289" s="45"/>
      <c r="NZP289" s="45"/>
      <c r="NZQ289" s="45"/>
      <c r="NZR289" s="45"/>
      <c r="NZS289" s="45"/>
      <c r="NZT289" s="45"/>
      <c r="NZU289" s="45"/>
      <c r="NZV289" s="45"/>
      <c r="NZW289" s="45"/>
      <c r="NZX289" s="45"/>
      <c r="NZY289" s="45"/>
      <c r="NZZ289" s="45"/>
      <c r="OAA289" s="45"/>
      <c r="OAB289" s="45"/>
      <c r="OAC289" s="45"/>
      <c r="OAD289" s="45"/>
      <c r="OAE289" s="45"/>
      <c r="OAF289" s="45"/>
      <c r="OAG289" s="45"/>
      <c r="OAH289" s="45"/>
      <c r="OAI289" s="45"/>
      <c r="OAJ289" s="45"/>
      <c r="OAK289" s="45"/>
      <c r="OAL289" s="45"/>
      <c r="OAM289" s="45"/>
      <c r="OAN289" s="45"/>
      <c r="OAO289" s="45"/>
      <c r="OAP289" s="45"/>
      <c r="OAQ289" s="45"/>
      <c r="OAR289" s="45"/>
      <c r="OAS289" s="45"/>
      <c r="OAT289" s="45"/>
      <c r="OAU289" s="45"/>
      <c r="OAV289" s="45"/>
      <c r="OAW289" s="45"/>
      <c r="OAX289" s="45"/>
      <c r="OAY289" s="45"/>
      <c r="OAZ289" s="45"/>
      <c r="OBA289" s="45"/>
      <c r="OBB289" s="45"/>
      <c r="OBC289" s="45"/>
      <c r="OBD289" s="45"/>
      <c r="OBE289" s="45"/>
      <c r="OBF289" s="45"/>
      <c r="OBG289" s="45"/>
      <c r="OBH289" s="45"/>
      <c r="OBI289" s="45"/>
      <c r="OBJ289" s="45"/>
      <c r="OBK289" s="45"/>
      <c r="OBL289" s="45"/>
      <c r="OBM289" s="45"/>
      <c r="OBN289" s="45"/>
      <c r="OBO289" s="45"/>
      <c r="OBP289" s="45"/>
      <c r="OBQ289" s="45"/>
      <c r="OBR289" s="45"/>
      <c r="OBS289" s="45"/>
      <c r="OBT289" s="45"/>
      <c r="OBU289" s="45"/>
      <c r="OBV289" s="45"/>
      <c r="OBW289" s="45"/>
      <c r="OBX289" s="45"/>
      <c r="OBY289" s="45"/>
      <c r="OBZ289" s="45"/>
      <c r="OCA289" s="45"/>
      <c r="OCB289" s="45"/>
      <c r="OCC289" s="45"/>
      <c r="OCD289" s="45"/>
      <c r="OCE289" s="45"/>
      <c r="OCF289" s="45"/>
      <c r="OCG289" s="45"/>
      <c r="OCH289" s="45"/>
      <c r="OCI289" s="45"/>
      <c r="OCJ289" s="45"/>
      <c r="OCK289" s="45"/>
      <c r="OCL289" s="45"/>
      <c r="OCM289" s="45"/>
      <c r="OCN289" s="45"/>
      <c r="OCO289" s="45"/>
      <c r="OCP289" s="45"/>
      <c r="OCQ289" s="45"/>
      <c r="OCR289" s="45"/>
      <c r="OCS289" s="45"/>
      <c r="OCT289" s="45"/>
      <c r="OCU289" s="45"/>
      <c r="OCV289" s="45"/>
      <c r="OCW289" s="45"/>
      <c r="OCX289" s="45"/>
      <c r="OCY289" s="45"/>
      <c r="OCZ289" s="45"/>
      <c r="ODA289" s="45"/>
      <c r="ODB289" s="45"/>
      <c r="ODC289" s="45"/>
      <c r="ODD289" s="45"/>
      <c r="ODE289" s="45"/>
      <c r="ODF289" s="45"/>
      <c r="ODG289" s="45"/>
      <c r="ODH289" s="45"/>
      <c r="ODI289" s="45"/>
      <c r="ODJ289" s="45"/>
      <c r="ODK289" s="45"/>
      <c r="ODL289" s="45"/>
      <c r="ODM289" s="45"/>
      <c r="ODN289" s="45"/>
      <c r="ODO289" s="45"/>
      <c r="ODP289" s="45"/>
      <c r="ODQ289" s="45"/>
      <c r="ODR289" s="45"/>
      <c r="ODS289" s="45"/>
      <c r="ODT289" s="45"/>
      <c r="ODU289" s="45"/>
      <c r="ODV289" s="45"/>
      <c r="ODW289" s="45"/>
      <c r="ODX289" s="45"/>
      <c r="ODY289" s="45"/>
      <c r="ODZ289" s="45"/>
      <c r="OEA289" s="45"/>
      <c r="OEB289" s="45"/>
      <c r="OEC289" s="45"/>
      <c r="OED289" s="45"/>
      <c r="OEE289" s="45"/>
      <c r="OEF289" s="45"/>
      <c r="OEG289" s="45"/>
      <c r="OEH289" s="45"/>
      <c r="OEI289" s="45"/>
      <c r="OEJ289" s="45"/>
      <c r="OEK289" s="45"/>
      <c r="OEL289" s="45"/>
      <c r="OEM289" s="45"/>
      <c r="OEN289" s="45"/>
      <c r="OEO289" s="45"/>
      <c r="OEP289" s="45"/>
      <c r="OEQ289" s="45"/>
      <c r="OER289" s="45"/>
      <c r="OES289" s="45"/>
      <c r="OET289" s="45"/>
      <c r="OEU289" s="45"/>
      <c r="OEV289" s="45"/>
      <c r="OEW289" s="45"/>
      <c r="OEX289" s="45"/>
      <c r="OEY289" s="45"/>
      <c r="OEZ289" s="45"/>
      <c r="OFA289" s="45"/>
      <c r="OFB289" s="45"/>
      <c r="OFC289" s="45"/>
      <c r="OFD289" s="45"/>
      <c r="OFE289" s="45"/>
      <c r="OFF289" s="45"/>
      <c r="OFG289" s="45"/>
      <c r="OFH289" s="45"/>
      <c r="OFI289" s="45"/>
      <c r="OFJ289" s="45"/>
      <c r="OFK289" s="45"/>
      <c r="OFL289" s="45"/>
      <c r="OFM289" s="45"/>
      <c r="OFN289" s="45"/>
      <c r="OFO289" s="45"/>
      <c r="OFP289" s="45"/>
      <c r="OFQ289" s="45"/>
      <c r="OFR289" s="45"/>
      <c r="OFS289" s="45"/>
      <c r="OFT289" s="45"/>
      <c r="OFU289" s="45"/>
      <c r="OFV289" s="45"/>
      <c r="OFW289" s="45"/>
      <c r="OFX289" s="45"/>
      <c r="OFY289" s="45"/>
      <c r="OFZ289" s="45"/>
      <c r="OGA289" s="45"/>
      <c r="OGB289" s="45"/>
      <c r="OGC289" s="45"/>
      <c r="OGD289" s="45"/>
      <c r="OGE289" s="45"/>
      <c r="OGF289" s="45"/>
      <c r="OGG289" s="45"/>
      <c r="OGH289" s="45"/>
      <c r="OGI289" s="45"/>
      <c r="OGJ289" s="45"/>
      <c r="OGK289" s="45"/>
      <c r="OGL289" s="45"/>
      <c r="OGM289" s="45"/>
      <c r="OGN289" s="45"/>
      <c r="OGO289" s="45"/>
      <c r="OGP289" s="45"/>
      <c r="OGQ289" s="45"/>
      <c r="OGR289" s="45"/>
      <c r="OGS289" s="45"/>
      <c r="OGT289" s="45"/>
      <c r="OGU289" s="45"/>
      <c r="OGV289" s="45"/>
      <c r="OGW289" s="45"/>
      <c r="OGX289" s="45"/>
      <c r="OGY289" s="45"/>
      <c r="OGZ289" s="45"/>
      <c r="OHA289" s="45"/>
      <c r="OHB289" s="45"/>
      <c r="OHC289" s="45"/>
      <c r="OHD289" s="45"/>
      <c r="OHE289" s="45"/>
      <c r="OHF289" s="45"/>
      <c r="OHG289" s="45"/>
      <c r="OHH289" s="45"/>
      <c r="OHI289" s="45"/>
      <c r="OHJ289" s="45"/>
      <c r="OHK289" s="45"/>
      <c r="OHL289" s="45"/>
      <c r="OHM289" s="45"/>
      <c r="OHN289" s="45"/>
      <c r="OHO289" s="45"/>
      <c r="OHP289" s="45"/>
      <c r="OHQ289" s="45"/>
      <c r="OHR289" s="45"/>
      <c r="OHS289" s="45"/>
      <c r="OHT289" s="45"/>
      <c r="OHU289" s="45"/>
      <c r="OHV289" s="45"/>
      <c r="OHW289" s="45"/>
      <c r="OHX289" s="45"/>
      <c r="OHY289" s="45"/>
      <c r="OHZ289" s="45"/>
      <c r="OIA289" s="45"/>
      <c r="OIB289" s="45"/>
      <c r="OIC289" s="45"/>
      <c r="OID289" s="45"/>
      <c r="OIE289" s="45"/>
      <c r="OIF289" s="45"/>
      <c r="OIG289" s="45"/>
      <c r="OIH289" s="45"/>
      <c r="OII289" s="45"/>
      <c r="OIJ289" s="45"/>
      <c r="OIK289" s="45"/>
      <c r="OIL289" s="45"/>
      <c r="OIM289" s="45"/>
      <c r="OIN289" s="45"/>
      <c r="OIO289" s="45"/>
      <c r="OIP289" s="45"/>
      <c r="OIQ289" s="45"/>
      <c r="OIR289" s="45"/>
      <c r="OIS289" s="45"/>
      <c r="OIT289" s="45"/>
      <c r="OIU289" s="45"/>
      <c r="OIV289" s="45"/>
      <c r="OIW289" s="45"/>
      <c r="OIX289" s="45"/>
      <c r="OIY289" s="45"/>
      <c r="OIZ289" s="45"/>
      <c r="OJA289" s="45"/>
      <c r="OJB289" s="45"/>
      <c r="OJC289" s="45"/>
      <c r="OJD289" s="45"/>
      <c r="OJE289" s="45"/>
      <c r="OJF289" s="45"/>
      <c r="OJG289" s="45"/>
      <c r="OJH289" s="45"/>
      <c r="OJI289" s="45"/>
      <c r="OJJ289" s="45"/>
      <c r="OJK289" s="45"/>
      <c r="OJL289" s="45"/>
      <c r="OJM289" s="45"/>
      <c r="OJN289" s="45"/>
      <c r="OJO289" s="45"/>
      <c r="OJP289" s="45"/>
      <c r="OJQ289" s="45"/>
      <c r="OJR289" s="45"/>
      <c r="OJS289" s="45"/>
      <c r="OJT289" s="45"/>
      <c r="OJU289" s="45"/>
      <c r="OJV289" s="45"/>
      <c r="OJW289" s="45"/>
      <c r="OJX289" s="45"/>
      <c r="OJY289" s="45"/>
      <c r="OJZ289" s="45"/>
      <c r="OKA289" s="45"/>
      <c r="OKB289" s="45"/>
      <c r="OKC289" s="45"/>
      <c r="OKD289" s="45"/>
      <c r="OKE289" s="45"/>
      <c r="OKF289" s="45"/>
      <c r="OKG289" s="45"/>
      <c r="OKH289" s="45"/>
      <c r="OKI289" s="45"/>
      <c r="OKJ289" s="45"/>
      <c r="OKK289" s="45"/>
      <c r="OKL289" s="45"/>
      <c r="OKM289" s="45"/>
      <c r="OKN289" s="45"/>
      <c r="OKO289" s="45"/>
      <c r="OKP289" s="45"/>
      <c r="OKQ289" s="45"/>
      <c r="OKR289" s="45"/>
      <c r="OKS289" s="45"/>
      <c r="OKT289" s="45"/>
      <c r="OKU289" s="45"/>
      <c r="OKV289" s="45"/>
      <c r="OKW289" s="45"/>
      <c r="OKX289" s="45"/>
      <c r="OKY289" s="45"/>
      <c r="OKZ289" s="45"/>
      <c r="OLA289" s="45"/>
      <c r="OLB289" s="45"/>
      <c r="OLC289" s="45"/>
      <c r="OLD289" s="45"/>
      <c r="OLE289" s="45"/>
      <c r="OLF289" s="45"/>
      <c r="OLG289" s="45"/>
      <c r="OLH289" s="45"/>
      <c r="OLI289" s="45"/>
      <c r="OLJ289" s="45"/>
      <c r="OLK289" s="45"/>
      <c r="OLL289" s="45"/>
      <c r="OLM289" s="45"/>
      <c r="OLN289" s="45"/>
      <c r="OLO289" s="45"/>
      <c r="OLP289" s="45"/>
      <c r="OLQ289" s="45"/>
      <c r="OLR289" s="45"/>
      <c r="OLS289" s="45"/>
      <c r="OLT289" s="45"/>
      <c r="OLU289" s="45"/>
      <c r="OLV289" s="45"/>
      <c r="OLW289" s="45"/>
      <c r="OLX289" s="45"/>
      <c r="OLY289" s="45"/>
      <c r="OLZ289" s="45"/>
      <c r="OMA289" s="45"/>
      <c r="OMB289" s="45"/>
      <c r="OMC289" s="45"/>
      <c r="OMD289" s="45"/>
      <c r="OME289" s="45"/>
      <c r="OMF289" s="45"/>
      <c r="OMG289" s="45"/>
      <c r="OMH289" s="45"/>
      <c r="OMI289" s="45"/>
      <c r="OMJ289" s="45"/>
      <c r="OMK289" s="45"/>
      <c r="OML289" s="45"/>
      <c r="OMM289" s="45"/>
      <c r="OMN289" s="45"/>
      <c r="OMO289" s="45"/>
      <c r="OMP289" s="45"/>
      <c r="OMQ289" s="45"/>
      <c r="OMR289" s="45"/>
      <c r="OMS289" s="45"/>
      <c r="OMT289" s="45"/>
      <c r="OMU289" s="45"/>
      <c r="OMV289" s="45"/>
      <c r="OMW289" s="45"/>
      <c r="OMX289" s="45"/>
      <c r="OMY289" s="45"/>
      <c r="OMZ289" s="45"/>
      <c r="ONA289" s="45"/>
      <c r="ONB289" s="45"/>
      <c r="ONC289" s="45"/>
      <c r="OND289" s="45"/>
      <c r="ONE289" s="45"/>
      <c r="ONF289" s="45"/>
      <c r="ONG289" s="45"/>
      <c r="ONH289" s="45"/>
      <c r="ONI289" s="45"/>
      <c r="ONJ289" s="45"/>
      <c r="ONK289" s="45"/>
      <c r="ONL289" s="45"/>
      <c r="ONM289" s="45"/>
      <c r="ONN289" s="45"/>
      <c r="ONO289" s="45"/>
      <c r="ONP289" s="45"/>
      <c r="ONQ289" s="45"/>
      <c r="ONR289" s="45"/>
      <c r="ONS289" s="45"/>
      <c r="ONT289" s="45"/>
      <c r="ONU289" s="45"/>
      <c r="ONV289" s="45"/>
      <c r="ONW289" s="45"/>
      <c r="ONX289" s="45"/>
      <c r="ONY289" s="45"/>
      <c r="ONZ289" s="45"/>
      <c r="OOA289" s="45"/>
      <c r="OOB289" s="45"/>
      <c r="OOC289" s="45"/>
      <c r="OOD289" s="45"/>
      <c r="OOE289" s="45"/>
      <c r="OOF289" s="45"/>
      <c r="OOG289" s="45"/>
      <c r="OOH289" s="45"/>
      <c r="OOI289" s="45"/>
      <c r="OOJ289" s="45"/>
      <c r="OOK289" s="45"/>
      <c r="OOL289" s="45"/>
      <c r="OOM289" s="45"/>
      <c r="OON289" s="45"/>
      <c r="OOO289" s="45"/>
      <c r="OOP289" s="45"/>
      <c r="OOQ289" s="45"/>
      <c r="OOR289" s="45"/>
      <c r="OOS289" s="45"/>
      <c r="OOT289" s="45"/>
      <c r="OOU289" s="45"/>
      <c r="OOV289" s="45"/>
      <c r="OOW289" s="45"/>
      <c r="OOX289" s="45"/>
      <c r="OOY289" s="45"/>
      <c r="OOZ289" s="45"/>
      <c r="OPA289" s="45"/>
      <c r="OPB289" s="45"/>
      <c r="OPC289" s="45"/>
      <c r="OPD289" s="45"/>
      <c r="OPE289" s="45"/>
      <c r="OPF289" s="45"/>
      <c r="OPG289" s="45"/>
      <c r="OPH289" s="45"/>
      <c r="OPI289" s="45"/>
      <c r="OPJ289" s="45"/>
      <c r="OPK289" s="45"/>
      <c r="OPL289" s="45"/>
      <c r="OPM289" s="45"/>
      <c r="OPN289" s="45"/>
      <c r="OPO289" s="45"/>
      <c r="OPP289" s="45"/>
      <c r="OPQ289" s="45"/>
      <c r="OPR289" s="45"/>
      <c r="OPS289" s="45"/>
      <c r="OPT289" s="45"/>
      <c r="OPU289" s="45"/>
      <c r="OPV289" s="45"/>
      <c r="OPW289" s="45"/>
      <c r="OPX289" s="45"/>
      <c r="OPY289" s="45"/>
      <c r="OPZ289" s="45"/>
      <c r="OQA289" s="45"/>
      <c r="OQB289" s="45"/>
      <c r="OQC289" s="45"/>
      <c r="OQD289" s="45"/>
      <c r="OQE289" s="45"/>
      <c r="OQF289" s="45"/>
      <c r="OQG289" s="45"/>
      <c r="OQH289" s="45"/>
      <c r="OQI289" s="45"/>
      <c r="OQJ289" s="45"/>
      <c r="OQK289" s="45"/>
      <c r="OQL289" s="45"/>
      <c r="OQM289" s="45"/>
      <c r="OQN289" s="45"/>
      <c r="OQO289" s="45"/>
      <c r="OQP289" s="45"/>
      <c r="OQQ289" s="45"/>
      <c r="OQR289" s="45"/>
      <c r="OQS289" s="45"/>
      <c r="OQT289" s="45"/>
      <c r="OQU289" s="45"/>
      <c r="OQV289" s="45"/>
      <c r="OQW289" s="45"/>
      <c r="OQX289" s="45"/>
      <c r="OQY289" s="45"/>
      <c r="OQZ289" s="45"/>
      <c r="ORA289" s="45"/>
      <c r="ORB289" s="45"/>
      <c r="ORC289" s="45"/>
      <c r="ORD289" s="45"/>
      <c r="ORE289" s="45"/>
      <c r="ORF289" s="45"/>
      <c r="ORG289" s="45"/>
      <c r="ORH289" s="45"/>
      <c r="ORI289" s="45"/>
      <c r="ORJ289" s="45"/>
      <c r="ORK289" s="45"/>
      <c r="ORL289" s="45"/>
      <c r="ORM289" s="45"/>
      <c r="ORN289" s="45"/>
      <c r="ORO289" s="45"/>
      <c r="ORP289" s="45"/>
      <c r="ORQ289" s="45"/>
      <c r="ORR289" s="45"/>
      <c r="ORS289" s="45"/>
      <c r="ORT289" s="45"/>
      <c r="ORU289" s="45"/>
      <c r="ORV289" s="45"/>
      <c r="ORW289" s="45"/>
      <c r="ORX289" s="45"/>
      <c r="ORY289" s="45"/>
      <c r="ORZ289" s="45"/>
      <c r="OSA289" s="45"/>
      <c r="OSB289" s="45"/>
      <c r="OSC289" s="45"/>
      <c r="OSD289" s="45"/>
      <c r="OSE289" s="45"/>
      <c r="OSF289" s="45"/>
      <c r="OSG289" s="45"/>
      <c r="OSH289" s="45"/>
      <c r="OSI289" s="45"/>
      <c r="OSJ289" s="45"/>
      <c r="OSK289" s="45"/>
      <c r="OSL289" s="45"/>
      <c r="OSM289" s="45"/>
      <c r="OSN289" s="45"/>
      <c r="OSO289" s="45"/>
      <c r="OSP289" s="45"/>
      <c r="OSQ289" s="45"/>
      <c r="OSR289" s="45"/>
      <c r="OSS289" s="45"/>
      <c r="OST289" s="45"/>
      <c r="OSU289" s="45"/>
      <c r="OSV289" s="45"/>
      <c r="OSW289" s="45"/>
      <c r="OSX289" s="45"/>
      <c r="OSY289" s="45"/>
      <c r="OSZ289" s="45"/>
      <c r="OTA289" s="45"/>
      <c r="OTB289" s="45"/>
      <c r="OTC289" s="45"/>
      <c r="OTD289" s="45"/>
      <c r="OTE289" s="45"/>
      <c r="OTF289" s="45"/>
      <c r="OTG289" s="45"/>
      <c r="OTH289" s="45"/>
      <c r="OTI289" s="45"/>
      <c r="OTJ289" s="45"/>
      <c r="OTK289" s="45"/>
      <c r="OTL289" s="45"/>
      <c r="OTM289" s="45"/>
      <c r="OTN289" s="45"/>
      <c r="OTO289" s="45"/>
      <c r="OTP289" s="45"/>
      <c r="OTQ289" s="45"/>
      <c r="OTR289" s="45"/>
      <c r="OTS289" s="45"/>
      <c r="OTT289" s="45"/>
      <c r="OTU289" s="45"/>
      <c r="OTV289" s="45"/>
      <c r="OTW289" s="45"/>
      <c r="OTX289" s="45"/>
      <c r="OTY289" s="45"/>
      <c r="OTZ289" s="45"/>
      <c r="OUA289" s="45"/>
      <c r="OUB289" s="45"/>
      <c r="OUC289" s="45"/>
      <c r="OUD289" s="45"/>
      <c r="OUE289" s="45"/>
      <c r="OUF289" s="45"/>
      <c r="OUG289" s="45"/>
      <c r="OUH289" s="45"/>
      <c r="OUI289" s="45"/>
      <c r="OUJ289" s="45"/>
      <c r="OUK289" s="45"/>
      <c r="OUL289" s="45"/>
      <c r="OUM289" s="45"/>
      <c r="OUN289" s="45"/>
      <c r="OUO289" s="45"/>
      <c r="OUP289" s="45"/>
      <c r="OUQ289" s="45"/>
      <c r="OUR289" s="45"/>
      <c r="OUS289" s="45"/>
      <c r="OUT289" s="45"/>
      <c r="OUU289" s="45"/>
      <c r="OUV289" s="45"/>
      <c r="OUW289" s="45"/>
      <c r="OUX289" s="45"/>
      <c r="OUY289" s="45"/>
      <c r="OUZ289" s="45"/>
      <c r="OVA289" s="45"/>
      <c r="OVB289" s="45"/>
      <c r="OVC289" s="45"/>
      <c r="OVD289" s="45"/>
      <c r="OVE289" s="45"/>
      <c r="OVF289" s="45"/>
      <c r="OVG289" s="45"/>
      <c r="OVH289" s="45"/>
      <c r="OVI289" s="45"/>
      <c r="OVJ289" s="45"/>
      <c r="OVK289" s="45"/>
      <c r="OVL289" s="45"/>
      <c r="OVM289" s="45"/>
      <c r="OVN289" s="45"/>
      <c r="OVO289" s="45"/>
      <c r="OVP289" s="45"/>
      <c r="OVQ289" s="45"/>
      <c r="OVR289" s="45"/>
      <c r="OVS289" s="45"/>
      <c r="OVT289" s="45"/>
      <c r="OVU289" s="45"/>
      <c r="OVV289" s="45"/>
      <c r="OVW289" s="45"/>
      <c r="OVX289" s="45"/>
      <c r="OVY289" s="45"/>
      <c r="OVZ289" s="45"/>
      <c r="OWA289" s="45"/>
      <c r="OWB289" s="45"/>
      <c r="OWC289" s="45"/>
      <c r="OWD289" s="45"/>
      <c r="OWE289" s="45"/>
      <c r="OWF289" s="45"/>
      <c r="OWG289" s="45"/>
      <c r="OWH289" s="45"/>
      <c r="OWI289" s="45"/>
      <c r="OWJ289" s="45"/>
      <c r="OWK289" s="45"/>
      <c r="OWL289" s="45"/>
      <c r="OWM289" s="45"/>
      <c r="OWN289" s="45"/>
      <c r="OWO289" s="45"/>
      <c r="OWP289" s="45"/>
      <c r="OWQ289" s="45"/>
      <c r="OWR289" s="45"/>
      <c r="OWS289" s="45"/>
      <c r="OWT289" s="45"/>
      <c r="OWU289" s="45"/>
      <c r="OWV289" s="45"/>
      <c r="OWW289" s="45"/>
      <c r="OWX289" s="45"/>
      <c r="OWY289" s="45"/>
      <c r="OWZ289" s="45"/>
      <c r="OXA289" s="45"/>
      <c r="OXB289" s="45"/>
      <c r="OXC289" s="45"/>
      <c r="OXD289" s="45"/>
      <c r="OXE289" s="45"/>
      <c r="OXF289" s="45"/>
      <c r="OXG289" s="45"/>
      <c r="OXH289" s="45"/>
      <c r="OXI289" s="45"/>
      <c r="OXJ289" s="45"/>
      <c r="OXK289" s="45"/>
      <c r="OXL289" s="45"/>
      <c r="OXM289" s="45"/>
      <c r="OXN289" s="45"/>
      <c r="OXO289" s="45"/>
      <c r="OXP289" s="45"/>
      <c r="OXQ289" s="45"/>
      <c r="OXR289" s="45"/>
      <c r="OXS289" s="45"/>
      <c r="OXT289" s="45"/>
      <c r="OXU289" s="45"/>
      <c r="OXV289" s="45"/>
      <c r="OXW289" s="45"/>
      <c r="OXX289" s="45"/>
      <c r="OXY289" s="45"/>
      <c r="OXZ289" s="45"/>
      <c r="OYA289" s="45"/>
      <c r="OYB289" s="45"/>
      <c r="OYC289" s="45"/>
      <c r="OYD289" s="45"/>
      <c r="OYE289" s="45"/>
      <c r="OYF289" s="45"/>
      <c r="OYG289" s="45"/>
      <c r="OYH289" s="45"/>
      <c r="OYI289" s="45"/>
      <c r="OYJ289" s="45"/>
      <c r="OYK289" s="45"/>
      <c r="OYL289" s="45"/>
      <c r="OYM289" s="45"/>
      <c r="OYN289" s="45"/>
      <c r="OYO289" s="45"/>
      <c r="OYP289" s="45"/>
      <c r="OYQ289" s="45"/>
      <c r="OYR289" s="45"/>
      <c r="OYS289" s="45"/>
      <c r="OYT289" s="45"/>
      <c r="OYU289" s="45"/>
      <c r="OYV289" s="45"/>
      <c r="OYW289" s="45"/>
      <c r="OYX289" s="45"/>
      <c r="OYY289" s="45"/>
      <c r="OYZ289" s="45"/>
      <c r="OZA289" s="45"/>
      <c r="OZB289" s="45"/>
      <c r="OZC289" s="45"/>
      <c r="OZD289" s="45"/>
      <c r="OZE289" s="45"/>
      <c r="OZF289" s="45"/>
      <c r="OZG289" s="45"/>
      <c r="OZH289" s="45"/>
      <c r="OZI289" s="45"/>
      <c r="OZJ289" s="45"/>
      <c r="OZK289" s="45"/>
      <c r="OZL289" s="45"/>
      <c r="OZM289" s="45"/>
      <c r="OZN289" s="45"/>
      <c r="OZO289" s="45"/>
      <c r="OZP289" s="45"/>
      <c r="OZQ289" s="45"/>
      <c r="OZR289" s="45"/>
      <c r="OZS289" s="45"/>
      <c r="OZT289" s="45"/>
      <c r="OZU289" s="45"/>
      <c r="OZV289" s="45"/>
      <c r="OZW289" s="45"/>
      <c r="OZX289" s="45"/>
      <c r="OZY289" s="45"/>
      <c r="OZZ289" s="45"/>
      <c r="PAA289" s="45"/>
      <c r="PAB289" s="45"/>
      <c r="PAC289" s="45"/>
      <c r="PAD289" s="45"/>
      <c r="PAE289" s="45"/>
      <c r="PAF289" s="45"/>
      <c r="PAG289" s="45"/>
      <c r="PAH289" s="45"/>
      <c r="PAI289" s="45"/>
      <c r="PAJ289" s="45"/>
      <c r="PAK289" s="45"/>
      <c r="PAL289" s="45"/>
      <c r="PAM289" s="45"/>
      <c r="PAN289" s="45"/>
      <c r="PAO289" s="45"/>
      <c r="PAP289" s="45"/>
      <c r="PAQ289" s="45"/>
      <c r="PAR289" s="45"/>
      <c r="PAS289" s="45"/>
      <c r="PAT289" s="45"/>
      <c r="PAU289" s="45"/>
      <c r="PAV289" s="45"/>
      <c r="PAW289" s="45"/>
      <c r="PAX289" s="45"/>
      <c r="PAY289" s="45"/>
      <c r="PAZ289" s="45"/>
      <c r="PBA289" s="45"/>
      <c r="PBB289" s="45"/>
      <c r="PBC289" s="45"/>
      <c r="PBD289" s="45"/>
      <c r="PBE289" s="45"/>
      <c r="PBF289" s="45"/>
      <c r="PBG289" s="45"/>
      <c r="PBH289" s="45"/>
      <c r="PBI289" s="45"/>
      <c r="PBJ289" s="45"/>
      <c r="PBK289" s="45"/>
      <c r="PBL289" s="45"/>
      <c r="PBM289" s="45"/>
      <c r="PBN289" s="45"/>
      <c r="PBO289" s="45"/>
      <c r="PBP289" s="45"/>
      <c r="PBQ289" s="45"/>
      <c r="PBR289" s="45"/>
      <c r="PBS289" s="45"/>
      <c r="PBT289" s="45"/>
      <c r="PBU289" s="45"/>
      <c r="PBV289" s="45"/>
      <c r="PBW289" s="45"/>
      <c r="PBX289" s="45"/>
      <c r="PBY289" s="45"/>
      <c r="PBZ289" s="45"/>
      <c r="PCA289" s="45"/>
      <c r="PCB289" s="45"/>
      <c r="PCC289" s="45"/>
      <c r="PCD289" s="45"/>
      <c r="PCE289" s="45"/>
      <c r="PCF289" s="45"/>
      <c r="PCG289" s="45"/>
      <c r="PCH289" s="45"/>
      <c r="PCI289" s="45"/>
      <c r="PCJ289" s="45"/>
      <c r="PCK289" s="45"/>
      <c r="PCL289" s="45"/>
      <c r="PCM289" s="45"/>
      <c r="PCN289" s="45"/>
      <c r="PCO289" s="45"/>
      <c r="PCP289" s="45"/>
      <c r="PCQ289" s="45"/>
      <c r="PCR289" s="45"/>
      <c r="PCS289" s="45"/>
      <c r="PCT289" s="45"/>
      <c r="PCU289" s="45"/>
      <c r="PCV289" s="45"/>
      <c r="PCW289" s="45"/>
      <c r="PCX289" s="45"/>
      <c r="PCY289" s="45"/>
      <c r="PCZ289" s="45"/>
      <c r="PDA289" s="45"/>
      <c r="PDB289" s="45"/>
      <c r="PDC289" s="45"/>
      <c r="PDD289" s="45"/>
      <c r="PDE289" s="45"/>
      <c r="PDF289" s="45"/>
      <c r="PDG289" s="45"/>
      <c r="PDH289" s="45"/>
      <c r="PDI289" s="45"/>
      <c r="PDJ289" s="45"/>
      <c r="PDK289" s="45"/>
      <c r="PDL289" s="45"/>
      <c r="PDM289" s="45"/>
      <c r="PDN289" s="45"/>
      <c r="PDO289" s="45"/>
      <c r="PDP289" s="45"/>
      <c r="PDQ289" s="45"/>
      <c r="PDR289" s="45"/>
      <c r="PDS289" s="45"/>
      <c r="PDT289" s="45"/>
      <c r="PDU289" s="45"/>
      <c r="PDV289" s="45"/>
      <c r="PDW289" s="45"/>
      <c r="PDX289" s="45"/>
      <c r="PDY289" s="45"/>
      <c r="PDZ289" s="45"/>
      <c r="PEA289" s="45"/>
      <c r="PEB289" s="45"/>
      <c r="PEC289" s="45"/>
      <c r="PED289" s="45"/>
      <c r="PEE289" s="45"/>
      <c r="PEF289" s="45"/>
      <c r="PEG289" s="45"/>
      <c r="PEH289" s="45"/>
      <c r="PEI289" s="45"/>
      <c r="PEJ289" s="45"/>
      <c r="PEK289" s="45"/>
      <c r="PEL289" s="45"/>
      <c r="PEM289" s="45"/>
      <c r="PEN289" s="45"/>
      <c r="PEO289" s="45"/>
      <c r="PEP289" s="45"/>
      <c r="PEQ289" s="45"/>
      <c r="PER289" s="45"/>
      <c r="PES289" s="45"/>
      <c r="PET289" s="45"/>
      <c r="PEU289" s="45"/>
      <c r="PEV289" s="45"/>
      <c r="PEW289" s="45"/>
      <c r="PEX289" s="45"/>
      <c r="PEY289" s="45"/>
      <c r="PEZ289" s="45"/>
      <c r="PFA289" s="45"/>
      <c r="PFB289" s="45"/>
      <c r="PFC289" s="45"/>
      <c r="PFD289" s="45"/>
      <c r="PFE289" s="45"/>
      <c r="PFF289" s="45"/>
      <c r="PFG289" s="45"/>
      <c r="PFH289" s="45"/>
      <c r="PFI289" s="45"/>
      <c r="PFJ289" s="45"/>
      <c r="PFK289" s="45"/>
      <c r="PFL289" s="45"/>
      <c r="PFM289" s="45"/>
      <c r="PFN289" s="45"/>
      <c r="PFO289" s="45"/>
      <c r="PFP289" s="45"/>
      <c r="PFQ289" s="45"/>
      <c r="PFR289" s="45"/>
      <c r="PFS289" s="45"/>
      <c r="PFT289" s="45"/>
      <c r="PFU289" s="45"/>
      <c r="PFV289" s="45"/>
      <c r="PFW289" s="45"/>
      <c r="PFX289" s="45"/>
      <c r="PFY289" s="45"/>
      <c r="PFZ289" s="45"/>
      <c r="PGA289" s="45"/>
      <c r="PGB289" s="45"/>
      <c r="PGC289" s="45"/>
      <c r="PGD289" s="45"/>
      <c r="PGE289" s="45"/>
      <c r="PGF289" s="45"/>
      <c r="PGG289" s="45"/>
      <c r="PGH289" s="45"/>
      <c r="PGI289" s="45"/>
      <c r="PGJ289" s="45"/>
      <c r="PGK289" s="45"/>
      <c r="PGL289" s="45"/>
      <c r="PGM289" s="45"/>
      <c r="PGN289" s="45"/>
      <c r="PGO289" s="45"/>
      <c r="PGP289" s="45"/>
      <c r="PGQ289" s="45"/>
      <c r="PGR289" s="45"/>
      <c r="PGS289" s="45"/>
      <c r="PGT289" s="45"/>
      <c r="PGU289" s="45"/>
      <c r="PGV289" s="45"/>
      <c r="PGW289" s="45"/>
      <c r="PGX289" s="45"/>
      <c r="PGY289" s="45"/>
      <c r="PGZ289" s="45"/>
      <c r="PHA289" s="45"/>
      <c r="PHB289" s="45"/>
      <c r="PHC289" s="45"/>
      <c r="PHD289" s="45"/>
      <c r="PHE289" s="45"/>
      <c r="PHF289" s="45"/>
      <c r="PHG289" s="45"/>
      <c r="PHH289" s="45"/>
      <c r="PHI289" s="45"/>
      <c r="PHJ289" s="45"/>
      <c r="PHK289" s="45"/>
      <c r="PHL289" s="45"/>
      <c r="PHM289" s="45"/>
      <c r="PHN289" s="45"/>
      <c r="PHO289" s="45"/>
      <c r="PHP289" s="45"/>
      <c r="PHQ289" s="45"/>
      <c r="PHR289" s="45"/>
      <c r="PHS289" s="45"/>
      <c r="PHT289" s="45"/>
      <c r="PHU289" s="45"/>
      <c r="PHV289" s="45"/>
      <c r="PHW289" s="45"/>
      <c r="PHX289" s="45"/>
      <c r="PHY289" s="45"/>
      <c r="PHZ289" s="45"/>
      <c r="PIA289" s="45"/>
      <c r="PIB289" s="45"/>
      <c r="PIC289" s="45"/>
      <c r="PID289" s="45"/>
      <c r="PIE289" s="45"/>
      <c r="PIF289" s="45"/>
      <c r="PIG289" s="45"/>
      <c r="PIH289" s="45"/>
      <c r="PII289" s="45"/>
      <c r="PIJ289" s="45"/>
      <c r="PIK289" s="45"/>
      <c r="PIL289" s="45"/>
      <c r="PIM289" s="45"/>
      <c r="PIN289" s="45"/>
      <c r="PIO289" s="45"/>
      <c r="PIP289" s="45"/>
      <c r="PIQ289" s="45"/>
      <c r="PIR289" s="45"/>
      <c r="PIS289" s="45"/>
      <c r="PIT289" s="45"/>
      <c r="PIU289" s="45"/>
      <c r="PIV289" s="45"/>
      <c r="PIW289" s="45"/>
      <c r="PIX289" s="45"/>
      <c r="PIY289" s="45"/>
      <c r="PIZ289" s="45"/>
      <c r="PJA289" s="45"/>
      <c r="PJB289" s="45"/>
      <c r="PJC289" s="45"/>
      <c r="PJD289" s="45"/>
      <c r="PJE289" s="45"/>
      <c r="PJF289" s="45"/>
      <c r="PJG289" s="45"/>
      <c r="PJH289" s="45"/>
      <c r="PJI289" s="45"/>
      <c r="PJJ289" s="45"/>
      <c r="PJK289" s="45"/>
      <c r="PJL289" s="45"/>
      <c r="PJM289" s="45"/>
      <c r="PJN289" s="45"/>
      <c r="PJO289" s="45"/>
      <c r="PJP289" s="45"/>
      <c r="PJQ289" s="45"/>
      <c r="PJR289" s="45"/>
      <c r="PJS289" s="45"/>
      <c r="PJT289" s="45"/>
      <c r="PJU289" s="45"/>
      <c r="PJV289" s="45"/>
      <c r="PJW289" s="45"/>
      <c r="PJX289" s="45"/>
      <c r="PJY289" s="45"/>
      <c r="PJZ289" s="45"/>
      <c r="PKA289" s="45"/>
      <c r="PKB289" s="45"/>
      <c r="PKC289" s="45"/>
      <c r="PKD289" s="45"/>
      <c r="PKE289" s="45"/>
      <c r="PKF289" s="45"/>
      <c r="PKG289" s="45"/>
      <c r="PKH289" s="45"/>
      <c r="PKI289" s="45"/>
      <c r="PKJ289" s="45"/>
      <c r="PKK289" s="45"/>
      <c r="PKL289" s="45"/>
      <c r="PKM289" s="45"/>
      <c r="PKN289" s="45"/>
      <c r="PKO289" s="45"/>
      <c r="PKP289" s="45"/>
      <c r="PKQ289" s="45"/>
      <c r="PKR289" s="45"/>
      <c r="PKS289" s="45"/>
      <c r="PKT289" s="45"/>
      <c r="PKU289" s="45"/>
      <c r="PKV289" s="45"/>
      <c r="PKW289" s="45"/>
      <c r="PKX289" s="45"/>
      <c r="PKY289" s="45"/>
      <c r="PKZ289" s="45"/>
      <c r="PLA289" s="45"/>
      <c r="PLB289" s="45"/>
      <c r="PLC289" s="45"/>
      <c r="PLD289" s="45"/>
      <c r="PLE289" s="45"/>
      <c r="PLF289" s="45"/>
      <c r="PLG289" s="45"/>
      <c r="PLH289" s="45"/>
      <c r="PLI289" s="45"/>
      <c r="PLJ289" s="45"/>
      <c r="PLK289" s="45"/>
      <c r="PLL289" s="45"/>
      <c r="PLM289" s="45"/>
      <c r="PLN289" s="45"/>
      <c r="PLO289" s="45"/>
      <c r="PLP289" s="45"/>
      <c r="PLQ289" s="45"/>
      <c r="PLR289" s="45"/>
      <c r="PLS289" s="45"/>
      <c r="PLT289" s="45"/>
      <c r="PLU289" s="45"/>
      <c r="PLV289" s="45"/>
      <c r="PLW289" s="45"/>
      <c r="PLX289" s="45"/>
      <c r="PLY289" s="45"/>
      <c r="PLZ289" s="45"/>
      <c r="PMA289" s="45"/>
      <c r="PMB289" s="45"/>
      <c r="PMC289" s="45"/>
      <c r="PMD289" s="45"/>
      <c r="PME289" s="45"/>
      <c r="PMF289" s="45"/>
      <c r="PMG289" s="45"/>
      <c r="PMH289" s="45"/>
      <c r="PMI289" s="45"/>
      <c r="PMJ289" s="45"/>
      <c r="PMK289" s="45"/>
      <c r="PML289" s="45"/>
      <c r="PMM289" s="45"/>
      <c r="PMN289" s="45"/>
      <c r="PMO289" s="45"/>
      <c r="PMP289" s="45"/>
      <c r="PMQ289" s="45"/>
      <c r="PMR289" s="45"/>
      <c r="PMS289" s="45"/>
      <c r="PMT289" s="45"/>
      <c r="PMU289" s="45"/>
      <c r="PMV289" s="45"/>
      <c r="PMW289" s="45"/>
      <c r="PMX289" s="45"/>
      <c r="PMY289" s="45"/>
      <c r="PMZ289" s="45"/>
      <c r="PNA289" s="45"/>
      <c r="PNB289" s="45"/>
      <c r="PNC289" s="45"/>
      <c r="PND289" s="45"/>
      <c r="PNE289" s="45"/>
      <c r="PNF289" s="45"/>
      <c r="PNG289" s="45"/>
      <c r="PNH289" s="45"/>
      <c r="PNI289" s="45"/>
      <c r="PNJ289" s="45"/>
      <c r="PNK289" s="45"/>
      <c r="PNL289" s="45"/>
      <c r="PNM289" s="45"/>
      <c r="PNN289" s="45"/>
      <c r="PNO289" s="45"/>
      <c r="PNP289" s="45"/>
      <c r="PNQ289" s="45"/>
      <c r="PNR289" s="45"/>
      <c r="PNS289" s="45"/>
      <c r="PNT289" s="45"/>
      <c r="PNU289" s="45"/>
      <c r="PNV289" s="45"/>
      <c r="PNW289" s="45"/>
      <c r="PNX289" s="45"/>
      <c r="PNY289" s="45"/>
      <c r="PNZ289" s="45"/>
      <c r="POA289" s="45"/>
      <c r="POB289" s="45"/>
      <c r="POC289" s="45"/>
      <c r="POD289" s="45"/>
      <c r="POE289" s="45"/>
      <c r="POF289" s="45"/>
      <c r="POG289" s="45"/>
      <c r="POH289" s="45"/>
      <c r="POI289" s="45"/>
      <c r="POJ289" s="45"/>
      <c r="POK289" s="45"/>
      <c r="POL289" s="45"/>
      <c r="POM289" s="45"/>
      <c r="PON289" s="45"/>
      <c r="POO289" s="45"/>
      <c r="POP289" s="45"/>
      <c r="POQ289" s="45"/>
      <c r="POR289" s="45"/>
      <c r="POS289" s="45"/>
      <c r="POT289" s="45"/>
      <c r="POU289" s="45"/>
      <c r="POV289" s="45"/>
      <c r="POW289" s="45"/>
      <c r="POX289" s="45"/>
      <c r="POY289" s="45"/>
      <c r="POZ289" s="45"/>
      <c r="PPA289" s="45"/>
      <c r="PPB289" s="45"/>
      <c r="PPC289" s="45"/>
      <c r="PPD289" s="45"/>
      <c r="PPE289" s="45"/>
      <c r="PPF289" s="45"/>
      <c r="PPG289" s="45"/>
      <c r="PPH289" s="45"/>
      <c r="PPI289" s="45"/>
      <c r="PPJ289" s="45"/>
      <c r="PPK289" s="45"/>
      <c r="PPL289" s="45"/>
      <c r="PPM289" s="45"/>
      <c r="PPN289" s="45"/>
      <c r="PPO289" s="45"/>
      <c r="PPP289" s="45"/>
      <c r="PPQ289" s="45"/>
      <c r="PPR289" s="45"/>
      <c r="PPS289" s="45"/>
      <c r="PPT289" s="45"/>
      <c r="PPU289" s="45"/>
      <c r="PPV289" s="45"/>
      <c r="PPW289" s="45"/>
      <c r="PPX289" s="45"/>
      <c r="PPY289" s="45"/>
      <c r="PPZ289" s="45"/>
      <c r="PQA289" s="45"/>
      <c r="PQB289" s="45"/>
      <c r="PQC289" s="45"/>
      <c r="PQD289" s="45"/>
      <c r="PQE289" s="45"/>
      <c r="PQF289" s="45"/>
      <c r="PQG289" s="45"/>
      <c r="PQH289" s="45"/>
      <c r="PQI289" s="45"/>
      <c r="PQJ289" s="45"/>
      <c r="PQK289" s="45"/>
      <c r="PQL289" s="45"/>
      <c r="PQM289" s="45"/>
      <c r="PQN289" s="45"/>
      <c r="PQO289" s="45"/>
      <c r="PQP289" s="45"/>
      <c r="PQQ289" s="45"/>
      <c r="PQR289" s="45"/>
      <c r="PQS289" s="45"/>
      <c r="PQT289" s="45"/>
      <c r="PQU289" s="45"/>
      <c r="PQV289" s="45"/>
      <c r="PQW289" s="45"/>
      <c r="PQX289" s="45"/>
      <c r="PQY289" s="45"/>
      <c r="PQZ289" s="45"/>
      <c r="PRA289" s="45"/>
      <c r="PRB289" s="45"/>
      <c r="PRC289" s="45"/>
      <c r="PRD289" s="45"/>
      <c r="PRE289" s="45"/>
      <c r="PRF289" s="45"/>
      <c r="PRG289" s="45"/>
      <c r="PRH289" s="45"/>
      <c r="PRI289" s="45"/>
      <c r="PRJ289" s="45"/>
      <c r="PRK289" s="45"/>
      <c r="PRL289" s="45"/>
      <c r="PRM289" s="45"/>
      <c r="PRN289" s="45"/>
      <c r="PRO289" s="45"/>
      <c r="PRP289" s="45"/>
      <c r="PRQ289" s="45"/>
      <c r="PRR289" s="45"/>
      <c r="PRS289" s="45"/>
      <c r="PRT289" s="45"/>
      <c r="PRU289" s="45"/>
      <c r="PRV289" s="45"/>
      <c r="PRW289" s="45"/>
      <c r="PRX289" s="45"/>
      <c r="PRY289" s="45"/>
      <c r="PRZ289" s="45"/>
      <c r="PSA289" s="45"/>
      <c r="PSB289" s="45"/>
      <c r="PSC289" s="45"/>
      <c r="PSD289" s="45"/>
      <c r="PSE289" s="45"/>
      <c r="PSF289" s="45"/>
      <c r="PSG289" s="45"/>
      <c r="PSH289" s="45"/>
      <c r="PSI289" s="45"/>
      <c r="PSJ289" s="45"/>
      <c r="PSK289" s="45"/>
      <c r="PSL289" s="45"/>
      <c r="PSM289" s="45"/>
      <c r="PSN289" s="45"/>
      <c r="PSO289" s="45"/>
      <c r="PSP289" s="45"/>
      <c r="PSQ289" s="45"/>
      <c r="PSR289" s="45"/>
      <c r="PSS289" s="45"/>
      <c r="PST289" s="45"/>
      <c r="PSU289" s="45"/>
      <c r="PSV289" s="45"/>
      <c r="PSW289" s="45"/>
      <c r="PSX289" s="45"/>
      <c r="PSY289" s="45"/>
      <c r="PSZ289" s="45"/>
      <c r="PTA289" s="45"/>
      <c r="PTB289" s="45"/>
      <c r="PTC289" s="45"/>
      <c r="PTD289" s="45"/>
      <c r="PTE289" s="45"/>
      <c r="PTF289" s="45"/>
      <c r="PTG289" s="45"/>
      <c r="PTH289" s="45"/>
      <c r="PTI289" s="45"/>
      <c r="PTJ289" s="45"/>
      <c r="PTK289" s="45"/>
      <c r="PTL289" s="45"/>
      <c r="PTM289" s="45"/>
      <c r="PTN289" s="45"/>
      <c r="PTO289" s="45"/>
      <c r="PTP289" s="45"/>
      <c r="PTQ289" s="45"/>
      <c r="PTR289" s="45"/>
      <c r="PTS289" s="45"/>
      <c r="PTT289" s="45"/>
      <c r="PTU289" s="45"/>
      <c r="PTV289" s="45"/>
      <c r="PTW289" s="45"/>
      <c r="PTX289" s="45"/>
      <c r="PTY289" s="45"/>
      <c r="PTZ289" s="45"/>
      <c r="PUA289" s="45"/>
      <c r="PUB289" s="45"/>
      <c r="PUC289" s="45"/>
      <c r="PUD289" s="45"/>
      <c r="PUE289" s="45"/>
      <c r="PUF289" s="45"/>
      <c r="PUG289" s="45"/>
      <c r="PUH289" s="45"/>
      <c r="PUI289" s="45"/>
      <c r="PUJ289" s="45"/>
      <c r="PUK289" s="45"/>
      <c r="PUL289" s="45"/>
      <c r="PUM289" s="45"/>
      <c r="PUN289" s="45"/>
      <c r="PUO289" s="45"/>
      <c r="PUP289" s="45"/>
      <c r="PUQ289" s="45"/>
      <c r="PUR289" s="45"/>
      <c r="PUS289" s="45"/>
      <c r="PUT289" s="45"/>
      <c r="PUU289" s="45"/>
      <c r="PUV289" s="45"/>
      <c r="PUW289" s="45"/>
      <c r="PUX289" s="45"/>
      <c r="PUY289" s="45"/>
      <c r="PUZ289" s="45"/>
      <c r="PVA289" s="45"/>
      <c r="PVB289" s="45"/>
      <c r="PVC289" s="45"/>
      <c r="PVD289" s="45"/>
      <c r="PVE289" s="45"/>
      <c r="PVF289" s="45"/>
      <c r="PVG289" s="45"/>
      <c r="PVH289" s="45"/>
      <c r="PVI289" s="45"/>
      <c r="PVJ289" s="45"/>
      <c r="PVK289" s="45"/>
      <c r="PVL289" s="45"/>
      <c r="PVM289" s="45"/>
      <c r="PVN289" s="45"/>
      <c r="PVO289" s="45"/>
      <c r="PVP289" s="45"/>
      <c r="PVQ289" s="45"/>
      <c r="PVR289" s="45"/>
      <c r="PVS289" s="45"/>
      <c r="PVT289" s="45"/>
      <c r="PVU289" s="45"/>
      <c r="PVV289" s="45"/>
      <c r="PVW289" s="45"/>
      <c r="PVX289" s="45"/>
      <c r="PVY289" s="45"/>
      <c r="PVZ289" s="45"/>
      <c r="PWA289" s="45"/>
      <c r="PWB289" s="45"/>
      <c r="PWC289" s="45"/>
      <c r="PWD289" s="45"/>
      <c r="PWE289" s="45"/>
      <c r="PWF289" s="45"/>
      <c r="PWG289" s="45"/>
      <c r="PWH289" s="45"/>
      <c r="PWI289" s="45"/>
      <c r="PWJ289" s="45"/>
      <c r="PWK289" s="45"/>
      <c r="PWL289" s="45"/>
      <c r="PWM289" s="45"/>
      <c r="PWN289" s="45"/>
      <c r="PWO289" s="45"/>
      <c r="PWP289" s="45"/>
      <c r="PWQ289" s="45"/>
      <c r="PWR289" s="45"/>
      <c r="PWS289" s="45"/>
      <c r="PWT289" s="45"/>
      <c r="PWU289" s="45"/>
      <c r="PWV289" s="45"/>
      <c r="PWW289" s="45"/>
      <c r="PWX289" s="45"/>
      <c r="PWY289" s="45"/>
      <c r="PWZ289" s="45"/>
      <c r="PXA289" s="45"/>
      <c r="PXB289" s="45"/>
      <c r="PXC289" s="45"/>
      <c r="PXD289" s="45"/>
      <c r="PXE289" s="45"/>
      <c r="PXF289" s="45"/>
      <c r="PXG289" s="45"/>
      <c r="PXH289" s="45"/>
      <c r="PXI289" s="45"/>
      <c r="PXJ289" s="45"/>
      <c r="PXK289" s="45"/>
      <c r="PXL289" s="45"/>
      <c r="PXM289" s="45"/>
      <c r="PXN289" s="45"/>
      <c r="PXO289" s="45"/>
      <c r="PXP289" s="45"/>
      <c r="PXQ289" s="45"/>
      <c r="PXR289" s="45"/>
      <c r="PXS289" s="45"/>
      <c r="PXT289" s="45"/>
      <c r="PXU289" s="45"/>
      <c r="PXV289" s="45"/>
      <c r="PXW289" s="45"/>
      <c r="PXX289" s="45"/>
      <c r="PXY289" s="45"/>
      <c r="PXZ289" s="45"/>
      <c r="PYA289" s="45"/>
      <c r="PYB289" s="45"/>
      <c r="PYC289" s="45"/>
      <c r="PYD289" s="45"/>
      <c r="PYE289" s="45"/>
      <c r="PYF289" s="45"/>
      <c r="PYG289" s="45"/>
      <c r="PYH289" s="45"/>
      <c r="PYI289" s="45"/>
      <c r="PYJ289" s="45"/>
      <c r="PYK289" s="45"/>
      <c r="PYL289" s="45"/>
      <c r="PYM289" s="45"/>
      <c r="PYN289" s="45"/>
      <c r="PYO289" s="45"/>
      <c r="PYP289" s="45"/>
      <c r="PYQ289" s="45"/>
      <c r="PYR289" s="45"/>
      <c r="PYS289" s="45"/>
      <c r="PYT289" s="45"/>
      <c r="PYU289" s="45"/>
      <c r="PYV289" s="45"/>
      <c r="PYW289" s="45"/>
      <c r="PYX289" s="45"/>
      <c r="PYY289" s="45"/>
      <c r="PYZ289" s="45"/>
      <c r="PZA289" s="45"/>
      <c r="PZB289" s="45"/>
      <c r="PZC289" s="45"/>
      <c r="PZD289" s="45"/>
      <c r="PZE289" s="45"/>
      <c r="PZF289" s="45"/>
      <c r="PZG289" s="45"/>
      <c r="PZH289" s="45"/>
      <c r="PZI289" s="45"/>
      <c r="PZJ289" s="45"/>
      <c r="PZK289" s="45"/>
      <c r="PZL289" s="45"/>
      <c r="PZM289" s="45"/>
      <c r="PZN289" s="45"/>
      <c r="PZO289" s="45"/>
      <c r="PZP289" s="45"/>
      <c r="PZQ289" s="45"/>
      <c r="PZR289" s="45"/>
      <c r="PZS289" s="45"/>
      <c r="PZT289" s="45"/>
      <c r="PZU289" s="45"/>
      <c r="PZV289" s="45"/>
      <c r="PZW289" s="45"/>
      <c r="PZX289" s="45"/>
      <c r="PZY289" s="45"/>
      <c r="PZZ289" s="45"/>
      <c r="QAA289" s="45"/>
      <c r="QAB289" s="45"/>
      <c r="QAC289" s="45"/>
      <c r="QAD289" s="45"/>
      <c r="QAE289" s="45"/>
      <c r="QAF289" s="45"/>
      <c r="QAG289" s="45"/>
      <c r="QAH289" s="45"/>
      <c r="QAI289" s="45"/>
      <c r="QAJ289" s="45"/>
      <c r="QAK289" s="45"/>
      <c r="QAL289" s="45"/>
      <c r="QAM289" s="45"/>
      <c r="QAN289" s="45"/>
      <c r="QAO289" s="45"/>
      <c r="QAP289" s="45"/>
      <c r="QAQ289" s="45"/>
      <c r="QAR289" s="45"/>
      <c r="QAS289" s="45"/>
      <c r="QAT289" s="45"/>
      <c r="QAU289" s="45"/>
      <c r="QAV289" s="45"/>
      <c r="QAW289" s="45"/>
      <c r="QAX289" s="45"/>
      <c r="QAY289" s="45"/>
      <c r="QAZ289" s="45"/>
      <c r="QBA289" s="45"/>
      <c r="QBB289" s="45"/>
      <c r="QBC289" s="45"/>
      <c r="QBD289" s="45"/>
      <c r="QBE289" s="45"/>
      <c r="QBF289" s="45"/>
      <c r="QBG289" s="45"/>
      <c r="QBH289" s="45"/>
      <c r="QBI289" s="45"/>
      <c r="QBJ289" s="45"/>
      <c r="QBK289" s="45"/>
      <c r="QBL289" s="45"/>
      <c r="QBM289" s="45"/>
      <c r="QBN289" s="45"/>
      <c r="QBO289" s="45"/>
      <c r="QBP289" s="45"/>
      <c r="QBQ289" s="45"/>
      <c r="QBR289" s="45"/>
      <c r="QBS289" s="45"/>
      <c r="QBT289" s="45"/>
      <c r="QBU289" s="45"/>
      <c r="QBV289" s="45"/>
      <c r="QBW289" s="45"/>
      <c r="QBX289" s="45"/>
      <c r="QBY289" s="45"/>
      <c r="QBZ289" s="45"/>
      <c r="QCA289" s="45"/>
      <c r="QCB289" s="45"/>
      <c r="QCC289" s="45"/>
      <c r="QCD289" s="45"/>
      <c r="QCE289" s="45"/>
      <c r="QCF289" s="45"/>
      <c r="QCG289" s="45"/>
      <c r="QCH289" s="45"/>
      <c r="QCI289" s="45"/>
      <c r="QCJ289" s="45"/>
      <c r="QCK289" s="45"/>
      <c r="QCL289" s="45"/>
      <c r="QCM289" s="45"/>
      <c r="QCN289" s="45"/>
      <c r="QCO289" s="45"/>
      <c r="QCP289" s="45"/>
      <c r="QCQ289" s="45"/>
      <c r="QCR289" s="45"/>
      <c r="QCS289" s="45"/>
      <c r="QCT289" s="45"/>
      <c r="QCU289" s="45"/>
      <c r="QCV289" s="45"/>
      <c r="QCW289" s="45"/>
      <c r="QCX289" s="45"/>
      <c r="QCY289" s="45"/>
      <c r="QCZ289" s="45"/>
      <c r="QDA289" s="45"/>
      <c r="QDB289" s="45"/>
      <c r="QDC289" s="45"/>
      <c r="QDD289" s="45"/>
      <c r="QDE289" s="45"/>
      <c r="QDF289" s="45"/>
      <c r="QDG289" s="45"/>
      <c r="QDH289" s="45"/>
      <c r="QDI289" s="45"/>
      <c r="QDJ289" s="45"/>
      <c r="QDK289" s="45"/>
      <c r="QDL289" s="45"/>
      <c r="QDM289" s="45"/>
      <c r="QDN289" s="45"/>
      <c r="QDO289" s="45"/>
      <c r="QDP289" s="45"/>
      <c r="QDQ289" s="45"/>
      <c r="QDR289" s="45"/>
      <c r="QDS289" s="45"/>
      <c r="QDT289" s="45"/>
      <c r="QDU289" s="45"/>
      <c r="QDV289" s="45"/>
      <c r="QDW289" s="45"/>
      <c r="QDX289" s="45"/>
      <c r="QDY289" s="45"/>
      <c r="QDZ289" s="45"/>
      <c r="QEA289" s="45"/>
      <c r="QEB289" s="45"/>
      <c r="QEC289" s="45"/>
      <c r="QED289" s="45"/>
      <c r="QEE289" s="45"/>
      <c r="QEF289" s="45"/>
      <c r="QEG289" s="45"/>
      <c r="QEH289" s="45"/>
      <c r="QEI289" s="45"/>
      <c r="QEJ289" s="45"/>
      <c r="QEK289" s="45"/>
      <c r="QEL289" s="45"/>
      <c r="QEM289" s="45"/>
      <c r="QEN289" s="45"/>
      <c r="QEO289" s="45"/>
      <c r="QEP289" s="45"/>
      <c r="QEQ289" s="45"/>
      <c r="QER289" s="45"/>
      <c r="QES289" s="45"/>
      <c r="QET289" s="45"/>
      <c r="QEU289" s="45"/>
      <c r="QEV289" s="45"/>
      <c r="QEW289" s="45"/>
      <c r="QEX289" s="45"/>
      <c r="QEY289" s="45"/>
      <c r="QEZ289" s="45"/>
      <c r="QFA289" s="45"/>
      <c r="QFB289" s="45"/>
      <c r="QFC289" s="45"/>
      <c r="QFD289" s="45"/>
      <c r="QFE289" s="45"/>
      <c r="QFF289" s="45"/>
      <c r="QFG289" s="45"/>
      <c r="QFH289" s="45"/>
      <c r="QFI289" s="45"/>
      <c r="QFJ289" s="45"/>
      <c r="QFK289" s="45"/>
      <c r="QFL289" s="45"/>
      <c r="QFM289" s="45"/>
      <c r="QFN289" s="45"/>
      <c r="QFO289" s="45"/>
      <c r="QFP289" s="45"/>
      <c r="QFQ289" s="45"/>
      <c r="QFR289" s="45"/>
      <c r="QFS289" s="45"/>
      <c r="QFT289" s="45"/>
      <c r="QFU289" s="45"/>
      <c r="QFV289" s="45"/>
      <c r="QFW289" s="45"/>
      <c r="QFX289" s="45"/>
      <c r="QFY289" s="45"/>
      <c r="QFZ289" s="45"/>
      <c r="QGA289" s="45"/>
      <c r="QGB289" s="45"/>
      <c r="QGC289" s="45"/>
      <c r="QGD289" s="45"/>
      <c r="QGE289" s="45"/>
      <c r="QGF289" s="45"/>
      <c r="QGG289" s="45"/>
      <c r="QGH289" s="45"/>
      <c r="QGI289" s="45"/>
      <c r="QGJ289" s="45"/>
      <c r="QGK289" s="45"/>
      <c r="QGL289" s="45"/>
      <c r="QGM289" s="45"/>
      <c r="QGN289" s="45"/>
      <c r="QGO289" s="45"/>
      <c r="QGP289" s="45"/>
      <c r="QGQ289" s="45"/>
      <c r="QGR289" s="45"/>
      <c r="QGS289" s="45"/>
      <c r="QGT289" s="45"/>
      <c r="QGU289" s="45"/>
      <c r="QGV289" s="45"/>
      <c r="QGW289" s="45"/>
      <c r="QGX289" s="45"/>
      <c r="QGY289" s="45"/>
      <c r="QGZ289" s="45"/>
      <c r="QHA289" s="45"/>
      <c r="QHB289" s="45"/>
      <c r="QHC289" s="45"/>
      <c r="QHD289" s="45"/>
      <c r="QHE289" s="45"/>
      <c r="QHF289" s="45"/>
      <c r="QHG289" s="45"/>
      <c r="QHH289" s="45"/>
      <c r="QHI289" s="45"/>
      <c r="QHJ289" s="45"/>
      <c r="QHK289" s="45"/>
      <c r="QHL289" s="45"/>
      <c r="QHM289" s="45"/>
      <c r="QHN289" s="45"/>
      <c r="QHO289" s="45"/>
      <c r="QHP289" s="45"/>
      <c r="QHQ289" s="45"/>
      <c r="QHR289" s="45"/>
      <c r="QHS289" s="45"/>
      <c r="QHT289" s="45"/>
      <c r="QHU289" s="45"/>
      <c r="QHV289" s="45"/>
      <c r="QHW289" s="45"/>
      <c r="QHX289" s="45"/>
      <c r="QHY289" s="45"/>
      <c r="QHZ289" s="45"/>
      <c r="QIA289" s="45"/>
      <c r="QIB289" s="45"/>
      <c r="QIC289" s="45"/>
      <c r="QID289" s="45"/>
      <c r="QIE289" s="45"/>
      <c r="QIF289" s="45"/>
      <c r="QIG289" s="45"/>
      <c r="QIH289" s="45"/>
      <c r="QII289" s="45"/>
      <c r="QIJ289" s="45"/>
      <c r="QIK289" s="45"/>
      <c r="QIL289" s="45"/>
      <c r="QIM289" s="45"/>
      <c r="QIN289" s="45"/>
      <c r="QIO289" s="45"/>
      <c r="QIP289" s="45"/>
      <c r="QIQ289" s="45"/>
      <c r="QIR289" s="45"/>
      <c r="QIS289" s="45"/>
      <c r="QIT289" s="45"/>
      <c r="QIU289" s="45"/>
      <c r="QIV289" s="45"/>
      <c r="QIW289" s="45"/>
      <c r="QIX289" s="45"/>
      <c r="QIY289" s="45"/>
      <c r="QIZ289" s="45"/>
      <c r="QJA289" s="45"/>
      <c r="QJB289" s="45"/>
      <c r="QJC289" s="45"/>
      <c r="QJD289" s="45"/>
      <c r="QJE289" s="45"/>
      <c r="QJF289" s="45"/>
      <c r="QJG289" s="45"/>
      <c r="QJH289" s="45"/>
      <c r="QJI289" s="45"/>
      <c r="QJJ289" s="45"/>
      <c r="QJK289" s="45"/>
      <c r="QJL289" s="45"/>
      <c r="QJM289" s="45"/>
      <c r="QJN289" s="45"/>
      <c r="QJO289" s="45"/>
      <c r="QJP289" s="45"/>
      <c r="QJQ289" s="45"/>
      <c r="QJR289" s="45"/>
      <c r="QJS289" s="45"/>
      <c r="QJT289" s="45"/>
      <c r="QJU289" s="45"/>
      <c r="QJV289" s="45"/>
      <c r="QJW289" s="45"/>
      <c r="QJX289" s="45"/>
      <c r="QJY289" s="45"/>
      <c r="QJZ289" s="45"/>
      <c r="QKA289" s="45"/>
      <c r="QKB289" s="45"/>
      <c r="QKC289" s="45"/>
      <c r="QKD289" s="45"/>
      <c r="QKE289" s="45"/>
      <c r="QKF289" s="45"/>
      <c r="QKG289" s="45"/>
      <c r="QKH289" s="45"/>
      <c r="QKI289" s="45"/>
      <c r="QKJ289" s="45"/>
      <c r="QKK289" s="45"/>
      <c r="QKL289" s="45"/>
      <c r="QKM289" s="45"/>
      <c r="QKN289" s="45"/>
      <c r="QKO289" s="45"/>
      <c r="QKP289" s="45"/>
      <c r="QKQ289" s="45"/>
      <c r="QKR289" s="45"/>
      <c r="QKS289" s="45"/>
      <c r="QKT289" s="45"/>
      <c r="QKU289" s="45"/>
      <c r="QKV289" s="45"/>
      <c r="QKW289" s="45"/>
      <c r="QKX289" s="45"/>
      <c r="QKY289" s="45"/>
      <c r="QKZ289" s="45"/>
      <c r="QLA289" s="45"/>
      <c r="QLB289" s="45"/>
      <c r="QLC289" s="45"/>
      <c r="QLD289" s="45"/>
      <c r="QLE289" s="45"/>
      <c r="QLF289" s="45"/>
      <c r="QLG289" s="45"/>
      <c r="QLH289" s="45"/>
      <c r="QLI289" s="45"/>
      <c r="QLJ289" s="45"/>
      <c r="QLK289" s="45"/>
      <c r="QLL289" s="45"/>
      <c r="QLM289" s="45"/>
      <c r="QLN289" s="45"/>
      <c r="QLO289" s="45"/>
      <c r="QLP289" s="45"/>
      <c r="QLQ289" s="45"/>
      <c r="QLR289" s="45"/>
      <c r="QLS289" s="45"/>
      <c r="QLT289" s="45"/>
      <c r="QLU289" s="45"/>
      <c r="QLV289" s="45"/>
      <c r="QLW289" s="45"/>
      <c r="QLX289" s="45"/>
      <c r="QLY289" s="45"/>
      <c r="QLZ289" s="45"/>
      <c r="QMA289" s="45"/>
      <c r="QMB289" s="45"/>
      <c r="QMC289" s="45"/>
      <c r="QMD289" s="45"/>
      <c r="QME289" s="45"/>
      <c r="QMF289" s="45"/>
      <c r="QMG289" s="45"/>
      <c r="QMH289" s="45"/>
      <c r="QMI289" s="45"/>
      <c r="QMJ289" s="45"/>
      <c r="QMK289" s="45"/>
      <c r="QML289" s="45"/>
      <c r="QMM289" s="45"/>
      <c r="QMN289" s="45"/>
      <c r="QMO289" s="45"/>
      <c r="QMP289" s="45"/>
      <c r="QMQ289" s="45"/>
      <c r="QMR289" s="45"/>
      <c r="QMS289" s="45"/>
      <c r="QMT289" s="45"/>
      <c r="QMU289" s="45"/>
      <c r="QMV289" s="45"/>
      <c r="QMW289" s="45"/>
      <c r="QMX289" s="45"/>
      <c r="QMY289" s="45"/>
      <c r="QMZ289" s="45"/>
      <c r="QNA289" s="45"/>
      <c r="QNB289" s="45"/>
      <c r="QNC289" s="45"/>
      <c r="QND289" s="45"/>
      <c r="QNE289" s="45"/>
      <c r="QNF289" s="45"/>
      <c r="QNG289" s="45"/>
      <c r="QNH289" s="45"/>
      <c r="QNI289" s="45"/>
      <c r="QNJ289" s="45"/>
      <c r="QNK289" s="45"/>
      <c r="QNL289" s="45"/>
      <c r="QNM289" s="45"/>
      <c r="QNN289" s="45"/>
      <c r="QNO289" s="45"/>
      <c r="QNP289" s="45"/>
      <c r="QNQ289" s="45"/>
      <c r="QNR289" s="45"/>
      <c r="QNS289" s="45"/>
      <c r="QNT289" s="45"/>
      <c r="QNU289" s="45"/>
      <c r="QNV289" s="45"/>
      <c r="QNW289" s="45"/>
      <c r="QNX289" s="45"/>
      <c r="QNY289" s="45"/>
      <c r="QNZ289" s="45"/>
      <c r="QOA289" s="45"/>
      <c r="QOB289" s="45"/>
      <c r="QOC289" s="45"/>
      <c r="QOD289" s="45"/>
      <c r="QOE289" s="45"/>
      <c r="QOF289" s="45"/>
      <c r="QOG289" s="45"/>
      <c r="QOH289" s="45"/>
      <c r="QOI289" s="45"/>
      <c r="QOJ289" s="45"/>
      <c r="QOK289" s="45"/>
      <c r="QOL289" s="45"/>
      <c r="QOM289" s="45"/>
      <c r="QON289" s="45"/>
      <c r="QOO289" s="45"/>
      <c r="QOP289" s="45"/>
      <c r="QOQ289" s="45"/>
      <c r="QOR289" s="45"/>
      <c r="QOS289" s="45"/>
      <c r="QOT289" s="45"/>
      <c r="QOU289" s="45"/>
      <c r="QOV289" s="45"/>
      <c r="QOW289" s="45"/>
      <c r="QOX289" s="45"/>
      <c r="QOY289" s="45"/>
      <c r="QOZ289" s="45"/>
      <c r="QPA289" s="45"/>
      <c r="QPB289" s="45"/>
      <c r="QPC289" s="45"/>
      <c r="QPD289" s="45"/>
      <c r="QPE289" s="45"/>
      <c r="QPF289" s="45"/>
      <c r="QPG289" s="45"/>
      <c r="QPH289" s="45"/>
      <c r="QPI289" s="45"/>
      <c r="QPJ289" s="45"/>
      <c r="QPK289" s="45"/>
      <c r="QPL289" s="45"/>
      <c r="QPM289" s="45"/>
      <c r="QPN289" s="45"/>
      <c r="QPO289" s="45"/>
      <c r="QPP289" s="45"/>
      <c r="QPQ289" s="45"/>
      <c r="QPR289" s="45"/>
      <c r="QPS289" s="45"/>
      <c r="QPT289" s="45"/>
      <c r="QPU289" s="45"/>
      <c r="QPV289" s="45"/>
      <c r="QPW289" s="45"/>
      <c r="QPX289" s="45"/>
      <c r="QPY289" s="45"/>
      <c r="QPZ289" s="45"/>
      <c r="QQA289" s="45"/>
      <c r="QQB289" s="45"/>
      <c r="QQC289" s="45"/>
      <c r="QQD289" s="45"/>
      <c r="QQE289" s="45"/>
      <c r="QQF289" s="45"/>
      <c r="QQG289" s="45"/>
      <c r="QQH289" s="45"/>
      <c r="QQI289" s="45"/>
      <c r="QQJ289" s="45"/>
      <c r="QQK289" s="45"/>
      <c r="QQL289" s="45"/>
      <c r="QQM289" s="45"/>
      <c r="QQN289" s="45"/>
      <c r="QQO289" s="45"/>
      <c r="QQP289" s="45"/>
      <c r="QQQ289" s="45"/>
      <c r="QQR289" s="45"/>
      <c r="QQS289" s="45"/>
      <c r="QQT289" s="45"/>
      <c r="QQU289" s="45"/>
      <c r="QQV289" s="45"/>
      <c r="QQW289" s="45"/>
      <c r="QQX289" s="45"/>
      <c r="QQY289" s="45"/>
      <c r="QQZ289" s="45"/>
      <c r="QRA289" s="45"/>
      <c r="QRB289" s="45"/>
      <c r="QRC289" s="45"/>
      <c r="QRD289" s="45"/>
      <c r="QRE289" s="45"/>
      <c r="QRF289" s="45"/>
      <c r="QRG289" s="45"/>
      <c r="QRH289" s="45"/>
      <c r="QRI289" s="45"/>
      <c r="QRJ289" s="45"/>
      <c r="QRK289" s="45"/>
      <c r="QRL289" s="45"/>
      <c r="QRM289" s="45"/>
      <c r="QRN289" s="45"/>
      <c r="QRO289" s="45"/>
      <c r="QRP289" s="45"/>
      <c r="QRQ289" s="45"/>
      <c r="QRR289" s="45"/>
      <c r="QRS289" s="45"/>
      <c r="QRT289" s="45"/>
      <c r="QRU289" s="45"/>
      <c r="QRV289" s="45"/>
      <c r="QRW289" s="45"/>
      <c r="QRX289" s="45"/>
      <c r="QRY289" s="45"/>
      <c r="QRZ289" s="45"/>
      <c r="QSA289" s="45"/>
      <c r="QSB289" s="45"/>
      <c r="QSC289" s="45"/>
      <c r="QSD289" s="45"/>
      <c r="QSE289" s="45"/>
      <c r="QSF289" s="45"/>
      <c r="QSG289" s="45"/>
      <c r="QSH289" s="45"/>
      <c r="QSI289" s="45"/>
      <c r="QSJ289" s="45"/>
      <c r="QSK289" s="45"/>
      <c r="QSL289" s="45"/>
      <c r="QSM289" s="45"/>
      <c r="QSN289" s="45"/>
      <c r="QSO289" s="45"/>
      <c r="QSP289" s="45"/>
      <c r="QSQ289" s="45"/>
      <c r="QSR289" s="45"/>
      <c r="QSS289" s="45"/>
      <c r="QST289" s="45"/>
      <c r="QSU289" s="45"/>
      <c r="QSV289" s="45"/>
      <c r="QSW289" s="45"/>
      <c r="QSX289" s="45"/>
      <c r="QSY289" s="45"/>
      <c r="QSZ289" s="45"/>
      <c r="QTA289" s="45"/>
      <c r="QTB289" s="45"/>
      <c r="QTC289" s="45"/>
      <c r="QTD289" s="45"/>
      <c r="QTE289" s="45"/>
      <c r="QTF289" s="45"/>
      <c r="QTG289" s="45"/>
      <c r="QTH289" s="45"/>
      <c r="QTI289" s="45"/>
      <c r="QTJ289" s="45"/>
      <c r="QTK289" s="45"/>
      <c r="QTL289" s="45"/>
      <c r="QTM289" s="45"/>
      <c r="QTN289" s="45"/>
      <c r="QTO289" s="45"/>
      <c r="QTP289" s="45"/>
      <c r="QTQ289" s="45"/>
      <c r="QTR289" s="45"/>
      <c r="QTS289" s="45"/>
      <c r="QTT289" s="45"/>
      <c r="QTU289" s="45"/>
      <c r="QTV289" s="45"/>
      <c r="QTW289" s="45"/>
      <c r="QTX289" s="45"/>
      <c r="QTY289" s="45"/>
      <c r="QTZ289" s="45"/>
      <c r="QUA289" s="45"/>
      <c r="QUB289" s="45"/>
      <c r="QUC289" s="45"/>
      <c r="QUD289" s="45"/>
      <c r="QUE289" s="45"/>
      <c r="QUF289" s="45"/>
      <c r="QUG289" s="45"/>
      <c r="QUH289" s="45"/>
      <c r="QUI289" s="45"/>
      <c r="QUJ289" s="45"/>
      <c r="QUK289" s="45"/>
      <c r="QUL289" s="45"/>
      <c r="QUM289" s="45"/>
      <c r="QUN289" s="45"/>
      <c r="QUO289" s="45"/>
      <c r="QUP289" s="45"/>
      <c r="QUQ289" s="45"/>
      <c r="QUR289" s="45"/>
      <c r="QUS289" s="45"/>
      <c r="QUT289" s="45"/>
      <c r="QUU289" s="45"/>
      <c r="QUV289" s="45"/>
      <c r="QUW289" s="45"/>
      <c r="QUX289" s="45"/>
      <c r="QUY289" s="45"/>
      <c r="QUZ289" s="45"/>
      <c r="QVA289" s="45"/>
      <c r="QVB289" s="45"/>
      <c r="QVC289" s="45"/>
      <c r="QVD289" s="45"/>
      <c r="QVE289" s="45"/>
      <c r="QVF289" s="45"/>
      <c r="QVG289" s="45"/>
      <c r="QVH289" s="45"/>
      <c r="QVI289" s="45"/>
      <c r="QVJ289" s="45"/>
      <c r="QVK289" s="45"/>
      <c r="QVL289" s="45"/>
      <c r="QVM289" s="45"/>
      <c r="QVN289" s="45"/>
      <c r="QVO289" s="45"/>
      <c r="QVP289" s="45"/>
      <c r="QVQ289" s="45"/>
      <c r="QVR289" s="45"/>
      <c r="QVS289" s="45"/>
      <c r="QVT289" s="45"/>
      <c r="QVU289" s="45"/>
      <c r="QVV289" s="45"/>
      <c r="QVW289" s="45"/>
      <c r="QVX289" s="45"/>
      <c r="QVY289" s="45"/>
      <c r="QVZ289" s="45"/>
      <c r="QWA289" s="45"/>
      <c r="QWB289" s="45"/>
      <c r="QWC289" s="45"/>
      <c r="QWD289" s="45"/>
      <c r="QWE289" s="45"/>
      <c r="QWF289" s="45"/>
      <c r="QWG289" s="45"/>
      <c r="QWH289" s="45"/>
      <c r="QWI289" s="45"/>
      <c r="QWJ289" s="45"/>
      <c r="QWK289" s="45"/>
      <c r="QWL289" s="45"/>
      <c r="QWM289" s="45"/>
      <c r="QWN289" s="45"/>
      <c r="QWO289" s="45"/>
      <c r="QWP289" s="45"/>
      <c r="QWQ289" s="45"/>
      <c r="QWR289" s="45"/>
      <c r="QWS289" s="45"/>
      <c r="QWT289" s="45"/>
      <c r="QWU289" s="45"/>
      <c r="QWV289" s="45"/>
      <c r="QWW289" s="45"/>
      <c r="QWX289" s="45"/>
      <c r="QWY289" s="45"/>
      <c r="QWZ289" s="45"/>
      <c r="QXA289" s="45"/>
      <c r="QXB289" s="45"/>
      <c r="QXC289" s="45"/>
      <c r="QXD289" s="45"/>
      <c r="QXE289" s="45"/>
      <c r="QXF289" s="45"/>
      <c r="QXG289" s="45"/>
      <c r="QXH289" s="45"/>
      <c r="QXI289" s="45"/>
      <c r="QXJ289" s="45"/>
      <c r="QXK289" s="45"/>
      <c r="QXL289" s="45"/>
      <c r="QXM289" s="45"/>
      <c r="QXN289" s="45"/>
      <c r="QXO289" s="45"/>
      <c r="QXP289" s="45"/>
      <c r="QXQ289" s="45"/>
      <c r="QXR289" s="45"/>
      <c r="QXS289" s="45"/>
      <c r="QXT289" s="45"/>
      <c r="QXU289" s="45"/>
      <c r="QXV289" s="45"/>
      <c r="QXW289" s="45"/>
      <c r="QXX289" s="45"/>
      <c r="QXY289" s="45"/>
      <c r="QXZ289" s="45"/>
      <c r="QYA289" s="45"/>
      <c r="QYB289" s="45"/>
      <c r="QYC289" s="45"/>
      <c r="QYD289" s="45"/>
      <c r="QYE289" s="45"/>
      <c r="QYF289" s="45"/>
      <c r="QYG289" s="45"/>
      <c r="QYH289" s="45"/>
      <c r="QYI289" s="45"/>
      <c r="QYJ289" s="45"/>
      <c r="QYK289" s="45"/>
      <c r="QYL289" s="45"/>
      <c r="QYM289" s="45"/>
      <c r="QYN289" s="45"/>
      <c r="QYO289" s="45"/>
      <c r="QYP289" s="45"/>
      <c r="QYQ289" s="45"/>
      <c r="QYR289" s="45"/>
      <c r="QYS289" s="45"/>
      <c r="QYT289" s="45"/>
      <c r="QYU289" s="45"/>
      <c r="QYV289" s="45"/>
      <c r="QYW289" s="45"/>
      <c r="QYX289" s="45"/>
      <c r="QYY289" s="45"/>
      <c r="QYZ289" s="45"/>
      <c r="QZA289" s="45"/>
      <c r="QZB289" s="45"/>
      <c r="QZC289" s="45"/>
      <c r="QZD289" s="45"/>
      <c r="QZE289" s="45"/>
      <c r="QZF289" s="45"/>
      <c r="QZG289" s="45"/>
      <c r="QZH289" s="45"/>
      <c r="QZI289" s="45"/>
      <c r="QZJ289" s="45"/>
      <c r="QZK289" s="45"/>
      <c r="QZL289" s="45"/>
      <c r="QZM289" s="45"/>
      <c r="QZN289" s="45"/>
      <c r="QZO289" s="45"/>
      <c r="QZP289" s="45"/>
      <c r="QZQ289" s="45"/>
      <c r="QZR289" s="45"/>
      <c r="QZS289" s="45"/>
      <c r="QZT289" s="45"/>
      <c r="QZU289" s="45"/>
      <c r="QZV289" s="45"/>
      <c r="QZW289" s="45"/>
      <c r="QZX289" s="45"/>
      <c r="QZY289" s="45"/>
      <c r="QZZ289" s="45"/>
      <c r="RAA289" s="45"/>
      <c r="RAB289" s="45"/>
      <c r="RAC289" s="45"/>
      <c r="RAD289" s="45"/>
      <c r="RAE289" s="45"/>
      <c r="RAF289" s="45"/>
      <c r="RAG289" s="45"/>
      <c r="RAH289" s="45"/>
      <c r="RAI289" s="45"/>
      <c r="RAJ289" s="45"/>
      <c r="RAK289" s="45"/>
      <c r="RAL289" s="45"/>
      <c r="RAM289" s="45"/>
      <c r="RAN289" s="45"/>
      <c r="RAO289" s="45"/>
      <c r="RAP289" s="45"/>
      <c r="RAQ289" s="45"/>
      <c r="RAR289" s="45"/>
      <c r="RAS289" s="45"/>
      <c r="RAT289" s="45"/>
      <c r="RAU289" s="45"/>
      <c r="RAV289" s="45"/>
      <c r="RAW289" s="45"/>
      <c r="RAX289" s="45"/>
      <c r="RAY289" s="45"/>
      <c r="RAZ289" s="45"/>
      <c r="RBA289" s="45"/>
      <c r="RBB289" s="45"/>
      <c r="RBC289" s="45"/>
      <c r="RBD289" s="45"/>
      <c r="RBE289" s="45"/>
      <c r="RBF289" s="45"/>
      <c r="RBG289" s="45"/>
      <c r="RBH289" s="45"/>
      <c r="RBI289" s="45"/>
      <c r="RBJ289" s="45"/>
      <c r="RBK289" s="45"/>
      <c r="RBL289" s="45"/>
      <c r="RBM289" s="45"/>
      <c r="RBN289" s="45"/>
      <c r="RBO289" s="45"/>
      <c r="RBP289" s="45"/>
      <c r="RBQ289" s="45"/>
      <c r="RBR289" s="45"/>
      <c r="RBS289" s="45"/>
      <c r="RBT289" s="45"/>
      <c r="RBU289" s="45"/>
      <c r="RBV289" s="45"/>
      <c r="RBW289" s="45"/>
      <c r="RBX289" s="45"/>
      <c r="RBY289" s="45"/>
      <c r="RBZ289" s="45"/>
      <c r="RCA289" s="45"/>
      <c r="RCB289" s="45"/>
      <c r="RCC289" s="45"/>
      <c r="RCD289" s="45"/>
      <c r="RCE289" s="45"/>
      <c r="RCF289" s="45"/>
      <c r="RCG289" s="45"/>
      <c r="RCH289" s="45"/>
      <c r="RCI289" s="45"/>
      <c r="RCJ289" s="45"/>
      <c r="RCK289" s="45"/>
      <c r="RCL289" s="45"/>
      <c r="RCM289" s="45"/>
      <c r="RCN289" s="45"/>
      <c r="RCO289" s="45"/>
      <c r="RCP289" s="45"/>
      <c r="RCQ289" s="45"/>
      <c r="RCR289" s="45"/>
      <c r="RCS289" s="45"/>
      <c r="RCT289" s="45"/>
      <c r="RCU289" s="45"/>
      <c r="RCV289" s="45"/>
      <c r="RCW289" s="45"/>
      <c r="RCX289" s="45"/>
      <c r="RCY289" s="45"/>
      <c r="RCZ289" s="45"/>
      <c r="RDA289" s="45"/>
      <c r="RDB289" s="45"/>
      <c r="RDC289" s="45"/>
      <c r="RDD289" s="45"/>
      <c r="RDE289" s="45"/>
      <c r="RDF289" s="45"/>
      <c r="RDG289" s="45"/>
      <c r="RDH289" s="45"/>
      <c r="RDI289" s="45"/>
      <c r="RDJ289" s="45"/>
      <c r="RDK289" s="45"/>
      <c r="RDL289" s="45"/>
      <c r="RDM289" s="45"/>
      <c r="RDN289" s="45"/>
      <c r="RDO289" s="45"/>
      <c r="RDP289" s="45"/>
      <c r="RDQ289" s="45"/>
      <c r="RDR289" s="45"/>
      <c r="RDS289" s="45"/>
      <c r="RDT289" s="45"/>
      <c r="RDU289" s="45"/>
      <c r="RDV289" s="45"/>
      <c r="RDW289" s="45"/>
      <c r="RDX289" s="45"/>
      <c r="RDY289" s="45"/>
      <c r="RDZ289" s="45"/>
      <c r="REA289" s="45"/>
      <c r="REB289" s="45"/>
      <c r="REC289" s="45"/>
      <c r="RED289" s="45"/>
      <c r="REE289" s="45"/>
      <c r="REF289" s="45"/>
      <c r="REG289" s="45"/>
      <c r="REH289" s="45"/>
      <c r="REI289" s="45"/>
      <c r="REJ289" s="45"/>
      <c r="REK289" s="45"/>
      <c r="REL289" s="45"/>
      <c r="REM289" s="45"/>
      <c r="REN289" s="45"/>
      <c r="REO289" s="45"/>
      <c r="REP289" s="45"/>
      <c r="REQ289" s="45"/>
      <c r="RER289" s="45"/>
      <c r="RES289" s="45"/>
      <c r="RET289" s="45"/>
      <c r="REU289" s="45"/>
      <c r="REV289" s="45"/>
      <c r="REW289" s="45"/>
      <c r="REX289" s="45"/>
      <c r="REY289" s="45"/>
      <c r="REZ289" s="45"/>
      <c r="RFA289" s="45"/>
      <c r="RFB289" s="45"/>
      <c r="RFC289" s="45"/>
      <c r="RFD289" s="45"/>
      <c r="RFE289" s="45"/>
      <c r="RFF289" s="45"/>
      <c r="RFG289" s="45"/>
      <c r="RFH289" s="45"/>
      <c r="RFI289" s="45"/>
      <c r="RFJ289" s="45"/>
      <c r="RFK289" s="45"/>
      <c r="RFL289" s="45"/>
      <c r="RFM289" s="45"/>
      <c r="RFN289" s="45"/>
      <c r="RFO289" s="45"/>
      <c r="RFP289" s="45"/>
      <c r="RFQ289" s="45"/>
      <c r="RFR289" s="45"/>
      <c r="RFS289" s="45"/>
      <c r="RFT289" s="45"/>
      <c r="RFU289" s="45"/>
      <c r="RFV289" s="45"/>
      <c r="RFW289" s="45"/>
      <c r="RFX289" s="45"/>
      <c r="RFY289" s="45"/>
      <c r="RFZ289" s="45"/>
      <c r="RGA289" s="45"/>
      <c r="RGB289" s="45"/>
      <c r="RGC289" s="45"/>
      <c r="RGD289" s="45"/>
      <c r="RGE289" s="45"/>
      <c r="RGF289" s="45"/>
      <c r="RGG289" s="45"/>
      <c r="RGH289" s="45"/>
      <c r="RGI289" s="45"/>
      <c r="RGJ289" s="45"/>
      <c r="RGK289" s="45"/>
      <c r="RGL289" s="45"/>
      <c r="RGM289" s="45"/>
      <c r="RGN289" s="45"/>
      <c r="RGO289" s="45"/>
      <c r="RGP289" s="45"/>
      <c r="RGQ289" s="45"/>
      <c r="RGR289" s="45"/>
      <c r="RGS289" s="45"/>
      <c r="RGT289" s="45"/>
      <c r="RGU289" s="45"/>
      <c r="RGV289" s="45"/>
      <c r="RGW289" s="45"/>
      <c r="RGX289" s="45"/>
      <c r="RGY289" s="45"/>
      <c r="RGZ289" s="45"/>
      <c r="RHA289" s="45"/>
      <c r="RHB289" s="45"/>
      <c r="RHC289" s="45"/>
      <c r="RHD289" s="45"/>
      <c r="RHE289" s="45"/>
      <c r="RHF289" s="45"/>
      <c r="RHG289" s="45"/>
      <c r="RHH289" s="45"/>
      <c r="RHI289" s="45"/>
      <c r="RHJ289" s="45"/>
      <c r="RHK289" s="45"/>
      <c r="RHL289" s="45"/>
      <c r="RHM289" s="45"/>
      <c r="RHN289" s="45"/>
      <c r="RHO289" s="45"/>
      <c r="RHP289" s="45"/>
      <c r="RHQ289" s="45"/>
      <c r="RHR289" s="45"/>
      <c r="RHS289" s="45"/>
      <c r="RHT289" s="45"/>
      <c r="RHU289" s="45"/>
      <c r="RHV289" s="45"/>
      <c r="RHW289" s="45"/>
      <c r="RHX289" s="45"/>
      <c r="RHY289" s="45"/>
      <c r="RHZ289" s="45"/>
      <c r="RIA289" s="45"/>
      <c r="RIB289" s="45"/>
      <c r="RIC289" s="45"/>
      <c r="RID289" s="45"/>
      <c r="RIE289" s="45"/>
      <c r="RIF289" s="45"/>
      <c r="RIG289" s="45"/>
      <c r="RIH289" s="45"/>
      <c r="RII289" s="45"/>
      <c r="RIJ289" s="45"/>
      <c r="RIK289" s="45"/>
      <c r="RIL289" s="45"/>
      <c r="RIM289" s="45"/>
      <c r="RIN289" s="45"/>
      <c r="RIO289" s="45"/>
      <c r="RIP289" s="45"/>
      <c r="RIQ289" s="45"/>
      <c r="RIR289" s="45"/>
      <c r="RIS289" s="45"/>
      <c r="RIT289" s="45"/>
      <c r="RIU289" s="45"/>
      <c r="RIV289" s="45"/>
      <c r="RIW289" s="45"/>
      <c r="RIX289" s="45"/>
      <c r="RIY289" s="45"/>
      <c r="RIZ289" s="45"/>
      <c r="RJA289" s="45"/>
      <c r="RJB289" s="45"/>
      <c r="RJC289" s="45"/>
      <c r="RJD289" s="45"/>
      <c r="RJE289" s="45"/>
      <c r="RJF289" s="45"/>
      <c r="RJG289" s="45"/>
      <c r="RJH289" s="45"/>
      <c r="RJI289" s="45"/>
      <c r="RJJ289" s="45"/>
      <c r="RJK289" s="45"/>
      <c r="RJL289" s="45"/>
      <c r="RJM289" s="45"/>
      <c r="RJN289" s="45"/>
      <c r="RJO289" s="45"/>
      <c r="RJP289" s="45"/>
      <c r="RJQ289" s="45"/>
      <c r="RJR289" s="45"/>
      <c r="RJS289" s="45"/>
      <c r="RJT289" s="45"/>
      <c r="RJU289" s="45"/>
      <c r="RJV289" s="45"/>
      <c r="RJW289" s="45"/>
      <c r="RJX289" s="45"/>
      <c r="RJY289" s="45"/>
      <c r="RJZ289" s="45"/>
      <c r="RKA289" s="45"/>
      <c r="RKB289" s="45"/>
      <c r="RKC289" s="45"/>
      <c r="RKD289" s="45"/>
      <c r="RKE289" s="45"/>
      <c r="RKF289" s="45"/>
      <c r="RKG289" s="45"/>
      <c r="RKH289" s="45"/>
      <c r="RKI289" s="45"/>
      <c r="RKJ289" s="45"/>
      <c r="RKK289" s="45"/>
      <c r="RKL289" s="45"/>
      <c r="RKM289" s="45"/>
      <c r="RKN289" s="45"/>
      <c r="RKO289" s="45"/>
      <c r="RKP289" s="45"/>
      <c r="RKQ289" s="45"/>
      <c r="RKR289" s="45"/>
      <c r="RKS289" s="45"/>
      <c r="RKT289" s="45"/>
      <c r="RKU289" s="45"/>
      <c r="RKV289" s="45"/>
      <c r="RKW289" s="45"/>
      <c r="RKX289" s="45"/>
      <c r="RKY289" s="45"/>
      <c r="RKZ289" s="45"/>
      <c r="RLA289" s="45"/>
      <c r="RLB289" s="45"/>
      <c r="RLC289" s="45"/>
      <c r="RLD289" s="45"/>
      <c r="RLE289" s="45"/>
      <c r="RLF289" s="45"/>
      <c r="RLG289" s="45"/>
      <c r="RLH289" s="45"/>
      <c r="RLI289" s="45"/>
      <c r="RLJ289" s="45"/>
      <c r="RLK289" s="45"/>
      <c r="RLL289" s="45"/>
      <c r="RLM289" s="45"/>
      <c r="RLN289" s="45"/>
      <c r="RLO289" s="45"/>
      <c r="RLP289" s="45"/>
      <c r="RLQ289" s="45"/>
      <c r="RLR289" s="45"/>
      <c r="RLS289" s="45"/>
      <c r="RLT289" s="45"/>
      <c r="RLU289" s="45"/>
      <c r="RLV289" s="45"/>
      <c r="RLW289" s="45"/>
      <c r="RLX289" s="45"/>
      <c r="RLY289" s="45"/>
      <c r="RLZ289" s="45"/>
      <c r="RMA289" s="45"/>
      <c r="RMB289" s="45"/>
      <c r="RMC289" s="45"/>
      <c r="RMD289" s="45"/>
      <c r="RME289" s="45"/>
      <c r="RMF289" s="45"/>
      <c r="RMG289" s="45"/>
      <c r="RMH289" s="45"/>
      <c r="RMI289" s="45"/>
      <c r="RMJ289" s="45"/>
      <c r="RMK289" s="45"/>
      <c r="RML289" s="45"/>
      <c r="RMM289" s="45"/>
      <c r="RMN289" s="45"/>
      <c r="RMO289" s="45"/>
      <c r="RMP289" s="45"/>
      <c r="RMQ289" s="45"/>
      <c r="RMR289" s="45"/>
      <c r="RMS289" s="45"/>
      <c r="RMT289" s="45"/>
      <c r="RMU289" s="45"/>
      <c r="RMV289" s="45"/>
      <c r="RMW289" s="45"/>
      <c r="RMX289" s="45"/>
      <c r="RMY289" s="45"/>
      <c r="RMZ289" s="45"/>
      <c r="RNA289" s="45"/>
      <c r="RNB289" s="45"/>
      <c r="RNC289" s="45"/>
      <c r="RND289" s="45"/>
      <c r="RNE289" s="45"/>
      <c r="RNF289" s="45"/>
      <c r="RNG289" s="45"/>
      <c r="RNH289" s="45"/>
      <c r="RNI289" s="45"/>
      <c r="RNJ289" s="45"/>
      <c r="RNK289" s="45"/>
      <c r="RNL289" s="45"/>
      <c r="RNM289" s="45"/>
      <c r="RNN289" s="45"/>
      <c r="RNO289" s="45"/>
      <c r="RNP289" s="45"/>
      <c r="RNQ289" s="45"/>
      <c r="RNR289" s="45"/>
      <c r="RNS289" s="45"/>
      <c r="RNT289" s="45"/>
      <c r="RNU289" s="45"/>
      <c r="RNV289" s="45"/>
      <c r="RNW289" s="45"/>
      <c r="RNX289" s="45"/>
      <c r="RNY289" s="45"/>
      <c r="RNZ289" s="45"/>
      <c r="ROA289" s="45"/>
      <c r="ROB289" s="45"/>
      <c r="ROC289" s="45"/>
      <c r="ROD289" s="45"/>
      <c r="ROE289" s="45"/>
      <c r="ROF289" s="45"/>
      <c r="ROG289" s="45"/>
      <c r="ROH289" s="45"/>
      <c r="ROI289" s="45"/>
      <c r="ROJ289" s="45"/>
      <c r="ROK289" s="45"/>
      <c r="ROL289" s="45"/>
      <c r="ROM289" s="45"/>
      <c r="RON289" s="45"/>
      <c r="ROO289" s="45"/>
      <c r="ROP289" s="45"/>
      <c r="ROQ289" s="45"/>
      <c r="ROR289" s="45"/>
      <c r="ROS289" s="45"/>
      <c r="ROT289" s="45"/>
      <c r="ROU289" s="45"/>
      <c r="ROV289" s="45"/>
      <c r="ROW289" s="45"/>
      <c r="ROX289" s="45"/>
      <c r="ROY289" s="45"/>
      <c r="ROZ289" s="45"/>
      <c r="RPA289" s="45"/>
      <c r="RPB289" s="45"/>
      <c r="RPC289" s="45"/>
      <c r="RPD289" s="45"/>
      <c r="RPE289" s="45"/>
      <c r="RPF289" s="45"/>
      <c r="RPG289" s="45"/>
      <c r="RPH289" s="45"/>
      <c r="RPI289" s="45"/>
      <c r="RPJ289" s="45"/>
      <c r="RPK289" s="45"/>
      <c r="RPL289" s="45"/>
      <c r="RPM289" s="45"/>
      <c r="RPN289" s="45"/>
      <c r="RPO289" s="45"/>
      <c r="RPP289" s="45"/>
      <c r="RPQ289" s="45"/>
      <c r="RPR289" s="45"/>
      <c r="RPS289" s="45"/>
      <c r="RPT289" s="45"/>
      <c r="RPU289" s="45"/>
      <c r="RPV289" s="45"/>
      <c r="RPW289" s="45"/>
      <c r="RPX289" s="45"/>
      <c r="RPY289" s="45"/>
      <c r="RPZ289" s="45"/>
      <c r="RQA289" s="45"/>
      <c r="RQB289" s="45"/>
      <c r="RQC289" s="45"/>
      <c r="RQD289" s="45"/>
      <c r="RQE289" s="45"/>
      <c r="RQF289" s="45"/>
      <c r="RQG289" s="45"/>
      <c r="RQH289" s="45"/>
      <c r="RQI289" s="45"/>
      <c r="RQJ289" s="45"/>
      <c r="RQK289" s="45"/>
      <c r="RQL289" s="45"/>
      <c r="RQM289" s="45"/>
      <c r="RQN289" s="45"/>
      <c r="RQO289" s="45"/>
      <c r="RQP289" s="45"/>
      <c r="RQQ289" s="45"/>
      <c r="RQR289" s="45"/>
      <c r="RQS289" s="45"/>
      <c r="RQT289" s="45"/>
      <c r="RQU289" s="45"/>
      <c r="RQV289" s="45"/>
      <c r="RQW289" s="45"/>
      <c r="RQX289" s="45"/>
      <c r="RQY289" s="45"/>
      <c r="RQZ289" s="45"/>
      <c r="RRA289" s="45"/>
      <c r="RRB289" s="45"/>
      <c r="RRC289" s="45"/>
      <c r="RRD289" s="45"/>
      <c r="RRE289" s="45"/>
      <c r="RRF289" s="45"/>
      <c r="RRG289" s="45"/>
      <c r="RRH289" s="45"/>
      <c r="RRI289" s="45"/>
      <c r="RRJ289" s="45"/>
      <c r="RRK289" s="45"/>
      <c r="RRL289" s="45"/>
      <c r="RRM289" s="45"/>
      <c r="RRN289" s="45"/>
      <c r="RRO289" s="45"/>
      <c r="RRP289" s="45"/>
      <c r="RRQ289" s="45"/>
      <c r="RRR289" s="45"/>
      <c r="RRS289" s="45"/>
      <c r="RRT289" s="45"/>
      <c r="RRU289" s="45"/>
      <c r="RRV289" s="45"/>
      <c r="RRW289" s="45"/>
      <c r="RRX289" s="45"/>
      <c r="RRY289" s="45"/>
      <c r="RRZ289" s="45"/>
      <c r="RSA289" s="45"/>
      <c r="RSB289" s="45"/>
      <c r="RSC289" s="45"/>
      <c r="RSD289" s="45"/>
      <c r="RSE289" s="45"/>
      <c r="RSF289" s="45"/>
      <c r="RSG289" s="45"/>
      <c r="RSH289" s="45"/>
      <c r="RSI289" s="45"/>
      <c r="RSJ289" s="45"/>
      <c r="RSK289" s="45"/>
      <c r="RSL289" s="45"/>
      <c r="RSM289" s="45"/>
      <c r="RSN289" s="45"/>
      <c r="RSO289" s="45"/>
      <c r="RSP289" s="45"/>
      <c r="RSQ289" s="45"/>
      <c r="RSR289" s="45"/>
      <c r="RSS289" s="45"/>
      <c r="RST289" s="45"/>
      <c r="RSU289" s="45"/>
      <c r="RSV289" s="45"/>
      <c r="RSW289" s="45"/>
      <c r="RSX289" s="45"/>
      <c r="RSY289" s="45"/>
      <c r="RSZ289" s="45"/>
      <c r="RTA289" s="45"/>
      <c r="RTB289" s="45"/>
      <c r="RTC289" s="45"/>
      <c r="RTD289" s="45"/>
      <c r="RTE289" s="45"/>
      <c r="RTF289" s="45"/>
      <c r="RTG289" s="45"/>
      <c r="RTH289" s="45"/>
      <c r="RTI289" s="45"/>
      <c r="RTJ289" s="45"/>
      <c r="RTK289" s="45"/>
      <c r="RTL289" s="45"/>
      <c r="RTM289" s="45"/>
      <c r="RTN289" s="45"/>
      <c r="RTO289" s="45"/>
      <c r="RTP289" s="45"/>
      <c r="RTQ289" s="45"/>
      <c r="RTR289" s="45"/>
      <c r="RTS289" s="45"/>
      <c r="RTT289" s="45"/>
      <c r="RTU289" s="45"/>
      <c r="RTV289" s="45"/>
      <c r="RTW289" s="45"/>
      <c r="RTX289" s="45"/>
      <c r="RTY289" s="45"/>
      <c r="RTZ289" s="45"/>
      <c r="RUA289" s="45"/>
      <c r="RUB289" s="45"/>
      <c r="RUC289" s="45"/>
      <c r="RUD289" s="45"/>
      <c r="RUE289" s="45"/>
      <c r="RUF289" s="45"/>
      <c r="RUG289" s="45"/>
      <c r="RUH289" s="45"/>
      <c r="RUI289" s="45"/>
      <c r="RUJ289" s="45"/>
      <c r="RUK289" s="45"/>
      <c r="RUL289" s="45"/>
      <c r="RUM289" s="45"/>
      <c r="RUN289" s="45"/>
      <c r="RUO289" s="45"/>
      <c r="RUP289" s="45"/>
      <c r="RUQ289" s="45"/>
      <c r="RUR289" s="45"/>
      <c r="RUS289" s="45"/>
      <c r="RUT289" s="45"/>
      <c r="RUU289" s="45"/>
      <c r="RUV289" s="45"/>
      <c r="RUW289" s="45"/>
      <c r="RUX289" s="45"/>
      <c r="RUY289" s="45"/>
      <c r="RUZ289" s="45"/>
      <c r="RVA289" s="45"/>
      <c r="RVB289" s="45"/>
      <c r="RVC289" s="45"/>
      <c r="RVD289" s="45"/>
      <c r="RVE289" s="45"/>
      <c r="RVF289" s="45"/>
      <c r="RVG289" s="45"/>
      <c r="RVH289" s="45"/>
      <c r="RVI289" s="45"/>
      <c r="RVJ289" s="45"/>
      <c r="RVK289" s="45"/>
      <c r="RVL289" s="45"/>
      <c r="RVM289" s="45"/>
      <c r="RVN289" s="45"/>
      <c r="RVO289" s="45"/>
      <c r="RVP289" s="45"/>
      <c r="RVQ289" s="45"/>
      <c r="RVR289" s="45"/>
      <c r="RVS289" s="45"/>
      <c r="RVT289" s="45"/>
      <c r="RVU289" s="45"/>
      <c r="RVV289" s="45"/>
      <c r="RVW289" s="45"/>
      <c r="RVX289" s="45"/>
      <c r="RVY289" s="45"/>
      <c r="RVZ289" s="45"/>
      <c r="RWA289" s="45"/>
      <c r="RWB289" s="45"/>
      <c r="RWC289" s="45"/>
      <c r="RWD289" s="45"/>
      <c r="RWE289" s="45"/>
      <c r="RWF289" s="45"/>
      <c r="RWG289" s="45"/>
      <c r="RWH289" s="45"/>
      <c r="RWI289" s="45"/>
      <c r="RWJ289" s="45"/>
      <c r="RWK289" s="45"/>
      <c r="RWL289" s="45"/>
      <c r="RWM289" s="45"/>
      <c r="RWN289" s="45"/>
      <c r="RWO289" s="45"/>
      <c r="RWP289" s="45"/>
      <c r="RWQ289" s="45"/>
      <c r="RWR289" s="45"/>
      <c r="RWS289" s="45"/>
      <c r="RWT289" s="45"/>
      <c r="RWU289" s="45"/>
      <c r="RWV289" s="45"/>
      <c r="RWW289" s="45"/>
      <c r="RWX289" s="45"/>
      <c r="RWY289" s="45"/>
      <c r="RWZ289" s="45"/>
      <c r="RXA289" s="45"/>
      <c r="RXB289" s="45"/>
      <c r="RXC289" s="45"/>
      <c r="RXD289" s="45"/>
      <c r="RXE289" s="45"/>
      <c r="RXF289" s="45"/>
      <c r="RXG289" s="45"/>
      <c r="RXH289" s="45"/>
      <c r="RXI289" s="45"/>
      <c r="RXJ289" s="45"/>
      <c r="RXK289" s="45"/>
      <c r="RXL289" s="45"/>
      <c r="RXM289" s="45"/>
      <c r="RXN289" s="45"/>
      <c r="RXO289" s="45"/>
      <c r="RXP289" s="45"/>
      <c r="RXQ289" s="45"/>
      <c r="RXR289" s="45"/>
      <c r="RXS289" s="45"/>
      <c r="RXT289" s="45"/>
      <c r="RXU289" s="45"/>
      <c r="RXV289" s="45"/>
      <c r="RXW289" s="45"/>
      <c r="RXX289" s="45"/>
      <c r="RXY289" s="45"/>
      <c r="RXZ289" s="45"/>
      <c r="RYA289" s="45"/>
      <c r="RYB289" s="45"/>
      <c r="RYC289" s="45"/>
      <c r="RYD289" s="45"/>
      <c r="RYE289" s="45"/>
      <c r="RYF289" s="45"/>
      <c r="RYG289" s="45"/>
      <c r="RYH289" s="45"/>
      <c r="RYI289" s="45"/>
      <c r="RYJ289" s="45"/>
      <c r="RYK289" s="45"/>
      <c r="RYL289" s="45"/>
      <c r="RYM289" s="45"/>
      <c r="RYN289" s="45"/>
      <c r="RYO289" s="45"/>
      <c r="RYP289" s="45"/>
      <c r="RYQ289" s="45"/>
      <c r="RYR289" s="45"/>
      <c r="RYS289" s="45"/>
      <c r="RYT289" s="45"/>
      <c r="RYU289" s="45"/>
      <c r="RYV289" s="45"/>
      <c r="RYW289" s="45"/>
      <c r="RYX289" s="45"/>
      <c r="RYY289" s="45"/>
      <c r="RYZ289" s="45"/>
      <c r="RZA289" s="45"/>
      <c r="RZB289" s="45"/>
      <c r="RZC289" s="45"/>
      <c r="RZD289" s="45"/>
      <c r="RZE289" s="45"/>
      <c r="RZF289" s="45"/>
      <c r="RZG289" s="45"/>
      <c r="RZH289" s="45"/>
      <c r="RZI289" s="45"/>
      <c r="RZJ289" s="45"/>
      <c r="RZK289" s="45"/>
      <c r="RZL289" s="45"/>
      <c r="RZM289" s="45"/>
      <c r="RZN289" s="45"/>
      <c r="RZO289" s="45"/>
      <c r="RZP289" s="45"/>
      <c r="RZQ289" s="45"/>
      <c r="RZR289" s="45"/>
      <c r="RZS289" s="45"/>
      <c r="RZT289" s="45"/>
      <c r="RZU289" s="45"/>
      <c r="RZV289" s="45"/>
      <c r="RZW289" s="45"/>
      <c r="RZX289" s="45"/>
      <c r="RZY289" s="45"/>
      <c r="RZZ289" s="45"/>
      <c r="SAA289" s="45"/>
      <c r="SAB289" s="45"/>
      <c r="SAC289" s="45"/>
      <c r="SAD289" s="45"/>
      <c r="SAE289" s="45"/>
      <c r="SAF289" s="45"/>
      <c r="SAG289" s="45"/>
      <c r="SAH289" s="45"/>
      <c r="SAI289" s="45"/>
      <c r="SAJ289" s="45"/>
      <c r="SAK289" s="45"/>
      <c r="SAL289" s="45"/>
      <c r="SAM289" s="45"/>
      <c r="SAN289" s="45"/>
      <c r="SAO289" s="45"/>
      <c r="SAP289" s="45"/>
      <c r="SAQ289" s="45"/>
      <c r="SAR289" s="45"/>
      <c r="SAS289" s="45"/>
      <c r="SAT289" s="45"/>
      <c r="SAU289" s="45"/>
      <c r="SAV289" s="45"/>
      <c r="SAW289" s="45"/>
      <c r="SAX289" s="45"/>
      <c r="SAY289" s="45"/>
      <c r="SAZ289" s="45"/>
      <c r="SBA289" s="45"/>
      <c r="SBB289" s="45"/>
      <c r="SBC289" s="45"/>
      <c r="SBD289" s="45"/>
      <c r="SBE289" s="45"/>
      <c r="SBF289" s="45"/>
      <c r="SBG289" s="45"/>
      <c r="SBH289" s="45"/>
      <c r="SBI289" s="45"/>
      <c r="SBJ289" s="45"/>
      <c r="SBK289" s="45"/>
      <c r="SBL289" s="45"/>
      <c r="SBM289" s="45"/>
      <c r="SBN289" s="45"/>
      <c r="SBO289" s="45"/>
      <c r="SBP289" s="45"/>
      <c r="SBQ289" s="45"/>
      <c r="SBR289" s="45"/>
      <c r="SBS289" s="45"/>
      <c r="SBT289" s="45"/>
      <c r="SBU289" s="45"/>
      <c r="SBV289" s="45"/>
      <c r="SBW289" s="45"/>
      <c r="SBX289" s="45"/>
      <c r="SBY289" s="45"/>
      <c r="SBZ289" s="45"/>
      <c r="SCA289" s="45"/>
      <c r="SCB289" s="45"/>
      <c r="SCC289" s="45"/>
      <c r="SCD289" s="45"/>
      <c r="SCE289" s="45"/>
      <c r="SCF289" s="45"/>
      <c r="SCG289" s="45"/>
      <c r="SCH289" s="45"/>
      <c r="SCI289" s="45"/>
      <c r="SCJ289" s="45"/>
      <c r="SCK289" s="45"/>
      <c r="SCL289" s="45"/>
      <c r="SCM289" s="45"/>
      <c r="SCN289" s="45"/>
      <c r="SCO289" s="45"/>
      <c r="SCP289" s="45"/>
      <c r="SCQ289" s="45"/>
      <c r="SCR289" s="45"/>
      <c r="SCS289" s="45"/>
      <c r="SCT289" s="45"/>
      <c r="SCU289" s="45"/>
      <c r="SCV289" s="45"/>
      <c r="SCW289" s="45"/>
      <c r="SCX289" s="45"/>
      <c r="SCY289" s="45"/>
      <c r="SCZ289" s="45"/>
      <c r="SDA289" s="45"/>
      <c r="SDB289" s="45"/>
      <c r="SDC289" s="45"/>
      <c r="SDD289" s="45"/>
      <c r="SDE289" s="45"/>
      <c r="SDF289" s="45"/>
      <c r="SDG289" s="45"/>
      <c r="SDH289" s="45"/>
      <c r="SDI289" s="45"/>
      <c r="SDJ289" s="45"/>
      <c r="SDK289" s="45"/>
      <c r="SDL289" s="45"/>
      <c r="SDM289" s="45"/>
      <c r="SDN289" s="45"/>
      <c r="SDO289" s="45"/>
      <c r="SDP289" s="45"/>
      <c r="SDQ289" s="45"/>
      <c r="SDR289" s="45"/>
      <c r="SDS289" s="45"/>
      <c r="SDT289" s="45"/>
      <c r="SDU289" s="45"/>
      <c r="SDV289" s="45"/>
      <c r="SDW289" s="45"/>
      <c r="SDX289" s="45"/>
      <c r="SDY289" s="45"/>
      <c r="SDZ289" s="45"/>
      <c r="SEA289" s="45"/>
      <c r="SEB289" s="45"/>
      <c r="SEC289" s="45"/>
      <c r="SED289" s="45"/>
      <c r="SEE289" s="45"/>
      <c r="SEF289" s="45"/>
      <c r="SEG289" s="45"/>
      <c r="SEH289" s="45"/>
      <c r="SEI289" s="45"/>
      <c r="SEJ289" s="45"/>
      <c r="SEK289" s="45"/>
      <c r="SEL289" s="45"/>
      <c r="SEM289" s="45"/>
      <c r="SEN289" s="45"/>
      <c r="SEO289" s="45"/>
      <c r="SEP289" s="45"/>
      <c r="SEQ289" s="45"/>
      <c r="SER289" s="45"/>
      <c r="SES289" s="45"/>
      <c r="SET289" s="45"/>
      <c r="SEU289" s="45"/>
      <c r="SEV289" s="45"/>
      <c r="SEW289" s="45"/>
      <c r="SEX289" s="45"/>
      <c r="SEY289" s="45"/>
      <c r="SEZ289" s="45"/>
      <c r="SFA289" s="45"/>
      <c r="SFB289" s="45"/>
      <c r="SFC289" s="45"/>
      <c r="SFD289" s="45"/>
      <c r="SFE289" s="45"/>
      <c r="SFF289" s="45"/>
      <c r="SFG289" s="45"/>
      <c r="SFH289" s="45"/>
      <c r="SFI289" s="45"/>
      <c r="SFJ289" s="45"/>
      <c r="SFK289" s="45"/>
      <c r="SFL289" s="45"/>
      <c r="SFM289" s="45"/>
      <c r="SFN289" s="45"/>
      <c r="SFO289" s="45"/>
      <c r="SFP289" s="45"/>
      <c r="SFQ289" s="45"/>
      <c r="SFR289" s="45"/>
      <c r="SFS289" s="45"/>
      <c r="SFT289" s="45"/>
      <c r="SFU289" s="45"/>
      <c r="SFV289" s="45"/>
      <c r="SFW289" s="45"/>
      <c r="SFX289" s="45"/>
      <c r="SFY289" s="45"/>
      <c r="SFZ289" s="45"/>
      <c r="SGA289" s="45"/>
      <c r="SGB289" s="45"/>
      <c r="SGC289" s="45"/>
      <c r="SGD289" s="45"/>
      <c r="SGE289" s="45"/>
      <c r="SGF289" s="45"/>
      <c r="SGG289" s="45"/>
      <c r="SGH289" s="45"/>
      <c r="SGI289" s="45"/>
      <c r="SGJ289" s="45"/>
      <c r="SGK289" s="45"/>
      <c r="SGL289" s="45"/>
      <c r="SGM289" s="45"/>
      <c r="SGN289" s="45"/>
      <c r="SGO289" s="45"/>
      <c r="SGP289" s="45"/>
      <c r="SGQ289" s="45"/>
      <c r="SGR289" s="45"/>
      <c r="SGS289" s="45"/>
      <c r="SGT289" s="45"/>
      <c r="SGU289" s="45"/>
      <c r="SGV289" s="45"/>
      <c r="SGW289" s="45"/>
      <c r="SGX289" s="45"/>
      <c r="SGY289" s="45"/>
      <c r="SGZ289" s="45"/>
      <c r="SHA289" s="45"/>
      <c r="SHB289" s="45"/>
      <c r="SHC289" s="45"/>
      <c r="SHD289" s="45"/>
      <c r="SHE289" s="45"/>
      <c r="SHF289" s="45"/>
      <c r="SHG289" s="45"/>
      <c r="SHH289" s="45"/>
      <c r="SHI289" s="45"/>
      <c r="SHJ289" s="45"/>
      <c r="SHK289" s="45"/>
      <c r="SHL289" s="45"/>
      <c r="SHM289" s="45"/>
      <c r="SHN289" s="45"/>
      <c r="SHO289" s="45"/>
      <c r="SHP289" s="45"/>
      <c r="SHQ289" s="45"/>
      <c r="SHR289" s="45"/>
      <c r="SHS289" s="45"/>
      <c r="SHT289" s="45"/>
      <c r="SHU289" s="45"/>
      <c r="SHV289" s="45"/>
      <c r="SHW289" s="45"/>
      <c r="SHX289" s="45"/>
      <c r="SHY289" s="45"/>
      <c r="SHZ289" s="45"/>
      <c r="SIA289" s="45"/>
      <c r="SIB289" s="45"/>
      <c r="SIC289" s="45"/>
      <c r="SID289" s="45"/>
      <c r="SIE289" s="45"/>
      <c r="SIF289" s="45"/>
      <c r="SIG289" s="45"/>
      <c r="SIH289" s="45"/>
      <c r="SII289" s="45"/>
      <c r="SIJ289" s="45"/>
      <c r="SIK289" s="45"/>
      <c r="SIL289" s="45"/>
      <c r="SIM289" s="45"/>
      <c r="SIN289" s="45"/>
      <c r="SIO289" s="45"/>
      <c r="SIP289" s="45"/>
      <c r="SIQ289" s="45"/>
      <c r="SIR289" s="45"/>
      <c r="SIS289" s="45"/>
      <c r="SIT289" s="45"/>
      <c r="SIU289" s="45"/>
      <c r="SIV289" s="45"/>
      <c r="SIW289" s="45"/>
      <c r="SIX289" s="45"/>
      <c r="SIY289" s="45"/>
      <c r="SIZ289" s="45"/>
      <c r="SJA289" s="45"/>
      <c r="SJB289" s="45"/>
      <c r="SJC289" s="45"/>
      <c r="SJD289" s="45"/>
      <c r="SJE289" s="45"/>
      <c r="SJF289" s="45"/>
      <c r="SJG289" s="45"/>
      <c r="SJH289" s="45"/>
      <c r="SJI289" s="45"/>
      <c r="SJJ289" s="45"/>
      <c r="SJK289" s="45"/>
      <c r="SJL289" s="45"/>
      <c r="SJM289" s="45"/>
      <c r="SJN289" s="45"/>
      <c r="SJO289" s="45"/>
      <c r="SJP289" s="45"/>
      <c r="SJQ289" s="45"/>
      <c r="SJR289" s="45"/>
      <c r="SJS289" s="45"/>
      <c r="SJT289" s="45"/>
      <c r="SJU289" s="45"/>
      <c r="SJV289" s="45"/>
      <c r="SJW289" s="45"/>
      <c r="SJX289" s="45"/>
      <c r="SJY289" s="45"/>
      <c r="SJZ289" s="45"/>
      <c r="SKA289" s="45"/>
      <c r="SKB289" s="45"/>
      <c r="SKC289" s="45"/>
      <c r="SKD289" s="45"/>
      <c r="SKE289" s="45"/>
      <c r="SKF289" s="45"/>
      <c r="SKG289" s="45"/>
      <c r="SKH289" s="45"/>
      <c r="SKI289" s="45"/>
      <c r="SKJ289" s="45"/>
      <c r="SKK289" s="45"/>
      <c r="SKL289" s="45"/>
      <c r="SKM289" s="45"/>
      <c r="SKN289" s="45"/>
      <c r="SKO289" s="45"/>
      <c r="SKP289" s="45"/>
      <c r="SKQ289" s="45"/>
      <c r="SKR289" s="45"/>
      <c r="SKS289" s="45"/>
      <c r="SKT289" s="45"/>
      <c r="SKU289" s="45"/>
      <c r="SKV289" s="45"/>
      <c r="SKW289" s="45"/>
      <c r="SKX289" s="45"/>
      <c r="SKY289" s="45"/>
      <c r="SKZ289" s="45"/>
      <c r="SLA289" s="45"/>
      <c r="SLB289" s="45"/>
      <c r="SLC289" s="45"/>
      <c r="SLD289" s="45"/>
      <c r="SLE289" s="45"/>
      <c r="SLF289" s="45"/>
      <c r="SLG289" s="45"/>
      <c r="SLH289" s="45"/>
      <c r="SLI289" s="45"/>
      <c r="SLJ289" s="45"/>
      <c r="SLK289" s="45"/>
      <c r="SLL289" s="45"/>
      <c r="SLM289" s="45"/>
      <c r="SLN289" s="45"/>
      <c r="SLO289" s="45"/>
      <c r="SLP289" s="45"/>
      <c r="SLQ289" s="45"/>
      <c r="SLR289" s="45"/>
      <c r="SLS289" s="45"/>
      <c r="SLT289" s="45"/>
      <c r="SLU289" s="45"/>
      <c r="SLV289" s="45"/>
      <c r="SLW289" s="45"/>
      <c r="SLX289" s="45"/>
      <c r="SLY289" s="45"/>
      <c r="SLZ289" s="45"/>
      <c r="SMA289" s="45"/>
      <c r="SMB289" s="45"/>
      <c r="SMC289" s="45"/>
      <c r="SMD289" s="45"/>
      <c r="SME289" s="45"/>
      <c r="SMF289" s="45"/>
      <c r="SMG289" s="45"/>
      <c r="SMH289" s="45"/>
      <c r="SMI289" s="45"/>
      <c r="SMJ289" s="45"/>
      <c r="SMK289" s="45"/>
      <c r="SML289" s="45"/>
      <c r="SMM289" s="45"/>
      <c r="SMN289" s="45"/>
      <c r="SMO289" s="45"/>
      <c r="SMP289" s="45"/>
      <c r="SMQ289" s="45"/>
      <c r="SMR289" s="45"/>
      <c r="SMS289" s="45"/>
      <c r="SMT289" s="45"/>
      <c r="SMU289" s="45"/>
      <c r="SMV289" s="45"/>
      <c r="SMW289" s="45"/>
      <c r="SMX289" s="45"/>
      <c r="SMY289" s="45"/>
      <c r="SMZ289" s="45"/>
      <c r="SNA289" s="45"/>
      <c r="SNB289" s="45"/>
      <c r="SNC289" s="45"/>
      <c r="SND289" s="45"/>
      <c r="SNE289" s="45"/>
      <c r="SNF289" s="45"/>
      <c r="SNG289" s="45"/>
      <c r="SNH289" s="45"/>
      <c r="SNI289" s="45"/>
      <c r="SNJ289" s="45"/>
      <c r="SNK289" s="45"/>
      <c r="SNL289" s="45"/>
      <c r="SNM289" s="45"/>
      <c r="SNN289" s="45"/>
      <c r="SNO289" s="45"/>
      <c r="SNP289" s="45"/>
      <c r="SNQ289" s="45"/>
      <c r="SNR289" s="45"/>
      <c r="SNS289" s="45"/>
      <c r="SNT289" s="45"/>
      <c r="SNU289" s="45"/>
      <c r="SNV289" s="45"/>
      <c r="SNW289" s="45"/>
      <c r="SNX289" s="45"/>
      <c r="SNY289" s="45"/>
      <c r="SNZ289" s="45"/>
      <c r="SOA289" s="45"/>
      <c r="SOB289" s="45"/>
      <c r="SOC289" s="45"/>
      <c r="SOD289" s="45"/>
      <c r="SOE289" s="45"/>
      <c r="SOF289" s="45"/>
      <c r="SOG289" s="45"/>
      <c r="SOH289" s="45"/>
      <c r="SOI289" s="45"/>
      <c r="SOJ289" s="45"/>
      <c r="SOK289" s="45"/>
      <c r="SOL289" s="45"/>
      <c r="SOM289" s="45"/>
      <c r="SON289" s="45"/>
      <c r="SOO289" s="45"/>
      <c r="SOP289" s="45"/>
      <c r="SOQ289" s="45"/>
      <c r="SOR289" s="45"/>
      <c r="SOS289" s="45"/>
      <c r="SOT289" s="45"/>
      <c r="SOU289" s="45"/>
      <c r="SOV289" s="45"/>
      <c r="SOW289" s="45"/>
      <c r="SOX289" s="45"/>
      <c r="SOY289" s="45"/>
      <c r="SOZ289" s="45"/>
      <c r="SPA289" s="45"/>
      <c r="SPB289" s="45"/>
      <c r="SPC289" s="45"/>
      <c r="SPD289" s="45"/>
      <c r="SPE289" s="45"/>
      <c r="SPF289" s="45"/>
      <c r="SPG289" s="45"/>
      <c r="SPH289" s="45"/>
      <c r="SPI289" s="45"/>
      <c r="SPJ289" s="45"/>
      <c r="SPK289" s="45"/>
      <c r="SPL289" s="45"/>
      <c r="SPM289" s="45"/>
      <c r="SPN289" s="45"/>
      <c r="SPO289" s="45"/>
      <c r="SPP289" s="45"/>
      <c r="SPQ289" s="45"/>
      <c r="SPR289" s="45"/>
      <c r="SPS289" s="45"/>
      <c r="SPT289" s="45"/>
      <c r="SPU289" s="45"/>
      <c r="SPV289" s="45"/>
      <c r="SPW289" s="45"/>
      <c r="SPX289" s="45"/>
      <c r="SPY289" s="45"/>
      <c r="SPZ289" s="45"/>
      <c r="SQA289" s="45"/>
      <c r="SQB289" s="45"/>
      <c r="SQC289" s="45"/>
      <c r="SQD289" s="45"/>
      <c r="SQE289" s="45"/>
      <c r="SQF289" s="45"/>
      <c r="SQG289" s="45"/>
      <c r="SQH289" s="45"/>
      <c r="SQI289" s="45"/>
      <c r="SQJ289" s="45"/>
      <c r="SQK289" s="45"/>
      <c r="SQL289" s="45"/>
      <c r="SQM289" s="45"/>
      <c r="SQN289" s="45"/>
      <c r="SQO289" s="45"/>
      <c r="SQP289" s="45"/>
      <c r="SQQ289" s="45"/>
      <c r="SQR289" s="45"/>
      <c r="SQS289" s="45"/>
      <c r="SQT289" s="45"/>
      <c r="SQU289" s="45"/>
      <c r="SQV289" s="45"/>
      <c r="SQW289" s="45"/>
      <c r="SQX289" s="45"/>
      <c r="SQY289" s="45"/>
      <c r="SQZ289" s="45"/>
      <c r="SRA289" s="45"/>
      <c r="SRB289" s="45"/>
      <c r="SRC289" s="45"/>
      <c r="SRD289" s="45"/>
      <c r="SRE289" s="45"/>
      <c r="SRF289" s="45"/>
      <c r="SRG289" s="45"/>
      <c r="SRH289" s="45"/>
      <c r="SRI289" s="45"/>
      <c r="SRJ289" s="45"/>
      <c r="SRK289" s="45"/>
      <c r="SRL289" s="45"/>
      <c r="SRM289" s="45"/>
      <c r="SRN289" s="45"/>
      <c r="SRO289" s="45"/>
      <c r="SRP289" s="45"/>
      <c r="SRQ289" s="45"/>
      <c r="SRR289" s="45"/>
      <c r="SRS289" s="45"/>
      <c r="SRT289" s="45"/>
      <c r="SRU289" s="45"/>
      <c r="SRV289" s="45"/>
      <c r="SRW289" s="45"/>
      <c r="SRX289" s="45"/>
      <c r="SRY289" s="45"/>
      <c r="SRZ289" s="45"/>
      <c r="SSA289" s="45"/>
      <c r="SSB289" s="45"/>
      <c r="SSC289" s="45"/>
      <c r="SSD289" s="45"/>
      <c r="SSE289" s="45"/>
      <c r="SSF289" s="45"/>
      <c r="SSG289" s="45"/>
      <c r="SSH289" s="45"/>
      <c r="SSI289" s="45"/>
      <c r="SSJ289" s="45"/>
      <c r="SSK289" s="45"/>
      <c r="SSL289" s="45"/>
      <c r="SSM289" s="45"/>
      <c r="SSN289" s="45"/>
      <c r="SSO289" s="45"/>
      <c r="SSP289" s="45"/>
      <c r="SSQ289" s="45"/>
      <c r="SSR289" s="45"/>
      <c r="SSS289" s="45"/>
      <c r="SST289" s="45"/>
      <c r="SSU289" s="45"/>
      <c r="SSV289" s="45"/>
      <c r="SSW289" s="45"/>
      <c r="SSX289" s="45"/>
      <c r="SSY289" s="45"/>
      <c r="SSZ289" s="45"/>
      <c r="STA289" s="45"/>
      <c r="STB289" s="45"/>
      <c r="STC289" s="45"/>
      <c r="STD289" s="45"/>
      <c r="STE289" s="45"/>
      <c r="STF289" s="45"/>
      <c r="STG289" s="45"/>
      <c r="STH289" s="45"/>
      <c r="STI289" s="45"/>
      <c r="STJ289" s="45"/>
      <c r="STK289" s="45"/>
      <c r="STL289" s="45"/>
      <c r="STM289" s="45"/>
      <c r="STN289" s="45"/>
      <c r="STO289" s="45"/>
      <c r="STP289" s="45"/>
      <c r="STQ289" s="45"/>
      <c r="STR289" s="45"/>
      <c r="STS289" s="45"/>
      <c r="STT289" s="45"/>
      <c r="STU289" s="45"/>
      <c r="STV289" s="45"/>
      <c r="STW289" s="45"/>
      <c r="STX289" s="45"/>
      <c r="STY289" s="45"/>
      <c r="STZ289" s="45"/>
      <c r="SUA289" s="45"/>
      <c r="SUB289" s="45"/>
      <c r="SUC289" s="45"/>
      <c r="SUD289" s="45"/>
      <c r="SUE289" s="45"/>
      <c r="SUF289" s="45"/>
      <c r="SUG289" s="45"/>
      <c r="SUH289" s="45"/>
      <c r="SUI289" s="45"/>
      <c r="SUJ289" s="45"/>
      <c r="SUK289" s="45"/>
      <c r="SUL289" s="45"/>
      <c r="SUM289" s="45"/>
      <c r="SUN289" s="45"/>
      <c r="SUO289" s="45"/>
      <c r="SUP289" s="45"/>
      <c r="SUQ289" s="45"/>
      <c r="SUR289" s="45"/>
      <c r="SUS289" s="45"/>
      <c r="SUT289" s="45"/>
      <c r="SUU289" s="45"/>
      <c r="SUV289" s="45"/>
      <c r="SUW289" s="45"/>
      <c r="SUX289" s="45"/>
      <c r="SUY289" s="45"/>
      <c r="SUZ289" s="45"/>
      <c r="SVA289" s="45"/>
      <c r="SVB289" s="45"/>
      <c r="SVC289" s="45"/>
      <c r="SVD289" s="45"/>
      <c r="SVE289" s="45"/>
      <c r="SVF289" s="45"/>
      <c r="SVG289" s="45"/>
      <c r="SVH289" s="45"/>
      <c r="SVI289" s="45"/>
      <c r="SVJ289" s="45"/>
      <c r="SVK289" s="45"/>
      <c r="SVL289" s="45"/>
      <c r="SVM289" s="45"/>
      <c r="SVN289" s="45"/>
      <c r="SVO289" s="45"/>
      <c r="SVP289" s="45"/>
      <c r="SVQ289" s="45"/>
      <c r="SVR289" s="45"/>
      <c r="SVS289" s="45"/>
      <c r="SVT289" s="45"/>
      <c r="SVU289" s="45"/>
      <c r="SVV289" s="45"/>
      <c r="SVW289" s="45"/>
      <c r="SVX289" s="45"/>
      <c r="SVY289" s="45"/>
      <c r="SVZ289" s="45"/>
      <c r="SWA289" s="45"/>
      <c r="SWB289" s="45"/>
      <c r="SWC289" s="45"/>
      <c r="SWD289" s="45"/>
      <c r="SWE289" s="45"/>
      <c r="SWF289" s="45"/>
      <c r="SWG289" s="45"/>
      <c r="SWH289" s="45"/>
      <c r="SWI289" s="45"/>
      <c r="SWJ289" s="45"/>
      <c r="SWK289" s="45"/>
      <c r="SWL289" s="45"/>
      <c r="SWM289" s="45"/>
      <c r="SWN289" s="45"/>
      <c r="SWO289" s="45"/>
      <c r="SWP289" s="45"/>
      <c r="SWQ289" s="45"/>
      <c r="SWR289" s="45"/>
      <c r="SWS289" s="45"/>
      <c r="SWT289" s="45"/>
      <c r="SWU289" s="45"/>
      <c r="SWV289" s="45"/>
      <c r="SWW289" s="45"/>
      <c r="SWX289" s="45"/>
      <c r="SWY289" s="45"/>
      <c r="SWZ289" s="45"/>
      <c r="SXA289" s="45"/>
      <c r="SXB289" s="45"/>
      <c r="SXC289" s="45"/>
      <c r="SXD289" s="45"/>
      <c r="SXE289" s="45"/>
      <c r="SXF289" s="45"/>
      <c r="SXG289" s="45"/>
      <c r="SXH289" s="45"/>
      <c r="SXI289" s="45"/>
      <c r="SXJ289" s="45"/>
      <c r="SXK289" s="45"/>
      <c r="SXL289" s="45"/>
      <c r="SXM289" s="45"/>
      <c r="SXN289" s="45"/>
      <c r="SXO289" s="45"/>
      <c r="SXP289" s="45"/>
      <c r="SXQ289" s="45"/>
      <c r="SXR289" s="45"/>
      <c r="SXS289" s="45"/>
      <c r="SXT289" s="45"/>
      <c r="SXU289" s="45"/>
      <c r="SXV289" s="45"/>
      <c r="SXW289" s="45"/>
      <c r="SXX289" s="45"/>
      <c r="SXY289" s="45"/>
      <c r="SXZ289" s="45"/>
      <c r="SYA289" s="45"/>
      <c r="SYB289" s="45"/>
      <c r="SYC289" s="45"/>
      <c r="SYD289" s="45"/>
      <c r="SYE289" s="45"/>
      <c r="SYF289" s="45"/>
      <c r="SYG289" s="45"/>
      <c r="SYH289" s="45"/>
      <c r="SYI289" s="45"/>
      <c r="SYJ289" s="45"/>
      <c r="SYK289" s="45"/>
      <c r="SYL289" s="45"/>
      <c r="SYM289" s="45"/>
      <c r="SYN289" s="45"/>
      <c r="SYO289" s="45"/>
      <c r="SYP289" s="45"/>
      <c r="SYQ289" s="45"/>
      <c r="SYR289" s="45"/>
      <c r="SYS289" s="45"/>
      <c r="SYT289" s="45"/>
      <c r="SYU289" s="45"/>
      <c r="SYV289" s="45"/>
      <c r="SYW289" s="45"/>
      <c r="SYX289" s="45"/>
      <c r="SYY289" s="45"/>
      <c r="SYZ289" s="45"/>
      <c r="SZA289" s="45"/>
      <c r="SZB289" s="45"/>
      <c r="SZC289" s="45"/>
      <c r="SZD289" s="45"/>
      <c r="SZE289" s="45"/>
      <c r="SZF289" s="45"/>
      <c r="SZG289" s="45"/>
      <c r="SZH289" s="45"/>
      <c r="SZI289" s="45"/>
      <c r="SZJ289" s="45"/>
      <c r="SZK289" s="45"/>
      <c r="SZL289" s="45"/>
      <c r="SZM289" s="45"/>
      <c r="SZN289" s="45"/>
      <c r="SZO289" s="45"/>
      <c r="SZP289" s="45"/>
      <c r="SZQ289" s="45"/>
      <c r="SZR289" s="45"/>
      <c r="SZS289" s="45"/>
      <c r="SZT289" s="45"/>
      <c r="SZU289" s="45"/>
      <c r="SZV289" s="45"/>
      <c r="SZW289" s="45"/>
      <c r="SZX289" s="45"/>
      <c r="SZY289" s="45"/>
      <c r="SZZ289" s="45"/>
      <c r="TAA289" s="45"/>
      <c r="TAB289" s="45"/>
      <c r="TAC289" s="45"/>
      <c r="TAD289" s="45"/>
      <c r="TAE289" s="45"/>
      <c r="TAF289" s="45"/>
      <c r="TAG289" s="45"/>
      <c r="TAH289" s="45"/>
      <c r="TAI289" s="45"/>
      <c r="TAJ289" s="45"/>
      <c r="TAK289" s="45"/>
      <c r="TAL289" s="45"/>
      <c r="TAM289" s="45"/>
      <c r="TAN289" s="45"/>
      <c r="TAO289" s="45"/>
      <c r="TAP289" s="45"/>
      <c r="TAQ289" s="45"/>
      <c r="TAR289" s="45"/>
      <c r="TAS289" s="45"/>
      <c r="TAT289" s="45"/>
      <c r="TAU289" s="45"/>
      <c r="TAV289" s="45"/>
      <c r="TAW289" s="45"/>
      <c r="TAX289" s="45"/>
      <c r="TAY289" s="45"/>
      <c r="TAZ289" s="45"/>
      <c r="TBA289" s="45"/>
      <c r="TBB289" s="45"/>
      <c r="TBC289" s="45"/>
      <c r="TBD289" s="45"/>
      <c r="TBE289" s="45"/>
      <c r="TBF289" s="45"/>
      <c r="TBG289" s="45"/>
      <c r="TBH289" s="45"/>
      <c r="TBI289" s="45"/>
      <c r="TBJ289" s="45"/>
      <c r="TBK289" s="45"/>
      <c r="TBL289" s="45"/>
      <c r="TBM289" s="45"/>
      <c r="TBN289" s="45"/>
      <c r="TBO289" s="45"/>
      <c r="TBP289" s="45"/>
      <c r="TBQ289" s="45"/>
      <c r="TBR289" s="45"/>
      <c r="TBS289" s="45"/>
      <c r="TBT289" s="45"/>
      <c r="TBU289" s="45"/>
      <c r="TBV289" s="45"/>
      <c r="TBW289" s="45"/>
      <c r="TBX289" s="45"/>
      <c r="TBY289" s="45"/>
      <c r="TBZ289" s="45"/>
      <c r="TCA289" s="45"/>
      <c r="TCB289" s="45"/>
      <c r="TCC289" s="45"/>
      <c r="TCD289" s="45"/>
      <c r="TCE289" s="45"/>
      <c r="TCF289" s="45"/>
      <c r="TCG289" s="45"/>
      <c r="TCH289" s="45"/>
      <c r="TCI289" s="45"/>
      <c r="TCJ289" s="45"/>
      <c r="TCK289" s="45"/>
      <c r="TCL289" s="45"/>
      <c r="TCM289" s="45"/>
      <c r="TCN289" s="45"/>
      <c r="TCO289" s="45"/>
      <c r="TCP289" s="45"/>
      <c r="TCQ289" s="45"/>
      <c r="TCR289" s="45"/>
      <c r="TCS289" s="45"/>
      <c r="TCT289" s="45"/>
      <c r="TCU289" s="45"/>
      <c r="TCV289" s="45"/>
      <c r="TCW289" s="45"/>
      <c r="TCX289" s="45"/>
      <c r="TCY289" s="45"/>
      <c r="TCZ289" s="45"/>
      <c r="TDA289" s="45"/>
      <c r="TDB289" s="45"/>
      <c r="TDC289" s="45"/>
      <c r="TDD289" s="45"/>
      <c r="TDE289" s="45"/>
      <c r="TDF289" s="45"/>
      <c r="TDG289" s="45"/>
      <c r="TDH289" s="45"/>
      <c r="TDI289" s="45"/>
      <c r="TDJ289" s="45"/>
      <c r="TDK289" s="45"/>
      <c r="TDL289" s="45"/>
      <c r="TDM289" s="45"/>
      <c r="TDN289" s="45"/>
      <c r="TDO289" s="45"/>
      <c r="TDP289" s="45"/>
      <c r="TDQ289" s="45"/>
      <c r="TDR289" s="45"/>
      <c r="TDS289" s="45"/>
      <c r="TDT289" s="45"/>
      <c r="TDU289" s="45"/>
      <c r="TDV289" s="45"/>
      <c r="TDW289" s="45"/>
      <c r="TDX289" s="45"/>
      <c r="TDY289" s="45"/>
      <c r="TDZ289" s="45"/>
      <c r="TEA289" s="45"/>
      <c r="TEB289" s="45"/>
      <c r="TEC289" s="45"/>
      <c r="TED289" s="45"/>
      <c r="TEE289" s="45"/>
      <c r="TEF289" s="45"/>
      <c r="TEG289" s="45"/>
      <c r="TEH289" s="45"/>
      <c r="TEI289" s="45"/>
      <c r="TEJ289" s="45"/>
      <c r="TEK289" s="45"/>
      <c r="TEL289" s="45"/>
      <c r="TEM289" s="45"/>
      <c r="TEN289" s="45"/>
      <c r="TEO289" s="45"/>
      <c r="TEP289" s="45"/>
      <c r="TEQ289" s="45"/>
      <c r="TER289" s="45"/>
      <c r="TES289" s="45"/>
      <c r="TET289" s="45"/>
      <c r="TEU289" s="45"/>
      <c r="TEV289" s="45"/>
      <c r="TEW289" s="45"/>
      <c r="TEX289" s="45"/>
      <c r="TEY289" s="45"/>
      <c r="TEZ289" s="45"/>
      <c r="TFA289" s="45"/>
      <c r="TFB289" s="45"/>
      <c r="TFC289" s="45"/>
      <c r="TFD289" s="45"/>
      <c r="TFE289" s="45"/>
      <c r="TFF289" s="45"/>
      <c r="TFG289" s="45"/>
      <c r="TFH289" s="45"/>
      <c r="TFI289" s="45"/>
      <c r="TFJ289" s="45"/>
      <c r="TFK289" s="45"/>
      <c r="TFL289" s="45"/>
      <c r="TFM289" s="45"/>
      <c r="TFN289" s="45"/>
      <c r="TFO289" s="45"/>
      <c r="TFP289" s="45"/>
      <c r="TFQ289" s="45"/>
      <c r="TFR289" s="45"/>
      <c r="TFS289" s="45"/>
      <c r="TFT289" s="45"/>
      <c r="TFU289" s="45"/>
      <c r="TFV289" s="45"/>
      <c r="TFW289" s="45"/>
      <c r="TFX289" s="45"/>
      <c r="TFY289" s="45"/>
      <c r="TFZ289" s="45"/>
      <c r="TGA289" s="45"/>
      <c r="TGB289" s="45"/>
      <c r="TGC289" s="45"/>
      <c r="TGD289" s="45"/>
      <c r="TGE289" s="45"/>
      <c r="TGF289" s="45"/>
      <c r="TGG289" s="45"/>
      <c r="TGH289" s="45"/>
      <c r="TGI289" s="45"/>
      <c r="TGJ289" s="45"/>
      <c r="TGK289" s="45"/>
      <c r="TGL289" s="45"/>
      <c r="TGM289" s="45"/>
      <c r="TGN289" s="45"/>
      <c r="TGO289" s="45"/>
      <c r="TGP289" s="45"/>
      <c r="TGQ289" s="45"/>
      <c r="TGR289" s="45"/>
      <c r="TGS289" s="45"/>
      <c r="TGT289" s="45"/>
      <c r="TGU289" s="45"/>
      <c r="TGV289" s="45"/>
      <c r="TGW289" s="45"/>
      <c r="TGX289" s="45"/>
      <c r="TGY289" s="45"/>
      <c r="TGZ289" s="45"/>
      <c r="THA289" s="45"/>
      <c r="THB289" s="45"/>
      <c r="THC289" s="45"/>
      <c r="THD289" s="45"/>
      <c r="THE289" s="45"/>
      <c r="THF289" s="45"/>
      <c r="THG289" s="45"/>
      <c r="THH289" s="45"/>
      <c r="THI289" s="45"/>
      <c r="THJ289" s="45"/>
      <c r="THK289" s="45"/>
      <c r="THL289" s="45"/>
      <c r="THM289" s="45"/>
      <c r="THN289" s="45"/>
      <c r="THO289" s="45"/>
      <c r="THP289" s="45"/>
      <c r="THQ289" s="45"/>
      <c r="THR289" s="45"/>
      <c r="THS289" s="45"/>
      <c r="THT289" s="45"/>
      <c r="THU289" s="45"/>
      <c r="THV289" s="45"/>
      <c r="THW289" s="45"/>
      <c r="THX289" s="45"/>
      <c r="THY289" s="45"/>
      <c r="THZ289" s="45"/>
      <c r="TIA289" s="45"/>
      <c r="TIB289" s="45"/>
      <c r="TIC289" s="45"/>
      <c r="TID289" s="45"/>
      <c r="TIE289" s="45"/>
      <c r="TIF289" s="45"/>
      <c r="TIG289" s="45"/>
      <c r="TIH289" s="45"/>
      <c r="TII289" s="45"/>
      <c r="TIJ289" s="45"/>
      <c r="TIK289" s="45"/>
      <c r="TIL289" s="45"/>
      <c r="TIM289" s="45"/>
      <c r="TIN289" s="45"/>
      <c r="TIO289" s="45"/>
      <c r="TIP289" s="45"/>
      <c r="TIQ289" s="45"/>
      <c r="TIR289" s="45"/>
      <c r="TIS289" s="45"/>
      <c r="TIT289" s="45"/>
      <c r="TIU289" s="45"/>
      <c r="TIV289" s="45"/>
      <c r="TIW289" s="45"/>
      <c r="TIX289" s="45"/>
      <c r="TIY289" s="45"/>
      <c r="TIZ289" s="45"/>
      <c r="TJA289" s="45"/>
      <c r="TJB289" s="45"/>
      <c r="TJC289" s="45"/>
      <c r="TJD289" s="45"/>
      <c r="TJE289" s="45"/>
      <c r="TJF289" s="45"/>
      <c r="TJG289" s="45"/>
      <c r="TJH289" s="45"/>
      <c r="TJI289" s="45"/>
      <c r="TJJ289" s="45"/>
      <c r="TJK289" s="45"/>
      <c r="TJL289" s="45"/>
      <c r="TJM289" s="45"/>
      <c r="TJN289" s="45"/>
      <c r="TJO289" s="45"/>
      <c r="TJP289" s="45"/>
      <c r="TJQ289" s="45"/>
      <c r="TJR289" s="45"/>
      <c r="TJS289" s="45"/>
      <c r="TJT289" s="45"/>
      <c r="TJU289" s="45"/>
      <c r="TJV289" s="45"/>
      <c r="TJW289" s="45"/>
      <c r="TJX289" s="45"/>
      <c r="TJY289" s="45"/>
      <c r="TJZ289" s="45"/>
      <c r="TKA289" s="45"/>
      <c r="TKB289" s="45"/>
      <c r="TKC289" s="45"/>
      <c r="TKD289" s="45"/>
      <c r="TKE289" s="45"/>
      <c r="TKF289" s="45"/>
      <c r="TKG289" s="45"/>
      <c r="TKH289" s="45"/>
      <c r="TKI289" s="45"/>
      <c r="TKJ289" s="45"/>
      <c r="TKK289" s="45"/>
      <c r="TKL289" s="45"/>
      <c r="TKM289" s="45"/>
      <c r="TKN289" s="45"/>
      <c r="TKO289" s="45"/>
      <c r="TKP289" s="45"/>
      <c r="TKQ289" s="45"/>
      <c r="TKR289" s="45"/>
      <c r="TKS289" s="45"/>
      <c r="TKT289" s="45"/>
      <c r="TKU289" s="45"/>
      <c r="TKV289" s="45"/>
      <c r="TKW289" s="45"/>
      <c r="TKX289" s="45"/>
      <c r="TKY289" s="45"/>
      <c r="TKZ289" s="45"/>
      <c r="TLA289" s="45"/>
      <c r="TLB289" s="45"/>
      <c r="TLC289" s="45"/>
      <c r="TLD289" s="45"/>
      <c r="TLE289" s="45"/>
      <c r="TLF289" s="45"/>
      <c r="TLG289" s="45"/>
      <c r="TLH289" s="45"/>
      <c r="TLI289" s="45"/>
      <c r="TLJ289" s="45"/>
      <c r="TLK289" s="45"/>
      <c r="TLL289" s="45"/>
      <c r="TLM289" s="45"/>
      <c r="TLN289" s="45"/>
      <c r="TLO289" s="45"/>
      <c r="TLP289" s="45"/>
      <c r="TLQ289" s="45"/>
      <c r="TLR289" s="45"/>
      <c r="TLS289" s="45"/>
      <c r="TLT289" s="45"/>
      <c r="TLU289" s="45"/>
      <c r="TLV289" s="45"/>
      <c r="TLW289" s="45"/>
      <c r="TLX289" s="45"/>
      <c r="TLY289" s="45"/>
      <c r="TLZ289" s="45"/>
      <c r="TMA289" s="45"/>
      <c r="TMB289" s="45"/>
      <c r="TMC289" s="45"/>
      <c r="TMD289" s="45"/>
      <c r="TME289" s="45"/>
      <c r="TMF289" s="45"/>
      <c r="TMG289" s="45"/>
      <c r="TMH289" s="45"/>
      <c r="TMI289" s="45"/>
      <c r="TMJ289" s="45"/>
      <c r="TMK289" s="45"/>
      <c r="TML289" s="45"/>
      <c r="TMM289" s="45"/>
      <c r="TMN289" s="45"/>
      <c r="TMO289" s="45"/>
      <c r="TMP289" s="45"/>
      <c r="TMQ289" s="45"/>
      <c r="TMR289" s="45"/>
      <c r="TMS289" s="45"/>
      <c r="TMT289" s="45"/>
      <c r="TMU289" s="45"/>
      <c r="TMV289" s="45"/>
      <c r="TMW289" s="45"/>
      <c r="TMX289" s="45"/>
      <c r="TMY289" s="45"/>
      <c r="TMZ289" s="45"/>
      <c r="TNA289" s="45"/>
      <c r="TNB289" s="45"/>
      <c r="TNC289" s="45"/>
      <c r="TND289" s="45"/>
      <c r="TNE289" s="45"/>
      <c r="TNF289" s="45"/>
      <c r="TNG289" s="45"/>
      <c r="TNH289" s="45"/>
      <c r="TNI289" s="45"/>
      <c r="TNJ289" s="45"/>
      <c r="TNK289" s="45"/>
      <c r="TNL289" s="45"/>
      <c r="TNM289" s="45"/>
      <c r="TNN289" s="45"/>
      <c r="TNO289" s="45"/>
      <c r="TNP289" s="45"/>
      <c r="TNQ289" s="45"/>
      <c r="TNR289" s="45"/>
      <c r="TNS289" s="45"/>
      <c r="TNT289" s="45"/>
      <c r="TNU289" s="45"/>
      <c r="TNV289" s="45"/>
      <c r="TNW289" s="45"/>
      <c r="TNX289" s="45"/>
      <c r="TNY289" s="45"/>
      <c r="TNZ289" s="45"/>
      <c r="TOA289" s="45"/>
      <c r="TOB289" s="45"/>
      <c r="TOC289" s="45"/>
      <c r="TOD289" s="45"/>
      <c r="TOE289" s="45"/>
      <c r="TOF289" s="45"/>
      <c r="TOG289" s="45"/>
      <c r="TOH289" s="45"/>
      <c r="TOI289" s="45"/>
      <c r="TOJ289" s="45"/>
      <c r="TOK289" s="45"/>
      <c r="TOL289" s="45"/>
      <c r="TOM289" s="45"/>
      <c r="TON289" s="45"/>
      <c r="TOO289" s="45"/>
      <c r="TOP289" s="45"/>
      <c r="TOQ289" s="45"/>
      <c r="TOR289" s="45"/>
      <c r="TOS289" s="45"/>
      <c r="TOT289" s="45"/>
      <c r="TOU289" s="45"/>
      <c r="TOV289" s="45"/>
      <c r="TOW289" s="45"/>
      <c r="TOX289" s="45"/>
      <c r="TOY289" s="45"/>
      <c r="TOZ289" s="45"/>
      <c r="TPA289" s="45"/>
      <c r="TPB289" s="45"/>
      <c r="TPC289" s="45"/>
      <c r="TPD289" s="45"/>
      <c r="TPE289" s="45"/>
      <c r="TPF289" s="45"/>
      <c r="TPG289" s="45"/>
      <c r="TPH289" s="45"/>
      <c r="TPI289" s="45"/>
      <c r="TPJ289" s="45"/>
      <c r="TPK289" s="45"/>
      <c r="TPL289" s="45"/>
      <c r="TPM289" s="45"/>
      <c r="TPN289" s="45"/>
      <c r="TPO289" s="45"/>
      <c r="TPP289" s="45"/>
      <c r="TPQ289" s="45"/>
      <c r="TPR289" s="45"/>
      <c r="TPS289" s="45"/>
      <c r="TPT289" s="45"/>
      <c r="TPU289" s="45"/>
      <c r="TPV289" s="45"/>
      <c r="TPW289" s="45"/>
      <c r="TPX289" s="45"/>
      <c r="TPY289" s="45"/>
      <c r="TPZ289" s="45"/>
      <c r="TQA289" s="45"/>
      <c r="TQB289" s="45"/>
      <c r="TQC289" s="45"/>
      <c r="TQD289" s="45"/>
      <c r="TQE289" s="45"/>
      <c r="TQF289" s="45"/>
      <c r="TQG289" s="45"/>
      <c r="TQH289" s="45"/>
      <c r="TQI289" s="45"/>
      <c r="TQJ289" s="45"/>
      <c r="TQK289" s="45"/>
      <c r="TQL289" s="45"/>
      <c r="TQM289" s="45"/>
      <c r="TQN289" s="45"/>
      <c r="TQO289" s="45"/>
      <c r="TQP289" s="45"/>
      <c r="TQQ289" s="45"/>
      <c r="TQR289" s="45"/>
      <c r="TQS289" s="45"/>
      <c r="TQT289" s="45"/>
      <c r="TQU289" s="45"/>
      <c r="TQV289" s="45"/>
      <c r="TQW289" s="45"/>
      <c r="TQX289" s="45"/>
      <c r="TQY289" s="45"/>
      <c r="TQZ289" s="45"/>
      <c r="TRA289" s="45"/>
      <c r="TRB289" s="45"/>
      <c r="TRC289" s="45"/>
      <c r="TRD289" s="45"/>
      <c r="TRE289" s="45"/>
      <c r="TRF289" s="45"/>
      <c r="TRG289" s="45"/>
      <c r="TRH289" s="45"/>
      <c r="TRI289" s="45"/>
      <c r="TRJ289" s="45"/>
      <c r="TRK289" s="45"/>
      <c r="TRL289" s="45"/>
      <c r="TRM289" s="45"/>
      <c r="TRN289" s="45"/>
      <c r="TRO289" s="45"/>
      <c r="TRP289" s="45"/>
      <c r="TRQ289" s="45"/>
      <c r="TRR289" s="45"/>
      <c r="TRS289" s="45"/>
      <c r="TRT289" s="45"/>
      <c r="TRU289" s="45"/>
      <c r="TRV289" s="45"/>
      <c r="TRW289" s="45"/>
      <c r="TRX289" s="45"/>
      <c r="TRY289" s="45"/>
      <c r="TRZ289" s="45"/>
      <c r="TSA289" s="45"/>
      <c r="TSB289" s="45"/>
      <c r="TSC289" s="45"/>
      <c r="TSD289" s="45"/>
      <c r="TSE289" s="45"/>
      <c r="TSF289" s="45"/>
      <c r="TSG289" s="45"/>
      <c r="TSH289" s="45"/>
      <c r="TSI289" s="45"/>
      <c r="TSJ289" s="45"/>
      <c r="TSK289" s="45"/>
      <c r="TSL289" s="45"/>
      <c r="TSM289" s="45"/>
      <c r="TSN289" s="45"/>
      <c r="TSO289" s="45"/>
      <c r="TSP289" s="45"/>
      <c r="TSQ289" s="45"/>
      <c r="TSR289" s="45"/>
      <c r="TSS289" s="45"/>
      <c r="TST289" s="45"/>
      <c r="TSU289" s="45"/>
      <c r="TSV289" s="45"/>
      <c r="TSW289" s="45"/>
      <c r="TSX289" s="45"/>
      <c r="TSY289" s="45"/>
      <c r="TSZ289" s="45"/>
      <c r="TTA289" s="45"/>
      <c r="TTB289" s="45"/>
      <c r="TTC289" s="45"/>
      <c r="TTD289" s="45"/>
      <c r="TTE289" s="45"/>
      <c r="TTF289" s="45"/>
      <c r="TTG289" s="45"/>
      <c r="TTH289" s="45"/>
      <c r="TTI289" s="45"/>
      <c r="TTJ289" s="45"/>
      <c r="TTK289" s="45"/>
      <c r="TTL289" s="45"/>
      <c r="TTM289" s="45"/>
      <c r="TTN289" s="45"/>
      <c r="TTO289" s="45"/>
      <c r="TTP289" s="45"/>
      <c r="TTQ289" s="45"/>
      <c r="TTR289" s="45"/>
      <c r="TTS289" s="45"/>
      <c r="TTT289" s="45"/>
      <c r="TTU289" s="45"/>
      <c r="TTV289" s="45"/>
      <c r="TTW289" s="45"/>
      <c r="TTX289" s="45"/>
      <c r="TTY289" s="45"/>
      <c r="TTZ289" s="45"/>
      <c r="TUA289" s="45"/>
      <c r="TUB289" s="45"/>
      <c r="TUC289" s="45"/>
      <c r="TUD289" s="45"/>
      <c r="TUE289" s="45"/>
      <c r="TUF289" s="45"/>
      <c r="TUG289" s="45"/>
      <c r="TUH289" s="45"/>
      <c r="TUI289" s="45"/>
      <c r="TUJ289" s="45"/>
      <c r="TUK289" s="45"/>
      <c r="TUL289" s="45"/>
      <c r="TUM289" s="45"/>
      <c r="TUN289" s="45"/>
      <c r="TUO289" s="45"/>
      <c r="TUP289" s="45"/>
      <c r="TUQ289" s="45"/>
      <c r="TUR289" s="45"/>
      <c r="TUS289" s="45"/>
      <c r="TUT289" s="45"/>
      <c r="TUU289" s="45"/>
      <c r="TUV289" s="45"/>
      <c r="TUW289" s="45"/>
      <c r="TUX289" s="45"/>
      <c r="TUY289" s="45"/>
      <c r="TUZ289" s="45"/>
      <c r="TVA289" s="45"/>
      <c r="TVB289" s="45"/>
      <c r="TVC289" s="45"/>
      <c r="TVD289" s="45"/>
      <c r="TVE289" s="45"/>
      <c r="TVF289" s="45"/>
      <c r="TVG289" s="45"/>
      <c r="TVH289" s="45"/>
      <c r="TVI289" s="45"/>
      <c r="TVJ289" s="45"/>
      <c r="TVK289" s="45"/>
      <c r="TVL289" s="45"/>
      <c r="TVM289" s="45"/>
      <c r="TVN289" s="45"/>
      <c r="TVO289" s="45"/>
      <c r="TVP289" s="45"/>
      <c r="TVQ289" s="45"/>
      <c r="TVR289" s="45"/>
      <c r="TVS289" s="45"/>
      <c r="TVT289" s="45"/>
      <c r="TVU289" s="45"/>
      <c r="TVV289" s="45"/>
      <c r="TVW289" s="45"/>
      <c r="TVX289" s="45"/>
      <c r="TVY289" s="45"/>
      <c r="TVZ289" s="45"/>
      <c r="TWA289" s="45"/>
      <c r="TWB289" s="45"/>
      <c r="TWC289" s="45"/>
      <c r="TWD289" s="45"/>
      <c r="TWE289" s="45"/>
      <c r="TWF289" s="45"/>
      <c r="TWG289" s="45"/>
      <c r="TWH289" s="45"/>
      <c r="TWI289" s="45"/>
      <c r="TWJ289" s="45"/>
      <c r="TWK289" s="45"/>
      <c r="TWL289" s="45"/>
      <c r="TWM289" s="45"/>
      <c r="TWN289" s="45"/>
      <c r="TWO289" s="45"/>
      <c r="TWP289" s="45"/>
      <c r="TWQ289" s="45"/>
      <c r="TWR289" s="45"/>
      <c r="TWS289" s="45"/>
      <c r="TWT289" s="45"/>
      <c r="TWU289" s="45"/>
      <c r="TWV289" s="45"/>
      <c r="TWW289" s="45"/>
      <c r="TWX289" s="45"/>
      <c r="TWY289" s="45"/>
      <c r="TWZ289" s="45"/>
      <c r="TXA289" s="45"/>
      <c r="TXB289" s="45"/>
      <c r="TXC289" s="45"/>
      <c r="TXD289" s="45"/>
      <c r="TXE289" s="45"/>
      <c r="TXF289" s="45"/>
      <c r="TXG289" s="45"/>
      <c r="TXH289" s="45"/>
      <c r="TXI289" s="45"/>
      <c r="TXJ289" s="45"/>
      <c r="TXK289" s="45"/>
      <c r="TXL289" s="45"/>
      <c r="TXM289" s="45"/>
      <c r="TXN289" s="45"/>
      <c r="TXO289" s="45"/>
      <c r="TXP289" s="45"/>
      <c r="TXQ289" s="45"/>
      <c r="TXR289" s="45"/>
      <c r="TXS289" s="45"/>
      <c r="TXT289" s="45"/>
      <c r="TXU289" s="45"/>
      <c r="TXV289" s="45"/>
      <c r="TXW289" s="45"/>
      <c r="TXX289" s="45"/>
      <c r="TXY289" s="45"/>
      <c r="TXZ289" s="45"/>
      <c r="TYA289" s="45"/>
      <c r="TYB289" s="45"/>
      <c r="TYC289" s="45"/>
      <c r="TYD289" s="45"/>
      <c r="TYE289" s="45"/>
      <c r="TYF289" s="45"/>
      <c r="TYG289" s="45"/>
      <c r="TYH289" s="45"/>
      <c r="TYI289" s="45"/>
      <c r="TYJ289" s="45"/>
      <c r="TYK289" s="45"/>
      <c r="TYL289" s="45"/>
      <c r="TYM289" s="45"/>
      <c r="TYN289" s="45"/>
      <c r="TYO289" s="45"/>
      <c r="TYP289" s="45"/>
      <c r="TYQ289" s="45"/>
      <c r="TYR289" s="45"/>
      <c r="TYS289" s="45"/>
      <c r="TYT289" s="45"/>
      <c r="TYU289" s="45"/>
      <c r="TYV289" s="45"/>
      <c r="TYW289" s="45"/>
      <c r="TYX289" s="45"/>
      <c r="TYY289" s="45"/>
      <c r="TYZ289" s="45"/>
      <c r="TZA289" s="45"/>
      <c r="TZB289" s="45"/>
      <c r="TZC289" s="45"/>
      <c r="TZD289" s="45"/>
      <c r="TZE289" s="45"/>
      <c r="TZF289" s="45"/>
      <c r="TZG289" s="45"/>
      <c r="TZH289" s="45"/>
      <c r="TZI289" s="45"/>
      <c r="TZJ289" s="45"/>
      <c r="TZK289" s="45"/>
      <c r="TZL289" s="45"/>
      <c r="TZM289" s="45"/>
      <c r="TZN289" s="45"/>
      <c r="TZO289" s="45"/>
      <c r="TZP289" s="45"/>
      <c r="TZQ289" s="45"/>
      <c r="TZR289" s="45"/>
      <c r="TZS289" s="45"/>
      <c r="TZT289" s="45"/>
      <c r="TZU289" s="45"/>
      <c r="TZV289" s="45"/>
      <c r="TZW289" s="45"/>
      <c r="TZX289" s="45"/>
      <c r="TZY289" s="45"/>
      <c r="TZZ289" s="45"/>
      <c r="UAA289" s="45"/>
      <c r="UAB289" s="45"/>
      <c r="UAC289" s="45"/>
      <c r="UAD289" s="45"/>
      <c r="UAE289" s="45"/>
      <c r="UAF289" s="45"/>
      <c r="UAG289" s="45"/>
      <c r="UAH289" s="45"/>
      <c r="UAI289" s="45"/>
      <c r="UAJ289" s="45"/>
      <c r="UAK289" s="45"/>
      <c r="UAL289" s="45"/>
      <c r="UAM289" s="45"/>
      <c r="UAN289" s="45"/>
      <c r="UAO289" s="45"/>
      <c r="UAP289" s="45"/>
      <c r="UAQ289" s="45"/>
      <c r="UAR289" s="45"/>
      <c r="UAS289" s="45"/>
      <c r="UAT289" s="45"/>
      <c r="UAU289" s="45"/>
      <c r="UAV289" s="45"/>
      <c r="UAW289" s="45"/>
      <c r="UAX289" s="45"/>
      <c r="UAY289" s="45"/>
      <c r="UAZ289" s="45"/>
      <c r="UBA289" s="45"/>
      <c r="UBB289" s="45"/>
      <c r="UBC289" s="45"/>
      <c r="UBD289" s="45"/>
      <c r="UBE289" s="45"/>
      <c r="UBF289" s="45"/>
      <c r="UBG289" s="45"/>
      <c r="UBH289" s="45"/>
      <c r="UBI289" s="45"/>
      <c r="UBJ289" s="45"/>
      <c r="UBK289" s="45"/>
      <c r="UBL289" s="45"/>
      <c r="UBM289" s="45"/>
      <c r="UBN289" s="45"/>
      <c r="UBO289" s="45"/>
      <c r="UBP289" s="45"/>
      <c r="UBQ289" s="45"/>
      <c r="UBR289" s="45"/>
      <c r="UBS289" s="45"/>
      <c r="UBT289" s="45"/>
      <c r="UBU289" s="45"/>
      <c r="UBV289" s="45"/>
      <c r="UBW289" s="45"/>
      <c r="UBX289" s="45"/>
      <c r="UBY289" s="45"/>
      <c r="UBZ289" s="45"/>
      <c r="UCA289" s="45"/>
      <c r="UCB289" s="45"/>
      <c r="UCC289" s="45"/>
      <c r="UCD289" s="45"/>
      <c r="UCE289" s="45"/>
      <c r="UCF289" s="45"/>
      <c r="UCG289" s="45"/>
      <c r="UCH289" s="45"/>
      <c r="UCI289" s="45"/>
      <c r="UCJ289" s="45"/>
      <c r="UCK289" s="45"/>
      <c r="UCL289" s="45"/>
      <c r="UCM289" s="45"/>
      <c r="UCN289" s="45"/>
      <c r="UCO289" s="45"/>
      <c r="UCP289" s="45"/>
      <c r="UCQ289" s="45"/>
      <c r="UCR289" s="45"/>
      <c r="UCS289" s="45"/>
      <c r="UCT289" s="45"/>
      <c r="UCU289" s="45"/>
      <c r="UCV289" s="45"/>
      <c r="UCW289" s="45"/>
      <c r="UCX289" s="45"/>
      <c r="UCY289" s="45"/>
      <c r="UCZ289" s="45"/>
      <c r="UDA289" s="45"/>
      <c r="UDB289" s="45"/>
      <c r="UDC289" s="45"/>
      <c r="UDD289" s="45"/>
      <c r="UDE289" s="45"/>
      <c r="UDF289" s="45"/>
      <c r="UDG289" s="45"/>
      <c r="UDH289" s="45"/>
      <c r="UDI289" s="45"/>
      <c r="UDJ289" s="45"/>
      <c r="UDK289" s="45"/>
      <c r="UDL289" s="45"/>
      <c r="UDM289" s="45"/>
      <c r="UDN289" s="45"/>
      <c r="UDO289" s="45"/>
      <c r="UDP289" s="45"/>
      <c r="UDQ289" s="45"/>
      <c r="UDR289" s="45"/>
      <c r="UDS289" s="45"/>
      <c r="UDT289" s="45"/>
      <c r="UDU289" s="45"/>
      <c r="UDV289" s="45"/>
      <c r="UDW289" s="45"/>
      <c r="UDX289" s="45"/>
      <c r="UDY289" s="45"/>
      <c r="UDZ289" s="45"/>
      <c r="UEA289" s="45"/>
      <c r="UEB289" s="45"/>
      <c r="UEC289" s="45"/>
      <c r="UED289" s="45"/>
      <c r="UEE289" s="45"/>
      <c r="UEF289" s="45"/>
      <c r="UEG289" s="45"/>
      <c r="UEH289" s="45"/>
      <c r="UEI289" s="45"/>
      <c r="UEJ289" s="45"/>
      <c r="UEK289" s="45"/>
      <c r="UEL289" s="45"/>
      <c r="UEM289" s="45"/>
      <c r="UEN289" s="45"/>
      <c r="UEO289" s="45"/>
      <c r="UEP289" s="45"/>
      <c r="UEQ289" s="45"/>
      <c r="UER289" s="45"/>
      <c r="UES289" s="45"/>
      <c r="UET289" s="45"/>
      <c r="UEU289" s="45"/>
      <c r="UEV289" s="45"/>
      <c r="UEW289" s="45"/>
      <c r="UEX289" s="45"/>
      <c r="UEY289" s="45"/>
      <c r="UEZ289" s="45"/>
      <c r="UFA289" s="45"/>
      <c r="UFB289" s="45"/>
      <c r="UFC289" s="45"/>
      <c r="UFD289" s="45"/>
      <c r="UFE289" s="45"/>
      <c r="UFF289" s="45"/>
      <c r="UFG289" s="45"/>
      <c r="UFH289" s="45"/>
      <c r="UFI289" s="45"/>
      <c r="UFJ289" s="45"/>
      <c r="UFK289" s="45"/>
      <c r="UFL289" s="45"/>
      <c r="UFM289" s="45"/>
      <c r="UFN289" s="45"/>
      <c r="UFO289" s="45"/>
      <c r="UFP289" s="45"/>
      <c r="UFQ289" s="45"/>
      <c r="UFR289" s="45"/>
      <c r="UFS289" s="45"/>
      <c r="UFT289" s="45"/>
      <c r="UFU289" s="45"/>
      <c r="UFV289" s="45"/>
      <c r="UFW289" s="45"/>
      <c r="UFX289" s="45"/>
      <c r="UFY289" s="45"/>
      <c r="UFZ289" s="45"/>
      <c r="UGA289" s="45"/>
      <c r="UGB289" s="45"/>
      <c r="UGC289" s="45"/>
      <c r="UGD289" s="45"/>
      <c r="UGE289" s="45"/>
      <c r="UGF289" s="45"/>
      <c r="UGG289" s="45"/>
      <c r="UGH289" s="45"/>
      <c r="UGI289" s="45"/>
      <c r="UGJ289" s="45"/>
      <c r="UGK289" s="45"/>
      <c r="UGL289" s="45"/>
      <c r="UGM289" s="45"/>
      <c r="UGN289" s="45"/>
      <c r="UGO289" s="45"/>
      <c r="UGP289" s="45"/>
      <c r="UGQ289" s="45"/>
      <c r="UGR289" s="45"/>
      <c r="UGS289" s="45"/>
      <c r="UGT289" s="45"/>
      <c r="UGU289" s="45"/>
      <c r="UGV289" s="45"/>
      <c r="UGW289" s="45"/>
      <c r="UGX289" s="45"/>
      <c r="UGY289" s="45"/>
      <c r="UGZ289" s="45"/>
      <c r="UHA289" s="45"/>
      <c r="UHB289" s="45"/>
      <c r="UHC289" s="45"/>
      <c r="UHD289" s="45"/>
      <c r="UHE289" s="45"/>
      <c r="UHF289" s="45"/>
      <c r="UHG289" s="45"/>
      <c r="UHH289" s="45"/>
      <c r="UHI289" s="45"/>
      <c r="UHJ289" s="45"/>
      <c r="UHK289" s="45"/>
      <c r="UHL289" s="45"/>
      <c r="UHM289" s="45"/>
      <c r="UHN289" s="45"/>
      <c r="UHO289" s="45"/>
      <c r="UHP289" s="45"/>
      <c r="UHQ289" s="45"/>
      <c r="UHR289" s="45"/>
      <c r="UHS289" s="45"/>
      <c r="UHT289" s="45"/>
      <c r="UHU289" s="45"/>
      <c r="UHV289" s="45"/>
      <c r="UHW289" s="45"/>
      <c r="UHX289" s="45"/>
      <c r="UHY289" s="45"/>
      <c r="UHZ289" s="45"/>
      <c r="UIA289" s="45"/>
      <c r="UIB289" s="45"/>
      <c r="UIC289" s="45"/>
      <c r="UID289" s="45"/>
      <c r="UIE289" s="45"/>
      <c r="UIF289" s="45"/>
      <c r="UIG289" s="45"/>
      <c r="UIH289" s="45"/>
      <c r="UII289" s="45"/>
      <c r="UIJ289" s="45"/>
      <c r="UIK289" s="45"/>
      <c r="UIL289" s="45"/>
      <c r="UIM289" s="45"/>
      <c r="UIN289" s="45"/>
      <c r="UIO289" s="45"/>
      <c r="UIP289" s="45"/>
      <c r="UIQ289" s="45"/>
      <c r="UIR289" s="45"/>
      <c r="UIS289" s="45"/>
      <c r="UIT289" s="45"/>
      <c r="UIU289" s="45"/>
      <c r="UIV289" s="45"/>
      <c r="UIW289" s="45"/>
      <c r="UIX289" s="45"/>
      <c r="UIY289" s="45"/>
      <c r="UIZ289" s="45"/>
      <c r="UJA289" s="45"/>
      <c r="UJB289" s="45"/>
      <c r="UJC289" s="45"/>
      <c r="UJD289" s="45"/>
      <c r="UJE289" s="45"/>
      <c r="UJF289" s="45"/>
      <c r="UJG289" s="45"/>
      <c r="UJH289" s="45"/>
      <c r="UJI289" s="45"/>
      <c r="UJJ289" s="45"/>
      <c r="UJK289" s="45"/>
      <c r="UJL289" s="45"/>
      <c r="UJM289" s="45"/>
      <c r="UJN289" s="45"/>
      <c r="UJO289" s="45"/>
      <c r="UJP289" s="45"/>
      <c r="UJQ289" s="45"/>
      <c r="UJR289" s="45"/>
      <c r="UJS289" s="45"/>
      <c r="UJT289" s="45"/>
      <c r="UJU289" s="45"/>
      <c r="UJV289" s="45"/>
      <c r="UJW289" s="45"/>
      <c r="UJX289" s="45"/>
      <c r="UJY289" s="45"/>
      <c r="UJZ289" s="45"/>
      <c r="UKA289" s="45"/>
      <c r="UKB289" s="45"/>
      <c r="UKC289" s="45"/>
      <c r="UKD289" s="45"/>
      <c r="UKE289" s="45"/>
      <c r="UKF289" s="45"/>
      <c r="UKG289" s="45"/>
      <c r="UKH289" s="45"/>
      <c r="UKI289" s="45"/>
      <c r="UKJ289" s="45"/>
      <c r="UKK289" s="45"/>
      <c r="UKL289" s="45"/>
      <c r="UKM289" s="45"/>
      <c r="UKN289" s="45"/>
      <c r="UKO289" s="45"/>
      <c r="UKP289" s="45"/>
      <c r="UKQ289" s="45"/>
      <c r="UKR289" s="45"/>
      <c r="UKS289" s="45"/>
      <c r="UKT289" s="45"/>
      <c r="UKU289" s="45"/>
      <c r="UKV289" s="45"/>
      <c r="UKW289" s="45"/>
      <c r="UKX289" s="45"/>
      <c r="UKY289" s="45"/>
      <c r="UKZ289" s="45"/>
      <c r="ULA289" s="45"/>
      <c r="ULB289" s="45"/>
      <c r="ULC289" s="45"/>
      <c r="ULD289" s="45"/>
      <c r="ULE289" s="45"/>
      <c r="ULF289" s="45"/>
      <c r="ULG289" s="45"/>
      <c r="ULH289" s="45"/>
      <c r="ULI289" s="45"/>
      <c r="ULJ289" s="45"/>
      <c r="ULK289" s="45"/>
      <c r="ULL289" s="45"/>
      <c r="ULM289" s="45"/>
      <c r="ULN289" s="45"/>
      <c r="ULO289" s="45"/>
      <c r="ULP289" s="45"/>
      <c r="ULQ289" s="45"/>
      <c r="ULR289" s="45"/>
      <c r="ULS289" s="45"/>
      <c r="ULT289" s="45"/>
      <c r="ULU289" s="45"/>
      <c r="ULV289" s="45"/>
      <c r="ULW289" s="45"/>
      <c r="ULX289" s="45"/>
      <c r="ULY289" s="45"/>
      <c r="ULZ289" s="45"/>
      <c r="UMA289" s="45"/>
      <c r="UMB289" s="45"/>
      <c r="UMC289" s="45"/>
      <c r="UMD289" s="45"/>
      <c r="UME289" s="45"/>
      <c r="UMF289" s="45"/>
      <c r="UMG289" s="45"/>
      <c r="UMH289" s="45"/>
      <c r="UMI289" s="45"/>
      <c r="UMJ289" s="45"/>
      <c r="UMK289" s="45"/>
      <c r="UML289" s="45"/>
      <c r="UMM289" s="45"/>
      <c r="UMN289" s="45"/>
      <c r="UMO289" s="45"/>
      <c r="UMP289" s="45"/>
      <c r="UMQ289" s="45"/>
      <c r="UMR289" s="45"/>
      <c r="UMS289" s="45"/>
      <c r="UMT289" s="45"/>
      <c r="UMU289" s="45"/>
      <c r="UMV289" s="45"/>
      <c r="UMW289" s="45"/>
      <c r="UMX289" s="45"/>
      <c r="UMY289" s="45"/>
      <c r="UMZ289" s="45"/>
      <c r="UNA289" s="45"/>
      <c r="UNB289" s="45"/>
      <c r="UNC289" s="45"/>
      <c r="UND289" s="45"/>
      <c r="UNE289" s="45"/>
      <c r="UNF289" s="45"/>
      <c r="UNG289" s="45"/>
      <c r="UNH289" s="45"/>
      <c r="UNI289" s="45"/>
      <c r="UNJ289" s="45"/>
      <c r="UNK289" s="45"/>
      <c r="UNL289" s="45"/>
      <c r="UNM289" s="45"/>
      <c r="UNN289" s="45"/>
      <c r="UNO289" s="45"/>
      <c r="UNP289" s="45"/>
      <c r="UNQ289" s="45"/>
      <c r="UNR289" s="45"/>
      <c r="UNS289" s="45"/>
      <c r="UNT289" s="45"/>
      <c r="UNU289" s="45"/>
      <c r="UNV289" s="45"/>
      <c r="UNW289" s="45"/>
      <c r="UNX289" s="45"/>
      <c r="UNY289" s="45"/>
      <c r="UNZ289" s="45"/>
      <c r="UOA289" s="45"/>
      <c r="UOB289" s="45"/>
      <c r="UOC289" s="45"/>
      <c r="UOD289" s="45"/>
      <c r="UOE289" s="45"/>
      <c r="UOF289" s="45"/>
      <c r="UOG289" s="45"/>
      <c r="UOH289" s="45"/>
      <c r="UOI289" s="45"/>
      <c r="UOJ289" s="45"/>
      <c r="UOK289" s="45"/>
      <c r="UOL289" s="45"/>
      <c r="UOM289" s="45"/>
      <c r="UON289" s="45"/>
      <c r="UOO289" s="45"/>
      <c r="UOP289" s="45"/>
      <c r="UOQ289" s="45"/>
      <c r="UOR289" s="45"/>
      <c r="UOS289" s="45"/>
      <c r="UOT289" s="45"/>
      <c r="UOU289" s="45"/>
      <c r="UOV289" s="45"/>
      <c r="UOW289" s="45"/>
      <c r="UOX289" s="45"/>
      <c r="UOY289" s="45"/>
      <c r="UOZ289" s="45"/>
      <c r="UPA289" s="45"/>
      <c r="UPB289" s="45"/>
      <c r="UPC289" s="45"/>
      <c r="UPD289" s="45"/>
      <c r="UPE289" s="45"/>
      <c r="UPF289" s="45"/>
      <c r="UPG289" s="45"/>
      <c r="UPH289" s="45"/>
      <c r="UPI289" s="45"/>
      <c r="UPJ289" s="45"/>
      <c r="UPK289" s="45"/>
      <c r="UPL289" s="45"/>
      <c r="UPM289" s="45"/>
      <c r="UPN289" s="45"/>
      <c r="UPO289" s="45"/>
      <c r="UPP289" s="45"/>
      <c r="UPQ289" s="45"/>
      <c r="UPR289" s="45"/>
      <c r="UPS289" s="45"/>
      <c r="UPT289" s="45"/>
      <c r="UPU289" s="45"/>
      <c r="UPV289" s="45"/>
      <c r="UPW289" s="45"/>
      <c r="UPX289" s="45"/>
      <c r="UPY289" s="45"/>
      <c r="UPZ289" s="45"/>
      <c r="UQA289" s="45"/>
      <c r="UQB289" s="45"/>
      <c r="UQC289" s="45"/>
      <c r="UQD289" s="45"/>
      <c r="UQE289" s="45"/>
      <c r="UQF289" s="45"/>
      <c r="UQG289" s="45"/>
      <c r="UQH289" s="45"/>
      <c r="UQI289" s="45"/>
      <c r="UQJ289" s="45"/>
      <c r="UQK289" s="45"/>
      <c r="UQL289" s="45"/>
      <c r="UQM289" s="45"/>
      <c r="UQN289" s="45"/>
      <c r="UQO289" s="45"/>
      <c r="UQP289" s="45"/>
      <c r="UQQ289" s="45"/>
      <c r="UQR289" s="45"/>
      <c r="UQS289" s="45"/>
      <c r="UQT289" s="45"/>
      <c r="UQU289" s="45"/>
      <c r="UQV289" s="45"/>
      <c r="UQW289" s="45"/>
      <c r="UQX289" s="45"/>
      <c r="UQY289" s="45"/>
      <c r="UQZ289" s="45"/>
      <c r="URA289" s="45"/>
      <c r="URB289" s="45"/>
      <c r="URC289" s="45"/>
      <c r="URD289" s="45"/>
      <c r="URE289" s="45"/>
      <c r="URF289" s="45"/>
      <c r="URG289" s="45"/>
      <c r="URH289" s="45"/>
      <c r="URI289" s="45"/>
      <c r="URJ289" s="45"/>
      <c r="URK289" s="45"/>
      <c r="URL289" s="45"/>
      <c r="URM289" s="45"/>
      <c r="URN289" s="45"/>
      <c r="URO289" s="45"/>
      <c r="URP289" s="45"/>
      <c r="URQ289" s="45"/>
      <c r="URR289" s="45"/>
      <c r="URS289" s="45"/>
      <c r="URT289" s="45"/>
      <c r="URU289" s="45"/>
      <c r="URV289" s="45"/>
      <c r="URW289" s="45"/>
      <c r="URX289" s="45"/>
      <c r="URY289" s="45"/>
      <c r="URZ289" s="45"/>
      <c r="USA289" s="45"/>
      <c r="USB289" s="45"/>
      <c r="USC289" s="45"/>
      <c r="USD289" s="45"/>
      <c r="USE289" s="45"/>
      <c r="USF289" s="45"/>
      <c r="USG289" s="45"/>
      <c r="USH289" s="45"/>
      <c r="USI289" s="45"/>
      <c r="USJ289" s="45"/>
      <c r="USK289" s="45"/>
      <c r="USL289" s="45"/>
      <c r="USM289" s="45"/>
      <c r="USN289" s="45"/>
      <c r="USO289" s="45"/>
      <c r="USP289" s="45"/>
      <c r="USQ289" s="45"/>
      <c r="USR289" s="45"/>
      <c r="USS289" s="45"/>
      <c r="UST289" s="45"/>
      <c r="USU289" s="45"/>
      <c r="USV289" s="45"/>
      <c r="USW289" s="45"/>
      <c r="USX289" s="45"/>
      <c r="USY289" s="45"/>
      <c r="USZ289" s="45"/>
      <c r="UTA289" s="45"/>
      <c r="UTB289" s="45"/>
      <c r="UTC289" s="45"/>
      <c r="UTD289" s="45"/>
      <c r="UTE289" s="45"/>
      <c r="UTF289" s="45"/>
      <c r="UTG289" s="45"/>
      <c r="UTH289" s="45"/>
      <c r="UTI289" s="45"/>
      <c r="UTJ289" s="45"/>
      <c r="UTK289" s="45"/>
      <c r="UTL289" s="45"/>
      <c r="UTM289" s="45"/>
      <c r="UTN289" s="45"/>
      <c r="UTO289" s="45"/>
      <c r="UTP289" s="45"/>
      <c r="UTQ289" s="45"/>
      <c r="UTR289" s="45"/>
      <c r="UTS289" s="45"/>
      <c r="UTT289" s="45"/>
      <c r="UTU289" s="45"/>
      <c r="UTV289" s="45"/>
      <c r="UTW289" s="45"/>
      <c r="UTX289" s="45"/>
      <c r="UTY289" s="45"/>
      <c r="UTZ289" s="45"/>
      <c r="UUA289" s="45"/>
      <c r="UUB289" s="45"/>
      <c r="UUC289" s="45"/>
      <c r="UUD289" s="45"/>
      <c r="UUE289" s="45"/>
      <c r="UUF289" s="45"/>
      <c r="UUG289" s="45"/>
      <c r="UUH289" s="45"/>
      <c r="UUI289" s="45"/>
      <c r="UUJ289" s="45"/>
      <c r="UUK289" s="45"/>
      <c r="UUL289" s="45"/>
      <c r="UUM289" s="45"/>
      <c r="UUN289" s="45"/>
      <c r="UUO289" s="45"/>
      <c r="UUP289" s="45"/>
      <c r="UUQ289" s="45"/>
      <c r="UUR289" s="45"/>
      <c r="UUS289" s="45"/>
      <c r="UUT289" s="45"/>
      <c r="UUU289" s="45"/>
      <c r="UUV289" s="45"/>
      <c r="UUW289" s="45"/>
      <c r="UUX289" s="45"/>
      <c r="UUY289" s="45"/>
      <c r="UUZ289" s="45"/>
      <c r="UVA289" s="45"/>
      <c r="UVB289" s="45"/>
      <c r="UVC289" s="45"/>
      <c r="UVD289" s="45"/>
      <c r="UVE289" s="45"/>
      <c r="UVF289" s="45"/>
      <c r="UVG289" s="45"/>
      <c r="UVH289" s="45"/>
      <c r="UVI289" s="45"/>
      <c r="UVJ289" s="45"/>
      <c r="UVK289" s="45"/>
      <c r="UVL289" s="45"/>
      <c r="UVM289" s="45"/>
      <c r="UVN289" s="45"/>
      <c r="UVO289" s="45"/>
      <c r="UVP289" s="45"/>
      <c r="UVQ289" s="45"/>
      <c r="UVR289" s="45"/>
      <c r="UVS289" s="45"/>
      <c r="UVT289" s="45"/>
      <c r="UVU289" s="45"/>
      <c r="UVV289" s="45"/>
      <c r="UVW289" s="45"/>
      <c r="UVX289" s="45"/>
      <c r="UVY289" s="45"/>
      <c r="UVZ289" s="45"/>
      <c r="UWA289" s="45"/>
      <c r="UWB289" s="45"/>
      <c r="UWC289" s="45"/>
      <c r="UWD289" s="45"/>
      <c r="UWE289" s="45"/>
      <c r="UWF289" s="45"/>
      <c r="UWG289" s="45"/>
      <c r="UWH289" s="45"/>
      <c r="UWI289" s="45"/>
      <c r="UWJ289" s="45"/>
      <c r="UWK289" s="45"/>
      <c r="UWL289" s="45"/>
      <c r="UWM289" s="45"/>
      <c r="UWN289" s="45"/>
      <c r="UWO289" s="45"/>
      <c r="UWP289" s="45"/>
      <c r="UWQ289" s="45"/>
      <c r="UWR289" s="45"/>
      <c r="UWS289" s="45"/>
      <c r="UWT289" s="45"/>
      <c r="UWU289" s="45"/>
      <c r="UWV289" s="45"/>
      <c r="UWW289" s="45"/>
      <c r="UWX289" s="45"/>
      <c r="UWY289" s="45"/>
      <c r="UWZ289" s="45"/>
      <c r="UXA289" s="45"/>
      <c r="UXB289" s="45"/>
      <c r="UXC289" s="45"/>
      <c r="UXD289" s="45"/>
      <c r="UXE289" s="45"/>
      <c r="UXF289" s="45"/>
      <c r="UXG289" s="45"/>
      <c r="UXH289" s="45"/>
      <c r="UXI289" s="45"/>
      <c r="UXJ289" s="45"/>
      <c r="UXK289" s="45"/>
      <c r="UXL289" s="45"/>
      <c r="UXM289" s="45"/>
      <c r="UXN289" s="45"/>
      <c r="UXO289" s="45"/>
      <c r="UXP289" s="45"/>
      <c r="UXQ289" s="45"/>
      <c r="UXR289" s="45"/>
      <c r="UXS289" s="45"/>
      <c r="UXT289" s="45"/>
      <c r="UXU289" s="45"/>
      <c r="UXV289" s="45"/>
      <c r="UXW289" s="45"/>
      <c r="UXX289" s="45"/>
      <c r="UXY289" s="45"/>
      <c r="UXZ289" s="45"/>
      <c r="UYA289" s="45"/>
      <c r="UYB289" s="45"/>
      <c r="UYC289" s="45"/>
      <c r="UYD289" s="45"/>
      <c r="UYE289" s="45"/>
      <c r="UYF289" s="45"/>
      <c r="UYG289" s="45"/>
      <c r="UYH289" s="45"/>
      <c r="UYI289" s="45"/>
      <c r="UYJ289" s="45"/>
      <c r="UYK289" s="45"/>
      <c r="UYL289" s="45"/>
      <c r="UYM289" s="45"/>
      <c r="UYN289" s="45"/>
      <c r="UYO289" s="45"/>
      <c r="UYP289" s="45"/>
      <c r="UYQ289" s="45"/>
      <c r="UYR289" s="45"/>
      <c r="UYS289" s="45"/>
      <c r="UYT289" s="45"/>
      <c r="UYU289" s="45"/>
      <c r="UYV289" s="45"/>
      <c r="UYW289" s="45"/>
      <c r="UYX289" s="45"/>
      <c r="UYY289" s="45"/>
      <c r="UYZ289" s="45"/>
      <c r="UZA289" s="45"/>
      <c r="UZB289" s="45"/>
      <c r="UZC289" s="45"/>
      <c r="UZD289" s="45"/>
      <c r="UZE289" s="45"/>
      <c r="UZF289" s="45"/>
      <c r="UZG289" s="45"/>
      <c r="UZH289" s="45"/>
      <c r="UZI289" s="45"/>
      <c r="UZJ289" s="45"/>
      <c r="UZK289" s="45"/>
      <c r="UZL289" s="45"/>
      <c r="UZM289" s="45"/>
      <c r="UZN289" s="45"/>
      <c r="UZO289" s="45"/>
      <c r="UZP289" s="45"/>
      <c r="UZQ289" s="45"/>
      <c r="UZR289" s="45"/>
      <c r="UZS289" s="45"/>
      <c r="UZT289" s="45"/>
      <c r="UZU289" s="45"/>
      <c r="UZV289" s="45"/>
      <c r="UZW289" s="45"/>
      <c r="UZX289" s="45"/>
      <c r="UZY289" s="45"/>
      <c r="UZZ289" s="45"/>
      <c r="VAA289" s="45"/>
      <c r="VAB289" s="45"/>
      <c r="VAC289" s="45"/>
      <c r="VAD289" s="45"/>
      <c r="VAE289" s="45"/>
      <c r="VAF289" s="45"/>
      <c r="VAG289" s="45"/>
      <c r="VAH289" s="45"/>
      <c r="VAI289" s="45"/>
      <c r="VAJ289" s="45"/>
      <c r="VAK289" s="45"/>
      <c r="VAL289" s="45"/>
      <c r="VAM289" s="45"/>
      <c r="VAN289" s="45"/>
      <c r="VAO289" s="45"/>
      <c r="VAP289" s="45"/>
      <c r="VAQ289" s="45"/>
      <c r="VAR289" s="45"/>
      <c r="VAS289" s="45"/>
      <c r="VAT289" s="45"/>
      <c r="VAU289" s="45"/>
      <c r="VAV289" s="45"/>
      <c r="VAW289" s="45"/>
      <c r="VAX289" s="45"/>
      <c r="VAY289" s="45"/>
      <c r="VAZ289" s="45"/>
      <c r="VBA289" s="45"/>
      <c r="VBB289" s="45"/>
      <c r="VBC289" s="45"/>
      <c r="VBD289" s="45"/>
      <c r="VBE289" s="45"/>
      <c r="VBF289" s="45"/>
      <c r="VBG289" s="45"/>
      <c r="VBH289" s="45"/>
      <c r="VBI289" s="45"/>
      <c r="VBJ289" s="45"/>
      <c r="VBK289" s="45"/>
      <c r="VBL289" s="45"/>
      <c r="VBM289" s="45"/>
      <c r="VBN289" s="45"/>
      <c r="VBO289" s="45"/>
      <c r="VBP289" s="45"/>
      <c r="VBQ289" s="45"/>
      <c r="VBR289" s="45"/>
      <c r="VBS289" s="45"/>
      <c r="VBT289" s="45"/>
      <c r="VBU289" s="45"/>
      <c r="VBV289" s="45"/>
      <c r="VBW289" s="45"/>
      <c r="VBX289" s="45"/>
      <c r="VBY289" s="45"/>
      <c r="VBZ289" s="45"/>
      <c r="VCA289" s="45"/>
      <c r="VCB289" s="45"/>
      <c r="VCC289" s="45"/>
      <c r="VCD289" s="45"/>
      <c r="VCE289" s="45"/>
      <c r="VCF289" s="45"/>
      <c r="VCG289" s="45"/>
      <c r="VCH289" s="45"/>
      <c r="VCI289" s="45"/>
      <c r="VCJ289" s="45"/>
      <c r="VCK289" s="45"/>
      <c r="VCL289" s="45"/>
      <c r="VCM289" s="45"/>
      <c r="VCN289" s="45"/>
      <c r="VCO289" s="45"/>
      <c r="VCP289" s="45"/>
      <c r="VCQ289" s="45"/>
      <c r="VCR289" s="45"/>
      <c r="VCS289" s="45"/>
      <c r="VCT289" s="45"/>
      <c r="VCU289" s="45"/>
      <c r="VCV289" s="45"/>
      <c r="VCW289" s="45"/>
      <c r="VCX289" s="45"/>
      <c r="VCY289" s="45"/>
      <c r="VCZ289" s="45"/>
      <c r="VDA289" s="45"/>
      <c r="VDB289" s="45"/>
      <c r="VDC289" s="45"/>
      <c r="VDD289" s="45"/>
      <c r="VDE289" s="45"/>
      <c r="VDF289" s="45"/>
      <c r="VDG289" s="45"/>
      <c r="VDH289" s="45"/>
      <c r="VDI289" s="45"/>
      <c r="VDJ289" s="45"/>
      <c r="VDK289" s="45"/>
      <c r="VDL289" s="45"/>
      <c r="VDM289" s="45"/>
      <c r="VDN289" s="45"/>
      <c r="VDO289" s="45"/>
      <c r="VDP289" s="45"/>
      <c r="VDQ289" s="45"/>
      <c r="VDR289" s="45"/>
      <c r="VDS289" s="45"/>
      <c r="VDT289" s="45"/>
      <c r="VDU289" s="45"/>
      <c r="VDV289" s="45"/>
      <c r="VDW289" s="45"/>
      <c r="VDX289" s="45"/>
      <c r="VDY289" s="45"/>
      <c r="VDZ289" s="45"/>
      <c r="VEA289" s="45"/>
      <c r="VEB289" s="45"/>
      <c r="VEC289" s="45"/>
      <c r="VED289" s="45"/>
      <c r="VEE289" s="45"/>
      <c r="VEF289" s="45"/>
      <c r="VEG289" s="45"/>
      <c r="VEH289" s="45"/>
      <c r="VEI289" s="45"/>
      <c r="VEJ289" s="45"/>
      <c r="VEK289" s="45"/>
      <c r="VEL289" s="45"/>
      <c r="VEM289" s="45"/>
      <c r="VEN289" s="45"/>
      <c r="VEO289" s="45"/>
      <c r="VEP289" s="45"/>
      <c r="VEQ289" s="45"/>
      <c r="VER289" s="45"/>
      <c r="VES289" s="45"/>
      <c r="VET289" s="45"/>
      <c r="VEU289" s="45"/>
      <c r="VEV289" s="45"/>
      <c r="VEW289" s="45"/>
      <c r="VEX289" s="45"/>
      <c r="VEY289" s="45"/>
      <c r="VEZ289" s="45"/>
      <c r="VFA289" s="45"/>
      <c r="VFB289" s="45"/>
      <c r="VFC289" s="45"/>
      <c r="VFD289" s="45"/>
      <c r="VFE289" s="45"/>
      <c r="VFF289" s="45"/>
      <c r="VFG289" s="45"/>
      <c r="VFH289" s="45"/>
      <c r="VFI289" s="45"/>
      <c r="VFJ289" s="45"/>
      <c r="VFK289" s="45"/>
      <c r="VFL289" s="45"/>
      <c r="VFM289" s="45"/>
      <c r="VFN289" s="45"/>
      <c r="VFO289" s="45"/>
      <c r="VFP289" s="45"/>
      <c r="VFQ289" s="45"/>
      <c r="VFR289" s="45"/>
      <c r="VFS289" s="45"/>
      <c r="VFT289" s="45"/>
      <c r="VFU289" s="45"/>
      <c r="VFV289" s="45"/>
      <c r="VFW289" s="45"/>
      <c r="VFX289" s="45"/>
      <c r="VFY289" s="45"/>
      <c r="VFZ289" s="45"/>
      <c r="VGA289" s="45"/>
      <c r="VGB289" s="45"/>
      <c r="VGC289" s="45"/>
      <c r="VGD289" s="45"/>
      <c r="VGE289" s="45"/>
      <c r="VGF289" s="45"/>
      <c r="VGG289" s="45"/>
      <c r="VGH289" s="45"/>
      <c r="VGI289" s="45"/>
      <c r="VGJ289" s="45"/>
      <c r="VGK289" s="45"/>
      <c r="VGL289" s="45"/>
      <c r="VGM289" s="45"/>
      <c r="VGN289" s="45"/>
      <c r="VGO289" s="45"/>
      <c r="VGP289" s="45"/>
      <c r="VGQ289" s="45"/>
      <c r="VGR289" s="45"/>
      <c r="VGS289" s="45"/>
      <c r="VGT289" s="45"/>
      <c r="VGU289" s="45"/>
      <c r="VGV289" s="45"/>
      <c r="VGW289" s="45"/>
      <c r="VGX289" s="45"/>
      <c r="VGY289" s="45"/>
      <c r="VGZ289" s="45"/>
      <c r="VHA289" s="45"/>
      <c r="VHB289" s="45"/>
      <c r="VHC289" s="45"/>
      <c r="VHD289" s="45"/>
      <c r="VHE289" s="45"/>
      <c r="VHF289" s="45"/>
      <c r="VHG289" s="45"/>
      <c r="VHH289" s="45"/>
      <c r="VHI289" s="45"/>
      <c r="VHJ289" s="45"/>
      <c r="VHK289" s="45"/>
      <c r="VHL289" s="45"/>
      <c r="VHM289" s="45"/>
      <c r="VHN289" s="45"/>
      <c r="VHO289" s="45"/>
      <c r="VHP289" s="45"/>
      <c r="VHQ289" s="45"/>
      <c r="VHR289" s="45"/>
      <c r="VHS289" s="45"/>
      <c r="VHT289" s="45"/>
      <c r="VHU289" s="45"/>
      <c r="VHV289" s="45"/>
      <c r="VHW289" s="45"/>
      <c r="VHX289" s="45"/>
      <c r="VHY289" s="45"/>
      <c r="VHZ289" s="45"/>
      <c r="VIA289" s="45"/>
      <c r="VIB289" s="45"/>
      <c r="VIC289" s="45"/>
      <c r="VID289" s="45"/>
      <c r="VIE289" s="45"/>
      <c r="VIF289" s="45"/>
      <c r="VIG289" s="45"/>
      <c r="VIH289" s="45"/>
      <c r="VII289" s="45"/>
      <c r="VIJ289" s="45"/>
      <c r="VIK289" s="45"/>
      <c r="VIL289" s="45"/>
      <c r="VIM289" s="45"/>
      <c r="VIN289" s="45"/>
      <c r="VIO289" s="45"/>
      <c r="VIP289" s="45"/>
      <c r="VIQ289" s="45"/>
      <c r="VIR289" s="45"/>
      <c r="VIS289" s="45"/>
      <c r="VIT289" s="45"/>
      <c r="VIU289" s="45"/>
      <c r="VIV289" s="45"/>
      <c r="VIW289" s="45"/>
      <c r="VIX289" s="45"/>
      <c r="VIY289" s="45"/>
      <c r="VIZ289" s="45"/>
      <c r="VJA289" s="45"/>
      <c r="VJB289" s="45"/>
      <c r="VJC289" s="45"/>
      <c r="VJD289" s="45"/>
      <c r="VJE289" s="45"/>
      <c r="VJF289" s="45"/>
      <c r="VJG289" s="45"/>
      <c r="VJH289" s="45"/>
      <c r="VJI289" s="45"/>
      <c r="VJJ289" s="45"/>
      <c r="VJK289" s="45"/>
      <c r="VJL289" s="45"/>
      <c r="VJM289" s="45"/>
      <c r="VJN289" s="45"/>
      <c r="VJO289" s="45"/>
      <c r="VJP289" s="45"/>
      <c r="VJQ289" s="45"/>
      <c r="VJR289" s="45"/>
      <c r="VJS289" s="45"/>
      <c r="VJT289" s="45"/>
      <c r="VJU289" s="45"/>
      <c r="VJV289" s="45"/>
      <c r="VJW289" s="45"/>
      <c r="VJX289" s="45"/>
      <c r="VJY289" s="45"/>
      <c r="VJZ289" s="45"/>
      <c r="VKA289" s="45"/>
      <c r="VKB289" s="45"/>
      <c r="VKC289" s="45"/>
      <c r="VKD289" s="45"/>
      <c r="VKE289" s="45"/>
      <c r="VKF289" s="45"/>
      <c r="VKG289" s="45"/>
      <c r="VKH289" s="45"/>
      <c r="VKI289" s="45"/>
      <c r="VKJ289" s="45"/>
      <c r="VKK289" s="45"/>
      <c r="VKL289" s="45"/>
      <c r="VKM289" s="45"/>
      <c r="VKN289" s="45"/>
      <c r="VKO289" s="45"/>
      <c r="VKP289" s="45"/>
      <c r="VKQ289" s="45"/>
      <c r="VKR289" s="45"/>
      <c r="VKS289" s="45"/>
      <c r="VKT289" s="45"/>
      <c r="VKU289" s="45"/>
      <c r="VKV289" s="45"/>
      <c r="VKW289" s="45"/>
      <c r="VKX289" s="45"/>
      <c r="VKY289" s="45"/>
      <c r="VKZ289" s="45"/>
      <c r="VLA289" s="45"/>
      <c r="VLB289" s="45"/>
      <c r="VLC289" s="45"/>
      <c r="VLD289" s="45"/>
      <c r="VLE289" s="45"/>
      <c r="VLF289" s="45"/>
      <c r="VLG289" s="45"/>
      <c r="VLH289" s="45"/>
      <c r="VLI289" s="45"/>
      <c r="VLJ289" s="45"/>
      <c r="VLK289" s="45"/>
      <c r="VLL289" s="45"/>
      <c r="VLM289" s="45"/>
      <c r="VLN289" s="45"/>
      <c r="VLO289" s="45"/>
      <c r="VLP289" s="45"/>
      <c r="VLQ289" s="45"/>
      <c r="VLR289" s="45"/>
      <c r="VLS289" s="45"/>
      <c r="VLT289" s="45"/>
      <c r="VLU289" s="45"/>
      <c r="VLV289" s="45"/>
      <c r="VLW289" s="45"/>
      <c r="VLX289" s="45"/>
      <c r="VLY289" s="45"/>
      <c r="VLZ289" s="45"/>
      <c r="VMA289" s="45"/>
      <c r="VMB289" s="45"/>
      <c r="VMC289" s="45"/>
      <c r="VMD289" s="45"/>
      <c r="VME289" s="45"/>
      <c r="VMF289" s="45"/>
      <c r="VMG289" s="45"/>
      <c r="VMH289" s="45"/>
      <c r="VMI289" s="45"/>
      <c r="VMJ289" s="45"/>
      <c r="VMK289" s="45"/>
      <c r="VML289" s="45"/>
      <c r="VMM289" s="45"/>
      <c r="VMN289" s="45"/>
      <c r="VMO289" s="45"/>
      <c r="VMP289" s="45"/>
      <c r="VMQ289" s="45"/>
      <c r="VMR289" s="45"/>
      <c r="VMS289" s="45"/>
      <c r="VMT289" s="45"/>
      <c r="VMU289" s="45"/>
      <c r="VMV289" s="45"/>
      <c r="VMW289" s="45"/>
      <c r="VMX289" s="45"/>
      <c r="VMY289" s="45"/>
      <c r="VMZ289" s="45"/>
      <c r="VNA289" s="45"/>
      <c r="VNB289" s="45"/>
      <c r="VNC289" s="45"/>
      <c r="VND289" s="45"/>
      <c r="VNE289" s="45"/>
      <c r="VNF289" s="45"/>
      <c r="VNG289" s="45"/>
      <c r="VNH289" s="45"/>
      <c r="VNI289" s="45"/>
      <c r="VNJ289" s="45"/>
      <c r="VNK289" s="45"/>
      <c r="VNL289" s="45"/>
      <c r="VNM289" s="45"/>
      <c r="VNN289" s="45"/>
      <c r="VNO289" s="45"/>
      <c r="VNP289" s="45"/>
      <c r="VNQ289" s="45"/>
      <c r="VNR289" s="45"/>
      <c r="VNS289" s="45"/>
      <c r="VNT289" s="45"/>
      <c r="VNU289" s="45"/>
      <c r="VNV289" s="45"/>
      <c r="VNW289" s="45"/>
      <c r="VNX289" s="45"/>
      <c r="VNY289" s="45"/>
      <c r="VNZ289" s="45"/>
      <c r="VOA289" s="45"/>
      <c r="VOB289" s="45"/>
      <c r="VOC289" s="45"/>
      <c r="VOD289" s="45"/>
      <c r="VOE289" s="45"/>
      <c r="VOF289" s="45"/>
      <c r="VOG289" s="45"/>
      <c r="VOH289" s="45"/>
      <c r="VOI289" s="45"/>
      <c r="VOJ289" s="45"/>
      <c r="VOK289" s="45"/>
      <c r="VOL289" s="45"/>
      <c r="VOM289" s="45"/>
      <c r="VON289" s="45"/>
      <c r="VOO289" s="45"/>
      <c r="VOP289" s="45"/>
      <c r="VOQ289" s="45"/>
      <c r="VOR289" s="45"/>
      <c r="VOS289" s="45"/>
      <c r="VOT289" s="45"/>
      <c r="VOU289" s="45"/>
      <c r="VOV289" s="45"/>
      <c r="VOW289" s="45"/>
      <c r="VOX289" s="45"/>
      <c r="VOY289" s="45"/>
      <c r="VOZ289" s="45"/>
      <c r="VPA289" s="45"/>
      <c r="VPB289" s="45"/>
      <c r="VPC289" s="45"/>
      <c r="VPD289" s="45"/>
      <c r="VPE289" s="45"/>
      <c r="VPF289" s="45"/>
      <c r="VPG289" s="45"/>
      <c r="VPH289" s="45"/>
      <c r="VPI289" s="45"/>
      <c r="VPJ289" s="45"/>
      <c r="VPK289" s="45"/>
      <c r="VPL289" s="45"/>
      <c r="VPM289" s="45"/>
      <c r="VPN289" s="45"/>
      <c r="VPO289" s="45"/>
      <c r="VPP289" s="45"/>
      <c r="VPQ289" s="45"/>
      <c r="VPR289" s="45"/>
      <c r="VPS289" s="45"/>
      <c r="VPT289" s="45"/>
      <c r="VPU289" s="45"/>
      <c r="VPV289" s="45"/>
      <c r="VPW289" s="45"/>
      <c r="VPX289" s="45"/>
      <c r="VPY289" s="45"/>
      <c r="VPZ289" s="45"/>
      <c r="VQA289" s="45"/>
      <c r="VQB289" s="45"/>
      <c r="VQC289" s="45"/>
      <c r="VQD289" s="45"/>
      <c r="VQE289" s="45"/>
      <c r="VQF289" s="45"/>
      <c r="VQG289" s="45"/>
      <c r="VQH289" s="45"/>
      <c r="VQI289" s="45"/>
      <c r="VQJ289" s="45"/>
      <c r="VQK289" s="45"/>
      <c r="VQL289" s="45"/>
      <c r="VQM289" s="45"/>
      <c r="VQN289" s="45"/>
      <c r="VQO289" s="45"/>
      <c r="VQP289" s="45"/>
      <c r="VQQ289" s="45"/>
      <c r="VQR289" s="45"/>
      <c r="VQS289" s="45"/>
      <c r="VQT289" s="45"/>
      <c r="VQU289" s="45"/>
      <c r="VQV289" s="45"/>
      <c r="VQW289" s="45"/>
      <c r="VQX289" s="45"/>
      <c r="VQY289" s="45"/>
      <c r="VQZ289" s="45"/>
      <c r="VRA289" s="45"/>
      <c r="VRB289" s="45"/>
      <c r="VRC289" s="45"/>
      <c r="VRD289" s="45"/>
      <c r="VRE289" s="45"/>
      <c r="VRF289" s="45"/>
      <c r="VRG289" s="45"/>
      <c r="VRH289" s="45"/>
      <c r="VRI289" s="45"/>
      <c r="VRJ289" s="45"/>
      <c r="VRK289" s="45"/>
      <c r="VRL289" s="45"/>
      <c r="VRM289" s="45"/>
      <c r="VRN289" s="45"/>
      <c r="VRO289" s="45"/>
      <c r="VRP289" s="45"/>
      <c r="VRQ289" s="45"/>
      <c r="VRR289" s="45"/>
      <c r="VRS289" s="45"/>
      <c r="VRT289" s="45"/>
      <c r="VRU289" s="45"/>
      <c r="VRV289" s="45"/>
      <c r="VRW289" s="45"/>
      <c r="VRX289" s="45"/>
      <c r="VRY289" s="45"/>
      <c r="VRZ289" s="45"/>
      <c r="VSA289" s="45"/>
      <c r="VSB289" s="45"/>
      <c r="VSC289" s="45"/>
      <c r="VSD289" s="45"/>
      <c r="VSE289" s="45"/>
      <c r="VSF289" s="45"/>
      <c r="VSG289" s="45"/>
      <c r="VSH289" s="45"/>
      <c r="VSI289" s="45"/>
      <c r="VSJ289" s="45"/>
      <c r="VSK289" s="45"/>
      <c r="VSL289" s="45"/>
      <c r="VSM289" s="45"/>
      <c r="VSN289" s="45"/>
      <c r="VSO289" s="45"/>
      <c r="VSP289" s="45"/>
      <c r="VSQ289" s="45"/>
      <c r="VSR289" s="45"/>
      <c r="VSS289" s="45"/>
      <c r="VST289" s="45"/>
      <c r="VSU289" s="45"/>
      <c r="VSV289" s="45"/>
      <c r="VSW289" s="45"/>
      <c r="VSX289" s="45"/>
      <c r="VSY289" s="45"/>
      <c r="VSZ289" s="45"/>
      <c r="VTA289" s="45"/>
      <c r="VTB289" s="45"/>
      <c r="VTC289" s="45"/>
      <c r="VTD289" s="45"/>
      <c r="VTE289" s="45"/>
      <c r="VTF289" s="45"/>
      <c r="VTG289" s="45"/>
      <c r="VTH289" s="45"/>
      <c r="VTI289" s="45"/>
      <c r="VTJ289" s="45"/>
      <c r="VTK289" s="45"/>
      <c r="VTL289" s="45"/>
      <c r="VTM289" s="45"/>
      <c r="VTN289" s="45"/>
      <c r="VTO289" s="45"/>
      <c r="VTP289" s="45"/>
      <c r="VTQ289" s="45"/>
      <c r="VTR289" s="45"/>
      <c r="VTS289" s="45"/>
      <c r="VTT289" s="45"/>
      <c r="VTU289" s="45"/>
      <c r="VTV289" s="45"/>
      <c r="VTW289" s="45"/>
      <c r="VTX289" s="45"/>
      <c r="VTY289" s="45"/>
      <c r="VTZ289" s="45"/>
      <c r="VUA289" s="45"/>
      <c r="VUB289" s="45"/>
      <c r="VUC289" s="45"/>
      <c r="VUD289" s="45"/>
      <c r="VUE289" s="45"/>
      <c r="VUF289" s="45"/>
      <c r="VUG289" s="45"/>
      <c r="VUH289" s="45"/>
      <c r="VUI289" s="45"/>
      <c r="VUJ289" s="45"/>
      <c r="VUK289" s="45"/>
      <c r="VUL289" s="45"/>
      <c r="VUM289" s="45"/>
      <c r="VUN289" s="45"/>
      <c r="VUO289" s="45"/>
      <c r="VUP289" s="45"/>
      <c r="VUQ289" s="45"/>
      <c r="VUR289" s="45"/>
      <c r="VUS289" s="45"/>
      <c r="VUT289" s="45"/>
      <c r="VUU289" s="45"/>
      <c r="VUV289" s="45"/>
      <c r="VUW289" s="45"/>
      <c r="VUX289" s="45"/>
      <c r="VUY289" s="45"/>
      <c r="VUZ289" s="45"/>
      <c r="VVA289" s="45"/>
      <c r="VVB289" s="45"/>
      <c r="VVC289" s="45"/>
      <c r="VVD289" s="45"/>
      <c r="VVE289" s="45"/>
      <c r="VVF289" s="45"/>
      <c r="VVG289" s="45"/>
      <c r="VVH289" s="45"/>
      <c r="VVI289" s="45"/>
      <c r="VVJ289" s="45"/>
      <c r="VVK289" s="45"/>
      <c r="VVL289" s="45"/>
      <c r="VVM289" s="45"/>
      <c r="VVN289" s="45"/>
      <c r="VVO289" s="45"/>
      <c r="VVP289" s="45"/>
      <c r="VVQ289" s="45"/>
      <c r="VVR289" s="45"/>
      <c r="VVS289" s="45"/>
      <c r="VVT289" s="45"/>
      <c r="VVU289" s="45"/>
      <c r="VVV289" s="45"/>
      <c r="VVW289" s="45"/>
      <c r="VVX289" s="45"/>
      <c r="VVY289" s="45"/>
      <c r="VVZ289" s="45"/>
      <c r="VWA289" s="45"/>
      <c r="VWB289" s="45"/>
      <c r="VWC289" s="45"/>
      <c r="VWD289" s="45"/>
      <c r="VWE289" s="45"/>
      <c r="VWF289" s="45"/>
      <c r="VWG289" s="45"/>
      <c r="VWH289" s="45"/>
      <c r="VWI289" s="45"/>
      <c r="VWJ289" s="45"/>
      <c r="VWK289" s="45"/>
      <c r="VWL289" s="45"/>
      <c r="VWM289" s="45"/>
      <c r="VWN289" s="45"/>
      <c r="VWO289" s="45"/>
      <c r="VWP289" s="45"/>
      <c r="VWQ289" s="45"/>
      <c r="VWR289" s="45"/>
      <c r="VWS289" s="45"/>
      <c r="VWT289" s="45"/>
      <c r="VWU289" s="45"/>
      <c r="VWV289" s="45"/>
      <c r="VWW289" s="45"/>
      <c r="VWX289" s="45"/>
      <c r="VWY289" s="45"/>
      <c r="VWZ289" s="45"/>
      <c r="VXA289" s="45"/>
      <c r="VXB289" s="45"/>
      <c r="VXC289" s="45"/>
      <c r="VXD289" s="45"/>
      <c r="VXE289" s="45"/>
      <c r="VXF289" s="45"/>
      <c r="VXG289" s="45"/>
      <c r="VXH289" s="45"/>
      <c r="VXI289" s="45"/>
      <c r="VXJ289" s="45"/>
      <c r="VXK289" s="45"/>
      <c r="VXL289" s="45"/>
      <c r="VXM289" s="45"/>
      <c r="VXN289" s="45"/>
      <c r="VXO289" s="45"/>
      <c r="VXP289" s="45"/>
      <c r="VXQ289" s="45"/>
      <c r="VXR289" s="45"/>
      <c r="VXS289" s="45"/>
      <c r="VXT289" s="45"/>
      <c r="VXU289" s="45"/>
      <c r="VXV289" s="45"/>
      <c r="VXW289" s="45"/>
      <c r="VXX289" s="45"/>
      <c r="VXY289" s="45"/>
      <c r="VXZ289" s="45"/>
      <c r="VYA289" s="45"/>
      <c r="VYB289" s="45"/>
      <c r="VYC289" s="45"/>
      <c r="VYD289" s="45"/>
      <c r="VYE289" s="45"/>
      <c r="VYF289" s="45"/>
      <c r="VYG289" s="45"/>
      <c r="VYH289" s="45"/>
      <c r="VYI289" s="45"/>
      <c r="VYJ289" s="45"/>
      <c r="VYK289" s="45"/>
      <c r="VYL289" s="45"/>
      <c r="VYM289" s="45"/>
      <c r="VYN289" s="45"/>
      <c r="VYO289" s="45"/>
      <c r="VYP289" s="45"/>
      <c r="VYQ289" s="45"/>
      <c r="VYR289" s="45"/>
      <c r="VYS289" s="45"/>
      <c r="VYT289" s="45"/>
      <c r="VYU289" s="45"/>
      <c r="VYV289" s="45"/>
      <c r="VYW289" s="45"/>
      <c r="VYX289" s="45"/>
      <c r="VYY289" s="45"/>
      <c r="VYZ289" s="45"/>
      <c r="VZA289" s="45"/>
      <c r="VZB289" s="45"/>
      <c r="VZC289" s="45"/>
      <c r="VZD289" s="45"/>
      <c r="VZE289" s="45"/>
      <c r="VZF289" s="45"/>
      <c r="VZG289" s="45"/>
      <c r="VZH289" s="45"/>
      <c r="VZI289" s="45"/>
      <c r="VZJ289" s="45"/>
      <c r="VZK289" s="45"/>
      <c r="VZL289" s="45"/>
      <c r="VZM289" s="45"/>
      <c r="VZN289" s="45"/>
      <c r="VZO289" s="45"/>
      <c r="VZP289" s="45"/>
      <c r="VZQ289" s="45"/>
      <c r="VZR289" s="45"/>
      <c r="VZS289" s="45"/>
      <c r="VZT289" s="45"/>
      <c r="VZU289" s="45"/>
      <c r="VZV289" s="45"/>
      <c r="VZW289" s="45"/>
      <c r="VZX289" s="45"/>
      <c r="VZY289" s="45"/>
      <c r="VZZ289" s="45"/>
      <c r="WAA289" s="45"/>
      <c r="WAB289" s="45"/>
      <c r="WAC289" s="45"/>
      <c r="WAD289" s="45"/>
      <c r="WAE289" s="45"/>
      <c r="WAF289" s="45"/>
      <c r="WAG289" s="45"/>
      <c r="WAH289" s="45"/>
      <c r="WAI289" s="45"/>
      <c r="WAJ289" s="45"/>
      <c r="WAK289" s="45"/>
      <c r="WAL289" s="45"/>
      <c r="WAM289" s="45"/>
      <c r="WAN289" s="45"/>
      <c r="WAO289" s="45"/>
      <c r="WAP289" s="45"/>
      <c r="WAQ289" s="45"/>
      <c r="WAR289" s="45"/>
      <c r="WAS289" s="45"/>
      <c r="WAT289" s="45"/>
      <c r="WAU289" s="45"/>
      <c r="WAV289" s="45"/>
      <c r="WAW289" s="45"/>
      <c r="WAX289" s="45"/>
      <c r="WAY289" s="45"/>
      <c r="WAZ289" s="45"/>
      <c r="WBA289" s="45"/>
      <c r="WBB289" s="45"/>
      <c r="WBC289" s="45"/>
      <c r="WBD289" s="45"/>
      <c r="WBE289" s="45"/>
      <c r="WBF289" s="45"/>
      <c r="WBG289" s="45"/>
      <c r="WBH289" s="45"/>
      <c r="WBI289" s="45"/>
      <c r="WBJ289" s="45"/>
      <c r="WBK289" s="45"/>
      <c r="WBL289" s="45"/>
      <c r="WBM289" s="45"/>
      <c r="WBN289" s="45"/>
      <c r="WBO289" s="45"/>
      <c r="WBP289" s="45"/>
      <c r="WBQ289" s="45"/>
      <c r="WBR289" s="45"/>
      <c r="WBS289" s="45"/>
      <c r="WBT289" s="45"/>
      <c r="WBU289" s="45"/>
      <c r="WBV289" s="45"/>
      <c r="WBW289" s="45"/>
      <c r="WBX289" s="45"/>
      <c r="WBY289" s="45"/>
      <c r="WBZ289" s="45"/>
      <c r="WCA289" s="45"/>
      <c r="WCB289" s="45"/>
      <c r="WCC289" s="45"/>
      <c r="WCD289" s="45"/>
      <c r="WCE289" s="45"/>
      <c r="WCF289" s="45"/>
      <c r="WCG289" s="45"/>
      <c r="WCH289" s="45"/>
      <c r="WCI289" s="45"/>
      <c r="WCJ289" s="45"/>
      <c r="WCK289" s="45"/>
      <c r="WCL289" s="45"/>
      <c r="WCM289" s="45"/>
      <c r="WCN289" s="45"/>
      <c r="WCO289" s="45"/>
      <c r="WCP289" s="45"/>
      <c r="WCQ289" s="45"/>
      <c r="WCR289" s="45"/>
      <c r="WCS289" s="45"/>
      <c r="WCT289" s="45"/>
      <c r="WCU289" s="45"/>
      <c r="WCV289" s="45"/>
      <c r="WCW289" s="45"/>
      <c r="WCX289" s="45"/>
      <c r="WCY289" s="45"/>
      <c r="WCZ289" s="45"/>
      <c r="WDA289" s="45"/>
      <c r="WDB289" s="45"/>
      <c r="WDC289" s="45"/>
      <c r="WDD289" s="45"/>
      <c r="WDE289" s="45"/>
      <c r="WDF289" s="45"/>
      <c r="WDG289" s="45"/>
      <c r="WDH289" s="45"/>
      <c r="WDI289" s="45"/>
      <c r="WDJ289" s="45"/>
      <c r="WDK289" s="45"/>
      <c r="WDL289" s="45"/>
      <c r="WDM289" s="45"/>
      <c r="WDN289" s="45"/>
      <c r="WDO289" s="45"/>
      <c r="WDP289" s="45"/>
      <c r="WDQ289" s="45"/>
      <c r="WDR289" s="45"/>
      <c r="WDS289" s="45"/>
      <c r="WDT289" s="45"/>
      <c r="WDU289" s="45"/>
      <c r="WDV289" s="45"/>
      <c r="WDW289" s="45"/>
      <c r="WDX289" s="45"/>
      <c r="WDY289" s="45"/>
      <c r="WDZ289" s="45"/>
      <c r="WEA289" s="45"/>
      <c r="WEB289" s="45"/>
      <c r="WEC289" s="45"/>
      <c r="WED289" s="45"/>
      <c r="WEE289" s="45"/>
      <c r="WEF289" s="45"/>
      <c r="WEG289" s="45"/>
      <c r="WEH289" s="45"/>
      <c r="WEI289" s="45"/>
      <c r="WEJ289" s="45"/>
      <c r="WEK289" s="45"/>
      <c r="WEL289" s="45"/>
      <c r="WEM289" s="45"/>
      <c r="WEN289" s="45"/>
      <c r="WEO289" s="45"/>
      <c r="WEP289" s="45"/>
      <c r="WEQ289" s="45"/>
      <c r="WER289" s="45"/>
      <c r="WES289" s="45"/>
      <c r="WET289" s="45"/>
      <c r="WEU289" s="45"/>
      <c r="WEV289" s="45"/>
      <c r="WEW289" s="45"/>
      <c r="WEX289" s="45"/>
      <c r="WEY289" s="45"/>
      <c r="WEZ289" s="45"/>
      <c r="WFA289" s="45"/>
      <c r="WFB289" s="45"/>
      <c r="WFC289" s="45"/>
      <c r="WFD289" s="45"/>
      <c r="WFE289" s="45"/>
      <c r="WFF289" s="45"/>
      <c r="WFG289" s="45"/>
      <c r="WFH289" s="45"/>
      <c r="WFI289" s="45"/>
      <c r="WFJ289" s="45"/>
      <c r="WFK289" s="45"/>
      <c r="WFL289" s="45"/>
      <c r="WFM289" s="45"/>
      <c r="WFN289" s="45"/>
      <c r="WFO289" s="45"/>
      <c r="WFP289" s="45"/>
      <c r="WFQ289" s="45"/>
      <c r="WFR289" s="45"/>
      <c r="WFS289" s="45"/>
      <c r="WFT289" s="45"/>
      <c r="WFU289" s="45"/>
      <c r="WFV289" s="45"/>
      <c r="WFW289" s="45"/>
      <c r="WFX289" s="45"/>
      <c r="WFY289" s="45"/>
      <c r="WFZ289" s="45"/>
      <c r="WGA289" s="45"/>
      <c r="WGB289" s="45"/>
      <c r="WGC289" s="45"/>
      <c r="WGD289" s="45"/>
      <c r="WGE289" s="45"/>
      <c r="WGF289" s="45"/>
      <c r="WGG289" s="45"/>
      <c r="WGH289" s="45"/>
      <c r="WGI289" s="45"/>
      <c r="WGJ289" s="45"/>
      <c r="WGK289" s="45"/>
      <c r="WGL289" s="45"/>
      <c r="WGM289" s="45"/>
      <c r="WGN289" s="45"/>
      <c r="WGO289" s="45"/>
      <c r="WGP289" s="45"/>
      <c r="WGQ289" s="45"/>
      <c r="WGR289" s="45"/>
      <c r="WGS289" s="45"/>
      <c r="WGT289" s="45"/>
      <c r="WGU289" s="45"/>
      <c r="WGV289" s="45"/>
      <c r="WGW289" s="45"/>
      <c r="WGX289" s="45"/>
      <c r="WGY289" s="45"/>
      <c r="WGZ289" s="45"/>
      <c r="WHA289" s="45"/>
      <c r="WHB289" s="45"/>
      <c r="WHC289" s="45"/>
      <c r="WHD289" s="45"/>
      <c r="WHE289" s="45"/>
      <c r="WHF289" s="45"/>
      <c r="WHG289" s="45"/>
      <c r="WHH289" s="45"/>
      <c r="WHI289" s="45"/>
      <c r="WHJ289" s="45"/>
      <c r="WHK289" s="45"/>
      <c r="WHL289" s="45"/>
      <c r="WHM289" s="45"/>
      <c r="WHN289" s="45"/>
      <c r="WHO289" s="45"/>
      <c r="WHP289" s="45"/>
      <c r="WHQ289" s="45"/>
      <c r="WHR289" s="45"/>
      <c r="WHS289" s="45"/>
      <c r="WHT289" s="45"/>
      <c r="WHU289" s="45"/>
      <c r="WHV289" s="45"/>
      <c r="WHW289" s="45"/>
      <c r="WHX289" s="45"/>
      <c r="WHY289" s="45"/>
      <c r="WHZ289" s="45"/>
      <c r="WIA289" s="45"/>
      <c r="WIB289" s="45"/>
      <c r="WIC289" s="45"/>
      <c r="WID289" s="45"/>
      <c r="WIE289" s="45"/>
      <c r="WIF289" s="45"/>
      <c r="WIG289" s="45"/>
      <c r="WIH289" s="45"/>
      <c r="WII289" s="45"/>
      <c r="WIJ289" s="45"/>
      <c r="WIK289" s="45"/>
      <c r="WIL289" s="45"/>
      <c r="WIM289" s="45"/>
      <c r="WIN289" s="45"/>
      <c r="WIO289" s="45"/>
      <c r="WIP289" s="45"/>
      <c r="WIQ289" s="45"/>
      <c r="WIR289" s="45"/>
      <c r="WIS289" s="45"/>
      <c r="WIT289" s="45"/>
      <c r="WIU289" s="45"/>
      <c r="WIV289" s="45"/>
      <c r="WIW289" s="45"/>
      <c r="WIX289" s="45"/>
      <c r="WIY289" s="45"/>
      <c r="WIZ289" s="45"/>
      <c r="WJA289" s="45"/>
      <c r="WJB289" s="45"/>
      <c r="WJC289" s="45"/>
      <c r="WJD289" s="45"/>
      <c r="WJE289" s="45"/>
      <c r="WJF289" s="45"/>
      <c r="WJG289" s="45"/>
      <c r="WJH289" s="45"/>
      <c r="WJI289" s="45"/>
      <c r="WJJ289" s="45"/>
      <c r="WJK289" s="45"/>
      <c r="WJL289" s="45"/>
      <c r="WJM289" s="45"/>
      <c r="WJN289" s="45"/>
      <c r="WJO289" s="45"/>
      <c r="WJP289" s="45"/>
      <c r="WJQ289" s="45"/>
      <c r="WJR289" s="45"/>
      <c r="WJS289" s="45"/>
      <c r="WJT289" s="45"/>
      <c r="WJU289" s="45"/>
      <c r="WJV289" s="45"/>
      <c r="WJW289" s="45"/>
      <c r="WJX289" s="45"/>
      <c r="WJY289" s="45"/>
      <c r="WJZ289" s="45"/>
      <c r="WKA289" s="45"/>
      <c r="WKB289" s="45"/>
      <c r="WKC289" s="45"/>
      <c r="WKD289" s="45"/>
      <c r="WKE289" s="45"/>
      <c r="WKF289" s="45"/>
      <c r="WKG289" s="45"/>
      <c r="WKH289" s="45"/>
      <c r="WKI289" s="45"/>
      <c r="WKJ289" s="45"/>
      <c r="WKK289" s="45"/>
      <c r="WKL289" s="45"/>
      <c r="WKM289" s="45"/>
      <c r="WKN289" s="45"/>
      <c r="WKO289" s="45"/>
      <c r="WKP289" s="45"/>
      <c r="WKQ289" s="45"/>
      <c r="WKR289" s="45"/>
      <c r="WKS289" s="45"/>
      <c r="WKT289" s="45"/>
      <c r="WKU289" s="45"/>
      <c r="WKV289" s="45"/>
      <c r="WKW289" s="45"/>
      <c r="WKX289" s="45"/>
      <c r="WKY289" s="45"/>
      <c r="WKZ289" s="45"/>
      <c r="WLA289" s="45"/>
      <c r="WLB289" s="45"/>
      <c r="WLC289" s="45"/>
      <c r="WLD289" s="45"/>
      <c r="WLE289" s="45"/>
      <c r="WLF289" s="45"/>
      <c r="WLG289" s="45"/>
      <c r="WLH289" s="45"/>
      <c r="WLI289" s="45"/>
      <c r="WLJ289" s="45"/>
      <c r="WLK289" s="45"/>
      <c r="WLL289" s="45"/>
      <c r="WLM289" s="45"/>
      <c r="WLN289" s="45"/>
      <c r="WLO289" s="45"/>
      <c r="WLP289" s="45"/>
      <c r="WLQ289" s="45"/>
      <c r="WLR289" s="45"/>
      <c r="WLS289" s="45"/>
      <c r="WLT289" s="45"/>
      <c r="WLU289" s="45"/>
      <c r="WLV289" s="45"/>
      <c r="WLW289" s="45"/>
      <c r="WLX289" s="45"/>
      <c r="WLY289" s="45"/>
      <c r="WLZ289" s="45"/>
      <c r="WMA289" s="45"/>
      <c r="WMB289" s="45"/>
      <c r="WMC289" s="45"/>
      <c r="WMD289" s="45"/>
      <c r="WME289" s="45"/>
      <c r="WMF289" s="45"/>
      <c r="WMG289" s="45"/>
      <c r="WMH289" s="45"/>
      <c r="WMI289" s="45"/>
      <c r="WMJ289" s="45"/>
      <c r="WMK289" s="45"/>
      <c r="WML289" s="45"/>
      <c r="WMM289" s="45"/>
      <c r="WMN289" s="45"/>
      <c r="WMO289" s="45"/>
      <c r="WMP289" s="45"/>
      <c r="WMQ289" s="45"/>
      <c r="WMR289" s="45"/>
      <c r="WMS289" s="45"/>
      <c r="WMT289" s="45"/>
      <c r="WMU289" s="45"/>
      <c r="WMV289" s="45"/>
      <c r="WMW289" s="45"/>
      <c r="WMX289" s="45"/>
      <c r="WMY289" s="45"/>
      <c r="WMZ289" s="45"/>
      <c r="WNA289" s="45"/>
      <c r="WNB289" s="45"/>
      <c r="WNC289" s="45"/>
      <c r="WND289" s="45"/>
      <c r="WNE289" s="45"/>
      <c r="WNF289" s="45"/>
      <c r="WNG289" s="45"/>
      <c r="WNH289" s="45"/>
      <c r="WNI289" s="45"/>
      <c r="WNJ289" s="45"/>
      <c r="WNK289" s="45"/>
      <c r="WNL289" s="45"/>
      <c r="WNM289" s="45"/>
      <c r="WNN289" s="45"/>
      <c r="WNO289" s="45"/>
      <c r="WNP289" s="45"/>
      <c r="WNQ289" s="45"/>
      <c r="WNR289" s="45"/>
      <c r="WNS289" s="45"/>
      <c r="WNT289" s="45"/>
      <c r="WNU289" s="45"/>
      <c r="WNV289" s="45"/>
      <c r="WNW289" s="45"/>
      <c r="WNX289" s="45"/>
      <c r="WNY289" s="45"/>
      <c r="WNZ289" s="45"/>
      <c r="WOA289" s="45"/>
      <c r="WOB289" s="45"/>
      <c r="WOC289" s="45"/>
      <c r="WOD289" s="45"/>
      <c r="WOE289" s="45"/>
      <c r="WOF289" s="45"/>
      <c r="WOG289" s="45"/>
      <c r="WOH289" s="45"/>
      <c r="WOI289" s="45"/>
      <c r="WOJ289" s="45"/>
      <c r="WOK289" s="45"/>
      <c r="WOL289" s="45"/>
      <c r="WOM289" s="45"/>
      <c r="WON289" s="45"/>
      <c r="WOO289" s="45"/>
      <c r="WOP289" s="45"/>
      <c r="WOQ289" s="45"/>
      <c r="WOR289" s="45"/>
      <c r="WOS289" s="45"/>
      <c r="WOT289" s="45"/>
      <c r="WOU289" s="45"/>
      <c r="WOV289" s="45"/>
      <c r="WOW289" s="45"/>
      <c r="WOX289" s="45"/>
      <c r="WOY289" s="45"/>
      <c r="WOZ289" s="45"/>
      <c r="WPA289" s="45"/>
      <c r="WPB289" s="45"/>
      <c r="WPC289" s="45"/>
      <c r="WPD289" s="45"/>
      <c r="WPE289" s="45"/>
      <c r="WPF289" s="45"/>
      <c r="WPG289" s="45"/>
      <c r="WPH289" s="45"/>
      <c r="WPI289" s="45"/>
      <c r="WPJ289" s="45"/>
      <c r="WPK289" s="45"/>
      <c r="WPL289" s="45"/>
      <c r="WPM289" s="45"/>
      <c r="WPN289" s="45"/>
      <c r="WPO289" s="45"/>
      <c r="WPP289" s="45"/>
      <c r="WPQ289" s="45"/>
      <c r="WPR289" s="45"/>
      <c r="WPS289" s="45"/>
      <c r="WPT289" s="45"/>
      <c r="WPU289" s="45"/>
      <c r="WPV289" s="45"/>
      <c r="WPW289" s="45"/>
      <c r="WPX289" s="45"/>
      <c r="WPY289" s="45"/>
      <c r="WPZ289" s="45"/>
      <c r="WQA289" s="45"/>
      <c r="WQB289" s="45"/>
      <c r="WQC289" s="45"/>
      <c r="WQD289" s="45"/>
      <c r="WQE289" s="45"/>
      <c r="WQF289" s="45"/>
      <c r="WQG289" s="45"/>
      <c r="WQH289" s="45"/>
      <c r="WQI289" s="45"/>
      <c r="WQJ289" s="45"/>
      <c r="WQK289" s="45"/>
      <c r="WQL289" s="45"/>
      <c r="WQM289" s="45"/>
      <c r="WQN289" s="45"/>
      <c r="WQO289" s="45"/>
      <c r="WQP289" s="45"/>
      <c r="WQQ289" s="45"/>
      <c r="WQR289" s="45"/>
      <c r="WQS289" s="45"/>
      <c r="WQT289" s="45"/>
      <c r="WQU289" s="45"/>
      <c r="WQV289" s="45"/>
      <c r="WQW289" s="45"/>
      <c r="WQX289" s="45"/>
      <c r="WQY289" s="45"/>
      <c r="WQZ289" s="45"/>
      <c r="WRA289" s="45"/>
      <c r="WRB289" s="45"/>
      <c r="WRC289" s="45"/>
      <c r="WRD289" s="45"/>
      <c r="WRE289" s="45"/>
      <c r="WRF289" s="45"/>
      <c r="WRG289" s="45"/>
      <c r="WRH289" s="45"/>
      <c r="WRI289" s="45"/>
      <c r="WRJ289" s="45"/>
      <c r="WRK289" s="45"/>
      <c r="WRL289" s="45"/>
      <c r="WRM289" s="45"/>
      <c r="WRN289" s="45"/>
      <c r="WRO289" s="45"/>
      <c r="WRP289" s="45"/>
      <c r="WRQ289" s="45"/>
      <c r="WRR289" s="45"/>
      <c r="WRS289" s="45"/>
      <c r="WRT289" s="45"/>
      <c r="WRU289" s="45"/>
      <c r="WRV289" s="45"/>
      <c r="WRW289" s="45"/>
      <c r="WRX289" s="45"/>
      <c r="WRY289" s="45"/>
      <c r="WRZ289" s="45"/>
      <c r="WSA289" s="45"/>
      <c r="WSB289" s="45"/>
      <c r="WSC289" s="45"/>
      <c r="WSD289" s="45"/>
      <c r="WSE289" s="45"/>
      <c r="WSF289" s="45"/>
      <c r="WSG289" s="45"/>
      <c r="WSH289" s="45"/>
      <c r="WSI289" s="45"/>
      <c r="WSJ289" s="45"/>
      <c r="WSK289" s="45"/>
      <c r="WSL289" s="45"/>
      <c r="WSM289" s="45"/>
      <c r="WSN289" s="45"/>
      <c r="WSO289" s="45"/>
      <c r="WSP289" s="45"/>
      <c r="WSQ289" s="45"/>
      <c r="WSR289" s="45"/>
      <c r="WSS289" s="45"/>
      <c r="WST289" s="45"/>
      <c r="WSU289" s="45"/>
      <c r="WSV289" s="45"/>
      <c r="WSW289" s="45"/>
      <c r="WSX289" s="45"/>
      <c r="WSY289" s="45"/>
      <c r="WSZ289" s="45"/>
      <c r="WTA289" s="45"/>
      <c r="WTB289" s="45"/>
      <c r="WTC289" s="45"/>
      <c r="WTD289" s="45"/>
      <c r="WTE289" s="45"/>
      <c r="WTF289" s="45"/>
      <c r="WTG289" s="45"/>
      <c r="WTH289" s="45"/>
      <c r="WTI289" s="45"/>
      <c r="WTJ289" s="45"/>
      <c r="WTK289" s="45"/>
      <c r="WTL289" s="45"/>
      <c r="WTM289" s="45"/>
      <c r="WTN289" s="45"/>
      <c r="WTO289" s="45"/>
      <c r="WTP289" s="45"/>
      <c r="WTQ289" s="45"/>
      <c r="WTR289" s="45"/>
      <c r="WTS289" s="45"/>
      <c r="WTT289" s="45"/>
      <c r="WTU289" s="45"/>
      <c r="WTV289" s="45"/>
      <c r="WTW289" s="45"/>
      <c r="WTX289" s="45"/>
      <c r="WTY289" s="45"/>
      <c r="WTZ289" s="45"/>
      <c r="WUA289" s="45"/>
      <c r="WUB289" s="45"/>
      <c r="WUC289" s="45"/>
      <c r="WUD289" s="45"/>
      <c r="WUE289" s="45"/>
      <c r="WUF289" s="45"/>
      <c r="WUG289" s="45"/>
      <c r="WUH289" s="45"/>
      <c r="WUI289" s="45"/>
      <c r="WUJ289" s="45"/>
      <c r="WUK289" s="45"/>
      <c r="WUL289" s="45"/>
      <c r="WUM289" s="45"/>
      <c r="WUN289" s="45"/>
      <c r="WUO289" s="45"/>
      <c r="WUP289" s="45"/>
      <c r="WUQ289" s="45"/>
      <c r="WUR289" s="45"/>
      <c r="WUS289" s="45"/>
      <c r="WUT289" s="45"/>
      <c r="WUU289" s="45"/>
      <c r="WUV289" s="45"/>
      <c r="WUW289" s="45"/>
      <c r="WUX289" s="45"/>
      <c r="WUY289" s="45"/>
      <c r="WUZ289" s="45"/>
      <c r="WVA289" s="45"/>
      <c r="WVB289" s="45"/>
      <c r="WVC289" s="45"/>
      <c r="WVD289" s="45"/>
      <c r="WVE289" s="45"/>
      <c r="WVF289" s="45"/>
      <c r="WVG289" s="45"/>
      <c r="WVH289" s="45"/>
      <c r="WVI289" s="45"/>
      <c r="WVJ289" s="45"/>
      <c r="WVK289" s="45"/>
      <c r="WVL289" s="45"/>
      <c r="WVM289" s="45"/>
      <c r="WVN289" s="45"/>
      <c r="WVO289" s="45"/>
      <c r="WVP289" s="45"/>
      <c r="WVQ289" s="45"/>
      <c r="WVR289" s="45"/>
      <c r="WVS289" s="45"/>
      <c r="WVT289" s="45"/>
      <c r="WVU289" s="45"/>
      <c r="WVV289" s="45"/>
      <c r="WVW289" s="45"/>
      <c r="WVX289" s="45"/>
      <c r="WVY289" s="45"/>
      <c r="WVZ289" s="45"/>
      <c r="WWA289" s="45"/>
      <c r="WWB289" s="45"/>
      <c r="WWC289" s="45"/>
      <c r="WWD289" s="45"/>
      <c r="WWE289" s="45"/>
      <c r="WWF289" s="45"/>
      <c r="WWG289" s="45"/>
      <c r="WWH289" s="45"/>
      <c r="WWI289" s="45"/>
      <c r="WWJ289" s="45"/>
      <c r="WWK289" s="45"/>
      <c r="WWL289" s="45"/>
      <c r="WWM289" s="45"/>
      <c r="WWN289" s="45"/>
      <c r="WWO289" s="45"/>
      <c r="WWP289" s="45"/>
      <c r="WWQ289" s="45"/>
      <c r="WWR289" s="45"/>
      <c r="WWS289" s="45"/>
      <c r="WWT289" s="45"/>
      <c r="WWU289" s="45"/>
      <c r="WWV289" s="45"/>
      <c r="WWW289" s="45"/>
      <c r="WWX289" s="45"/>
      <c r="WWY289" s="45"/>
      <c r="WWZ289" s="45"/>
      <c r="WXA289" s="45"/>
      <c r="WXB289" s="45"/>
      <c r="WXC289" s="45"/>
      <c r="WXD289" s="45"/>
      <c r="WXE289" s="45"/>
      <c r="WXF289" s="45"/>
      <c r="WXG289" s="45"/>
      <c r="WXH289" s="45"/>
      <c r="WXI289" s="45"/>
      <c r="WXJ289" s="45"/>
      <c r="WXK289" s="45"/>
      <c r="WXL289" s="45"/>
      <c r="WXM289" s="45"/>
      <c r="WXN289" s="45"/>
      <c r="WXO289" s="45"/>
      <c r="WXP289" s="45"/>
      <c r="WXQ289" s="45"/>
      <c r="WXR289" s="45"/>
      <c r="WXS289" s="45"/>
      <c r="WXT289" s="45"/>
      <c r="WXU289" s="45"/>
      <c r="WXV289" s="45"/>
      <c r="WXW289" s="45"/>
      <c r="WXX289" s="45"/>
      <c r="WXY289" s="45"/>
      <c r="WXZ289" s="45"/>
      <c r="WYA289" s="45"/>
      <c r="WYB289" s="45"/>
      <c r="WYC289" s="45"/>
      <c r="WYD289" s="45"/>
      <c r="WYE289" s="45"/>
      <c r="WYF289" s="45"/>
      <c r="WYG289" s="45"/>
      <c r="WYH289" s="45"/>
      <c r="WYI289" s="45"/>
      <c r="WYJ289" s="45"/>
      <c r="WYK289" s="45"/>
      <c r="WYL289" s="45"/>
      <c r="WYM289" s="45"/>
      <c r="WYN289" s="45"/>
      <c r="WYO289" s="45"/>
      <c r="WYP289" s="45"/>
      <c r="WYQ289" s="45"/>
      <c r="WYR289" s="45"/>
      <c r="WYS289" s="45"/>
      <c r="WYT289" s="45"/>
      <c r="WYU289" s="45"/>
      <c r="WYV289" s="45"/>
      <c r="WYW289" s="45"/>
      <c r="WYX289" s="45"/>
      <c r="WYY289" s="45"/>
      <c r="WYZ289" s="45"/>
      <c r="WZA289" s="45"/>
      <c r="WZB289" s="45"/>
      <c r="WZC289" s="45"/>
      <c r="WZD289" s="45"/>
      <c r="WZE289" s="45"/>
      <c r="WZF289" s="45"/>
      <c r="WZG289" s="45"/>
      <c r="WZH289" s="45"/>
      <c r="WZI289" s="45"/>
      <c r="WZJ289" s="45"/>
      <c r="WZK289" s="45"/>
      <c r="WZL289" s="45"/>
      <c r="WZM289" s="45"/>
      <c r="WZN289" s="45"/>
      <c r="WZO289" s="45"/>
      <c r="WZP289" s="45"/>
      <c r="WZQ289" s="45"/>
      <c r="WZR289" s="45"/>
      <c r="WZS289" s="45"/>
      <c r="WZT289" s="45"/>
      <c r="WZU289" s="45"/>
      <c r="WZV289" s="45"/>
      <c r="WZW289" s="45"/>
      <c r="WZX289" s="45"/>
      <c r="WZY289" s="45"/>
      <c r="WZZ289" s="45"/>
      <c r="XAA289" s="45"/>
      <c r="XAB289" s="45"/>
      <c r="XAC289" s="45"/>
      <c r="XAD289" s="45"/>
      <c r="XAE289" s="45"/>
      <c r="XAF289" s="45"/>
      <c r="XAG289" s="45"/>
      <c r="XAH289" s="45"/>
      <c r="XAI289" s="45"/>
      <c r="XAJ289" s="45"/>
      <c r="XAK289" s="45"/>
      <c r="XAL289" s="45"/>
      <c r="XAM289" s="45"/>
      <c r="XAN289" s="45"/>
      <c r="XAO289" s="45"/>
      <c r="XAP289" s="45"/>
      <c r="XAQ289" s="45"/>
      <c r="XAR289" s="45"/>
      <c r="XAS289" s="45"/>
      <c r="XAT289" s="45"/>
      <c r="XAU289" s="45"/>
      <c r="XAV289" s="45"/>
      <c r="XAW289" s="45"/>
      <c r="XAX289" s="45"/>
      <c r="XAY289" s="45"/>
      <c r="XAZ289" s="45"/>
      <c r="XBA289" s="45"/>
      <c r="XBB289" s="45"/>
      <c r="XBC289" s="45"/>
      <c r="XBD289" s="45"/>
      <c r="XBE289" s="45"/>
      <c r="XBF289" s="45"/>
      <c r="XBG289" s="45"/>
      <c r="XBH289" s="45"/>
      <c r="XBI289" s="45"/>
      <c r="XBJ289" s="45"/>
      <c r="XBK289" s="45"/>
      <c r="XBL289" s="45"/>
      <c r="XBM289" s="45"/>
      <c r="XBN289" s="45"/>
      <c r="XBO289" s="45"/>
      <c r="XBP289" s="45"/>
      <c r="XBQ289" s="45"/>
      <c r="XBR289" s="45"/>
      <c r="XBS289" s="45"/>
      <c r="XBT289" s="45"/>
      <c r="XBU289" s="45"/>
      <c r="XBV289" s="45"/>
      <c r="XBW289" s="45"/>
      <c r="XBX289" s="45"/>
      <c r="XBY289" s="45"/>
      <c r="XBZ289" s="45"/>
      <c r="XCA289" s="45"/>
      <c r="XCB289" s="45"/>
      <c r="XCC289" s="45"/>
      <c r="XCD289" s="45"/>
      <c r="XCE289" s="45"/>
      <c r="XCF289" s="45"/>
      <c r="XCG289" s="45"/>
      <c r="XCH289" s="45"/>
      <c r="XCI289" s="45"/>
      <c r="XCJ289" s="45"/>
      <c r="XCK289" s="45"/>
      <c r="XCL289" s="45"/>
      <c r="XCM289" s="45"/>
      <c r="XCN289" s="45"/>
      <c r="XCO289" s="45"/>
      <c r="XCP289" s="45"/>
      <c r="XCQ289" s="45"/>
      <c r="XCR289" s="45"/>
      <c r="XCS289" s="45"/>
      <c r="XCT289" s="45"/>
      <c r="XCU289" s="45"/>
      <c r="XCV289" s="45"/>
      <c r="XCW289" s="45"/>
      <c r="XCX289" s="45"/>
      <c r="XCY289" s="45"/>
      <c r="XCZ289" s="45"/>
      <c r="XDA289" s="45"/>
      <c r="XDB289" s="45"/>
      <c r="XDC289" s="45"/>
      <c r="XDD289" s="45"/>
      <c r="XDE289" s="45"/>
      <c r="XDF289" s="45"/>
      <c r="XDG289" s="45"/>
      <c r="XDH289" s="45"/>
      <c r="XDI289" s="45"/>
      <c r="XDJ289" s="45"/>
      <c r="XDK289" s="45"/>
      <c r="XDL289" s="45"/>
      <c r="XDM289" s="45"/>
      <c r="XDN289" s="45"/>
      <c r="XDO289" s="45"/>
      <c r="XDP289" s="45"/>
      <c r="XDQ289" s="45"/>
      <c r="XDR289" s="45"/>
      <c r="XDS289" s="45"/>
      <c r="XDT289" s="45"/>
      <c r="XDU289" s="45"/>
      <c r="XDV289" s="45"/>
      <c r="XDW289" s="45"/>
      <c r="XDX289" s="45"/>
      <c r="XDY289" s="45"/>
      <c r="XDZ289" s="45"/>
      <c r="XEA289" s="45"/>
      <c r="XEB289" s="45"/>
      <c r="XEC289" s="45"/>
      <c r="XED289" s="45"/>
      <c r="XEE289" s="45"/>
      <c r="XEF289" s="45"/>
      <c r="XEG289" s="45"/>
      <c r="XEH289" s="45"/>
      <c r="XEI289" s="45"/>
      <c r="XEJ289" s="45"/>
      <c r="XEK289" s="45"/>
      <c r="XEL289" s="45"/>
      <c r="XEM289" s="45"/>
      <c r="XEN289" s="45"/>
      <c r="XEO289" s="45"/>
      <c r="XEP289" s="45"/>
      <c r="XEQ289" s="45"/>
      <c r="XER289" s="45"/>
      <c r="XES289" s="45"/>
      <c r="XET289" s="45"/>
      <c r="XEU289" s="45"/>
      <c r="XEV289" s="45"/>
      <c r="XEW289" s="45"/>
      <c r="XEX289" s="45"/>
      <c r="XEY289" s="45"/>
      <c r="XEZ289" s="45"/>
      <c r="XFA289" s="45"/>
      <c r="XFB289" s="45"/>
      <c r="XFC289" s="45"/>
      <c r="XFD289" s="45"/>
    </row>
    <row r="290" spans="1:16384" x14ac:dyDescent="0.3">
      <c r="A290" s="42"/>
      <c r="B290" s="43"/>
    </row>
    <row r="291" spans="1:16384" ht="15" thickBot="1" x14ac:dyDescent="0.35">
      <c r="A291" s="42"/>
      <c r="B291" s="43"/>
    </row>
    <row r="292" spans="1:16384" ht="27" thickBot="1" x14ac:dyDescent="0.35">
      <c r="A292" s="19" t="s">
        <v>185</v>
      </c>
      <c r="B292" s="49" t="s">
        <v>186</v>
      </c>
      <c r="C292" s="50" t="s">
        <v>181</v>
      </c>
      <c r="D292" s="51" t="s">
        <v>182</v>
      </c>
      <c r="E292" s="52" t="s">
        <v>183</v>
      </c>
    </row>
    <row r="293" spans="1:16384" ht="17.25" customHeight="1" thickBot="1" x14ac:dyDescent="0.35">
      <c r="A293" s="53" t="s">
        <v>74</v>
      </c>
      <c r="B293" s="46">
        <f>+SUMIFS('Base '!$BQ:$BQ,'Base '!$AX:$AX,A293,'Base '!$F:$F,"tv")</f>
        <v>44</v>
      </c>
      <c r="C293" s="47">
        <f>+SUMIFS('Base '!$BQ:$BQ,'Base '!$AX:$AX,A293,'Base '!$BV:$BV,1,'Base '!$F:$F,"tv")</f>
        <v>34</v>
      </c>
      <c r="D293" s="48">
        <f>+SUMIFS('Base '!$BQ:$BQ,'Base '!$AX:$AX,A293,'Base '!$BW:$BW,1,'Base '!$F:$F,"tv")</f>
        <v>6</v>
      </c>
      <c r="E293" s="106">
        <f>+SUMIFS('Base '!$BQ:$BQ,'Base '!$AX:$AX,A293,'Base '!$BX:$BX,1,'Base '!$F:$F,"tv")</f>
        <v>4</v>
      </c>
    </row>
    <row r="294" spans="1:16384" ht="17.25" customHeight="1" thickBot="1" x14ac:dyDescent="0.35">
      <c r="A294" s="53" t="s">
        <v>78</v>
      </c>
      <c r="B294" s="46">
        <f>+SUMIFS('Base '!$BQ:$BQ,'Base '!$AX:$AX,A294,'Base '!$F:$F,"tv")</f>
        <v>32</v>
      </c>
      <c r="C294" s="47">
        <f>+SUMIFS('Base '!$BQ:$BQ,'Base '!$AX:$AX,A294,'Base '!$BV:$BV,1,'Base '!$F:$F,"tv")</f>
        <v>15</v>
      </c>
      <c r="D294" s="48">
        <f>+SUMIFS('Base '!$BQ:$BQ,'Base '!$AX:$AX,A294,'Base '!$BW:$BW,1,'Base '!$F:$F,"tv")</f>
        <v>15</v>
      </c>
      <c r="E294" s="106">
        <f>+SUMIFS('Base '!$BQ:$BQ,'Base '!$AX:$AX,A294,'Base '!$BX:$BX,1,'Base '!$F:$F,"tv")</f>
        <v>2</v>
      </c>
    </row>
    <row r="295" spans="1:16384" ht="17.25" customHeight="1" thickBot="1" x14ac:dyDescent="0.35">
      <c r="A295" s="53" t="s">
        <v>82</v>
      </c>
      <c r="B295" s="46">
        <f>+SUMIFS('Base '!$BQ:$BQ,'Base '!$AX:$AX,A295,'Base '!$F:$F,"tv")</f>
        <v>41</v>
      </c>
      <c r="C295" s="47">
        <f>+SUMIFS('Base '!$BQ:$BQ,'Base '!$AX:$AX,A295,'Base '!$BV:$BV,1,'Base '!$F:$F,"tv")</f>
        <v>11</v>
      </c>
      <c r="D295" s="48">
        <f>+SUMIFS('Base '!$BQ:$BQ,'Base '!$AX:$AX,A295,'Base '!$BW:$BW,1,'Base '!$F:$F,"tv")</f>
        <v>30</v>
      </c>
      <c r="E295" s="106">
        <f>+SUMIFS('Base '!$BQ:$BQ,'Base '!$AX:$AX,A295,'Base '!$BX:$BX,1,'Base '!$F:$F,"tv")</f>
        <v>0</v>
      </c>
    </row>
    <row r="296" spans="1:16384" ht="17.25" customHeight="1" thickBot="1" x14ac:dyDescent="0.35">
      <c r="A296" s="53" t="s">
        <v>193</v>
      </c>
      <c r="B296" s="46">
        <f>+SUM(B293:B295)</f>
        <v>117</v>
      </c>
      <c r="C296" s="47">
        <f t="shared" ref="C296:E296" si="1">+SUM(C293:C295)</f>
        <v>60</v>
      </c>
      <c r="D296" s="48">
        <f t="shared" si="1"/>
        <v>51</v>
      </c>
      <c r="E296" s="36">
        <f t="shared" si="1"/>
        <v>6</v>
      </c>
    </row>
    <row r="299" spans="1:16384" ht="18.75" customHeight="1" x14ac:dyDescent="0.3"/>
    <row r="300" spans="1:16384" ht="18.75" customHeight="1" x14ac:dyDescent="0.3">
      <c r="A300" s="22" t="s">
        <v>5</v>
      </c>
      <c r="B300" t="s">
        <v>134</v>
      </c>
      <c r="I300" s="22" t="s">
        <v>5</v>
      </c>
      <c r="J300" t="s">
        <v>134</v>
      </c>
      <c r="R300" s="22" t="s">
        <v>5</v>
      </c>
      <c r="S300" t="s">
        <v>134</v>
      </c>
    </row>
    <row r="301" spans="1:16384" ht="18.75" customHeight="1" thickBot="1" x14ac:dyDescent="0.35"/>
    <row r="302" spans="1:16384" ht="31.2" thickBot="1" x14ac:dyDescent="0.35">
      <c r="A302" s="6" t="s">
        <v>198</v>
      </c>
      <c r="B302" s="55" t="s">
        <v>209</v>
      </c>
      <c r="C302" s="55" t="s">
        <v>210</v>
      </c>
      <c r="D302" s="55" t="s">
        <v>211</v>
      </c>
      <c r="E302" s="50" t="s">
        <v>181</v>
      </c>
      <c r="F302" s="51" t="s">
        <v>182</v>
      </c>
      <c r="G302" s="52" t="s">
        <v>183</v>
      </c>
      <c r="I302" s="6" t="s">
        <v>198</v>
      </c>
      <c r="J302" s="55" t="s">
        <v>209</v>
      </c>
      <c r="K302" s="55" t="s">
        <v>210</v>
      </c>
      <c r="L302" s="55" t="s">
        <v>187</v>
      </c>
      <c r="M302" s="50" t="s">
        <v>181</v>
      </c>
      <c r="N302" s="51" t="s">
        <v>182</v>
      </c>
      <c r="O302" s="52" t="s">
        <v>183</v>
      </c>
      <c r="R302" s="6" t="s">
        <v>198</v>
      </c>
      <c r="S302" s="55" t="s">
        <v>209</v>
      </c>
      <c r="T302" s="55" t="s">
        <v>210</v>
      </c>
      <c r="U302" s="55" t="s">
        <v>187</v>
      </c>
      <c r="V302" s="50" t="s">
        <v>181</v>
      </c>
      <c r="W302" s="51" t="s">
        <v>182</v>
      </c>
      <c r="X302" s="52" t="s">
        <v>183</v>
      </c>
    </row>
    <row r="303" spans="1:16384" ht="15" thickBot="1" x14ac:dyDescent="0.35">
      <c r="A303" s="59" t="s">
        <v>142</v>
      </c>
      <c r="B303" s="56">
        <v>20</v>
      </c>
      <c r="C303" s="57">
        <v>4.3460648148148137E-2</v>
      </c>
      <c r="D303" s="58">
        <v>345273.75999999995</v>
      </c>
      <c r="E303" s="47">
        <f>+SUMIFS('Base '!$BQ:$BQ,'Base '!$G:$G,A303,'Base '!$BV:$BV,1,'Base '!$F:$F,"tv")</f>
        <v>13</v>
      </c>
      <c r="F303" s="48">
        <f>+SUMIFS('Base '!$BQ:$BQ,'Base '!$G:$G,A303,'Base '!$BW:$BW,1,'Base '!$F:$F,"tv")</f>
        <v>5</v>
      </c>
      <c r="G303" s="36">
        <f>+SUMIFS('Base '!$BQ:$BQ,'Base '!$G:$G,A303,'Base '!$BX:$BX,1,'Base '!$F:$F,"tv")</f>
        <v>2</v>
      </c>
      <c r="I303" s="23" t="s">
        <v>212</v>
      </c>
      <c r="J303" s="24">
        <v>72</v>
      </c>
      <c r="K303" s="81">
        <v>0.29172453703703716</v>
      </c>
      <c r="L303" s="54">
        <v>825141.8600000001</v>
      </c>
      <c r="M303" s="47">
        <f>+SUMIFS('Base '!$BQ:$BQ,'Base '!$L:$L,I303,'Base '!$BV:$BV,1,'Base '!$F:$F,"tv")</f>
        <v>0</v>
      </c>
      <c r="N303" s="48">
        <f>+SUMIFS('Base '!$BQ:$BQ,'Base '!$L:$L,I303,'Base '!$BW:$BW,1,'Base '!$F:$F,"tv")</f>
        <v>0</v>
      </c>
      <c r="O303" s="36">
        <f>+SUMIFS('Base '!$BQ:$BQ,'Base '!$L:$L,I303,'Base '!$BX:$BX,1,'Base '!$F:$F,"tv")</f>
        <v>0</v>
      </c>
      <c r="R303" s="116" t="s">
        <v>174</v>
      </c>
      <c r="S303" s="56">
        <v>34</v>
      </c>
      <c r="T303" s="81">
        <v>0.16401620370370376</v>
      </c>
      <c r="U303" s="54">
        <v>443496.13</v>
      </c>
      <c r="V303" s="47">
        <f>+SUMIFS('Base '!$BQ:$BQ,'Base '!$BR:$BR,R303,'Base '!$BV:$BV,1,'Base '!$F:$F,"tv")</f>
        <v>15</v>
      </c>
      <c r="W303" s="48">
        <f>+SUMIFS('Base '!$BQ:$BQ,'Base '!$BR:$BR,R303,'Base '!$BW:$BW,1,'Base '!$F:$F,"tv")</f>
        <v>19</v>
      </c>
      <c r="X303" s="36">
        <f>+SUMIFS('Base '!$BQ:$BQ,'Base '!$BR:BR,R303,'Base '!$BX:$BX,1,'Base '!$F:$F,"tv")</f>
        <v>0</v>
      </c>
    </row>
    <row r="304" spans="1:16384" ht="15" thickBot="1" x14ac:dyDescent="0.35">
      <c r="A304" s="59" t="s">
        <v>258</v>
      </c>
      <c r="B304" s="56">
        <v>14</v>
      </c>
      <c r="C304" s="57">
        <v>7.2349537037037046E-2</v>
      </c>
      <c r="D304" s="58">
        <v>199642.5</v>
      </c>
      <c r="E304" s="47">
        <f>+SUMIFS('Base '!$BQ:$BQ,'Base '!$G:$G,A304,'Base '!$BV:$BV,1,'Base '!$F:$F,"tv")</f>
        <v>3</v>
      </c>
      <c r="F304" s="48">
        <f>+SUMIFS('Base '!$BQ:$BQ,'Base '!$G:$G,A304,'Base '!$BW:$BW,1,'Base '!$F:$F,"tv")</f>
        <v>11</v>
      </c>
      <c r="G304" s="36">
        <f>+SUMIFS('Base '!$BQ:$BQ,'Base '!$G:$G,A304,'Base '!$BX:$BX,1,'Base '!$F:$F,"tv")</f>
        <v>0</v>
      </c>
      <c r="I304" s="23" t="s">
        <v>1672</v>
      </c>
      <c r="J304" s="24">
        <v>6</v>
      </c>
      <c r="K304" s="81">
        <v>1.6539351851851854E-2</v>
      </c>
      <c r="L304" s="54">
        <v>70796.25</v>
      </c>
      <c r="M304" s="47">
        <f>+SUMIFS('Base '!$BQ:$BQ,'Base '!$L:$L,I304,'Base '!$BV:$BV,1,'Base '!$F:$F,"tv")</f>
        <v>6</v>
      </c>
      <c r="N304" s="48">
        <f>+SUMIFS('Base '!$BQ:$BQ,'Base '!$L:$L,I304,'Base '!$BW:$BW,1,'Base '!$F:$F,"tv")</f>
        <v>0</v>
      </c>
      <c r="O304" s="36">
        <f>+SUMIFS('Base '!$BQ:$BQ,'Base '!$L:$L,I304,'Base '!$BX:$BX,1,'Base '!$F:$F,"tv")</f>
        <v>0</v>
      </c>
      <c r="R304" s="23" t="s">
        <v>221</v>
      </c>
      <c r="S304" s="24">
        <v>16</v>
      </c>
      <c r="T304" s="81">
        <v>6.3333333333333339E-2</v>
      </c>
      <c r="U304" s="54">
        <v>120468.47000000002</v>
      </c>
      <c r="V304" s="47">
        <f>+SUMIFS('Base '!$BQ:$BQ,'Base '!$BR:$BR,R304,'Base '!$BV:$BV,1,'Base '!$F:$F,"tv")</f>
        <v>14</v>
      </c>
      <c r="W304" s="48">
        <f>+SUMIFS('Base '!$BQ:$BQ,'Base '!$BR:$BR,R304,'Base '!$BW:$BW,1,'Base '!$F:$F,"tv")</f>
        <v>2</v>
      </c>
      <c r="X304" s="36">
        <f>+SUMIFS('Base '!$BQ:$BQ,'Base '!$BR:BR,R304,'Base '!$BX:$BX,1,'Base '!$F:$F,"tv")</f>
        <v>0</v>
      </c>
    </row>
    <row r="305" spans="1:24" ht="15" thickBot="1" x14ac:dyDescent="0.35">
      <c r="A305" s="59" t="s">
        <v>135</v>
      </c>
      <c r="B305" s="56">
        <v>13</v>
      </c>
      <c r="C305" s="57">
        <v>3.5671296296296298E-2</v>
      </c>
      <c r="D305" s="58">
        <v>98794.589999999967</v>
      </c>
      <c r="E305" s="47">
        <f>+SUMIFS('Base '!$BQ:$BQ,'Base '!$G:$G,A305,'Base '!$BV:$BV,1,'Base '!$F:$F,"tv")</f>
        <v>6</v>
      </c>
      <c r="F305" s="48">
        <f>+SUMIFS('Base '!$BQ:$BQ,'Base '!$G:$G,A305,'Base '!$BW:$BW,1,'Base '!$F:$F,"tv")</f>
        <v>7</v>
      </c>
      <c r="G305" s="36">
        <f>+SUMIFS('Base '!$BQ:$BQ,'Base '!$G:$G,A305,'Base '!$BX:$BX,1,'Base '!$F:$F,"tv")</f>
        <v>0</v>
      </c>
      <c r="I305" s="23" t="s">
        <v>347</v>
      </c>
      <c r="J305" s="24">
        <v>5</v>
      </c>
      <c r="K305" s="81">
        <v>3.1990740740740736E-2</v>
      </c>
      <c r="L305" s="54">
        <v>64132.710000000006</v>
      </c>
      <c r="M305" s="47">
        <f>+SUMIFS('Base '!$BQ:$BQ,'Base '!$L:$L,I305,'Base '!$BV:$BV,1,'Base '!$F:$F,"tv")</f>
        <v>5</v>
      </c>
      <c r="N305" s="48">
        <f>+SUMIFS('Base '!$BQ:$BQ,'Base '!$L:$L,I305,'Base '!$BW:$BW,1,'Base '!$F:$F,"tv")</f>
        <v>0</v>
      </c>
      <c r="O305" s="36">
        <f>+SUMIFS('Base '!$BQ:$BQ,'Base '!$L:$L,I305,'Base '!$BX:$BX,1,'Base '!$F:$F,"tv")</f>
        <v>0</v>
      </c>
      <c r="R305" s="23" t="s">
        <v>224</v>
      </c>
      <c r="S305" s="24">
        <v>9</v>
      </c>
      <c r="T305" s="81">
        <v>1.3506944444444445E-2</v>
      </c>
      <c r="U305" s="54">
        <v>58989.46</v>
      </c>
      <c r="V305" s="47">
        <f>+SUMIFS('Base '!$BQ:$BQ,'Base '!$BR:$BR,R305,'Base '!$BV:$BV,1,'Base '!$F:$F,"tv")</f>
        <v>9</v>
      </c>
      <c r="W305" s="48">
        <f>+SUMIFS('Base '!$BQ:$BQ,'Base '!$BR:$BR,R305,'Base '!$BW:$BW,1,'Base '!$F:$F,"tv")</f>
        <v>0</v>
      </c>
      <c r="X305" s="36">
        <f>+SUMIFS('Base '!$BQ:$BQ,'Base '!$BR:BR,R305,'Base '!$BX:$BX,1,'Base '!$F:$F,"tv")</f>
        <v>0</v>
      </c>
    </row>
    <row r="306" spans="1:24" ht="15" thickBot="1" x14ac:dyDescent="0.35">
      <c r="A306" s="59" t="s">
        <v>248</v>
      </c>
      <c r="B306" s="56">
        <v>13</v>
      </c>
      <c r="C306" s="57">
        <v>8.6539351851851853E-2</v>
      </c>
      <c r="D306" s="58">
        <v>66196.919999999984</v>
      </c>
      <c r="E306" s="47">
        <f>+SUMIFS('Base '!$BQ:$BQ,'Base '!$G:$G,A306,'Base '!$BV:$BV,1,'Base '!$F:$F,"tv")</f>
        <v>6</v>
      </c>
      <c r="F306" s="48">
        <f>+SUMIFS('Base '!$BQ:$BQ,'Base '!$G:$G,A306,'Base '!$BW:$BW,1,'Base '!$F:$F,"tv")</f>
        <v>7</v>
      </c>
      <c r="G306" s="36">
        <f>+SUMIFS('Base '!$BQ:$BQ,'Base '!$G:$G,A306,'Base '!$BX:$BX,1,'Base '!$F:$F,"tv")</f>
        <v>0</v>
      </c>
      <c r="I306" s="23" t="s">
        <v>484</v>
      </c>
      <c r="J306" s="24">
        <v>4</v>
      </c>
      <c r="K306" s="81">
        <v>2.5162037037037038E-2</v>
      </c>
      <c r="L306" s="54">
        <v>19246.890000000003</v>
      </c>
      <c r="M306" s="47">
        <f>+SUMIFS('Base '!$BQ:$BQ,'Base '!$L:$L,I306,'Base '!$BV:$BV,1,'Base '!$F:$F,"tv")</f>
        <v>4</v>
      </c>
      <c r="N306" s="48">
        <f>+SUMIFS('Base '!$BQ:$BQ,'Base '!$L:$L,I306,'Base '!$BW:$BW,1,'Base '!$F:$F,"tv")</f>
        <v>0</v>
      </c>
      <c r="O306" s="36">
        <f>+SUMIFS('Base '!$BQ:$BQ,'Base '!$L:$L,I306,'Base '!$BX:$BX,1,'Base '!$F:$F,"tv")</f>
        <v>0</v>
      </c>
      <c r="R306" s="23" t="s">
        <v>220</v>
      </c>
      <c r="S306" s="24">
        <v>9</v>
      </c>
      <c r="T306" s="81">
        <v>5.1377314814814813E-2</v>
      </c>
      <c r="U306" s="54">
        <v>131128.10000000003</v>
      </c>
      <c r="V306" s="47">
        <f>+SUMIFS('Base '!$BQ:$BQ,'Base '!$BR:$BR,R306,'Base '!$BV:$BV,1,'Base '!$F:$F,"tv")</f>
        <v>5</v>
      </c>
      <c r="W306" s="48">
        <f>+SUMIFS('Base '!$BQ:$BQ,'Base '!$BR:$BR,R306,'Base '!$BW:$BW,1,'Base '!$F:$F,"tv")</f>
        <v>3</v>
      </c>
      <c r="X306" s="36">
        <f>+SUMIFS('Base '!$BQ:$BQ,'Base '!$BR:BR,R306,'Base '!$BX:$BX,1,'Base '!$F:$F,"tv")</f>
        <v>1</v>
      </c>
    </row>
    <row r="307" spans="1:24" ht="15" thickBot="1" x14ac:dyDescent="0.35">
      <c r="A307" s="59" t="s">
        <v>171</v>
      </c>
      <c r="B307" s="56">
        <v>11</v>
      </c>
      <c r="C307" s="57">
        <v>3.5937500000000004E-2</v>
      </c>
      <c r="D307" s="58">
        <v>60493.159999999996</v>
      </c>
      <c r="E307" s="47">
        <f>+SUMIFS('Base '!$BQ:$BQ,'Base '!$G:$G,A307,'Base '!$BV:$BV,1,'Base '!$F:$F,"tv")</f>
        <v>7</v>
      </c>
      <c r="F307" s="48">
        <f>+SUMIFS('Base '!$BQ:$BQ,'Base '!$G:$G,A307,'Base '!$BW:$BW,1,'Base '!$F:$F,"tv")</f>
        <v>3</v>
      </c>
      <c r="G307" s="36">
        <f>+SUMIFS('Base '!$BQ:$BQ,'Base '!$G:$G,A307,'Base '!$BX:$BX,1,'Base '!$F:$F,"tv")</f>
        <v>1</v>
      </c>
      <c r="I307" s="23" t="s">
        <v>1480</v>
      </c>
      <c r="J307" s="24">
        <v>3</v>
      </c>
      <c r="K307" s="81">
        <v>4.2245370370370371E-3</v>
      </c>
      <c r="L307" s="54">
        <v>26590.799999999999</v>
      </c>
      <c r="M307" s="47">
        <f>+SUMIFS('Base '!$BQ:$BQ,'Base '!$L:$L,I307,'Base '!$BV:$BV,1,'Base '!$F:$F,"tv")</f>
        <v>3</v>
      </c>
      <c r="N307" s="48">
        <f>+SUMIFS('Base '!$BQ:$BQ,'Base '!$L:$L,I307,'Base '!$BW:$BW,1,'Base '!$F:$F,"tv")</f>
        <v>0</v>
      </c>
      <c r="O307" s="36">
        <f>+SUMIFS('Base '!$BQ:$BQ,'Base '!$L:$L,I307,'Base '!$BX:$BX,1,'Base '!$F:$F,"tv")</f>
        <v>0</v>
      </c>
      <c r="R307" s="23" t="s">
        <v>262</v>
      </c>
      <c r="S307" s="24">
        <v>6</v>
      </c>
      <c r="T307" s="81">
        <v>1.4201388888888888E-2</v>
      </c>
      <c r="U307" s="54">
        <v>75666.3</v>
      </c>
      <c r="V307" s="47">
        <f>+SUMIFS('Base '!$BQ:$BQ,'Base '!$BR:$BR,R307,'Base '!$BV:$BV,1,'Base '!$F:$F,"tv")</f>
        <v>4</v>
      </c>
      <c r="W307" s="48">
        <f>+SUMIFS('Base '!$BQ:$BQ,'Base '!$BR:$BR,R307,'Base '!$BW:$BW,1,'Base '!$F:$F,"tv")</f>
        <v>2</v>
      </c>
      <c r="X307" s="36">
        <f>+SUMIFS('Base '!$BQ:$BQ,'Base '!$BR:BR,R307,'Base '!$BX:$BX,1,'Base '!$F:$F,"tv")</f>
        <v>0</v>
      </c>
    </row>
    <row r="308" spans="1:24" ht="15" thickBot="1" x14ac:dyDescent="0.35">
      <c r="A308" s="59" t="s">
        <v>261</v>
      </c>
      <c r="B308" s="56">
        <v>11</v>
      </c>
      <c r="C308" s="57">
        <v>3.7974537037037043E-2</v>
      </c>
      <c r="D308" s="58">
        <v>278910</v>
      </c>
      <c r="E308" s="47">
        <f>+SUMIFS('Base '!$BQ:$BQ,'Base '!$G:$G,A308,'Base '!$BV:$BV,1,'Base '!$F:$F,"tv")</f>
        <v>7</v>
      </c>
      <c r="F308" s="48">
        <f>+SUMIFS('Base '!$BQ:$BQ,'Base '!$G:$G,A308,'Base '!$BW:$BW,1,'Base '!$F:$F,"tv")</f>
        <v>4</v>
      </c>
      <c r="G308" s="36">
        <f>+SUMIFS('Base '!$BQ:$BQ,'Base '!$G:$G,A308,'Base '!$BX:$BX,1,'Base '!$F:$F,"tv")</f>
        <v>0</v>
      </c>
      <c r="I308" s="23" t="s">
        <v>300</v>
      </c>
      <c r="J308" s="24">
        <v>3</v>
      </c>
      <c r="K308" s="81">
        <v>1.6539351851851854E-2</v>
      </c>
      <c r="L308" s="54">
        <v>45945</v>
      </c>
      <c r="M308" s="47">
        <f>+SUMIFS('Base '!$BQ:$BQ,'Base '!$L:$L,I308,'Base '!$BV:$BV,1,'Base '!$F:$F,"tv")</f>
        <v>0</v>
      </c>
      <c r="N308" s="48">
        <f>+SUMIFS('Base '!$BQ:$BQ,'Base '!$L:$L,I308,'Base '!$BW:$BW,1,'Base '!$F:$F,"tv")</f>
        <v>3</v>
      </c>
      <c r="O308" s="36">
        <f>+SUMIFS('Base '!$BQ:$BQ,'Base '!$L:$L,I308,'Base '!$BX:$BX,1,'Base '!$F:$F,"tv")</f>
        <v>0</v>
      </c>
      <c r="R308" s="23" t="s">
        <v>267</v>
      </c>
      <c r="S308" s="24">
        <v>4</v>
      </c>
      <c r="T308" s="81">
        <v>9.120370370370369E-3</v>
      </c>
      <c r="U308" s="54">
        <v>42290.75</v>
      </c>
      <c r="V308" s="47">
        <f>+SUMIFS('Base '!$BQ:$BQ,'Base '!$BR:$BR,R308,'Base '!$BV:$BV,1,'Base '!$F:$F,"tv")</f>
        <v>2</v>
      </c>
      <c r="W308" s="48">
        <f>+SUMIFS('Base '!$BQ:$BQ,'Base '!$BR:$BR,R308,'Base '!$BW:$BW,1,'Base '!$F:$F,"tv")</f>
        <v>0</v>
      </c>
      <c r="X308" s="36">
        <f>+SUMIFS('Base '!$BQ:$BQ,'Base '!$BR:BR,R308,'Base '!$BX:$BX,1,'Base '!$F:$F,"tv")</f>
        <v>2</v>
      </c>
    </row>
    <row r="309" spans="1:24" ht="15" thickBot="1" x14ac:dyDescent="0.35">
      <c r="A309" s="23" t="s">
        <v>283</v>
      </c>
      <c r="B309" s="24">
        <v>9</v>
      </c>
      <c r="C309" s="81">
        <v>2.4756944444444443E-2</v>
      </c>
      <c r="D309" s="54">
        <v>22733.02</v>
      </c>
      <c r="E309" s="47">
        <f>+SUMIFS('Base '!$BQ:$BQ,'Base '!$G:$G,A309,'Base '!$BV:$BV,1,'Base '!$F:$F,"tv")</f>
        <v>4</v>
      </c>
      <c r="F309" s="48">
        <f>+SUMIFS('Base '!$BQ:$BQ,'Base '!$G:$G,A309,'Base '!$BW:$BW,1,'Base '!$F:$F,"tv")</f>
        <v>5</v>
      </c>
      <c r="G309" s="36">
        <f>+SUMIFS('Base '!$BQ:$BQ,'Base '!$G:$G,A309,'Base '!$BX:$BX,1,'Base '!$F:$F,"tv")</f>
        <v>0</v>
      </c>
      <c r="I309" s="23" t="s">
        <v>324</v>
      </c>
      <c r="J309" s="24">
        <v>3</v>
      </c>
      <c r="K309" s="81">
        <v>6.1342592592592586E-3</v>
      </c>
      <c r="L309" s="54">
        <v>7932.38</v>
      </c>
      <c r="M309" s="47">
        <f>+SUMIFS('Base '!$BQ:$BQ,'Base '!$L:$L,I309,'Base '!$BV:$BV,1,'Base '!$F:$F,"tv")</f>
        <v>3</v>
      </c>
      <c r="N309" s="48">
        <f>+SUMIFS('Base '!$BQ:$BQ,'Base '!$L:$L,I309,'Base '!$BW:$BW,1,'Base '!$F:$F,"tv")</f>
        <v>0</v>
      </c>
      <c r="O309" s="36">
        <f>+SUMIFS('Base '!$BQ:$BQ,'Base '!$L:$L,I309,'Base '!$BX:$BX,1,'Base '!$F:$F,"tv")</f>
        <v>0</v>
      </c>
      <c r="R309" s="23" t="s">
        <v>235</v>
      </c>
      <c r="S309" s="24">
        <v>3</v>
      </c>
      <c r="T309" s="81">
        <v>1.7129629629629634E-2</v>
      </c>
      <c r="U309" s="54">
        <v>56812.5</v>
      </c>
      <c r="V309" s="47">
        <f>+SUMIFS('Base '!$BQ:$BQ,'Base '!$BR:$BR,R309,'Base '!$BV:$BV,1,'Base '!$F:$F,"tv")</f>
        <v>0</v>
      </c>
      <c r="W309" s="48">
        <f>+SUMIFS('Base '!$BQ:$BQ,'Base '!$BR:$BR,R309,'Base '!$BW:$BW,1,'Base '!$F:$F,"tv")</f>
        <v>3</v>
      </c>
      <c r="X309" s="36">
        <f>+SUMIFS('Base '!$BQ:$BQ,'Base '!$BR:BR,R309,'Base '!$BX:$BX,1,'Base '!$F:$F,"tv")</f>
        <v>0</v>
      </c>
    </row>
    <row r="310" spans="1:24" ht="15" thickBot="1" x14ac:dyDescent="0.35">
      <c r="A310" s="59" t="s">
        <v>1811</v>
      </c>
      <c r="B310" s="56">
        <v>5</v>
      </c>
      <c r="C310" s="57">
        <v>3.1990740740740736E-2</v>
      </c>
      <c r="D310" s="58">
        <v>64132.710000000006</v>
      </c>
      <c r="E310" s="47">
        <f>+SUMIFS('Base '!$BQ:$BQ,'Base '!$G:$G,A310,'Base '!$BV:$BV,1,'Base '!$F:$F,"tv")</f>
        <v>5</v>
      </c>
      <c r="F310" s="48">
        <f>+SUMIFS('Base '!$BQ:$BQ,'Base '!$G:$G,A310,'Base '!$BW:$BW,1,'Base '!$F:$F,"tv")</f>
        <v>0</v>
      </c>
      <c r="G310" s="36">
        <f>+SUMIFS('Base '!$BQ:$BQ,'Base '!$G:$G,A310,'Base '!$BX:$BX,1,'Base '!$F:$F,"tv")</f>
        <v>0</v>
      </c>
      <c r="I310" s="23" t="s">
        <v>726</v>
      </c>
      <c r="J310" s="24">
        <v>2</v>
      </c>
      <c r="K310" s="81">
        <v>6.8171296296296296E-3</v>
      </c>
      <c r="L310" s="54">
        <v>17800</v>
      </c>
      <c r="M310" s="47">
        <f>+SUMIFS('Base '!$BQ:$BQ,'Base '!$L:$L,I310,'Base '!$BV:$BV,1,'Base '!$F:$F,"tv")</f>
        <v>1</v>
      </c>
      <c r="N310" s="48">
        <f>+SUMIFS('Base '!$BQ:$BQ,'Base '!$L:$L,I310,'Base '!$BW:$BW,1,'Base '!$F:$F,"tv")</f>
        <v>1</v>
      </c>
      <c r="O310" s="36">
        <f>+SUMIFS('Base '!$BQ:$BQ,'Base '!$L:$L,I310,'Base '!$BX:$BX,1,'Base '!$F:$F,"tv")</f>
        <v>0</v>
      </c>
      <c r="R310" s="23" t="s">
        <v>216</v>
      </c>
      <c r="S310" s="24">
        <v>2</v>
      </c>
      <c r="T310" s="81">
        <v>5.5555555555555549E-3</v>
      </c>
      <c r="U310" s="54">
        <v>26925.66</v>
      </c>
      <c r="V310" s="47">
        <f>+SUMIFS('Base '!$BQ:$BQ,'Base '!$BR:$BR,R310,'Base '!$BV:$BV,1,'Base '!$F:$F,"tv")</f>
        <v>1</v>
      </c>
      <c r="W310" s="48">
        <f>+SUMIFS('Base '!$BQ:$BQ,'Base '!$BR:$BR,R310,'Base '!$BW:$BW,1,'Base '!$F:$F,"tv")</f>
        <v>1</v>
      </c>
      <c r="X310" s="36">
        <f>+SUMIFS('Base '!$BQ:$BQ,'Base '!$BR:BR,R310,'Base '!$BX:$BX,1,'Base '!$F:$F,"tv")</f>
        <v>0</v>
      </c>
    </row>
    <row r="311" spans="1:24" ht="15" thickBot="1" x14ac:dyDescent="0.35">
      <c r="A311" s="23" t="s">
        <v>284</v>
      </c>
      <c r="B311" s="24">
        <v>5</v>
      </c>
      <c r="C311" s="81">
        <v>3.318287037037037E-2</v>
      </c>
      <c r="D311" s="54">
        <v>18566</v>
      </c>
      <c r="E311" s="47">
        <f>+SUMIFS('Base '!$BQ:$BQ,'Base '!$G:$G,A311,'Base '!$BV:$BV,1,'Base '!$F:$F,"tv")</f>
        <v>0</v>
      </c>
      <c r="F311" s="48">
        <f>+SUMIFS('Base '!$BQ:$BQ,'Base '!$G:$G,A311,'Base '!$BW:$BW,1,'Base '!$F:$F,"tv")</f>
        <v>5</v>
      </c>
      <c r="G311" s="36">
        <f>+SUMIFS('Base '!$BQ:$BQ,'Base '!$G:$G,A311,'Base '!$BX:$BX,1,'Base '!$F:$F,"tv")</f>
        <v>0</v>
      </c>
      <c r="I311" s="23" t="s">
        <v>1895</v>
      </c>
      <c r="J311" s="24">
        <v>2</v>
      </c>
      <c r="K311" s="81">
        <v>2.8935185185185184E-3</v>
      </c>
      <c r="L311" s="54">
        <v>15756.210000000001</v>
      </c>
      <c r="M311" s="47">
        <f>+SUMIFS('Base '!$BQ:$BQ,'Base '!$L:$L,I311,'Base '!$BV:$BV,1,'Base '!$F:$F,"tv")</f>
        <v>1</v>
      </c>
      <c r="N311" s="48">
        <f>+SUMIFS('Base '!$BQ:$BQ,'Base '!$L:$L,I311,'Base '!$BW:$BW,1,'Base '!$F:$F,"tv")</f>
        <v>1</v>
      </c>
      <c r="O311" s="36">
        <f>+SUMIFS('Base '!$BQ:$BQ,'Base '!$L:$L,I311,'Base '!$BX:$BX,1,'Base '!$F:$F,"tv")</f>
        <v>0</v>
      </c>
      <c r="R311" s="23" t="s">
        <v>497</v>
      </c>
      <c r="S311" s="24">
        <v>2</v>
      </c>
      <c r="T311" s="81">
        <v>2.9629629629629628E-3</v>
      </c>
      <c r="U311" s="54">
        <v>9905.26</v>
      </c>
      <c r="V311" s="47">
        <f>+SUMIFS('Base '!$BQ:$BQ,'Base '!$BR:$BR,R311,'Base '!$BV:$BV,1,'Base '!$F:$F,"tv")</f>
        <v>2</v>
      </c>
      <c r="W311" s="48">
        <f>+SUMIFS('Base '!$BQ:$BQ,'Base '!$BR:$BR,R311,'Base '!$BW:$BW,1,'Base '!$F:$F,"tv")</f>
        <v>0</v>
      </c>
      <c r="X311" s="36">
        <f>+SUMIFS('Base '!$BQ:$BQ,'Base '!$BR:BR,R311,'Base '!$BX:$BX,1,'Base '!$F:$F,"tv")</f>
        <v>0</v>
      </c>
    </row>
    <row r="312" spans="1:24" ht="15" thickBot="1" x14ac:dyDescent="0.35">
      <c r="A312" s="59" t="s">
        <v>282</v>
      </c>
      <c r="B312" s="56">
        <v>4</v>
      </c>
      <c r="C312" s="57">
        <v>1.0868055555555556E-2</v>
      </c>
      <c r="D312" s="58">
        <v>33262.5</v>
      </c>
      <c r="E312" s="47">
        <f>+SUMIFS('Base '!$BQ:$BQ,'Base '!$G:$G,A312,'Base '!$BV:$BV,1,'Base '!$F:$F,"tv")</f>
        <v>3</v>
      </c>
      <c r="F312" s="48">
        <f>+SUMIFS('Base '!$BQ:$BQ,'Base '!$G:$G,A312,'Base '!$BW:$BW,1,'Base '!$F:$F,"tv")</f>
        <v>0</v>
      </c>
      <c r="G312" s="36">
        <f>+SUMIFS('Base '!$BQ:$BQ,'Base '!$G:$G,A312,'Base '!$BX:$BX,1,'Base '!$F:$F,"tv")</f>
        <v>1</v>
      </c>
      <c r="I312" s="23" t="s">
        <v>317</v>
      </c>
      <c r="J312" s="24">
        <v>2</v>
      </c>
      <c r="K312" s="81">
        <v>1.1122685185185183E-2</v>
      </c>
      <c r="L312" s="54">
        <v>18727.509999999998</v>
      </c>
      <c r="M312" s="47">
        <f>+SUMIFS('Base '!$BQ:$BQ,'Base '!$L:$L,I312,'Base '!$BV:$BV,1,'Base '!$F:$F,"tv")</f>
        <v>2</v>
      </c>
      <c r="N312" s="48">
        <f>+SUMIFS('Base '!$BQ:$BQ,'Base '!$L:$L,I312,'Base '!$BW:$BW,1,'Base '!$F:$F,"tv")</f>
        <v>0</v>
      </c>
      <c r="O312" s="36">
        <f>+SUMIFS('Base '!$BQ:$BQ,'Base '!$L:$L,I312,'Base '!$BX:$BX,1,'Base '!$F:$F,"tv")</f>
        <v>0</v>
      </c>
      <c r="R312" s="23" t="s">
        <v>223</v>
      </c>
      <c r="S312" s="24">
        <v>2</v>
      </c>
      <c r="T312" s="81">
        <v>9.2824074074074076E-3</v>
      </c>
      <c r="U312" s="54">
        <v>4789.26</v>
      </c>
      <c r="V312" s="47">
        <f>+SUMIFS('Base '!$BQ:$BQ,'Base '!$BR:$BR,R312,'Base '!$BV:$BV,1,'Base '!$F:$F,"tv")</f>
        <v>0</v>
      </c>
      <c r="W312" s="48">
        <f>+SUMIFS('Base '!$BQ:$BQ,'Base '!$BR:$BR,R312,'Base '!$BW:$BW,1,'Base '!$F:$F,"tv")</f>
        <v>2</v>
      </c>
      <c r="X312" s="36">
        <f>+SUMIFS('Base '!$BQ:$BQ,'Base '!$BR:BR,R312,'Base '!$BX:$BX,1,'Base '!$F:$F,"tv")</f>
        <v>0</v>
      </c>
    </row>
    <row r="313" spans="1:24" ht="15" thickBot="1" x14ac:dyDescent="0.35">
      <c r="A313" s="23" t="s">
        <v>2004</v>
      </c>
      <c r="B313" s="56">
        <v>3</v>
      </c>
      <c r="C313" s="81">
        <v>2.0104166666666666E-2</v>
      </c>
      <c r="D313" s="54">
        <v>10155</v>
      </c>
      <c r="E313" s="47">
        <f>+SUMIFS('Base '!$BQ:$BQ,'Base '!$G:$G,A313,'Base '!$BV:$BV,1,'Base '!$F:$F,"tv")</f>
        <v>0</v>
      </c>
      <c r="F313" s="48">
        <f>+SUMIFS('Base '!$BQ:$BQ,'Base '!$G:$G,A313,'Base '!$BW:$BW,1,'Base '!$F:$F,"tv")</f>
        <v>1</v>
      </c>
      <c r="G313" s="36">
        <f>+SUMIFS('Base '!$BQ:$BQ,'Base '!$G:$G,A313,'Base '!$BX:$BX,1,'Base '!$F:$F,"tv")</f>
        <v>2</v>
      </c>
      <c r="I313" s="23" t="s">
        <v>308</v>
      </c>
      <c r="J313" s="24">
        <v>2</v>
      </c>
      <c r="K313" s="81">
        <v>4.340277777777778E-3</v>
      </c>
      <c r="L313" s="54">
        <v>5853.38</v>
      </c>
      <c r="M313" s="47">
        <f>+SUMIFS('Base '!$BQ:$BQ,'Base '!$L:$L,I313,'Base '!$BV:$BV,1,'Base '!$F:$F,"tv")</f>
        <v>2</v>
      </c>
      <c r="N313" s="48">
        <f>+SUMIFS('Base '!$BQ:$BQ,'Base '!$L:$L,I313,'Base '!$BW:$BW,1,'Base '!$F:$F,"tv")</f>
        <v>0</v>
      </c>
      <c r="O313" s="36">
        <f>+SUMIFS('Base '!$BQ:$BQ,'Base '!$L:$L,I313,'Base '!$BX:$BX,1,'Base '!$F:$F,"tv")</f>
        <v>0</v>
      </c>
      <c r="R313" s="23" t="s">
        <v>219</v>
      </c>
      <c r="S313" s="24">
        <v>2</v>
      </c>
      <c r="T313" s="81">
        <v>2.7893518518518519E-3</v>
      </c>
      <c r="U313" s="54">
        <v>15450.68</v>
      </c>
    </row>
    <row r="314" spans="1:24" x14ac:dyDescent="0.3">
      <c r="A314" s="23" t="s">
        <v>1401</v>
      </c>
      <c r="B314" s="24">
        <v>3</v>
      </c>
      <c r="C314" s="81">
        <v>2.4421296296296296E-3</v>
      </c>
      <c r="D314" s="54">
        <v>14850.380000000001</v>
      </c>
      <c r="I314" s="23" t="s">
        <v>1927</v>
      </c>
      <c r="J314" s="24">
        <v>2</v>
      </c>
      <c r="K314" s="81">
        <v>4.5833333333333334E-3</v>
      </c>
      <c r="L314" s="54">
        <v>21209.31</v>
      </c>
      <c r="R314" s="23" t="s">
        <v>218</v>
      </c>
      <c r="S314" s="24">
        <v>2</v>
      </c>
      <c r="T314" s="81">
        <v>5.4861111111111109E-3</v>
      </c>
      <c r="U314" s="54">
        <v>23722.799999999999</v>
      </c>
    </row>
    <row r="315" spans="1:24" x14ac:dyDescent="0.3">
      <c r="A315" s="59" t="s">
        <v>274</v>
      </c>
      <c r="B315" s="56">
        <v>2</v>
      </c>
      <c r="C315" s="57">
        <v>1.0995370370370371E-3</v>
      </c>
      <c r="D315" s="58">
        <v>4725</v>
      </c>
      <c r="I315" s="23" t="s">
        <v>509</v>
      </c>
      <c r="J315" s="24">
        <v>2</v>
      </c>
      <c r="K315" s="81">
        <v>3.5416666666666669E-3</v>
      </c>
      <c r="L315" s="54">
        <v>28307.55</v>
      </c>
      <c r="R315" s="116" t="s">
        <v>166</v>
      </c>
      <c r="S315" s="56">
        <v>2</v>
      </c>
      <c r="T315" s="81">
        <v>3.1018518518518522E-3</v>
      </c>
      <c r="U315" s="54">
        <v>22626.45</v>
      </c>
    </row>
    <row r="316" spans="1:24" x14ac:dyDescent="0.3">
      <c r="A316" s="23" t="s">
        <v>275</v>
      </c>
      <c r="B316" s="24">
        <v>2</v>
      </c>
      <c r="C316" s="81">
        <v>6.8171296296296296E-3</v>
      </c>
      <c r="D316" s="54">
        <v>17800</v>
      </c>
      <c r="I316" s="23" t="s">
        <v>294</v>
      </c>
      <c r="J316" s="24">
        <v>2</v>
      </c>
      <c r="K316" s="81">
        <v>1.1909722222222221E-2</v>
      </c>
      <c r="L316" s="54">
        <v>32999.4</v>
      </c>
      <c r="R316" s="23" t="s">
        <v>270</v>
      </c>
      <c r="S316" s="24">
        <v>2</v>
      </c>
      <c r="T316" s="81">
        <v>1.457175925925926E-2</v>
      </c>
      <c r="U316" s="54">
        <v>40128.75</v>
      </c>
    </row>
    <row r="317" spans="1:24" x14ac:dyDescent="0.3">
      <c r="A317" s="23" t="s">
        <v>2962</v>
      </c>
      <c r="B317" s="24">
        <v>1</v>
      </c>
      <c r="C317" s="81">
        <v>4.6064814814814814E-3</v>
      </c>
      <c r="D317" s="54">
        <v>62</v>
      </c>
      <c r="I317" s="23" t="s">
        <v>2465</v>
      </c>
      <c r="J317" s="24">
        <v>2</v>
      </c>
      <c r="K317" s="81">
        <v>3.2291666666666666E-3</v>
      </c>
      <c r="L317" s="54">
        <v>4335.38</v>
      </c>
      <c r="R317" s="23" t="s">
        <v>214</v>
      </c>
      <c r="S317" s="24">
        <v>2</v>
      </c>
      <c r="T317" s="81">
        <v>3.7962962962962963E-3</v>
      </c>
      <c r="U317" s="54">
        <v>18048.75</v>
      </c>
    </row>
    <row r="318" spans="1:24" x14ac:dyDescent="0.3">
      <c r="A318" s="23" t="s">
        <v>2567</v>
      </c>
      <c r="B318" s="24">
        <v>1</v>
      </c>
      <c r="C318" s="81">
        <v>3.472222222222222E-3</v>
      </c>
      <c r="D318" s="54">
        <v>62</v>
      </c>
      <c r="I318" s="23" t="s">
        <v>1097</v>
      </c>
      <c r="J318" s="24">
        <v>1</v>
      </c>
      <c r="K318" s="81">
        <v>4.9768518518518521E-4</v>
      </c>
      <c r="L318" s="54">
        <v>4015.95</v>
      </c>
      <c r="R318" s="23" t="s">
        <v>167</v>
      </c>
      <c r="S318" s="56">
        <v>2</v>
      </c>
      <c r="T318" s="81">
        <v>1.3298611111111112E-2</v>
      </c>
      <c r="U318" s="54">
        <v>8259.880000000001</v>
      </c>
    </row>
    <row r="319" spans="1:24" x14ac:dyDescent="0.3">
      <c r="A319" s="23" t="s">
        <v>199</v>
      </c>
      <c r="B319" s="24">
        <v>117</v>
      </c>
      <c r="C319" s="81">
        <v>0.45127314814814801</v>
      </c>
      <c r="D319" s="54">
        <v>1235659.5399999993</v>
      </c>
      <c r="I319" s="23" t="s">
        <v>338</v>
      </c>
      <c r="J319" s="24">
        <v>1</v>
      </c>
      <c r="K319" s="81">
        <v>1.4583333333333334E-3</v>
      </c>
      <c r="L319" s="54">
        <v>11656.05</v>
      </c>
      <c r="R319" s="23" t="s">
        <v>215</v>
      </c>
      <c r="S319" s="24">
        <v>1</v>
      </c>
      <c r="T319" s="81">
        <v>8.1018518518518516E-4</v>
      </c>
      <c r="U319" s="54">
        <v>6464.7</v>
      </c>
    </row>
    <row r="320" spans="1:24" x14ac:dyDescent="0.3">
      <c r="I320" s="23" t="s">
        <v>304</v>
      </c>
      <c r="J320" s="24">
        <v>1</v>
      </c>
      <c r="K320" s="81">
        <v>2.1296296296296298E-3</v>
      </c>
      <c r="L320" s="54">
        <v>5907.31</v>
      </c>
      <c r="R320" s="23" t="s">
        <v>299</v>
      </c>
      <c r="S320" s="24">
        <v>1</v>
      </c>
      <c r="T320" s="81">
        <v>7.175925925925927E-4</v>
      </c>
      <c r="U320" s="54">
        <v>5310</v>
      </c>
    </row>
    <row r="321" spans="1:21" x14ac:dyDescent="0.3">
      <c r="I321" s="23" t="s">
        <v>318</v>
      </c>
      <c r="J321" s="24">
        <v>1</v>
      </c>
      <c r="K321" s="81">
        <v>4.2592592592592595E-3</v>
      </c>
      <c r="L321" s="54">
        <v>3262.5</v>
      </c>
      <c r="R321" s="23" t="s">
        <v>229</v>
      </c>
      <c r="S321" s="24">
        <v>1</v>
      </c>
      <c r="T321" s="81">
        <v>5.3935185185185188E-3</v>
      </c>
      <c r="U321" s="54">
        <v>2723</v>
      </c>
    </row>
    <row r="322" spans="1:21" x14ac:dyDescent="0.3">
      <c r="I322" s="23" t="s">
        <v>337</v>
      </c>
      <c r="J322" s="24">
        <v>1</v>
      </c>
      <c r="K322" s="81">
        <v>2.1759259259259258E-3</v>
      </c>
      <c r="L322" s="54">
        <v>6043.1</v>
      </c>
      <c r="R322" s="23" t="s">
        <v>305</v>
      </c>
      <c r="S322" s="24">
        <v>1</v>
      </c>
      <c r="T322" s="81">
        <v>2.1296296296296298E-3</v>
      </c>
      <c r="U322" s="54">
        <v>5907.31</v>
      </c>
    </row>
    <row r="323" spans="1:21" x14ac:dyDescent="0.3">
      <c r="I323" s="23" t="s">
        <v>199</v>
      </c>
      <c r="J323" s="24">
        <v>117</v>
      </c>
      <c r="K323" s="81">
        <v>0.45127314814814801</v>
      </c>
      <c r="L323" s="54">
        <v>1235659.5399999998</v>
      </c>
      <c r="R323" s="23" t="s">
        <v>257</v>
      </c>
      <c r="S323" s="24">
        <v>1</v>
      </c>
      <c r="T323" s="81">
        <v>4.4212962962962956E-3</v>
      </c>
      <c r="U323" s="54">
        <v>12255.96</v>
      </c>
    </row>
    <row r="324" spans="1:21" x14ac:dyDescent="0.3">
      <c r="R324" s="23" t="s">
        <v>314</v>
      </c>
      <c r="S324" s="24">
        <v>1</v>
      </c>
      <c r="T324" s="81">
        <v>1.689814814814815E-3</v>
      </c>
      <c r="U324" s="54">
        <v>13517.1</v>
      </c>
    </row>
    <row r="325" spans="1:21" x14ac:dyDescent="0.3">
      <c r="R325" s="23" t="s">
        <v>269</v>
      </c>
      <c r="S325" s="24">
        <v>1</v>
      </c>
      <c r="T325" s="81">
        <v>4.7453703703703704E-4</v>
      </c>
      <c r="U325" s="54">
        <v>482.63</v>
      </c>
    </row>
    <row r="326" spans="1:21" x14ac:dyDescent="0.3">
      <c r="A326" s="6" t="s">
        <v>5</v>
      </c>
      <c r="B326" s="6" t="s">
        <v>134</v>
      </c>
      <c r="R326" s="23" t="s">
        <v>222</v>
      </c>
      <c r="S326" s="24">
        <v>1</v>
      </c>
      <c r="T326" s="81">
        <v>2.9745370370370373E-3</v>
      </c>
      <c r="U326" s="54">
        <v>8201.25</v>
      </c>
    </row>
    <row r="327" spans="1:21" x14ac:dyDescent="0.3">
      <c r="R327" s="23" t="s">
        <v>285</v>
      </c>
      <c r="S327" s="24">
        <v>1</v>
      </c>
      <c r="T327" s="81">
        <v>1.6087962962962963E-3</v>
      </c>
      <c r="U327" s="54">
        <v>2701.88</v>
      </c>
    </row>
    <row r="328" spans="1:21" ht="30.6" x14ac:dyDescent="0.3">
      <c r="A328" s="6" t="s">
        <v>198</v>
      </c>
      <c r="B328" s="62" t="s">
        <v>202</v>
      </c>
      <c r="C328" s="62" t="s">
        <v>209</v>
      </c>
      <c r="R328" s="23" t="s">
        <v>2415</v>
      </c>
      <c r="S328" s="24">
        <v>1</v>
      </c>
      <c r="T328" s="81">
        <v>5.3240740740740744E-4</v>
      </c>
      <c r="U328" s="54">
        <v>403.13</v>
      </c>
    </row>
    <row r="329" spans="1:21" x14ac:dyDescent="0.3">
      <c r="A329" s="60" t="s">
        <v>142</v>
      </c>
      <c r="B329" s="63">
        <v>3.5249999999999999</v>
      </c>
      <c r="C329" s="61">
        <v>20</v>
      </c>
      <c r="R329" s="23" t="s">
        <v>636</v>
      </c>
      <c r="S329" s="24">
        <v>1</v>
      </c>
      <c r="T329" s="81">
        <v>9.7222222222222224E-3</v>
      </c>
      <c r="U329" s="54">
        <v>7434.38</v>
      </c>
    </row>
    <row r="330" spans="1:21" x14ac:dyDescent="0.3">
      <c r="A330" s="60" t="s">
        <v>258</v>
      </c>
      <c r="B330" s="63">
        <v>2.9642857142857144</v>
      </c>
      <c r="C330" s="61">
        <v>14</v>
      </c>
      <c r="R330" s="23" t="s">
        <v>312</v>
      </c>
      <c r="S330" s="24">
        <v>1</v>
      </c>
      <c r="T330" s="81">
        <v>7.407407407407407E-4</v>
      </c>
      <c r="U330" s="54">
        <v>1237.5</v>
      </c>
    </row>
    <row r="331" spans="1:21" x14ac:dyDescent="0.3">
      <c r="A331" s="60" t="s">
        <v>135</v>
      </c>
      <c r="B331" s="63">
        <v>3.4230769230769229</v>
      </c>
      <c r="C331" s="61">
        <v>13</v>
      </c>
      <c r="R331" s="23" t="s">
        <v>238</v>
      </c>
      <c r="S331" s="24">
        <v>1</v>
      </c>
      <c r="T331" s="81">
        <v>7.0486111111111105E-3</v>
      </c>
      <c r="U331" s="54">
        <v>19406.25</v>
      </c>
    </row>
    <row r="332" spans="1:21" x14ac:dyDescent="0.3">
      <c r="A332" s="60" t="s">
        <v>248</v>
      </c>
      <c r="B332" s="63">
        <v>3.2692307692307692</v>
      </c>
      <c r="C332" s="61">
        <v>13</v>
      </c>
      <c r="R332" s="23" t="s">
        <v>341</v>
      </c>
      <c r="S332" s="24">
        <v>1</v>
      </c>
      <c r="T332" s="81">
        <v>1.6203703703703703E-3</v>
      </c>
      <c r="U332" s="54">
        <v>1633.5</v>
      </c>
    </row>
    <row r="333" spans="1:21" x14ac:dyDescent="0.3">
      <c r="A333" s="60" t="s">
        <v>171</v>
      </c>
      <c r="B333" s="63">
        <v>3.5909090909090908</v>
      </c>
      <c r="C333" s="61">
        <v>11</v>
      </c>
      <c r="R333" s="23" t="s">
        <v>239</v>
      </c>
      <c r="S333" s="24">
        <v>1</v>
      </c>
      <c r="T333" s="81">
        <v>1.0763888888888889E-3</v>
      </c>
      <c r="U333" s="54">
        <v>2970</v>
      </c>
    </row>
    <row r="334" spans="1:21" x14ac:dyDescent="0.3">
      <c r="A334" s="60" t="s">
        <v>261</v>
      </c>
      <c r="B334" s="63">
        <v>3.9090909090909092</v>
      </c>
      <c r="C334" s="61">
        <v>11</v>
      </c>
      <c r="R334" s="23" t="s">
        <v>2457</v>
      </c>
      <c r="S334" s="24">
        <v>1</v>
      </c>
      <c r="T334" s="81">
        <v>4.0162037037037033E-3</v>
      </c>
      <c r="U334" s="54">
        <v>11135.6</v>
      </c>
    </row>
    <row r="335" spans="1:21" x14ac:dyDescent="0.3">
      <c r="A335" s="42" t="s">
        <v>283</v>
      </c>
      <c r="B335" s="63">
        <v>3.5</v>
      </c>
      <c r="C335" s="43">
        <v>9</v>
      </c>
      <c r="R335" s="23" t="s">
        <v>240</v>
      </c>
      <c r="S335" s="24">
        <v>1</v>
      </c>
      <c r="T335" s="81">
        <v>1.0775462962962964E-2</v>
      </c>
      <c r="U335" s="54">
        <v>29666.25</v>
      </c>
    </row>
    <row r="336" spans="1:21" x14ac:dyDescent="0.3">
      <c r="A336" s="60" t="s">
        <v>1811</v>
      </c>
      <c r="B336" s="63">
        <v>5</v>
      </c>
      <c r="C336" s="61">
        <v>5</v>
      </c>
      <c r="R336" s="23" t="s">
        <v>249</v>
      </c>
      <c r="S336" s="24">
        <v>1</v>
      </c>
      <c r="T336" s="81">
        <v>1.9907407407407408E-3</v>
      </c>
      <c r="U336" s="54">
        <v>5499.9</v>
      </c>
    </row>
    <row r="337" spans="1:21" x14ac:dyDescent="0.3">
      <c r="A337" s="42" t="s">
        <v>284</v>
      </c>
      <c r="B337" s="63">
        <v>2.5</v>
      </c>
      <c r="C337" s="43">
        <v>5</v>
      </c>
      <c r="R337" s="23" t="s">
        <v>199</v>
      </c>
      <c r="S337" s="24">
        <v>117</v>
      </c>
      <c r="T337" s="81">
        <v>0.45127314814814812</v>
      </c>
      <c r="U337" s="54">
        <v>1235659.5399999996</v>
      </c>
    </row>
    <row r="338" spans="1:21" x14ac:dyDescent="0.3">
      <c r="A338" s="60" t="s">
        <v>282</v>
      </c>
      <c r="B338" s="63">
        <v>4</v>
      </c>
      <c r="C338" s="61">
        <v>4</v>
      </c>
    </row>
    <row r="339" spans="1:21" x14ac:dyDescent="0.3">
      <c r="A339" s="42" t="s">
        <v>2004</v>
      </c>
      <c r="B339" s="63">
        <v>1.8333333333333333</v>
      </c>
      <c r="C339" s="43">
        <v>3</v>
      </c>
    </row>
    <row r="340" spans="1:21" x14ac:dyDescent="0.3">
      <c r="A340" s="42" t="s">
        <v>1401</v>
      </c>
      <c r="B340" s="63">
        <v>4.666666666666667</v>
      </c>
      <c r="C340" s="43">
        <v>3</v>
      </c>
    </row>
    <row r="341" spans="1:21" x14ac:dyDescent="0.3">
      <c r="A341" s="60" t="s">
        <v>274</v>
      </c>
      <c r="B341" s="63">
        <v>5</v>
      </c>
      <c r="C341" s="61">
        <v>2</v>
      </c>
    </row>
    <row r="342" spans="1:21" x14ac:dyDescent="0.3">
      <c r="A342" s="42" t="s">
        <v>275</v>
      </c>
      <c r="B342" s="63">
        <v>3.75</v>
      </c>
      <c r="C342" s="43">
        <v>2</v>
      </c>
    </row>
    <row r="343" spans="1:21" x14ac:dyDescent="0.3">
      <c r="A343" s="42" t="s">
        <v>2962</v>
      </c>
      <c r="B343" s="63">
        <v>2.5</v>
      </c>
      <c r="C343" s="43">
        <v>1</v>
      </c>
    </row>
    <row r="344" spans="1:21" x14ac:dyDescent="0.3">
      <c r="A344" s="42" t="s">
        <v>2567</v>
      </c>
      <c r="B344" s="63">
        <v>2.5</v>
      </c>
      <c r="C344" s="43">
        <v>1</v>
      </c>
    </row>
    <row r="345" spans="1:21" x14ac:dyDescent="0.3">
      <c r="A345" s="42" t="s">
        <v>199</v>
      </c>
      <c r="B345" s="63">
        <v>3.4914529914529915</v>
      </c>
      <c r="C345" s="43">
        <v>117</v>
      </c>
    </row>
  </sheetData>
  <pageMargins left="0.7" right="0.7" top="0.75" bottom="0.75" header="0.3" footer="0.3"/>
  <pageSetup orientation="portrait" horizontalDpi="4294967293" verticalDpi="0" r:id="rId8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X546"/>
  <sheetViews>
    <sheetView topLeftCell="L297" zoomScale="84" zoomScaleNormal="84" workbookViewId="0">
      <selection activeCell="T308" sqref="T308:T317"/>
    </sheetView>
  </sheetViews>
  <sheetFormatPr baseColWidth="10" defaultColWidth="11.44140625" defaultRowHeight="14.4" x14ac:dyDescent="0.3"/>
  <cols>
    <col min="1" max="1" width="24.5546875" style="6" bestFit="1" customWidth="1"/>
    <col min="2" max="2" width="16.5546875" style="6" bestFit="1" customWidth="1"/>
    <col min="3" max="3" width="11.77734375" style="6" bestFit="1" customWidth="1"/>
    <col min="4" max="4" width="15" style="6" bestFit="1" customWidth="1"/>
    <col min="5" max="5" width="16.6640625" style="6" bestFit="1" customWidth="1"/>
    <col min="6" max="6" width="12.6640625" style="6" bestFit="1" customWidth="1"/>
    <col min="7" max="7" width="24.5546875" style="6" bestFit="1" customWidth="1"/>
    <col min="8" max="8" width="16.6640625" style="6" bestFit="1" customWidth="1"/>
    <col min="9" max="9" width="48.6640625" style="6" bestFit="1" customWidth="1"/>
    <col min="10" max="10" width="15.109375" style="6" bestFit="1" customWidth="1"/>
    <col min="11" max="11" width="9.88671875" style="6" bestFit="1" customWidth="1"/>
    <col min="12" max="12" width="13" style="6" bestFit="1" customWidth="1"/>
    <col min="13" max="14" width="15.5546875" style="6" customWidth="1"/>
    <col min="15" max="17" width="13.5546875" style="6" customWidth="1"/>
    <col min="18" max="18" width="31.21875" style="6" bestFit="1" customWidth="1"/>
    <col min="19" max="19" width="15.109375" style="6" bestFit="1" customWidth="1"/>
    <col min="20" max="20" width="9.88671875" style="6" bestFit="1" customWidth="1"/>
    <col min="21" max="21" width="14" style="6" bestFit="1" customWidth="1"/>
    <col min="22" max="24" width="17" style="6" customWidth="1"/>
    <col min="25" max="16384" width="11.44140625" style="6"/>
  </cols>
  <sheetData>
    <row r="2" spans="1:4" x14ac:dyDescent="0.3">
      <c r="A2" s="13" t="s">
        <v>188</v>
      </c>
      <c r="B2" s="10">
        <f>+SUMIFS('Base '!$BQ:$BQ,'Base '!$F:$F,"prensa")</f>
        <v>301</v>
      </c>
    </row>
    <row r="3" spans="1:4" x14ac:dyDescent="0.3">
      <c r="A3" s="8"/>
      <c r="B3" s="8"/>
    </row>
    <row r="4" spans="1:4" x14ac:dyDescent="0.3">
      <c r="A4" s="7" t="s">
        <v>57</v>
      </c>
      <c r="B4" s="11">
        <f>+AVERAGEIFS('Base '!$BU:$BU,'Base '!$F:$F,"prensa")</f>
        <v>3.3813122923588099</v>
      </c>
    </row>
    <row r="5" spans="1:4" x14ac:dyDescent="0.3">
      <c r="D5" s="14" t="s">
        <v>190</v>
      </c>
    </row>
    <row r="6" spans="1:4" x14ac:dyDescent="0.3">
      <c r="A6" s="14" t="s">
        <v>18</v>
      </c>
      <c r="B6" s="12">
        <f>+SUMIFS('Base '!$S:$S,'Base '!$F:$F,"prensa")</f>
        <v>1318</v>
      </c>
      <c r="D6" s="12">
        <f>+AVERAGEIFS('Base '!$S:$S,'Base '!$F:$F,"prensa")</f>
        <v>4.3787375415282392</v>
      </c>
    </row>
    <row r="8" spans="1:4" x14ac:dyDescent="0.3">
      <c r="A8" s="15" t="s">
        <v>192</v>
      </c>
      <c r="B8" s="17">
        <f>+SUMIFS('Base '!U:U,'Base '!BV:BV,1,'Base '!$F:$F,"prensa")</f>
        <v>70184</v>
      </c>
    </row>
    <row r="9" spans="1:4" x14ac:dyDescent="0.3">
      <c r="B9" s="37"/>
    </row>
    <row r="10" spans="1:4" x14ac:dyDescent="0.3">
      <c r="B10" s="37"/>
    </row>
    <row r="11" spans="1:4" x14ac:dyDescent="0.3">
      <c r="A11" s="33" t="s">
        <v>181</v>
      </c>
      <c r="B11" s="34" t="s">
        <v>182</v>
      </c>
      <c r="C11" s="35" t="s">
        <v>183</v>
      </c>
    </row>
    <row r="12" spans="1:4" x14ac:dyDescent="0.3">
      <c r="A12" s="68">
        <f>+SUM(G28:G31)/B2</f>
        <v>0.42524916943521596</v>
      </c>
      <c r="B12" s="69">
        <f>+SUM(H28:H31)/B2</f>
        <v>0.53820598006644516</v>
      </c>
      <c r="C12" s="105">
        <f>+SUM(I28:I31)/B2</f>
        <v>3.6544850498338874E-2</v>
      </c>
    </row>
    <row r="13" spans="1:4" x14ac:dyDescent="0.3">
      <c r="B13" s="37"/>
    </row>
    <row r="14" spans="1:4" x14ac:dyDescent="0.3">
      <c r="B14" s="37"/>
    </row>
    <row r="15" spans="1:4" x14ac:dyDescent="0.3">
      <c r="A15" s="7" t="s">
        <v>204</v>
      </c>
      <c r="B15" s="41">
        <f>+SUM(G28:I28)</f>
        <v>301</v>
      </c>
    </row>
    <row r="16" spans="1:4" x14ac:dyDescent="0.3">
      <c r="A16" s="7" t="s">
        <v>205</v>
      </c>
      <c r="B16" s="41">
        <f>+SUM(G29:I29)</f>
        <v>0</v>
      </c>
    </row>
    <row r="17" spans="1:10" x14ac:dyDescent="0.3">
      <c r="A17" s="7" t="s">
        <v>206</v>
      </c>
      <c r="B17" s="41">
        <f>+SUM(G30:I30)</f>
        <v>0</v>
      </c>
    </row>
    <row r="18" spans="1:10" x14ac:dyDescent="0.3">
      <c r="A18" s="7" t="s">
        <v>207</v>
      </c>
      <c r="B18" s="41">
        <f>+SUM(G31:I31)</f>
        <v>0</v>
      </c>
    </row>
    <row r="19" spans="1:10" x14ac:dyDescent="0.3">
      <c r="B19" s="37"/>
    </row>
    <row r="20" spans="1:10" x14ac:dyDescent="0.3">
      <c r="B20" s="37"/>
    </row>
    <row r="21" spans="1:10" x14ac:dyDescent="0.3">
      <c r="A21" s="37"/>
      <c r="B21" s="37"/>
    </row>
    <row r="23" spans="1:10" x14ac:dyDescent="0.3">
      <c r="A23" s="7" t="s">
        <v>74</v>
      </c>
      <c r="B23" s="7" t="s">
        <v>194</v>
      </c>
      <c r="C23" s="7" t="s">
        <v>195</v>
      </c>
      <c r="D23" s="7" t="s">
        <v>196</v>
      </c>
    </row>
    <row r="24" spans="1:10" x14ac:dyDescent="0.3">
      <c r="A24" s="20">
        <f>(SUMIFS('Base '!$BQ:$BQ,'Base '!$AX:$AX,"Protagonista",'Base '!$F:$F,"prensa"))/$B$2</f>
        <v>0.37873754152823919</v>
      </c>
      <c r="B24" s="21">
        <f>(SUMIFS('Base '!$BQ:$BQ,'Base '!$AE:$AE,"Titular",'Base '!$F:$F,"prensa"))/$B$2</f>
        <v>0.1461794019933555</v>
      </c>
      <c r="C24" s="21">
        <f>(SUMIFS('Base '!$BQ:$BQ,'Base '!$AM:$AM,"Sí",'Base '!$F:$F,"prensa"))/$B$2</f>
        <v>0.10963455149501661</v>
      </c>
      <c r="D24" s="21">
        <f>(SUMIFS('Base '!$BQ:$BQ,'Base '!$AE:$AE,"Portada",'Base '!$F:$F,"prensa"))/$B$2</f>
        <v>5.3156146179401995E-2</v>
      </c>
    </row>
    <row r="27" spans="1:10" x14ac:dyDescent="0.3">
      <c r="A27" s="32" t="s">
        <v>203</v>
      </c>
      <c r="B27" s="33" t="s">
        <v>181</v>
      </c>
      <c r="C27" s="34" t="s">
        <v>182</v>
      </c>
      <c r="D27" s="35" t="s">
        <v>183</v>
      </c>
      <c r="F27" s="32" t="s">
        <v>203</v>
      </c>
      <c r="G27" s="33" t="s">
        <v>181</v>
      </c>
      <c r="H27" s="34" t="s">
        <v>182</v>
      </c>
      <c r="I27" s="35" t="s">
        <v>183</v>
      </c>
    </row>
    <row r="28" spans="1:10" x14ac:dyDescent="0.3">
      <c r="A28" s="28">
        <v>1</v>
      </c>
      <c r="B28" s="30">
        <f>+SUMIFS('Base '!$BQ:$BQ,'Base '!$BS:$BS,A28,'Base '!$BV:$BV,1,'Base '!$F:$F,"prensa")</f>
        <v>5</v>
      </c>
      <c r="C28" s="31">
        <f>+SUMIFS('Base '!$BQ:$BQ,'Base '!$BS:$BS,A28,'Base '!$BW:$BW,1,'Base '!$F:$F,"prensa")</f>
        <v>14</v>
      </c>
      <c r="D28" s="36">
        <f>+SUMIFS('Base '!$BQ:$BQ,'Base '!$BS:$BS,A28,'Base '!$BX:$BX,1,'Base '!$F:$F,"prensa")</f>
        <v>2</v>
      </c>
      <c r="F28" s="38" t="s">
        <v>204</v>
      </c>
      <c r="G28" s="30">
        <f>+SUMIFS('Base '!$BQ:$BQ,'Base '!$F:$F,"prensa",'Base '!$BV:$BV,1)</f>
        <v>128</v>
      </c>
      <c r="H28" s="31">
        <f>+SUMIFS('Base '!$BQ:$BQ,'Base '!$F:$F,"prensa",'Base '!$BW:$BW,1)</f>
        <v>162</v>
      </c>
      <c r="I28" s="36">
        <f>+SUMIFS('Base '!$BQ:$BQ,'Base '!$F:$F,"prensa",'Base '!$BX:$BX,1)</f>
        <v>11</v>
      </c>
    </row>
    <row r="29" spans="1:10" x14ac:dyDescent="0.3">
      <c r="A29" s="29">
        <v>2</v>
      </c>
      <c r="B29" s="30">
        <f>+SUMIFS('Base '!$BQ:$BQ,'Base '!$BS:$BS,A29,'Base '!$BV:$BV,1,'Base '!$F:$F,"prensa")</f>
        <v>0</v>
      </c>
      <c r="C29" s="31">
        <f>+SUMIFS('Base '!$BQ:$BQ,'Base '!$BS:$BS,A29,'Base '!$BW:$BW,1,'Base '!$F:$F,"prensa")</f>
        <v>6</v>
      </c>
      <c r="D29" s="36">
        <f>+SUMIFS('Base '!$BQ:$BQ,'Base '!$BS:$BS,A29,'Base '!$BX:$BX,1,'Base '!$F:$F,"prensa")</f>
        <v>0</v>
      </c>
      <c r="F29" s="38" t="s">
        <v>205</v>
      </c>
      <c r="G29" s="30"/>
      <c r="H29" s="31"/>
      <c r="I29" s="36"/>
    </row>
    <row r="30" spans="1:10" x14ac:dyDescent="0.3">
      <c r="A30" s="29">
        <v>3</v>
      </c>
      <c r="B30" s="30">
        <f>+SUMIFS('Base '!$BQ:$BQ,'Base '!$BS:$BS,A30,'Base '!$BV:$BV,1,'Base '!$F:$F,"prensa")</f>
        <v>6</v>
      </c>
      <c r="C30" s="31">
        <f>+SUMIFS('Base '!$BQ:$BQ,'Base '!$BS:$BS,A30,'Base '!$BW:$BW,1,'Base '!$F:$F,"prensa")</f>
        <v>12</v>
      </c>
      <c r="D30" s="36">
        <f>+SUMIFS('Base '!$BQ:$BQ,'Base '!$BS:$BS,A30,'Base '!$BX:$BX,1,'Base '!$F:$F,"prensa")</f>
        <v>0</v>
      </c>
      <c r="F30" s="38" t="s">
        <v>206</v>
      </c>
      <c r="G30" s="30"/>
      <c r="H30" s="31"/>
      <c r="I30" s="36"/>
    </row>
    <row r="31" spans="1:10" x14ac:dyDescent="0.3">
      <c r="A31" s="29">
        <v>4</v>
      </c>
      <c r="B31" s="30">
        <f>+SUMIFS('Base '!$BQ:$BQ,'Base '!$BS:$BS,A31,'Base '!$BV:$BV,1,'Base '!$F:$F,"prensa")</f>
        <v>0</v>
      </c>
      <c r="C31" s="31">
        <f>+SUMIFS('Base '!$BQ:$BQ,'Base '!$BS:$BS,A31,'Base '!$BW:$BW,1,'Base '!$F:$F,"prensa")</f>
        <v>0</v>
      </c>
      <c r="D31" s="36">
        <f>+SUMIFS('Base '!$BQ:$BQ,'Base '!$BS:$BS,A31,'Base '!$BX:$BX,1,'Base '!$F:$F,"prensa")</f>
        <v>0</v>
      </c>
      <c r="F31" s="38" t="s">
        <v>207</v>
      </c>
      <c r="G31" s="30"/>
      <c r="H31" s="31"/>
      <c r="I31" s="36"/>
    </row>
    <row r="32" spans="1:10" x14ac:dyDescent="0.3">
      <c r="A32" s="29">
        <v>5</v>
      </c>
      <c r="B32" s="30">
        <f>+SUMIFS('Base '!$BQ:$BQ,'Base '!$BS:$BS,A32,'Base '!$BV:$BV,1,'Base '!$F:$F,"prensa")</f>
        <v>0</v>
      </c>
      <c r="C32" s="31">
        <f>+SUMIFS('Base '!$BQ:$BQ,'Base '!$BS:$BS,A32,'Base '!$BW:$BW,1,'Base '!$F:$F,"prensa")</f>
        <v>1</v>
      </c>
      <c r="D32" s="36">
        <f>+SUMIFS('Base '!$BQ:$BQ,'Base '!$BS:$BS,A32,'Base '!$BX:$BX,1,'Base '!$F:$F,"prensa")</f>
        <v>0</v>
      </c>
      <c r="F32" s="39" t="s">
        <v>208</v>
      </c>
      <c r="G32" s="30">
        <f>+SUM(G28:G31)</f>
        <v>128</v>
      </c>
      <c r="H32" s="31">
        <f t="shared" ref="H32:I32" si="0">+SUM(H28:H31)</f>
        <v>162</v>
      </c>
      <c r="I32" s="36">
        <f t="shared" si="0"/>
        <v>11</v>
      </c>
      <c r="J32" s="40">
        <f>+SUM(G32:I32)</f>
        <v>301</v>
      </c>
    </row>
    <row r="33" spans="1:4" x14ac:dyDescent="0.3">
      <c r="A33" s="29">
        <v>6</v>
      </c>
      <c r="B33" s="30">
        <f>+SUMIFS('Base '!$BQ:$BQ,'Base '!$BS:$BS,A33,'Base '!$BV:$BV,1,'Base '!$F:$F,"prensa")</f>
        <v>8</v>
      </c>
      <c r="C33" s="31">
        <f>+SUMIFS('Base '!$BQ:$BQ,'Base '!$BS:$BS,A33,'Base '!$BW:$BW,1,'Base '!$F:$F,"prensa")</f>
        <v>13</v>
      </c>
      <c r="D33" s="36">
        <f>+SUMIFS('Base '!$BQ:$BQ,'Base '!$BS:$BS,A33,'Base '!$BX:$BX,1,'Base '!$F:$F,"prensa")</f>
        <v>0</v>
      </c>
    </row>
    <row r="34" spans="1:4" x14ac:dyDescent="0.3">
      <c r="A34" s="29">
        <v>7</v>
      </c>
      <c r="B34" s="30">
        <f>+SUMIFS('Base '!$BQ:$BQ,'Base '!$BS:$BS,A34,'Base '!$BV:$BV,1,'Base '!$F:$F,"prensa")</f>
        <v>1</v>
      </c>
      <c r="C34" s="31">
        <f>+SUMIFS('Base '!$BQ:$BQ,'Base '!$BS:$BS,A34,'Base '!$BW:$BW,1,'Base '!$F:$F,"prensa")</f>
        <v>8</v>
      </c>
      <c r="D34" s="36">
        <f>+SUMIFS('Base '!$BQ:$BQ,'Base '!$BS:$BS,A34,'Base '!$BX:$BX,1,'Base '!$F:$F,"prensa")</f>
        <v>0</v>
      </c>
    </row>
    <row r="35" spans="1:4" x14ac:dyDescent="0.3">
      <c r="A35" s="29">
        <v>8</v>
      </c>
      <c r="B35" s="30">
        <f>+SUMIFS('Base '!$BQ:$BQ,'Base '!$BS:$BS,A35,'Base '!$BV:$BV,1,'Base '!$F:$F,"prensa")</f>
        <v>8</v>
      </c>
      <c r="C35" s="31">
        <f>+SUMIFS('Base '!$BQ:$BQ,'Base '!$BS:$BS,A35,'Base '!$BW:$BW,1,'Base '!$F:$F,"prensa")</f>
        <v>6</v>
      </c>
      <c r="D35" s="36">
        <f>+SUMIFS('Base '!$BQ:$BQ,'Base '!$BS:$BS,A35,'Base '!$BX:$BX,1,'Base '!$F:$F,"prensa")</f>
        <v>0</v>
      </c>
    </row>
    <row r="36" spans="1:4" x14ac:dyDescent="0.3">
      <c r="A36" s="29">
        <v>9</v>
      </c>
      <c r="B36" s="30">
        <f>+SUMIFS('Base '!$BQ:$BQ,'Base '!$BS:$BS,A36,'Base '!$BV:$BV,1,'Base '!$F:$F,"prensa")</f>
        <v>6</v>
      </c>
      <c r="C36" s="31">
        <f>+SUMIFS('Base '!$BQ:$BQ,'Base '!$BS:$BS,A36,'Base '!$BW:$BW,1,'Base '!$F:$F,"prensa")</f>
        <v>3</v>
      </c>
      <c r="D36" s="36">
        <f>+SUMIFS('Base '!$BQ:$BQ,'Base '!$BS:$BS,A36,'Base '!$BX:$BX,1,'Base '!$F:$F,"prensa")</f>
        <v>0</v>
      </c>
    </row>
    <row r="37" spans="1:4" x14ac:dyDescent="0.3">
      <c r="A37" s="29">
        <v>10</v>
      </c>
      <c r="B37" s="30">
        <f>+SUMIFS('Base '!$BQ:$BQ,'Base '!$BS:$BS,A37,'Base '!$BV:$BV,1,'Base '!$F:$F,"prensa")</f>
        <v>5</v>
      </c>
      <c r="C37" s="31">
        <f>+SUMIFS('Base '!$BQ:$BQ,'Base '!$BS:$BS,A37,'Base '!$BW:$BW,1,'Base '!$F:$F,"prensa")</f>
        <v>2</v>
      </c>
      <c r="D37" s="36">
        <f>+SUMIFS('Base '!$BQ:$BQ,'Base '!$BS:$BS,A37,'Base '!$BX:$BX,1,'Base '!$F:$F,"prensa")</f>
        <v>1</v>
      </c>
    </row>
    <row r="38" spans="1:4" x14ac:dyDescent="0.3">
      <c r="A38" s="29">
        <v>11</v>
      </c>
      <c r="B38" s="30">
        <f>+SUMIFS('Base '!$BQ:$BQ,'Base '!$BS:$BS,A38,'Base '!$BV:$BV,1,'Base '!$F:$F,"prensa")</f>
        <v>1</v>
      </c>
      <c r="C38" s="31">
        <f>+SUMIFS('Base '!$BQ:$BQ,'Base '!$BS:$BS,A38,'Base '!$BW:$BW,1,'Base '!$F:$F,"prensa")</f>
        <v>0</v>
      </c>
      <c r="D38" s="36">
        <f>+SUMIFS('Base '!$BQ:$BQ,'Base '!$BS:$BS,A38,'Base '!$BX:$BX,1,'Base '!$F:$F,"prensa")</f>
        <v>0</v>
      </c>
    </row>
    <row r="39" spans="1:4" x14ac:dyDescent="0.3">
      <c r="A39" s="29">
        <v>12</v>
      </c>
      <c r="B39" s="30">
        <f>+SUMIFS('Base '!$BQ:$BQ,'Base '!$BS:$BS,A39,'Base '!$BV:$BV,1,'Base '!$F:$F,"prensa")</f>
        <v>2</v>
      </c>
      <c r="C39" s="31">
        <f>+SUMIFS('Base '!$BQ:$BQ,'Base '!$BS:$BS,A39,'Base '!$BW:$BW,1,'Base '!$F:$F,"prensa")</f>
        <v>1</v>
      </c>
      <c r="D39" s="36">
        <f>+SUMIFS('Base '!$BQ:$BQ,'Base '!$BS:$BS,A39,'Base '!$BX:$BX,1,'Base '!$F:$F,"prensa")</f>
        <v>0</v>
      </c>
    </row>
    <row r="40" spans="1:4" x14ac:dyDescent="0.3">
      <c r="A40" s="29">
        <v>13</v>
      </c>
      <c r="B40" s="30">
        <f>+SUMIFS('Base '!$BQ:$BQ,'Base '!$BS:$BS,A40,'Base '!$BV:$BV,1,'Base '!$F:$F,"prensa")</f>
        <v>6</v>
      </c>
      <c r="C40" s="31">
        <f>+SUMIFS('Base '!$BQ:$BQ,'Base '!$BS:$BS,A40,'Base '!$BW:$BW,1,'Base '!$F:$F,"prensa")</f>
        <v>7</v>
      </c>
      <c r="D40" s="36">
        <f>+SUMIFS('Base '!$BQ:$BQ,'Base '!$BS:$BS,A40,'Base '!$BX:$BX,1,'Base '!$F:$F,"prensa")</f>
        <v>0</v>
      </c>
    </row>
    <row r="41" spans="1:4" x14ac:dyDescent="0.3">
      <c r="A41" s="29">
        <v>14</v>
      </c>
      <c r="B41" s="30">
        <f>+SUMIFS('Base '!$BQ:$BQ,'Base '!$BS:$BS,A41,'Base '!$BV:$BV,1,'Base '!$F:$F,"prensa")</f>
        <v>10</v>
      </c>
      <c r="C41" s="31">
        <f>+SUMIFS('Base '!$BQ:$BQ,'Base '!$BS:$BS,A41,'Base '!$BW:$BW,1,'Base '!$F:$F,"prensa")</f>
        <v>5</v>
      </c>
      <c r="D41" s="36">
        <f>+SUMIFS('Base '!$BQ:$BQ,'Base '!$BS:$BS,A41,'Base '!$BX:$BX,1,'Base '!$F:$F,"prensa")</f>
        <v>1</v>
      </c>
    </row>
    <row r="42" spans="1:4" x14ac:dyDescent="0.3">
      <c r="A42" s="29">
        <v>15</v>
      </c>
      <c r="B42" s="30">
        <f>+SUMIFS('Base '!$BQ:$BQ,'Base '!$BS:$BS,A42,'Base '!$BV:$BV,1,'Base '!$F:$F,"prensa")</f>
        <v>9</v>
      </c>
      <c r="C42" s="31">
        <f>+SUMIFS('Base '!$BQ:$BQ,'Base '!$BS:$BS,A42,'Base '!$BW:$BW,1,'Base '!$F:$F,"prensa")</f>
        <v>3</v>
      </c>
      <c r="D42" s="36">
        <f>+SUMIFS('Base '!$BQ:$BQ,'Base '!$BS:$BS,A42,'Base '!$BX:$BX,1,'Base '!$F:$F,"prensa")</f>
        <v>2</v>
      </c>
    </row>
    <row r="43" spans="1:4" x14ac:dyDescent="0.3">
      <c r="A43" s="29">
        <v>16</v>
      </c>
      <c r="B43" s="30">
        <f>+SUMIFS('Base '!$BQ:$BQ,'Base '!$BS:$BS,A43,'Base '!$BV:$BV,1,'Base '!$F:$F,"prensa")</f>
        <v>3</v>
      </c>
      <c r="C43" s="31">
        <f>+SUMIFS('Base '!$BQ:$BQ,'Base '!$BS:$BS,A43,'Base '!$BW:$BW,1,'Base '!$F:$F,"prensa")</f>
        <v>6</v>
      </c>
      <c r="D43" s="36">
        <f>+SUMIFS('Base '!$BQ:$BQ,'Base '!$BS:$BS,A43,'Base '!$BX:$BX,1,'Base '!$F:$F,"prensa")</f>
        <v>0</v>
      </c>
    </row>
    <row r="44" spans="1:4" x14ac:dyDescent="0.3">
      <c r="A44" s="29">
        <v>17</v>
      </c>
      <c r="B44" s="30">
        <f>+SUMIFS('Base '!$BQ:$BQ,'Base '!$BS:$BS,A44,'Base '!$BV:$BV,1,'Base '!$F:$F,"prensa")</f>
        <v>9</v>
      </c>
      <c r="C44" s="31">
        <f>+SUMIFS('Base '!$BQ:$BQ,'Base '!$BS:$BS,A44,'Base '!$BW:$BW,1,'Base '!$F:$F,"prensa")</f>
        <v>9</v>
      </c>
      <c r="D44" s="36">
        <f>+SUMIFS('Base '!$BQ:$BQ,'Base '!$BS:$BS,A44,'Base '!$BX:$BX,1,'Base '!$F:$F,"prensa")</f>
        <v>0</v>
      </c>
    </row>
    <row r="45" spans="1:4" x14ac:dyDescent="0.3">
      <c r="A45" s="29">
        <v>18</v>
      </c>
      <c r="B45" s="30">
        <f>+SUMIFS('Base '!$BQ:$BQ,'Base '!$BS:$BS,A45,'Base '!$BV:$BV,1,'Base '!$F:$F,"prensa")</f>
        <v>1</v>
      </c>
      <c r="C45" s="31">
        <f>+SUMIFS('Base '!$BQ:$BQ,'Base '!$BS:$BS,A45,'Base '!$BW:$BW,1,'Base '!$F:$F,"prensa")</f>
        <v>5</v>
      </c>
      <c r="D45" s="36">
        <f>+SUMIFS('Base '!$BQ:$BQ,'Base '!$BS:$BS,A45,'Base '!$BX:$BX,1,'Base '!$F:$F,"prensa")</f>
        <v>0</v>
      </c>
    </row>
    <row r="46" spans="1:4" x14ac:dyDescent="0.3">
      <c r="A46" s="29">
        <v>19</v>
      </c>
      <c r="B46" s="30">
        <f>+SUMIFS('Base '!$BQ:$BQ,'Base '!$BS:$BS,A46,'Base '!$BV:$BV,1,'Base '!$F:$F,"prensa")</f>
        <v>0</v>
      </c>
      <c r="C46" s="31">
        <f>+SUMIFS('Base '!$BQ:$BQ,'Base '!$BS:$BS,A46,'Base '!$BW:$BW,1,'Base '!$F:$F,"prensa")</f>
        <v>2</v>
      </c>
      <c r="D46" s="36">
        <f>+SUMIFS('Base '!$BQ:$BQ,'Base '!$BS:$BS,A46,'Base '!$BX:$BX,1,'Base '!$F:$F,"prensa")</f>
        <v>1</v>
      </c>
    </row>
    <row r="47" spans="1:4" x14ac:dyDescent="0.3">
      <c r="A47" s="29">
        <v>20</v>
      </c>
      <c r="B47" s="30">
        <f>+SUMIFS('Base '!$BQ:$BQ,'Base '!$BS:$BS,A47,'Base '!$BV:$BV,1,'Base '!$F:$F,"prensa")</f>
        <v>11</v>
      </c>
      <c r="C47" s="31">
        <f>+SUMIFS('Base '!$BQ:$BQ,'Base '!$BS:$BS,A47,'Base '!$BW:$BW,1,'Base '!$F:$F,"prensa")</f>
        <v>15</v>
      </c>
      <c r="D47" s="36">
        <f>+SUMIFS('Base '!$BQ:$BQ,'Base '!$BS:$BS,A47,'Base '!$BX:$BX,1,'Base '!$F:$F,"prensa")</f>
        <v>3</v>
      </c>
    </row>
    <row r="48" spans="1:4" x14ac:dyDescent="0.3">
      <c r="A48" s="29">
        <v>21</v>
      </c>
      <c r="B48" s="30">
        <f>+SUMIFS('Base '!$BQ:$BQ,'Base '!$BS:$BS,A48,'Base '!$BV:$BV,1,'Base '!$F:$F,"prensa")</f>
        <v>3</v>
      </c>
      <c r="C48" s="31">
        <f>+SUMIFS('Base '!$BQ:$BQ,'Base '!$BS:$BS,A48,'Base '!$BW:$BW,1,'Base '!$F:$F,"prensa")</f>
        <v>2</v>
      </c>
      <c r="D48" s="36">
        <f>+SUMIFS('Base '!$BQ:$BQ,'Base '!$BS:$BS,A48,'Base '!$BX:$BX,1,'Base '!$F:$F,"prensa")</f>
        <v>0</v>
      </c>
    </row>
    <row r="49" spans="1:8" x14ac:dyDescent="0.3">
      <c r="A49" s="29">
        <v>22</v>
      </c>
      <c r="B49" s="30">
        <f>+SUMIFS('Base '!$BQ:$BQ,'Base '!$BS:$BS,A49,'Base '!$BV:$BV,1,'Base '!$F:$F,"prensa")</f>
        <v>11</v>
      </c>
      <c r="C49" s="31">
        <f>+SUMIFS('Base '!$BQ:$BQ,'Base '!$BS:$BS,A49,'Base '!$BW:$BW,1,'Base '!$F:$F,"prensa")</f>
        <v>3</v>
      </c>
      <c r="D49" s="36">
        <f>+SUMIFS('Base '!$BQ:$BQ,'Base '!$BS:$BS,A49,'Base '!$BX:$BX,1,'Base '!$F:$F,"prensa")</f>
        <v>0</v>
      </c>
    </row>
    <row r="50" spans="1:8" x14ac:dyDescent="0.3">
      <c r="A50" s="29">
        <v>23</v>
      </c>
      <c r="B50" s="30">
        <f>+SUMIFS('Base '!$BQ:$BQ,'Base '!$BS:$BS,A50,'Base '!$BV:$BV,1,'Base '!$F:$F,"prensa")</f>
        <v>1</v>
      </c>
      <c r="C50" s="31">
        <f>+SUMIFS('Base '!$BQ:$BQ,'Base '!$BS:$BS,A50,'Base '!$BW:$BW,1,'Base '!$F:$F,"prensa")</f>
        <v>7</v>
      </c>
      <c r="D50" s="36">
        <f>+SUMIFS('Base '!$BQ:$BQ,'Base '!$BS:$BS,A50,'Base '!$BX:$BX,1,'Base '!$F:$F,"prensa")</f>
        <v>0</v>
      </c>
    </row>
    <row r="51" spans="1:8" x14ac:dyDescent="0.3">
      <c r="A51" s="29">
        <v>24</v>
      </c>
      <c r="B51" s="30">
        <f>+SUMIFS('Base '!$BQ:$BQ,'Base '!$BS:$BS,A51,'Base '!$BV:$BV,1,'Base '!$F:$F,"prensa")</f>
        <v>1</v>
      </c>
      <c r="C51" s="31">
        <f>+SUMIFS('Base '!$BQ:$BQ,'Base '!$BS:$BS,A51,'Base '!$BW:$BW,1,'Base '!$F:$F,"prensa")</f>
        <v>1</v>
      </c>
      <c r="D51" s="36">
        <f>+SUMIFS('Base '!$BQ:$BQ,'Base '!$BS:$BS,A51,'Base '!$BX:$BX,1,'Base '!$F:$F,"prensa")</f>
        <v>0</v>
      </c>
    </row>
    <row r="52" spans="1:8" x14ac:dyDescent="0.3">
      <c r="A52" s="29">
        <v>25</v>
      </c>
      <c r="B52" s="30">
        <f>+SUMIFS('Base '!$BQ:$BQ,'Base '!$BS:$BS,A52,'Base '!$BV:$BV,1,'Base '!$F:$F,"prensa")</f>
        <v>1</v>
      </c>
      <c r="C52" s="31">
        <f>+SUMIFS('Base '!$BQ:$BQ,'Base '!$BS:$BS,A52,'Base '!$BW:$BW,1,'Base '!$F:$F,"prensa")</f>
        <v>3</v>
      </c>
      <c r="D52" s="36">
        <f>+SUMIFS('Base '!$BQ:$BQ,'Base '!$BS:$BS,A52,'Base '!$BX:$BX,1,'Base '!$F:$F,"prensa")</f>
        <v>0</v>
      </c>
    </row>
    <row r="53" spans="1:8" x14ac:dyDescent="0.3">
      <c r="A53" s="29">
        <v>26</v>
      </c>
      <c r="B53" s="30">
        <f>+SUMIFS('Base '!$BQ:$BQ,'Base '!$BS:$BS,A53,'Base '!$BV:$BV,1,'Base '!$F:$F,"prensa")</f>
        <v>0</v>
      </c>
      <c r="C53" s="31">
        <f>+SUMIFS('Base '!$BQ:$BQ,'Base '!$BS:$BS,A53,'Base '!$BW:$BW,1,'Base '!$F:$F,"prensa")</f>
        <v>4</v>
      </c>
      <c r="D53" s="36">
        <f>+SUMIFS('Base '!$BQ:$BQ,'Base '!$BS:$BS,A53,'Base '!$BX:$BX,1,'Base '!$F:$F,"prensa")</f>
        <v>0</v>
      </c>
    </row>
    <row r="54" spans="1:8" x14ac:dyDescent="0.3">
      <c r="A54" s="29">
        <v>27</v>
      </c>
      <c r="B54" s="30">
        <f>+SUMIFS('Base '!$BQ:$BQ,'Base '!$BS:$BS,A54,'Base '!$BV:$BV,1,'Base '!$F:$F,"prensa")</f>
        <v>5</v>
      </c>
      <c r="C54" s="31">
        <f>+SUMIFS('Base '!$BQ:$BQ,'Base '!$BS:$BS,A54,'Base '!$BW:$BW,1,'Base '!$F:$F,"prensa")</f>
        <v>4</v>
      </c>
      <c r="D54" s="36">
        <f>+SUMIFS('Base '!$BQ:$BQ,'Base '!$BS:$BS,A54,'Base '!$BX:$BX,1,'Base '!$F:$F,"prensa")</f>
        <v>1</v>
      </c>
    </row>
    <row r="55" spans="1:8" x14ac:dyDescent="0.3">
      <c r="A55" s="29">
        <v>28</v>
      </c>
      <c r="B55" s="30">
        <f>+SUMIFS('Base '!$BQ:$BQ,'Base '!$BS:$BS,A55,'Base '!$BV:$BV,1,'Base '!$F:$F,"prensa")</f>
        <v>2</v>
      </c>
      <c r="C55" s="31">
        <f>+SUMIFS('Base '!$BQ:$BQ,'Base '!$BS:$BS,A55,'Base '!$BW:$BW,1,'Base '!$F:$F,"prensa")</f>
        <v>6</v>
      </c>
      <c r="D55" s="36">
        <f>+SUMIFS('Base '!$BQ:$BQ,'Base '!$BS:$BS,A55,'Base '!$BX:$BX,1,'Base '!$F:$F,"prensa")</f>
        <v>0</v>
      </c>
    </row>
    <row r="56" spans="1:8" x14ac:dyDescent="0.3">
      <c r="A56" s="29">
        <v>29</v>
      </c>
      <c r="B56" s="30">
        <f>+SUMIFS('Base '!$BQ:$BQ,'Base '!$BS:$BS,A56,'Base '!$BV:$BV,1,'Base '!$F:$F,"prensa")</f>
        <v>2</v>
      </c>
      <c r="C56" s="31">
        <f>+SUMIFS('Base '!$BQ:$BQ,'Base '!$BS:$BS,A56,'Base '!$BW:$BW,1,'Base '!$F:$F,"prensa")</f>
        <v>4</v>
      </c>
      <c r="D56" s="36">
        <f>+SUMIFS('Base '!$BQ:$BQ,'Base '!$BS:$BS,A56,'Base '!$BX:$BX,1,'Base '!$F:$F,"prensa")</f>
        <v>0</v>
      </c>
    </row>
    <row r="57" spans="1:8" x14ac:dyDescent="0.3">
      <c r="A57" s="29">
        <v>30</v>
      </c>
      <c r="B57" s="30">
        <f>+SUMIFS('Base '!$BQ:$BQ,'Base '!$BS:$BS,A57,'Base '!$BV:$BV,1,'Base '!$F:$F,"prensa")</f>
        <v>6</v>
      </c>
      <c r="C57" s="31">
        <f>+SUMIFS('Base '!$BQ:$BQ,'Base '!$BS:$BS,A57,'Base '!$BW:$BW,1,'Base '!$F:$F,"prensa")</f>
        <v>6</v>
      </c>
      <c r="D57" s="36">
        <f>+SUMIFS('Base '!$BQ:$BQ,'Base '!$BS:$BS,A57,'Base '!$BX:$BX,1,'Base '!$F:$F,"prensa")</f>
        <v>0</v>
      </c>
    </row>
    <row r="58" spans="1:8" x14ac:dyDescent="0.3">
      <c r="A58" s="26">
        <v>31</v>
      </c>
      <c r="B58" s="30">
        <f>+SUMIFS('Base '!$BQ:$BQ,'Base '!$BS:$BS,A58,'Base '!$BV:$BV,1,'Base '!$F:$F,"prensa")</f>
        <v>5</v>
      </c>
      <c r="C58" s="31">
        <f>+SUMIFS('Base '!$BQ:$BQ,'Base '!$BS:$BS,A58,'Base '!$BW:$BW,1,'Base '!$F:$F,"prensa")</f>
        <v>4</v>
      </c>
      <c r="D58" s="36">
        <f>+SUMIFS('Base '!$BQ:$BQ,'Base '!$BS:$BS,A58,'Base '!$BX:$BX,1,'Base '!$F:$F,"prensa")</f>
        <v>0</v>
      </c>
    </row>
    <row r="59" spans="1:8" x14ac:dyDescent="0.3">
      <c r="A59" s="26"/>
      <c r="B59" s="27"/>
      <c r="C59" s="27"/>
      <c r="D59" s="27"/>
    </row>
    <row r="60" spans="1:8" x14ac:dyDescent="0.3">
      <c r="A60" s="26"/>
      <c r="B60" s="27"/>
      <c r="C60" s="27"/>
      <c r="D60" s="27"/>
    </row>
    <row r="61" spans="1:8" x14ac:dyDescent="0.3">
      <c r="A61" s="26"/>
      <c r="B61" s="27"/>
      <c r="C61" s="27"/>
      <c r="D61" s="27"/>
    </row>
    <row r="62" spans="1:8" x14ac:dyDescent="0.3">
      <c r="A62" s="26"/>
      <c r="B62" s="27"/>
      <c r="C62" s="27"/>
      <c r="D62" s="27"/>
    </row>
    <row r="64" spans="1:8" x14ac:dyDescent="0.3">
      <c r="A64" s="6" t="s">
        <v>5</v>
      </c>
      <c r="B64" s="6" t="s">
        <v>116</v>
      </c>
      <c r="D64" s="6" t="s">
        <v>5</v>
      </c>
      <c r="E64" s="6" t="s">
        <v>116</v>
      </c>
      <c r="G64" s="6" t="s">
        <v>5</v>
      </c>
      <c r="H64" s="6" t="s">
        <v>116</v>
      </c>
    </row>
    <row r="65" spans="1:9" x14ac:dyDescent="0.3"/>
    <row r="66" spans="1:9" x14ac:dyDescent="0.3">
      <c r="A66" s="6" t="s">
        <v>198</v>
      </c>
      <c r="B66" s="44" t="s">
        <v>201</v>
      </c>
      <c r="D66" s="6" t="s">
        <v>198</v>
      </c>
      <c r="E66" s="6" t="s">
        <v>202</v>
      </c>
      <c r="F66" s="6" t="s">
        <v>295</v>
      </c>
      <c r="G66" s="6" t="s">
        <v>198</v>
      </c>
      <c r="H66" s="6" t="s">
        <v>202</v>
      </c>
      <c r="I66" s="6" t="s">
        <v>295</v>
      </c>
    </row>
    <row r="67" spans="1:9" x14ac:dyDescent="0.3">
      <c r="A67" s="42" t="s">
        <v>174</v>
      </c>
      <c r="B67" s="102">
        <v>0.11627906976744186</v>
      </c>
      <c r="D67" s="42" t="s">
        <v>212</v>
      </c>
      <c r="E67" s="9">
        <v>3.3436434108527116</v>
      </c>
      <c r="F67" s="9">
        <v>129</v>
      </c>
      <c r="G67" s="42" t="s">
        <v>126</v>
      </c>
      <c r="H67" s="9">
        <v>3.4480952380952377</v>
      </c>
      <c r="I67" s="9">
        <v>63</v>
      </c>
    </row>
    <row r="68" spans="1:9" x14ac:dyDescent="0.3">
      <c r="A68" s="42" t="s">
        <v>224</v>
      </c>
      <c r="B68" s="102">
        <v>0.10963455149501661</v>
      </c>
      <c r="D68" s="42" t="s">
        <v>176</v>
      </c>
      <c r="E68" s="9">
        <v>3.657</v>
      </c>
      <c r="F68" s="9">
        <v>10</v>
      </c>
      <c r="G68" s="42" t="s">
        <v>124</v>
      </c>
      <c r="H68" s="9">
        <v>3.349186046511627</v>
      </c>
      <c r="I68" s="9">
        <v>43</v>
      </c>
    </row>
    <row r="69" spans="1:9" x14ac:dyDescent="0.3">
      <c r="A69" s="42" t="s">
        <v>216</v>
      </c>
      <c r="B69" s="102">
        <v>6.6445182724252497E-2</v>
      </c>
      <c r="D69" s="42" t="s">
        <v>260</v>
      </c>
      <c r="E69" s="9">
        <v>3.9528571428571437</v>
      </c>
      <c r="F69" s="9">
        <v>7</v>
      </c>
      <c r="G69" s="42" t="s">
        <v>86</v>
      </c>
      <c r="H69" s="9">
        <v>3.7872857142857135</v>
      </c>
      <c r="I69" s="9">
        <v>35</v>
      </c>
    </row>
    <row r="70" spans="1:9" x14ac:dyDescent="0.3">
      <c r="A70" s="42" t="s">
        <v>167</v>
      </c>
      <c r="B70" s="102">
        <v>5.9800664451827246E-2</v>
      </c>
      <c r="D70" s="42" t="s">
        <v>668</v>
      </c>
      <c r="E70" s="9">
        <v>3.5629999999999997</v>
      </c>
      <c r="F70" s="9">
        <v>5</v>
      </c>
      <c r="G70" s="42" t="s">
        <v>121</v>
      </c>
      <c r="H70" s="9">
        <v>3.0501724137931032</v>
      </c>
      <c r="I70" s="9">
        <v>29</v>
      </c>
    </row>
    <row r="71" spans="1:9" x14ac:dyDescent="0.3">
      <c r="A71" s="42" t="s">
        <v>220</v>
      </c>
      <c r="B71" s="102">
        <v>5.9800664451827246E-2</v>
      </c>
      <c r="D71" s="42" t="s">
        <v>242</v>
      </c>
      <c r="E71" s="9">
        <v>3.7189999999999999</v>
      </c>
      <c r="F71" s="9">
        <v>5</v>
      </c>
      <c r="G71" s="42" t="s">
        <v>101</v>
      </c>
      <c r="H71" s="9">
        <v>3.2755999999999994</v>
      </c>
      <c r="I71" s="9">
        <v>25</v>
      </c>
    </row>
    <row r="72" spans="1:9" x14ac:dyDescent="0.3">
      <c r="A72" s="42" t="s">
        <v>215</v>
      </c>
      <c r="B72" s="102">
        <v>5.3156146179401995E-2</v>
      </c>
      <c r="D72" s="42" t="s">
        <v>133</v>
      </c>
      <c r="E72" s="9">
        <v>3.1570000000000005</v>
      </c>
      <c r="F72" s="9">
        <v>5</v>
      </c>
      <c r="G72" s="42" t="s">
        <v>109</v>
      </c>
      <c r="H72" s="9">
        <v>3.3288888888888888</v>
      </c>
      <c r="I72" s="9">
        <v>18</v>
      </c>
    </row>
    <row r="73" spans="1:9" x14ac:dyDescent="0.3">
      <c r="A73" s="42" t="s">
        <v>221</v>
      </c>
      <c r="B73" s="102">
        <v>5.3156146179401995E-2</v>
      </c>
      <c r="D73" s="42" t="s">
        <v>297</v>
      </c>
      <c r="E73" s="9">
        <v>3.4949999999999997</v>
      </c>
      <c r="F73" s="9">
        <v>4</v>
      </c>
      <c r="G73" s="42" t="s">
        <v>227</v>
      </c>
      <c r="H73" s="9">
        <v>3.2532352941176472</v>
      </c>
      <c r="I73" s="9">
        <v>17</v>
      </c>
    </row>
    <row r="74" spans="1:9" x14ac:dyDescent="0.3">
      <c r="A74" s="42" t="s">
        <v>219</v>
      </c>
      <c r="B74" s="102">
        <v>4.3189368770764118E-2</v>
      </c>
      <c r="D74" s="42" t="s">
        <v>340</v>
      </c>
      <c r="E74" s="9">
        <v>3.6724999999999999</v>
      </c>
      <c r="F74" s="9">
        <v>4</v>
      </c>
      <c r="G74" s="42" t="s">
        <v>146</v>
      </c>
      <c r="H74" s="9">
        <v>3.2714705882352941</v>
      </c>
      <c r="I74" s="9">
        <v>17</v>
      </c>
    </row>
    <row r="75" spans="1:9" x14ac:dyDescent="0.3">
      <c r="A75" s="42" t="s">
        <v>497</v>
      </c>
      <c r="B75" s="102">
        <v>4.3189368770764118E-2</v>
      </c>
      <c r="D75" s="42" t="s">
        <v>302</v>
      </c>
      <c r="E75" s="9">
        <v>3.2133333333333329</v>
      </c>
      <c r="F75" s="9">
        <v>3</v>
      </c>
      <c r="G75" s="42" t="s">
        <v>117</v>
      </c>
      <c r="H75" s="9">
        <v>3.3813636363636363</v>
      </c>
      <c r="I75" s="9">
        <v>11</v>
      </c>
    </row>
    <row r="76" spans="1:9" x14ac:dyDescent="0.3">
      <c r="A76" s="42" t="s">
        <v>269</v>
      </c>
      <c r="B76" s="102">
        <v>3.6544850498338874E-2</v>
      </c>
      <c r="D76" s="42" t="s">
        <v>2681</v>
      </c>
      <c r="E76" s="9">
        <v>4.6466666666666674</v>
      </c>
      <c r="F76" s="9">
        <v>3</v>
      </c>
      <c r="G76" s="42" t="s">
        <v>163</v>
      </c>
      <c r="H76" s="9">
        <v>3.1589999999999998</v>
      </c>
      <c r="I76" s="9">
        <v>10</v>
      </c>
    </row>
    <row r="77" spans="1:9" x14ac:dyDescent="0.3">
      <c r="A77" s="42" t="s">
        <v>262</v>
      </c>
      <c r="B77" s="102">
        <v>3.3222591362126248E-2</v>
      </c>
      <c r="D77" s="42" t="s">
        <v>1066</v>
      </c>
      <c r="E77" s="9">
        <v>3.75</v>
      </c>
      <c r="F77" s="9">
        <v>3</v>
      </c>
      <c r="G77" s="42" t="s">
        <v>288</v>
      </c>
      <c r="H77" s="9">
        <v>3.4257142857142862</v>
      </c>
      <c r="I77" s="9">
        <v>7</v>
      </c>
    </row>
    <row r="78" spans="1:9" x14ac:dyDescent="0.3">
      <c r="A78" s="42" t="s">
        <v>342</v>
      </c>
      <c r="B78" s="101">
        <v>2.9900332225913623E-2</v>
      </c>
      <c r="D78" s="42" t="s">
        <v>1050</v>
      </c>
      <c r="E78" s="9">
        <v>3.3333333333333335</v>
      </c>
      <c r="F78" s="9">
        <v>3</v>
      </c>
      <c r="G78" s="42" t="s">
        <v>265</v>
      </c>
      <c r="H78" s="9">
        <v>3.2364285714285708</v>
      </c>
      <c r="I78" s="9">
        <v>7</v>
      </c>
    </row>
    <row r="79" spans="1:9" x14ac:dyDescent="0.3">
      <c r="A79" s="42" t="s">
        <v>214</v>
      </c>
      <c r="B79" s="101">
        <v>2.6578073089700997E-2</v>
      </c>
      <c r="D79" s="42" t="s">
        <v>293</v>
      </c>
      <c r="E79" s="9">
        <v>3.49</v>
      </c>
      <c r="F79" s="9">
        <v>3</v>
      </c>
      <c r="G79" s="42" t="s">
        <v>250</v>
      </c>
      <c r="H79" s="9">
        <v>3.7512499999999998</v>
      </c>
      <c r="I79" s="9">
        <v>4</v>
      </c>
    </row>
    <row r="80" spans="1:9" x14ac:dyDescent="0.3">
      <c r="A80" s="42" t="s">
        <v>420</v>
      </c>
      <c r="B80" s="101">
        <v>2.3255813953488372E-2</v>
      </c>
      <c r="D80" s="42" t="s">
        <v>674</v>
      </c>
      <c r="E80" s="9">
        <v>3.125</v>
      </c>
      <c r="F80" s="9">
        <v>3</v>
      </c>
      <c r="G80" s="42" t="s">
        <v>287</v>
      </c>
      <c r="H80" s="9">
        <v>3.4399999999999995</v>
      </c>
      <c r="I80" s="9">
        <v>4</v>
      </c>
    </row>
    <row r="81" spans="1:9" x14ac:dyDescent="0.3">
      <c r="A81" s="42" t="s">
        <v>218</v>
      </c>
      <c r="B81" s="102">
        <v>1.9933554817275746E-2</v>
      </c>
      <c r="D81" s="42" t="s">
        <v>328</v>
      </c>
      <c r="E81" s="9">
        <v>3.7000000000000006</v>
      </c>
      <c r="F81" s="9">
        <v>3</v>
      </c>
      <c r="G81" s="42" t="s">
        <v>290</v>
      </c>
      <c r="H81" s="9">
        <v>3.5416666666666665</v>
      </c>
      <c r="I81" s="9">
        <v>3</v>
      </c>
    </row>
    <row r="82" spans="1:9" x14ac:dyDescent="0.3">
      <c r="A82" s="42" t="s">
        <v>230</v>
      </c>
      <c r="B82" s="102">
        <v>1.6611295681063124E-2</v>
      </c>
      <c r="D82" s="42" t="s">
        <v>175</v>
      </c>
      <c r="E82" s="9">
        <v>2.97</v>
      </c>
      <c r="F82" s="9">
        <v>3</v>
      </c>
      <c r="G82" s="42" t="s">
        <v>144</v>
      </c>
      <c r="H82" s="9">
        <v>3.5950000000000002</v>
      </c>
      <c r="I82" s="9">
        <v>3</v>
      </c>
    </row>
    <row r="83" spans="1:9" x14ac:dyDescent="0.3">
      <c r="A83" s="42" t="s">
        <v>267</v>
      </c>
      <c r="B83" s="102">
        <v>1.3289036544850499E-2</v>
      </c>
      <c r="D83" s="42" t="s">
        <v>624</v>
      </c>
      <c r="E83" s="9">
        <v>3.125</v>
      </c>
      <c r="F83" s="9">
        <v>3</v>
      </c>
      <c r="G83" s="42" t="s">
        <v>279</v>
      </c>
      <c r="H83" s="9">
        <v>3.6725000000000003</v>
      </c>
      <c r="I83" s="9">
        <v>2</v>
      </c>
    </row>
    <row r="84" spans="1:9" hidden="1" x14ac:dyDescent="0.3">
      <c r="A84" s="42" t="s">
        <v>344</v>
      </c>
      <c r="B84" s="101">
        <v>1.3289036544850499E-2</v>
      </c>
      <c r="D84" s="42" t="s">
        <v>271</v>
      </c>
      <c r="E84" s="9">
        <v>1.5649999999999997</v>
      </c>
      <c r="F84" s="9">
        <v>3</v>
      </c>
      <c r="G84" s="42" t="s">
        <v>2967</v>
      </c>
      <c r="H84" s="9">
        <v>2.9700000000000006</v>
      </c>
      <c r="I84" s="9">
        <v>1</v>
      </c>
    </row>
    <row r="85" spans="1:9" hidden="1" x14ac:dyDescent="0.3">
      <c r="A85" s="42" t="s">
        <v>231</v>
      </c>
      <c r="B85" s="101">
        <v>1.3289036544850499E-2</v>
      </c>
      <c r="D85" s="42" t="s">
        <v>363</v>
      </c>
      <c r="E85" s="9">
        <v>3.8033333333333332</v>
      </c>
      <c r="F85" s="9">
        <v>3</v>
      </c>
      <c r="G85" s="42" t="s">
        <v>3129</v>
      </c>
      <c r="H85" s="9">
        <v>4.0650000000000004</v>
      </c>
      <c r="I85" s="9">
        <v>1</v>
      </c>
    </row>
    <row r="86" spans="1:9" hidden="1" x14ac:dyDescent="0.3">
      <c r="A86" s="42" t="s">
        <v>235</v>
      </c>
      <c r="B86" s="102">
        <v>1.3289036544850499E-2</v>
      </c>
      <c r="D86" s="42" t="s">
        <v>247</v>
      </c>
      <c r="E86" s="9">
        <v>2.0324999999999998</v>
      </c>
      <c r="F86" s="9">
        <v>2</v>
      </c>
      <c r="G86" s="42" t="s">
        <v>3136</v>
      </c>
      <c r="H86" s="9">
        <v>2.8149999999999995</v>
      </c>
      <c r="I86" s="9">
        <v>1</v>
      </c>
    </row>
    <row r="87" spans="1:9" hidden="1" x14ac:dyDescent="0.3">
      <c r="A87" s="42" t="s">
        <v>241</v>
      </c>
      <c r="B87" s="102">
        <v>1.3289036544850499E-2</v>
      </c>
      <c r="D87" s="42" t="s">
        <v>1014</v>
      </c>
      <c r="E87" s="9">
        <v>3.4399999999999995</v>
      </c>
      <c r="F87" s="9">
        <v>2</v>
      </c>
      <c r="G87" s="42" t="s">
        <v>199</v>
      </c>
      <c r="H87" s="9">
        <v>3.3813122923588113</v>
      </c>
      <c r="I87" s="9">
        <v>301</v>
      </c>
    </row>
    <row r="88" spans="1:9" hidden="1" x14ac:dyDescent="0.3">
      <c r="A88" s="42" t="s">
        <v>299</v>
      </c>
      <c r="B88" s="102">
        <v>9.9667774086378731E-3</v>
      </c>
      <c r="D88" s="42" t="s">
        <v>331</v>
      </c>
      <c r="E88" s="9">
        <v>3.085</v>
      </c>
      <c r="F88" s="9">
        <v>2</v>
      </c>
      <c r="G88"/>
      <c r="H88"/>
      <c r="I88"/>
    </row>
    <row r="89" spans="1:9" hidden="1" x14ac:dyDescent="0.3">
      <c r="A89" s="42" t="s">
        <v>301</v>
      </c>
      <c r="B89" s="101">
        <v>9.9667774086378731E-3</v>
      </c>
      <c r="D89" s="42" t="s">
        <v>172</v>
      </c>
      <c r="E89" s="9">
        <v>3.6725000000000003</v>
      </c>
      <c r="F89" s="9">
        <v>2</v>
      </c>
      <c r="G89"/>
      <c r="H89"/>
      <c r="I89"/>
    </row>
    <row r="90" spans="1:9" hidden="1" x14ac:dyDescent="0.3">
      <c r="A90" s="42" t="s">
        <v>222</v>
      </c>
      <c r="B90" s="102">
        <v>9.9667774086378731E-3</v>
      </c>
      <c r="D90" s="42" t="s">
        <v>237</v>
      </c>
      <c r="E90" s="9">
        <v>4.0625</v>
      </c>
      <c r="F90" s="9">
        <v>2</v>
      </c>
      <c r="G90"/>
      <c r="H90"/>
      <c r="I90"/>
    </row>
    <row r="91" spans="1:9" hidden="1" x14ac:dyDescent="0.3">
      <c r="A91" s="42" t="s">
        <v>225</v>
      </c>
      <c r="B91" s="102">
        <v>9.9667774086378731E-3</v>
      </c>
      <c r="D91" s="42" t="s">
        <v>354</v>
      </c>
      <c r="E91" s="9">
        <v>3.125</v>
      </c>
      <c r="F91" s="9">
        <v>2</v>
      </c>
    </row>
    <row r="92" spans="1:9" hidden="1" x14ac:dyDescent="0.3">
      <c r="A92" s="42" t="s">
        <v>184</v>
      </c>
      <c r="B92" s="101">
        <v>9.9667774086378731E-3</v>
      </c>
      <c r="D92" s="42" t="s">
        <v>1057</v>
      </c>
      <c r="E92" s="9">
        <v>3.8300000000000005</v>
      </c>
      <c r="F92" s="9">
        <v>2</v>
      </c>
    </row>
    <row r="93" spans="1:9" hidden="1" x14ac:dyDescent="0.3">
      <c r="A93" s="42" t="s">
        <v>312</v>
      </c>
      <c r="B93" s="101">
        <v>6.6445182724252493E-3</v>
      </c>
      <c r="D93" s="42" t="s">
        <v>951</v>
      </c>
      <c r="E93" s="9">
        <v>2.9700000000000006</v>
      </c>
      <c r="F93" s="9">
        <v>2</v>
      </c>
    </row>
    <row r="94" spans="1:9" hidden="1" x14ac:dyDescent="0.3">
      <c r="A94" s="42" t="s">
        <v>240</v>
      </c>
      <c r="B94" s="101">
        <v>6.6445182724252493E-3</v>
      </c>
      <c r="D94" s="42" t="s">
        <v>115</v>
      </c>
      <c r="E94" s="9">
        <v>4.0625</v>
      </c>
      <c r="F94" s="9">
        <v>2</v>
      </c>
    </row>
    <row r="95" spans="1:9" hidden="1" x14ac:dyDescent="0.3">
      <c r="A95" s="42" t="s">
        <v>236</v>
      </c>
      <c r="B95" s="101">
        <v>6.6445182724252493E-3</v>
      </c>
      <c r="D95" s="42" t="s">
        <v>466</v>
      </c>
      <c r="E95" s="9">
        <v>3.4399999999999995</v>
      </c>
      <c r="F95" s="9">
        <v>2</v>
      </c>
    </row>
    <row r="96" spans="1:9" hidden="1" x14ac:dyDescent="0.3">
      <c r="A96" s="42" t="s">
        <v>229</v>
      </c>
      <c r="B96" s="102">
        <v>6.6445182724252493E-3</v>
      </c>
      <c r="D96" s="42" t="s">
        <v>243</v>
      </c>
      <c r="E96" s="9">
        <v>3.5950000000000006</v>
      </c>
      <c r="F96" s="9">
        <v>2</v>
      </c>
    </row>
    <row r="97" spans="1:6" hidden="1" x14ac:dyDescent="0.3">
      <c r="A97" s="42" t="s">
        <v>305</v>
      </c>
      <c r="B97" s="101">
        <v>6.6445182724252493E-3</v>
      </c>
      <c r="D97" s="42" t="s">
        <v>266</v>
      </c>
      <c r="E97" s="9">
        <v>3.4399999999999995</v>
      </c>
      <c r="F97" s="9">
        <v>2</v>
      </c>
    </row>
    <row r="98" spans="1:6" hidden="1" x14ac:dyDescent="0.3">
      <c r="A98" s="42" t="s">
        <v>257</v>
      </c>
      <c r="B98" s="101">
        <v>6.6445182724252493E-3</v>
      </c>
      <c r="D98" s="42" t="s">
        <v>2792</v>
      </c>
      <c r="E98" s="9">
        <v>3.9049999999999994</v>
      </c>
      <c r="F98" s="9">
        <v>1</v>
      </c>
    </row>
    <row r="99" spans="1:6" hidden="1" x14ac:dyDescent="0.3">
      <c r="A99" s="42" t="s">
        <v>273</v>
      </c>
      <c r="B99" s="101">
        <v>6.6445182724252493E-3</v>
      </c>
      <c r="D99" s="42" t="s">
        <v>1769</v>
      </c>
      <c r="E99" s="9">
        <v>4.0650000000000004</v>
      </c>
      <c r="F99" s="9">
        <v>1</v>
      </c>
    </row>
    <row r="100" spans="1:6" hidden="1" x14ac:dyDescent="0.3">
      <c r="A100" s="42" t="s">
        <v>239</v>
      </c>
      <c r="B100" s="102">
        <v>6.6445182724252493E-3</v>
      </c>
      <c r="D100" s="42" t="s">
        <v>1267</v>
      </c>
      <c r="E100" s="9">
        <v>4.0650000000000004</v>
      </c>
      <c r="F100" s="9">
        <v>1</v>
      </c>
    </row>
    <row r="101" spans="1:6" hidden="1" x14ac:dyDescent="0.3">
      <c r="A101" s="42" t="s">
        <v>314</v>
      </c>
      <c r="B101" s="101">
        <v>3.3222591362126247E-3</v>
      </c>
      <c r="D101" s="42" t="s">
        <v>268</v>
      </c>
      <c r="E101" s="9">
        <v>3.125</v>
      </c>
      <c r="F101" s="9">
        <v>1</v>
      </c>
    </row>
    <row r="102" spans="1:6" hidden="1" x14ac:dyDescent="0.3">
      <c r="A102" s="42" t="s">
        <v>311</v>
      </c>
      <c r="B102" s="101">
        <v>3.3222591362126247E-3</v>
      </c>
      <c r="D102" s="42" t="s">
        <v>2287</v>
      </c>
      <c r="E102" s="9">
        <v>3.125</v>
      </c>
      <c r="F102" s="9">
        <v>1</v>
      </c>
    </row>
    <row r="103" spans="1:6" hidden="1" x14ac:dyDescent="0.3">
      <c r="A103" s="42" t="s">
        <v>166</v>
      </c>
      <c r="B103" s="101">
        <v>3.3222591362126247E-3</v>
      </c>
      <c r="D103" s="42" t="s">
        <v>246</v>
      </c>
      <c r="E103" s="9">
        <v>3.125</v>
      </c>
      <c r="F103" s="9">
        <v>1</v>
      </c>
    </row>
    <row r="104" spans="1:6" hidden="1" x14ac:dyDescent="0.3">
      <c r="A104" s="42" t="s">
        <v>2415</v>
      </c>
      <c r="B104" s="101">
        <v>3.3222591362126247E-3</v>
      </c>
      <c r="D104" s="42" t="s">
        <v>3030</v>
      </c>
      <c r="E104" s="9">
        <v>3.75</v>
      </c>
      <c r="F104" s="9">
        <v>1</v>
      </c>
    </row>
    <row r="105" spans="1:6" hidden="1" x14ac:dyDescent="0.3">
      <c r="A105" s="42" t="s">
        <v>173</v>
      </c>
      <c r="B105" s="102">
        <v>3.3222591362126247E-3</v>
      </c>
      <c r="D105" s="42" t="s">
        <v>2280</v>
      </c>
      <c r="E105" s="9">
        <v>3.125</v>
      </c>
      <c r="F105" s="9">
        <v>1</v>
      </c>
    </row>
    <row r="106" spans="1:6" hidden="1" x14ac:dyDescent="0.3">
      <c r="A106" s="42" t="s">
        <v>1360</v>
      </c>
      <c r="B106" s="101">
        <v>3.3222591362126247E-3</v>
      </c>
      <c r="D106" s="42" t="s">
        <v>1515</v>
      </c>
      <c r="E106" s="9">
        <v>3.75</v>
      </c>
      <c r="F106" s="9">
        <v>1</v>
      </c>
    </row>
    <row r="107" spans="1:6" hidden="1" x14ac:dyDescent="0.3">
      <c r="A107" s="42" t="s">
        <v>330</v>
      </c>
      <c r="B107" s="101">
        <v>3.3222591362126247E-3</v>
      </c>
      <c r="D107" s="42" t="s">
        <v>276</v>
      </c>
      <c r="E107" s="9">
        <v>4.0650000000000004</v>
      </c>
      <c r="F107" s="9">
        <v>1</v>
      </c>
    </row>
    <row r="108" spans="1:6" hidden="1" x14ac:dyDescent="0.3">
      <c r="A108" s="42" t="s">
        <v>3026</v>
      </c>
      <c r="B108" s="101">
        <v>3.3222591362126247E-3</v>
      </c>
      <c r="D108" s="42" t="s">
        <v>1936</v>
      </c>
      <c r="E108" s="9">
        <v>2.9700000000000006</v>
      </c>
      <c r="F108" s="9">
        <v>1</v>
      </c>
    </row>
    <row r="109" spans="1:6" hidden="1" x14ac:dyDescent="0.3">
      <c r="A109" s="42" t="s">
        <v>272</v>
      </c>
      <c r="B109" s="101">
        <v>3.3222591362126247E-3</v>
      </c>
      <c r="D109" s="42" t="s">
        <v>1249</v>
      </c>
      <c r="E109" s="9">
        <v>2.9700000000000006</v>
      </c>
      <c r="F109" s="9">
        <v>1</v>
      </c>
    </row>
    <row r="110" spans="1:6" hidden="1" x14ac:dyDescent="0.3">
      <c r="A110" s="42" t="s">
        <v>285</v>
      </c>
      <c r="B110" s="101">
        <v>3.3222591362126247E-3</v>
      </c>
      <c r="D110" s="42" t="s">
        <v>2375</v>
      </c>
      <c r="E110" s="9">
        <v>3.4399999999999995</v>
      </c>
      <c r="F110" s="9">
        <v>1</v>
      </c>
    </row>
    <row r="111" spans="1:6" hidden="1" x14ac:dyDescent="0.3">
      <c r="A111" s="42" t="s">
        <v>217</v>
      </c>
      <c r="B111" s="101">
        <v>3.3222591362126247E-3</v>
      </c>
      <c r="D111" s="42" t="s">
        <v>2879</v>
      </c>
      <c r="E111" s="9">
        <v>3.125</v>
      </c>
      <c r="F111" s="9">
        <v>1</v>
      </c>
    </row>
    <row r="112" spans="1:6" hidden="1" x14ac:dyDescent="0.3">
      <c r="A112" s="42" t="s">
        <v>234</v>
      </c>
      <c r="B112" s="101">
        <v>3.3222591362126247E-3</v>
      </c>
      <c r="D112" s="42" t="s">
        <v>2937</v>
      </c>
      <c r="E112" s="9">
        <v>3.4399999999999995</v>
      </c>
      <c r="F112" s="9">
        <v>1</v>
      </c>
    </row>
    <row r="113" spans="1:6" hidden="1" x14ac:dyDescent="0.3">
      <c r="A113" s="42" t="s">
        <v>199</v>
      </c>
      <c r="B113" s="101">
        <v>1</v>
      </c>
      <c r="D113" s="42" t="s">
        <v>2933</v>
      </c>
      <c r="E113" s="9">
        <v>4.6900000000000004</v>
      </c>
      <c r="F113" s="9">
        <v>1</v>
      </c>
    </row>
    <row r="114" spans="1:6" hidden="1" x14ac:dyDescent="0.3">
      <c r="A114"/>
      <c r="B114"/>
      <c r="D114" s="42" t="s">
        <v>1034</v>
      </c>
      <c r="E114" s="9">
        <v>3.125</v>
      </c>
      <c r="F114" s="9">
        <v>1</v>
      </c>
    </row>
    <row r="115" spans="1:6" hidden="1" x14ac:dyDescent="0.3">
      <c r="A115"/>
      <c r="B115"/>
      <c r="D115" s="42" t="s">
        <v>289</v>
      </c>
      <c r="E115" s="9">
        <v>2.8149999999999995</v>
      </c>
      <c r="F115" s="9">
        <v>1</v>
      </c>
    </row>
    <row r="116" spans="1:6" hidden="1" x14ac:dyDescent="0.3">
      <c r="A116"/>
      <c r="B116"/>
      <c r="D116" s="42" t="s">
        <v>1383</v>
      </c>
      <c r="E116" s="9">
        <v>3.4399999999999995</v>
      </c>
      <c r="F116" s="9">
        <v>1</v>
      </c>
    </row>
    <row r="117" spans="1:6" hidden="1" x14ac:dyDescent="0.3">
      <c r="A117"/>
      <c r="B117"/>
      <c r="D117" s="42" t="s">
        <v>3105</v>
      </c>
      <c r="E117" s="9">
        <v>2.9700000000000006</v>
      </c>
      <c r="F117" s="9">
        <v>1</v>
      </c>
    </row>
    <row r="118" spans="1:6" hidden="1" x14ac:dyDescent="0.3">
      <c r="A118"/>
      <c r="B118"/>
      <c r="D118" s="42" t="s">
        <v>1539</v>
      </c>
      <c r="E118" s="9">
        <v>3.125</v>
      </c>
      <c r="F118" s="9">
        <v>1</v>
      </c>
    </row>
    <row r="119" spans="1:6" hidden="1" x14ac:dyDescent="0.3">
      <c r="A119"/>
      <c r="B119"/>
      <c r="D119" s="42" t="s">
        <v>2698</v>
      </c>
      <c r="E119" s="9">
        <v>4.375</v>
      </c>
      <c r="F119" s="9">
        <v>1</v>
      </c>
    </row>
    <row r="120" spans="1:6" hidden="1" x14ac:dyDescent="0.3">
      <c r="A120"/>
      <c r="B120"/>
      <c r="D120" s="42" t="s">
        <v>1795</v>
      </c>
      <c r="E120" s="9">
        <v>2.9700000000000006</v>
      </c>
      <c r="F120" s="9">
        <v>1</v>
      </c>
    </row>
    <row r="121" spans="1:6" hidden="1" x14ac:dyDescent="0.3">
      <c r="A121"/>
      <c r="B121"/>
      <c r="D121" s="42" t="s">
        <v>2291</v>
      </c>
      <c r="E121" s="9">
        <v>3.75</v>
      </c>
      <c r="F121" s="9">
        <v>1</v>
      </c>
    </row>
    <row r="122" spans="1:6" hidden="1" x14ac:dyDescent="0.3">
      <c r="A122"/>
      <c r="B122"/>
      <c r="D122" s="42" t="s">
        <v>2239</v>
      </c>
      <c r="E122" s="9">
        <v>3.125</v>
      </c>
      <c r="F122" s="9">
        <v>1</v>
      </c>
    </row>
    <row r="123" spans="1:6" hidden="1" x14ac:dyDescent="0.3">
      <c r="A123"/>
      <c r="B123"/>
      <c r="D123" s="42" t="s">
        <v>2432</v>
      </c>
      <c r="E123" s="9">
        <v>3.9049999999999994</v>
      </c>
      <c r="F123" s="9">
        <v>1</v>
      </c>
    </row>
    <row r="124" spans="1:6" hidden="1" x14ac:dyDescent="0.3">
      <c r="D124" s="42" t="s">
        <v>2298</v>
      </c>
      <c r="E124" s="9">
        <v>3.125</v>
      </c>
      <c r="F124" s="9">
        <v>1</v>
      </c>
    </row>
    <row r="125" spans="1:6" hidden="1" x14ac:dyDescent="0.3">
      <c r="D125" s="42" t="s">
        <v>2473</v>
      </c>
      <c r="E125" s="9">
        <v>2.8149999999999995</v>
      </c>
      <c r="F125" s="9">
        <v>1</v>
      </c>
    </row>
    <row r="126" spans="1:6" hidden="1" x14ac:dyDescent="0.3">
      <c r="D126" s="42" t="s">
        <v>2449</v>
      </c>
      <c r="E126" s="9">
        <v>4.6900000000000004</v>
      </c>
      <c r="F126" s="9">
        <v>1</v>
      </c>
    </row>
    <row r="127" spans="1:6" hidden="1" x14ac:dyDescent="0.3">
      <c r="D127" s="42" t="s">
        <v>309</v>
      </c>
      <c r="E127" s="9">
        <v>4.375</v>
      </c>
      <c r="F127" s="9">
        <v>1</v>
      </c>
    </row>
    <row r="128" spans="1:6" hidden="1" x14ac:dyDescent="0.3">
      <c r="D128" s="42" t="s">
        <v>2889</v>
      </c>
      <c r="E128" s="9">
        <v>3.75</v>
      </c>
      <c r="F128" s="9">
        <v>1</v>
      </c>
    </row>
    <row r="129" spans="4:6" hidden="1" x14ac:dyDescent="0.3">
      <c r="D129" s="42" t="s">
        <v>310</v>
      </c>
      <c r="E129" s="9">
        <v>3.125</v>
      </c>
      <c r="F129" s="9">
        <v>1</v>
      </c>
    </row>
    <row r="130" spans="4:6" hidden="1" x14ac:dyDescent="0.3">
      <c r="D130" s="42" t="s">
        <v>2989</v>
      </c>
      <c r="E130" s="9">
        <v>3.125</v>
      </c>
      <c r="F130" s="9">
        <v>1</v>
      </c>
    </row>
    <row r="131" spans="4:6" hidden="1" x14ac:dyDescent="0.3">
      <c r="D131" s="42" t="s">
        <v>1424</v>
      </c>
      <c r="E131" s="9">
        <v>3.2050000000000001</v>
      </c>
      <c r="F131" s="9">
        <v>1</v>
      </c>
    </row>
    <row r="132" spans="4:6" hidden="1" x14ac:dyDescent="0.3">
      <c r="D132" s="42" t="s">
        <v>3137</v>
      </c>
      <c r="E132" s="9">
        <v>2.8149999999999995</v>
      </c>
      <c r="F132" s="9">
        <v>1</v>
      </c>
    </row>
    <row r="133" spans="4:6" hidden="1" x14ac:dyDescent="0.3">
      <c r="D133" s="42" t="s">
        <v>315</v>
      </c>
      <c r="E133" s="9">
        <v>4.375</v>
      </c>
      <c r="F133" s="9">
        <v>1</v>
      </c>
    </row>
    <row r="134" spans="4:6" hidden="1" x14ac:dyDescent="0.3">
      <c r="D134" s="42" t="s">
        <v>1262</v>
      </c>
      <c r="E134" s="9">
        <v>1.875</v>
      </c>
      <c r="F134" s="9">
        <v>1</v>
      </c>
    </row>
    <row r="135" spans="4:6" hidden="1" x14ac:dyDescent="0.3">
      <c r="D135" s="42" t="s">
        <v>904</v>
      </c>
      <c r="E135" s="9">
        <v>2.9700000000000006</v>
      </c>
      <c r="F135" s="9">
        <v>1</v>
      </c>
    </row>
    <row r="136" spans="4:6" hidden="1" x14ac:dyDescent="0.3">
      <c r="D136" s="42" t="s">
        <v>1359</v>
      </c>
      <c r="E136" s="9">
        <v>2.9700000000000006</v>
      </c>
      <c r="F136" s="9">
        <v>1</v>
      </c>
    </row>
    <row r="137" spans="4:6" hidden="1" x14ac:dyDescent="0.3">
      <c r="D137" s="42" t="s">
        <v>226</v>
      </c>
      <c r="E137" s="9">
        <v>3.75</v>
      </c>
      <c r="F137" s="9">
        <v>1</v>
      </c>
    </row>
    <row r="138" spans="4:6" hidden="1" x14ac:dyDescent="0.3">
      <c r="D138" s="42" t="s">
        <v>1462</v>
      </c>
      <c r="E138" s="9">
        <v>3.4399999999999995</v>
      </c>
      <c r="F138" s="9">
        <v>1</v>
      </c>
    </row>
    <row r="139" spans="4:6" hidden="1" x14ac:dyDescent="0.3">
      <c r="D139" s="42" t="s">
        <v>332</v>
      </c>
      <c r="E139" s="9">
        <v>3.4399999999999995</v>
      </c>
      <c r="F139" s="9">
        <v>1</v>
      </c>
    </row>
    <row r="140" spans="4:6" hidden="1" x14ac:dyDescent="0.3">
      <c r="D140" s="42" t="s">
        <v>1519</v>
      </c>
      <c r="E140" s="9">
        <v>4.375</v>
      </c>
      <c r="F140" s="9">
        <v>1</v>
      </c>
    </row>
    <row r="141" spans="4:6" hidden="1" x14ac:dyDescent="0.3">
      <c r="D141" s="42" t="s">
        <v>3152</v>
      </c>
      <c r="E141" s="9">
        <v>3.2799999999999994</v>
      </c>
      <c r="F141" s="9">
        <v>1</v>
      </c>
    </row>
    <row r="142" spans="4:6" hidden="1" x14ac:dyDescent="0.3">
      <c r="D142" s="42" t="s">
        <v>1615</v>
      </c>
      <c r="E142" s="9">
        <v>4.375</v>
      </c>
      <c r="F142" s="9">
        <v>1</v>
      </c>
    </row>
    <row r="143" spans="4:6" hidden="1" x14ac:dyDescent="0.3">
      <c r="D143" s="42" t="s">
        <v>345</v>
      </c>
      <c r="E143" s="9">
        <v>3.75</v>
      </c>
      <c r="F143" s="9">
        <v>1</v>
      </c>
    </row>
    <row r="144" spans="4:6" hidden="1" x14ac:dyDescent="0.3">
      <c r="D144" s="42" t="s">
        <v>1777</v>
      </c>
      <c r="E144" s="9">
        <v>3.125</v>
      </c>
      <c r="F144" s="9">
        <v>1</v>
      </c>
    </row>
    <row r="145" spans="4:6" hidden="1" x14ac:dyDescent="0.3">
      <c r="D145" s="42" t="s">
        <v>348</v>
      </c>
      <c r="E145" s="9">
        <v>3.4399999999999995</v>
      </c>
      <c r="F145" s="9">
        <v>1</v>
      </c>
    </row>
    <row r="146" spans="4:6" hidden="1" x14ac:dyDescent="0.3">
      <c r="D146" s="42" t="s">
        <v>1843</v>
      </c>
      <c r="E146" s="9">
        <v>0.625</v>
      </c>
      <c r="F146" s="9">
        <v>1</v>
      </c>
    </row>
    <row r="147" spans="4:6" hidden="1" x14ac:dyDescent="0.3">
      <c r="D147" s="42" t="s">
        <v>325</v>
      </c>
      <c r="E147" s="9">
        <v>2.7349999999999994</v>
      </c>
      <c r="F147" s="9">
        <v>1</v>
      </c>
    </row>
    <row r="148" spans="4:6" hidden="1" x14ac:dyDescent="0.3">
      <c r="D148" s="42" t="s">
        <v>1941</v>
      </c>
      <c r="E148" s="9">
        <v>3.125</v>
      </c>
      <c r="F148" s="9">
        <v>1</v>
      </c>
    </row>
    <row r="149" spans="4:6" hidden="1" x14ac:dyDescent="0.3">
      <c r="D149" s="42" t="s">
        <v>350</v>
      </c>
      <c r="E149" s="9">
        <v>3.2799999999999994</v>
      </c>
      <c r="F149" s="9">
        <v>1</v>
      </c>
    </row>
    <row r="150" spans="4:6" hidden="1" x14ac:dyDescent="0.3">
      <c r="D150" s="42" t="s">
        <v>2246</v>
      </c>
      <c r="E150" s="9">
        <v>3.125</v>
      </c>
      <c r="F150" s="9">
        <v>1</v>
      </c>
    </row>
    <row r="151" spans="4:6" hidden="1" x14ac:dyDescent="0.3">
      <c r="D151" s="42" t="s">
        <v>353</v>
      </c>
      <c r="E151" s="9">
        <v>2.9700000000000006</v>
      </c>
      <c r="F151" s="9">
        <v>1</v>
      </c>
    </row>
    <row r="152" spans="4:6" hidden="1" x14ac:dyDescent="0.3">
      <c r="D152" s="42" t="s">
        <v>2295</v>
      </c>
      <c r="E152" s="9">
        <v>3.75</v>
      </c>
      <c r="F152" s="9">
        <v>1</v>
      </c>
    </row>
    <row r="153" spans="4:6" hidden="1" x14ac:dyDescent="0.3">
      <c r="D153" s="42" t="s">
        <v>355</v>
      </c>
      <c r="E153" s="9">
        <v>3.5950000000000006</v>
      </c>
      <c r="F153" s="9">
        <v>1</v>
      </c>
    </row>
    <row r="154" spans="4:6" hidden="1" x14ac:dyDescent="0.3">
      <c r="D154" s="42" t="s">
        <v>2369</v>
      </c>
      <c r="E154" s="9">
        <v>2.8900000000000006</v>
      </c>
      <c r="F154" s="9">
        <v>1</v>
      </c>
    </row>
    <row r="155" spans="4:6" hidden="1" x14ac:dyDescent="0.3">
      <c r="D155" s="42" t="s">
        <v>360</v>
      </c>
      <c r="E155" s="9">
        <v>3.2799999999999994</v>
      </c>
      <c r="F155" s="9">
        <v>1</v>
      </c>
    </row>
    <row r="156" spans="4:6" hidden="1" x14ac:dyDescent="0.3">
      <c r="D156" s="42" t="s">
        <v>2403</v>
      </c>
      <c r="E156" s="9">
        <v>3.4399999999999995</v>
      </c>
      <c r="F156" s="9">
        <v>1</v>
      </c>
    </row>
    <row r="157" spans="4:6" hidden="1" x14ac:dyDescent="0.3">
      <c r="D157" s="42" t="s">
        <v>228</v>
      </c>
      <c r="E157" s="9">
        <v>2.9700000000000006</v>
      </c>
      <c r="F157" s="9">
        <v>1</v>
      </c>
    </row>
    <row r="158" spans="4:6" hidden="1" x14ac:dyDescent="0.3">
      <c r="D158" s="42" t="s">
        <v>2768</v>
      </c>
      <c r="E158" s="9">
        <v>2.8149999999999995</v>
      </c>
      <c r="F158" s="9">
        <v>1</v>
      </c>
    </row>
    <row r="159" spans="4:6" hidden="1" x14ac:dyDescent="0.3">
      <c r="D159" s="42" t="s">
        <v>657</v>
      </c>
      <c r="E159" s="9">
        <v>3.75</v>
      </c>
      <c r="F159" s="9">
        <v>1</v>
      </c>
    </row>
    <row r="160" spans="4:6" hidden="1" x14ac:dyDescent="0.3">
      <c r="D160" s="42" t="s">
        <v>2874</v>
      </c>
      <c r="E160" s="9">
        <v>3.125</v>
      </c>
      <c r="F160" s="9">
        <v>1</v>
      </c>
    </row>
    <row r="161" spans="4:6" hidden="1" x14ac:dyDescent="0.3">
      <c r="D161" s="42" t="s">
        <v>737</v>
      </c>
      <c r="E161" s="9">
        <v>2.9700000000000006</v>
      </c>
      <c r="F161" s="9">
        <v>1</v>
      </c>
    </row>
    <row r="162" spans="4:6" hidden="1" x14ac:dyDescent="0.3">
      <c r="D162" s="42" t="s">
        <v>2907</v>
      </c>
      <c r="E162" s="9">
        <v>2.9700000000000006</v>
      </c>
      <c r="F162" s="9">
        <v>1</v>
      </c>
    </row>
    <row r="163" spans="4:6" hidden="1" x14ac:dyDescent="0.3">
      <c r="D163" s="42" t="s">
        <v>825</v>
      </c>
      <c r="E163" s="9">
        <v>3.2799999999999994</v>
      </c>
      <c r="F163" s="9">
        <v>1</v>
      </c>
    </row>
    <row r="164" spans="4:6" hidden="1" x14ac:dyDescent="0.3">
      <c r="D164" s="42" t="s">
        <v>2981</v>
      </c>
      <c r="E164" s="9">
        <v>2.8149999999999995</v>
      </c>
      <c r="F164" s="9">
        <v>1</v>
      </c>
    </row>
    <row r="165" spans="4:6" hidden="1" x14ac:dyDescent="0.3">
      <c r="D165" s="42" t="s">
        <v>915</v>
      </c>
      <c r="E165" s="9">
        <v>2.8900000000000006</v>
      </c>
      <c r="F165" s="9">
        <v>1</v>
      </c>
    </row>
    <row r="166" spans="4:6" hidden="1" x14ac:dyDescent="0.3">
      <c r="D166" s="42" t="s">
        <v>2997</v>
      </c>
      <c r="E166" s="9">
        <v>3.125</v>
      </c>
      <c r="F166" s="9">
        <v>1</v>
      </c>
    </row>
    <row r="167" spans="4:6" hidden="1" x14ac:dyDescent="0.3">
      <c r="D167" s="42" t="s">
        <v>919</v>
      </c>
      <c r="E167" s="9">
        <v>2.9700000000000006</v>
      </c>
      <c r="F167" s="9">
        <v>1</v>
      </c>
    </row>
    <row r="168" spans="4:6" hidden="1" x14ac:dyDescent="0.3">
      <c r="D168" s="42" t="s">
        <v>3125</v>
      </c>
      <c r="E168" s="9">
        <v>4.0650000000000004</v>
      </c>
      <c r="F168" s="9">
        <v>1</v>
      </c>
    </row>
    <row r="169" spans="4:6" hidden="1" x14ac:dyDescent="0.3">
      <c r="D169" s="42" t="s">
        <v>1007</v>
      </c>
      <c r="E169" s="9">
        <v>2.9700000000000006</v>
      </c>
      <c r="F169" s="9">
        <v>1</v>
      </c>
    </row>
    <row r="170" spans="4:6" hidden="1" x14ac:dyDescent="0.3">
      <c r="D170" s="42" t="s">
        <v>700</v>
      </c>
      <c r="E170" s="9">
        <v>3.5950000000000006</v>
      </c>
      <c r="F170" s="9">
        <v>1</v>
      </c>
    </row>
    <row r="171" spans="4:6" hidden="1" x14ac:dyDescent="0.3">
      <c r="D171" s="42" t="s">
        <v>1030</v>
      </c>
      <c r="E171" s="9">
        <v>3.125</v>
      </c>
      <c r="F171" s="9">
        <v>1</v>
      </c>
    </row>
    <row r="172" spans="4:6" hidden="1" x14ac:dyDescent="0.3">
      <c r="D172" s="42" t="s">
        <v>333</v>
      </c>
      <c r="E172" s="9">
        <v>2.8900000000000006</v>
      </c>
      <c r="F172" s="9">
        <v>1</v>
      </c>
    </row>
    <row r="173" spans="4:6" hidden="1" x14ac:dyDescent="0.3">
      <c r="D173" s="42" t="s">
        <v>199</v>
      </c>
      <c r="E173" s="9">
        <v>3.3813122923588113</v>
      </c>
      <c r="F173" s="9">
        <v>301</v>
      </c>
    </row>
    <row r="174" spans="4:6" hidden="1" x14ac:dyDescent="0.3">
      <c r="D174"/>
      <c r="E174"/>
      <c r="F174"/>
    </row>
    <row r="175" spans="4:6" hidden="1" x14ac:dyDescent="0.3">
      <c r="D175"/>
      <c r="E175"/>
      <c r="F175"/>
    </row>
    <row r="176" spans="4:6" hidden="1" x14ac:dyDescent="0.3">
      <c r="D176"/>
      <c r="E176"/>
      <c r="F176"/>
    </row>
    <row r="177" spans="4:6" hidden="1" x14ac:dyDescent="0.3">
      <c r="D177"/>
      <c r="E177"/>
      <c r="F177"/>
    </row>
    <row r="178" spans="4:6" hidden="1" x14ac:dyDescent="0.3">
      <c r="D178"/>
      <c r="E178"/>
      <c r="F178"/>
    </row>
    <row r="179" spans="4:6" hidden="1" x14ac:dyDescent="0.3">
      <c r="D179"/>
      <c r="E179"/>
      <c r="F179"/>
    </row>
    <row r="180" spans="4:6" hidden="1" x14ac:dyDescent="0.3">
      <c r="D180"/>
      <c r="E180"/>
      <c r="F180"/>
    </row>
    <row r="181" spans="4:6" hidden="1" x14ac:dyDescent="0.3">
      <c r="D181"/>
      <c r="E181"/>
      <c r="F181"/>
    </row>
    <row r="182" spans="4:6" hidden="1" x14ac:dyDescent="0.3">
      <c r="D182"/>
      <c r="E182"/>
      <c r="F182"/>
    </row>
    <row r="183" spans="4:6" hidden="1" x14ac:dyDescent="0.3">
      <c r="D183"/>
      <c r="E183"/>
      <c r="F183"/>
    </row>
    <row r="184" spans="4:6" hidden="1" x14ac:dyDescent="0.3">
      <c r="D184"/>
      <c r="E184"/>
      <c r="F184"/>
    </row>
    <row r="185" spans="4:6" hidden="1" x14ac:dyDescent="0.3">
      <c r="D185"/>
      <c r="E185"/>
      <c r="F185"/>
    </row>
    <row r="186" spans="4:6" hidden="1" x14ac:dyDescent="0.3">
      <c r="D186"/>
      <c r="E186"/>
      <c r="F186"/>
    </row>
    <row r="187" spans="4:6" hidden="1" x14ac:dyDescent="0.3">
      <c r="D187"/>
      <c r="E187"/>
      <c r="F187"/>
    </row>
    <row r="188" spans="4:6" hidden="1" x14ac:dyDescent="0.3">
      <c r="D188"/>
      <c r="E188"/>
      <c r="F188"/>
    </row>
    <row r="189" spans="4:6" hidden="1" x14ac:dyDescent="0.3">
      <c r="D189"/>
      <c r="E189"/>
      <c r="F189"/>
    </row>
    <row r="190" spans="4:6" hidden="1" x14ac:dyDescent="0.3">
      <c r="D190"/>
      <c r="E190"/>
      <c r="F190"/>
    </row>
    <row r="191" spans="4:6" hidden="1" x14ac:dyDescent="0.3">
      <c r="D191"/>
      <c r="E191"/>
      <c r="F191"/>
    </row>
    <row r="192" spans="4:6" hidden="1" x14ac:dyDescent="0.3">
      <c r="D192"/>
      <c r="E192"/>
      <c r="F192"/>
    </row>
    <row r="193" spans="4:6" hidden="1" x14ac:dyDescent="0.3">
      <c r="D193"/>
      <c r="E193"/>
      <c r="F193"/>
    </row>
    <row r="194" spans="4:6" hidden="1" x14ac:dyDescent="0.3">
      <c r="D194"/>
      <c r="E194"/>
      <c r="F194"/>
    </row>
    <row r="195" spans="4:6" hidden="1" x14ac:dyDescent="0.3">
      <c r="D195"/>
      <c r="E195"/>
      <c r="F195"/>
    </row>
    <row r="196" spans="4:6" hidden="1" x14ac:dyDescent="0.3">
      <c r="D196"/>
      <c r="E196"/>
      <c r="F196"/>
    </row>
    <row r="197" spans="4:6" hidden="1" x14ac:dyDescent="0.3">
      <c r="D197"/>
      <c r="E197"/>
      <c r="F197"/>
    </row>
    <row r="198" spans="4:6" hidden="1" x14ac:dyDescent="0.3">
      <c r="D198"/>
      <c r="E198"/>
      <c r="F198"/>
    </row>
    <row r="199" spans="4:6" hidden="1" x14ac:dyDescent="0.3">
      <c r="D199"/>
      <c r="E199"/>
      <c r="F199"/>
    </row>
    <row r="200" spans="4:6" hidden="1" x14ac:dyDescent="0.3">
      <c r="D200"/>
      <c r="E200"/>
      <c r="F200"/>
    </row>
    <row r="201" spans="4:6" hidden="1" x14ac:dyDescent="0.3">
      <c r="D201"/>
      <c r="E201"/>
      <c r="F201"/>
    </row>
    <row r="202" spans="4:6" hidden="1" x14ac:dyDescent="0.3">
      <c r="D202"/>
      <c r="E202"/>
      <c r="F202"/>
    </row>
    <row r="203" spans="4:6" hidden="1" x14ac:dyDescent="0.3">
      <c r="D203"/>
      <c r="E203"/>
      <c r="F203"/>
    </row>
    <row r="204" spans="4:6" hidden="1" x14ac:dyDescent="0.3">
      <c r="D204"/>
      <c r="E204"/>
      <c r="F204"/>
    </row>
    <row r="205" spans="4:6" hidden="1" x14ac:dyDescent="0.3">
      <c r="D205"/>
      <c r="E205"/>
      <c r="F205"/>
    </row>
    <row r="206" spans="4:6" hidden="1" x14ac:dyDescent="0.3">
      <c r="D206"/>
      <c r="E206"/>
      <c r="F206"/>
    </row>
    <row r="207" spans="4:6" hidden="1" x14ac:dyDescent="0.3">
      <c r="D207"/>
      <c r="E207"/>
      <c r="F207"/>
    </row>
    <row r="208" spans="4:6" hidden="1" x14ac:dyDescent="0.3">
      <c r="D208"/>
      <c r="E208"/>
      <c r="F208"/>
    </row>
    <row r="209" spans="4:6" hidden="1" x14ac:dyDescent="0.3">
      <c r="D209"/>
      <c r="E209"/>
      <c r="F209"/>
    </row>
    <row r="210" spans="4:6" hidden="1" x14ac:dyDescent="0.3">
      <c r="D210"/>
      <c r="E210"/>
      <c r="F210"/>
    </row>
    <row r="211" spans="4:6" x14ac:dyDescent="0.3">
      <c r="D211"/>
      <c r="E211"/>
      <c r="F211"/>
    </row>
    <row r="212" spans="4:6" x14ac:dyDescent="0.3">
      <c r="D212"/>
      <c r="E212"/>
      <c r="F212"/>
    </row>
    <row r="213" spans="4:6" x14ac:dyDescent="0.3">
      <c r="D213"/>
      <c r="E213"/>
    </row>
    <row r="214" spans="4:6" hidden="1" x14ac:dyDescent="0.3">
      <c r="D214"/>
      <c r="E214"/>
    </row>
    <row r="215" spans="4:6" hidden="1" x14ac:dyDescent="0.3">
      <c r="D215"/>
      <c r="E215"/>
    </row>
    <row r="216" spans="4:6" hidden="1" x14ac:dyDescent="0.3">
      <c r="D216"/>
      <c r="E216"/>
    </row>
    <row r="217" spans="4:6" hidden="1" x14ac:dyDescent="0.3">
      <c r="D217"/>
      <c r="E217"/>
    </row>
    <row r="218" spans="4:6" hidden="1" x14ac:dyDescent="0.3">
      <c r="D218"/>
      <c r="E218"/>
    </row>
    <row r="219" spans="4:6" hidden="1" x14ac:dyDescent="0.3">
      <c r="D219"/>
      <c r="E219"/>
    </row>
    <row r="220" spans="4:6" hidden="1" x14ac:dyDescent="0.3">
      <c r="D220"/>
      <c r="E220"/>
    </row>
    <row r="221" spans="4:6" hidden="1" x14ac:dyDescent="0.3">
      <c r="D221"/>
      <c r="E221"/>
    </row>
    <row r="222" spans="4:6" hidden="1" x14ac:dyDescent="0.3">
      <c r="D222"/>
      <c r="E222"/>
    </row>
    <row r="223" spans="4:6" hidden="1" x14ac:dyDescent="0.3">
      <c r="D223"/>
      <c r="E223"/>
    </row>
    <row r="224" spans="4:6" hidden="1" x14ac:dyDescent="0.3">
      <c r="D224"/>
      <c r="E224"/>
    </row>
    <row r="225" spans="4:5" hidden="1" x14ac:dyDescent="0.3">
      <c r="D225"/>
      <c r="E225"/>
    </row>
    <row r="226" spans="4:5" hidden="1" x14ac:dyDescent="0.3">
      <c r="D226"/>
      <c r="E226"/>
    </row>
    <row r="227" spans="4:5" hidden="1" x14ac:dyDescent="0.3">
      <c r="D227"/>
      <c r="E227"/>
    </row>
    <row r="228" spans="4:5" hidden="1" x14ac:dyDescent="0.3">
      <c r="D228"/>
      <c r="E228"/>
    </row>
    <row r="229" spans="4:5" hidden="1" x14ac:dyDescent="0.3">
      <c r="D229"/>
      <c r="E229"/>
    </row>
    <row r="230" spans="4:5" hidden="1" x14ac:dyDescent="0.3">
      <c r="D230"/>
      <c r="E230"/>
    </row>
    <row r="231" spans="4:5" hidden="1" x14ac:dyDescent="0.3">
      <c r="D231"/>
      <c r="E231"/>
    </row>
    <row r="232" spans="4:5" hidden="1" x14ac:dyDescent="0.3">
      <c r="D232"/>
      <c r="E232"/>
    </row>
    <row r="233" spans="4:5" hidden="1" x14ac:dyDescent="0.3">
      <c r="D233"/>
      <c r="E233"/>
    </row>
    <row r="234" spans="4:5" hidden="1" x14ac:dyDescent="0.3">
      <c r="D234"/>
      <c r="E234"/>
    </row>
    <row r="235" spans="4:5" hidden="1" x14ac:dyDescent="0.3">
      <c r="D235"/>
      <c r="E235"/>
    </row>
    <row r="236" spans="4:5" hidden="1" x14ac:dyDescent="0.3">
      <c r="D236"/>
      <c r="E236"/>
    </row>
    <row r="237" spans="4:5" hidden="1" x14ac:dyDescent="0.3">
      <c r="D237"/>
      <c r="E237"/>
    </row>
    <row r="238" spans="4:5" hidden="1" x14ac:dyDescent="0.3">
      <c r="D238"/>
      <c r="E238"/>
    </row>
    <row r="239" spans="4:5" hidden="1" x14ac:dyDescent="0.3">
      <c r="D239"/>
      <c r="E239"/>
    </row>
    <row r="240" spans="4:5" hidden="1" x14ac:dyDescent="0.3">
      <c r="D240"/>
      <c r="E240"/>
    </row>
    <row r="241" spans="4:5" hidden="1" x14ac:dyDescent="0.3">
      <c r="D241"/>
      <c r="E241"/>
    </row>
    <row r="242" spans="4:5" hidden="1" x14ac:dyDescent="0.3">
      <c r="D242"/>
      <c r="E242"/>
    </row>
    <row r="243" spans="4:5" hidden="1" x14ac:dyDescent="0.3">
      <c r="D243"/>
      <c r="E243"/>
    </row>
    <row r="244" spans="4:5" hidden="1" x14ac:dyDescent="0.3">
      <c r="D244"/>
      <c r="E244"/>
    </row>
    <row r="245" spans="4:5" hidden="1" x14ac:dyDescent="0.3">
      <c r="D245"/>
      <c r="E245"/>
    </row>
    <row r="246" spans="4:5" hidden="1" x14ac:dyDescent="0.3">
      <c r="D246"/>
      <c r="E246"/>
    </row>
    <row r="247" spans="4:5" hidden="1" x14ac:dyDescent="0.3">
      <c r="D247"/>
      <c r="E247"/>
    </row>
    <row r="248" spans="4:5" hidden="1" x14ac:dyDescent="0.3">
      <c r="D248"/>
      <c r="E248"/>
    </row>
    <row r="249" spans="4:5" hidden="1" x14ac:dyDescent="0.3">
      <c r="D249"/>
      <c r="E249"/>
    </row>
    <row r="250" spans="4:5" hidden="1" x14ac:dyDescent="0.3">
      <c r="D250"/>
      <c r="E250"/>
    </row>
    <row r="251" spans="4:5" hidden="1" x14ac:dyDescent="0.3">
      <c r="D251"/>
      <c r="E251"/>
    </row>
    <row r="252" spans="4:5" hidden="1" x14ac:dyDescent="0.3">
      <c r="D252"/>
      <c r="E252"/>
    </row>
    <row r="253" spans="4:5" hidden="1" x14ac:dyDescent="0.3">
      <c r="D253"/>
      <c r="E253"/>
    </row>
    <row r="254" spans="4:5" hidden="1" x14ac:dyDescent="0.3">
      <c r="D254"/>
      <c r="E254"/>
    </row>
    <row r="255" spans="4:5" hidden="1" x14ac:dyDescent="0.3">
      <c r="D255"/>
      <c r="E255"/>
    </row>
    <row r="256" spans="4:5" hidden="1" x14ac:dyDescent="0.3">
      <c r="D256"/>
      <c r="E256"/>
    </row>
    <row r="257" spans="4:5" hidden="1" x14ac:dyDescent="0.3">
      <c r="D257"/>
      <c r="E257"/>
    </row>
    <row r="258" spans="4:5" hidden="1" x14ac:dyDescent="0.3">
      <c r="D258"/>
      <c r="E258"/>
    </row>
    <row r="259" spans="4:5" hidden="1" x14ac:dyDescent="0.3">
      <c r="D259"/>
      <c r="E259"/>
    </row>
    <row r="260" spans="4:5" hidden="1" x14ac:dyDescent="0.3">
      <c r="D260"/>
      <c r="E260"/>
    </row>
    <row r="261" spans="4:5" hidden="1" x14ac:dyDescent="0.3">
      <c r="D261"/>
      <c r="E261"/>
    </row>
    <row r="262" spans="4:5" hidden="1" x14ac:dyDescent="0.3">
      <c r="D262"/>
      <c r="E262"/>
    </row>
    <row r="263" spans="4:5" hidden="1" x14ac:dyDescent="0.3">
      <c r="D263"/>
      <c r="E263"/>
    </row>
    <row r="264" spans="4:5" hidden="1" x14ac:dyDescent="0.3">
      <c r="D264"/>
      <c r="E264"/>
    </row>
    <row r="265" spans="4:5" hidden="1" x14ac:dyDescent="0.3">
      <c r="D265"/>
      <c r="E265"/>
    </row>
    <row r="266" spans="4:5" hidden="1" x14ac:dyDescent="0.3">
      <c r="D266"/>
      <c r="E266"/>
    </row>
    <row r="267" spans="4:5" hidden="1" x14ac:dyDescent="0.3">
      <c r="D267"/>
      <c r="E267"/>
    </row>
    <row r="268" spans="4:5" hidden="1" x14ac:dyDescent="0.3">
      <c r="D268"/>
      <c r="E268"/>
    </row>
    <row r="269" spans="4:5" hidden="1" x14ac:dyDescent="0.3">
      <c r="D269"/>
      <c r="E269"/>
    </row>
    <row r="270" spans="4:5" hidden="1" x14ac:dyDescent="0.3">
      <c r="D270"/>
      <c r="E270"/>
    </row>
    <row r="271" spans="4:5" hidden="1" x14ac:dyDescent="0.3">
      <c r="D271"/>
      <c r="E271"/>
    </row>
    <row r="272" spans="4:5" hidden="1" x14ac:dyDescent="0.3">
      <c r="D272"/>
      <c r="E272"/>
    </row>
    <row r="273" spans="4:5" hidden="1" x14ac:dyDescent="0.3">
      <c r="D273"/>
      <c r="E273"/>
    </row>
    <row r="274" spans="4:5" hidden="1" x14ac:dyDescent="0.3">
      <c r="D274"/>
      <c r="E274"/>
    </row>
    <row r="275" spans="4:5" hidden="1" x14ac:dyDescent="0.3">
      <c r="D275"/>
      <c r="E275"/>
    </row>
    <row r="276" spans="4:5" hidden="1" x14ac:dyDescent="0.3">
      <c r="D276"/>
      <c r="E276"/>
    </row>
    <row r="277" spans="4:5" hidden="1" x14ac:dyDescent="0.3">
      <c r="D277"/>
      <c r="E277"/>
    </row>
    <row r="278" spans="4:5" hidden="1" x14ac:dyDescent="0.3">
      <c r="D278"/>
      <c r="E278"/>
    </row>
    <row r="279" spans="4:5" hidden="1" x14ac:dyDescent="0.3">
      <c r="D279"/>
      <c r="E279"/>
    </row>
    <row r="280" spans="4:5" hidden="1" x14ac:dyDescent="0.3">
      <c r="D280"/>
      <c r="E280"/>
    </row>
    <row r="281" spans="4:5" hidden="1" x14ac:dyDescent="0.3">
      <c r="D281"/>
      <c r="E281"/>
    </row>
    <row r="282" spans="4:5" hidden="1" x14ac:dyDescent="0.3">
      <c r="D282"/>
      <c r="E282"/>
    </row>
    <row r="283" spans="4:5" hidden="1" x14ac:dyDescent="0.3">
      <c r="D283"/>
      <c r="E283"/>
    </row>
    <row r="284" spans="4:5" hidden="1" x14ac:dyDescent="0.3">
      <c r="D284"/>
      <c r="E284"/>
    </row>
    <row r="285" spans="4:5" hidden="1" x14ac:dyDescent="0.3">
      <c r="D285"/>
      <c r="E285"/>
    </row>
    <row r="286" spans="4:5" hidden="1" x14ac:dyDescent="0.3">
      <c r="D286"/>
      <c r="E286"/>
    </row>
    <row r="287" spans="4:5" hidden="1" x14ac:dyDescent="0.3">
      <c r="D287"/>
      <c r="E287"/>
    </row>
    <row r="288" spans="4:5" hidden="1" x14ac:dyDescent="0.3">
      <c r="D288"/>
      <c r="E288"/>
    </row>
    <row r="289" spans="1:5" hidden="1" x14ac:dyDescent="0.3">
      <c r="D289"/>
      <c r="E289"/>
    </row>
    <row r="290" spans="1:5" hidden="1" x14ac:dyDescent="0.3">
      <c r="D290"/>
      <c r="E290"/>
    </row>
    <row r="291" spans="1:5" x14ac:dyDescent="0.3">
      <c r="D291"/>
      <c r="E291"/>
    </row>
    <row r="292" spans="1:5" s="45" customFormat="1" ht="11.25" customHeight="1" x14ac:dyDescent="0.3"/>
    <row r="296" spans="1:5" ht="15" thickBot="1" x14ac:dyDescent="0.35"/>
    <row r="297" spans="1:5" ht="27" thickBot="1" x14ac:dyDescent="0.35">
      <c r="A297" s="19" t="s">
        <v>185</v>
      </c>
      <c r="B297" s="49" t="s">
        <v>186</v>
      </c>
      <c r="C297" s="50" t="s">
        <v>181</v>
      </c>
      <c r="D297" s="51" t="s">
        <v>182</v>
      </c>
      <c r="E297" s="52" t="s">
        <v>183</v>
      </c>
    </row>
    <row r="298" spans="1:5" ht="15" thickBot="1" x14ac:dyDescent="0.35">
      <c r="A298" s="53" t="s">
        <v>74</v>
      </c>
      <c r="B298" s="46">
        <f>+SUMIFS('Base '!$BQ:$BQ,'Base '!$AX:$AX,A298,'Base '!$F:$F,"prensa")</f>
        <v>114</v>
      </c>
      <c r="C298" s="47">
        <f>+SUMIFS('Base '!$BQ:$BQ,'Base '!$AX:$AX,A298,'Base '!$BV:$BV,1,'Base '!$F:$F,"prensa")</f>
        <v>73</v>
      </c>
      <c r="D298" s="48">
        <f>+SUMIFS('Base '!$BQ:$BQ,'Base '!$AX:$AX,A298,'Base '!$BW:$BW,1,'Base '!$F:$F,"prensa")</f>
        <v>32</v>
      </c>
      <c r="E298" s="36">
        <f>+SUMIFS('Base '!$BQ:$BQ,'Base '!$AX:$AX,A298,'Base '!$BX:$BX,1,'Base '!$F:$F,"prensa")</f>
        <v>9</v>
      </c>
    </row>
    <row r="299" spans="1:5" ht="15" thickBot="1" x14ac:dyDescent="0.35">
      <c r="A299" s="53" t="s">
        <v>78</v>
      </c>
      <c r="B299" s="46">
        <f>+SUMIFS('Base '!$BQ:$BQ,'Base '!$AX:$AX,A299,'Base '!$F:$F,"prensa")</f>
        <v>106</v>
      </c>
      <c r="C299" s="47">
        <f>+SUMIFS('Base '!$BQ:$BQ,'Base '!$AX:$AX,A299,'Base '!$BV:$BV,1,'Base '!$F:$F,"prensa")</f>
        <v>51</v>
      </c>
      <c r="D299" s="48">
        <f>+SUMIFS('Base '!$BQ:$BQ,'Base '!$AX:$AX,A299,'Base '!$BW:$BW,1,'Base '!$F:$F,"prensa")</f>
        <v>55</v>
      </c>
      <c r="E299" s="36">
        <f>+SUMIFS('Base '!$BQ:$BQ,'Base '!$AX:$AX,A299,'Base '!$BX:$BX,1,'Base '!$F:$F,"prensa")</f>
        <v>0</v>
      </c>
    </row>
    <row r="300" spans="1:5" ht="15" thickBot="1" x14ac:dyDescent="0.35">
      <c r="A300" s="53" t="s">
        <v>82</v>
      </c>
      <c r="B300" s="46">
        <f>+SUMIFS('Base '!$BQ:$BQ,'Base '!$AX:$AX,A300,'Base '!$F:$F,"prensa")</f>
        <v>81</v>
      </c>
      <c r="C300" s="47">
        <f>+SUMIFS('Base '!$BQ:$BQ,'Base '!$AX:$AX,A300,'Base '!$BV:$BV,1,'Base '!$F:$F,"prensa")</f>
        <v>4</v>
      </c>
      <c r="D300" s="48">
        <f>+SUMIFS('Base '!$BQ:$BQ,'Base '!$AX:$AX,A300,'Base '!$BW:$BW,1,'Base '!$F:$F,"prensa")</f>
        <v>75</v>
      </c>
      <c r="E300" s="36">
        <f>+SUMIFS('Base '!$BQ:$BQ,'Base '!$AX:$AX,A300,'Base '!$BX:$BX,1,'Base '!$F:$F,"prensa")</f>
        <v>2</v>
      </c>
    </row>
    <row r="301" spans="1:5" ht="15" thickBot="1" x14ac:dyDescent="0.35">
      <c r="A301" s="53" t="s">
        <v>193</v>
      </c>
      <c r="B301" s="46">
        <f>+SUM(B298:B300)</f>
        <v>301</v>
      </c>
      <c r="C301" s="47">
        <f t="shared" ref="C301:E301" si="1">+SUM(C298:C300)</f>
        <v>128</v>
      </c>
      <c r="D301" s="48">
        <f t="shared" si="1"/>
        <v>162</v>
      </c>
      <c r="E301" s="36">
        <f t="shared" si="1"/>
        <v>11</v>
      </c>
    </row>
    <row r="302" spans="1:5" x14ac:dyDescent="0.3">
      <c r="D302"/>
      <c r="E302"/>
    </row>
    <row r="303" spans="1:5" x14ac:dyDescent="0.3">
      <c r="D303"/>
      <c r="E303"/>
    </row>
    <row r="304" spans="1:5" ht="18.75" customHeight="1" x14ac:dyDescent="0.3">
      <c r="D304"/>
      <c r="E304"/>
    </row>
    <row r="305" spans="1:24" ht="18.75" customHeight="1" x14ac:dyDescent="0.3">
      <c r="A305" s="22" t="s">
        <v>5</v>
      </c>
      <c r="B305" t="s">
        <v>116</v>
      </c>
      <c r="D305"/>
      <c r="E305"/>
      <c r="I305" s="22" t="s">
        <v>5</v>
      </c>
      <c r="J305" t="s">
        <v>116</v>
      </c>
      <c r="R305" s="22" t="s">
        <v>5</v>
      </c>
      <c r="S305" t="s">
        <v>116</v>
      </c>
    </row>
    <row r="306" spans="1:24" ht="18.75" customHeight="1" thickBot="1" x14ac:dyDescent="0.35">
      <c r="D306"/>
      <c r="E306"/>
    </row>
    <row r="307" spans="1:24" ht="15" thickBot="1" x14ac:dyDescent="0.35">
      <c r="A307" s="6" t="s">
        <v>198</v>
      </c>
      <c r="B307" s="55" t="s">
        <v>209</v>
      </c>
      <c r="C307" s="55" t="s">
        <v>213</v>
      </c>
      <c r="D307" s="55" t="s">
        <v>211</v>
      </c>
      <c r="E307" s="50" t="s">
        <v>181</v>
      </c>
      <c r="F307" s="51" t="s">
        <v>182</v>
      </c>
      <c r="G307" s="52" t="s">
        <v>183</v>
      </c>
      <c r="I307" s="6" t="s">
        <v>198</v>
      </c>
      <c r="J307" s="55" t="s">
        <v>209</v>
      </c>
      <c r="K307" s="55" t="s">
        <v>213</v>
      </c>
      <c r="L307" s="55" t="s">
        <v>187</v>
      </c>
      <c r="M307" s="50" t="s">
        <v>181</v>
      </c>
      <c r="N307" s="51" t="s">
        <v>182</v>
      </c>
      <c r="O307" s="52" t="s">
        <v>183</v>
      </c>
      <c r="R307" s="6" t="s">
        <v>198</v>
      </c>
      <c r="S307" s="55" t="s">
        <v>209</v>
      </c>
      <c r="T307" s="55" t="s">
        <v>213</v>
      </c>
      <c r="U307" s="55" t="s">
        <v>187</v>
      </c>
      <c r="V307" s="50" t="s">
        <v>181</v>
      </c>
      <c r="W307" s="51" t="s">
        <v>182</v>
      </c>
      <c r="X307" s="52" t="s">
        <v>183</v>
      </c>
    </row>
    <row r="308" spans="1:24" ht="15" thickBot="1" x14ac:dyDescent="0.35">
      <c r="A308" s="112" t="s">
        <v>126</v>
      </c>
      <c r="B308" s="113">
        <v>63</v>
      </c>
      <c r="C308" s="120">
        <v>315</v>
      </c>
      <c r="D308" s="114">
        <v>44686</v>
      </c>
      <c r="E308" s="47">
        <f>+SUMIFS('Base '!$BQ:$BQ,'Base '!$G:$G,A308,'Base '!$BV:$BV,1,'Base '!$F:$F,"prensa")</f>
        <v>25</v>
      </c>
      <c r="F308" s="48">
        <f>+SUMIFS('Base '!$BQ:$BQ,'Base '!$G:$G,A308,'Base '!$BW:$BW,1,'Base '!$F:$F,"prensa")</f>
        <v>38</v>
      </c>
      <c r="G308" s="115">
        <f>+SUMIFS('Base '!$BQ:$BQ,'Base '!$G:$G,A308,'Base '!$BX:$BX,1,'Base '!$F:$F,"prensa")</f>
        <v>0</v>
      </c>
      <c r="I308" s="59" t="s">
        <v>176</v>
      </c>
      <c r="J308" s="24">
        <v>10</v>
      </c>
      <c r="K308" s="66">
        <v>50</v>
      </c>
      <c r="L308" s="54">
        <v>5194</v>
      </c>
      <c r="M308" s="47">
        <f>+SUMIFS('Base '!$BQ:$BQ,'Base '!$L:$L,I308,'Base '!$BV:$BV,1,'Base '!$F:$F,"prensa")</f>
        <v>5</v>
      </c>
      <c r="N308" s="48">
        <f>+SUMIFS('Base '!$BQ:$BQ,'Base '!$L:$L,I308,'Base '!$BW:$BW,1,'Base '!$F:$F,"prensa")</f>
        <v>5</v>
      </c>
      <c r="O308" s="36">
        <f>+SUMIFS('Base '!$BQ:$BQ,'Base '!$L:$L,I308,'Base '!$BX:$BX,1,'Base '!$F:$F,"prensa")</f>
        <v>0</v>
      </c>
      <c r="R308" s="97" t="s">
        <v>174</v>
      </c>
      <c r="S308" s="95">
        <v>35</v>
      </c>
      <c r="T308" s="93">
        <v>154</v>
      </c>
      <c r="U308" s="94">
        <v>19945</v>
      </c>
      <c r="V308" s="47">
        <f>+SUMIFS('Base '!$BQ:$BQ,'Base '!$BR:$BR,R308,'Base '!$BV:$BV,1,'Base '!$F:$F,"prensa")</f>
        <v>18</v>
      </c>
      <c r="W308" s="48">
        <f>+SUMIFS('Base '!$BQ:$BQ,'Base '!$BR:$BR,R308,'Base '!$BW:$BW,1,'Base '!$F:$F,"prensa")</f>
        <v>16</v>
      </c>
      <c r="X308" s="36">
        <f>+SUMIFS('Base '!$BQ:$BQ,'Base '!$BR:BR,R308,'Base '!$BX:$BX,1,'Base '!$F:$F,"prensa")</f>
        <v>1</v>
      </c>
    </row>
    <row r="309" spans="1:24" ht="15" thickBot="1" x14ac:dyDescent="0.35">
      <c r="A309" s="112" t="s">
        <v>124</v>
      </c>
      <c r="B309" s="113">
        <v>43</v>
      </c>
      <c r="C309" s="120">
        <v>215</v>
      </c>
      <c r="D309" s="114">
        <v>37295</v>
      </c>
      <c r="E309" s="47">
        <f>+SUMIFS('Base '!$BQ:$BQ,'Base '!$G:$G,A309,'Base '!$BV:$BV,1,'Base '!$F:$F,"prensa")</f>
        <v>19</v>
      </c>
      <c r="F309" s="48">
        <f>+SUMIFS('Base '!$BQ:$BQ,'Base '!$G:$G,A309,'Base '!$BW:$BW,1,'Base '!$F:$F,"prensa")</f>
        <v>21</v>
      </c>
      <c r="G309" s="115">
        <f>+SUMIFS('Base '!$BQ:$BQ,'Base '!$G:$G,A309,'Base '!$BX:$BX,1,'Base '!$F:$F,"prensa")</f>
        <v>3</v>
      </c>
      <c r="I309" s="59" t="s">
        <v>260</v>
      </c>
      <c r="J309" s="24">
        <v>7</v>
      </c>
      <c r="K309" s="66">
        <v>34</v>
      </c>
      <c r="L309" s="54">
        <v>3479</v>
      </c>
      <c r="M309" s="47">
        <f>+SUMIFS('Base '!$BQ:$BQ,'Base '!$L:$L,I309,'Base '!$BV:$BV,1,'Base '!$F:$F,"prensa")</f>
        <v>6</v>
      </c>
      <c r="N309" s="48">
        <f>+SUMIFS('Base '!$BQ:$BQ,'Base '!$L:$L,I309,'Base '!$BW:$BW,1,'Base '!$F:$F,"prensa")</f>
        <v>1</v>
      </c>
      <c r="O309" s="36">
        <f>+SUMIFS('Base '!$BQ:$BQ,'Base '!$L:$L,I309,'Base '!$BX:$BX,1,'Base '!$F:$F,"prensa")</f>
        <v>0</v>
      </c>
      <c r="R309" s="23" t="s">
        <v>224</v>
      </c>
      <c r="S309" s="24">
        <v>33</v>
      </c>
      <c r="T309" s="66">
        <v>143</v>
      </c>
      <c r="U309" s="54">
        <v>14936</v>
      </c>
      <c r="V309" s="47">
        <f>+SUMIFS('Base '!$BQ:$BQ,'Base '!$BR:$BR,R309,'Base '!$BV:$BV,1,'Base '!$F:$F,"prensa")</f>
        <v>23</v>
      </c>
      <c r="W309" s="48">
        <f>+SUMIFS('Base '!$BQ:$BQ,'Base '!$BR:$BR,R309,'Base '!$BW:$BW,1,'Base '!$F:$F,"prensa")</f>
        <v>10</v>
      </c>
      <c r="X309" s="36">
        <f>+SUMIFS('Base '!$BQ:$BQ,'Base '!$BR:BR,R309,'Base '!$BX:$BX,1,'Base '!$F:$F,"prensa")</f>
        <v>0</v>
      </c>
    </row>
    <row r="310" spans="1:24" ht="15" thickBot="1" x14ac:dyDescent="0.35">
      <c r="A310" s="112" t="s">
        <v>86</v>
      </c>
      <c r="B310" s="113">
        <v>35</v>
      </c>
      <c r="C310" s="120">
        <v>140</v>
      </c>
      <c r="D310" s="114">
        <v>18346</v>
      </c>
      <c r="E310" s="47">
        <f>+SUMIFS('Base '!$BQ:$BQ,'Base '!$G:$G,A310,'Base '!$BV:$BV,1,'Base '!$F:$F,"prensa")</f>
        <v>19</v>
      </c>
      <c r="F310" s="48">
        <f>+SUMIFS('Base '!$BQ:$BQ,'Base '!$G:$G,A310,'Base '!$BW:$BW,1,'Base '!$F:$F,"prensa")</f>
        <v>14</v>
      </c>
      <c r="G310" s="115">
        <f>+SUMIFS('Base '!$BQ:$BQ,'Base '!$G:$G,A310,'Base '!$BX:$BX,1,'Base '!$F:$F,"prensa")</f>
        <v>2</v>
      </c>
      <c r="I310" s="23" t="s">
        <v>242</v>
      </c>
      <c r="J310" s="24">
        <v>5</v>
      </c>
      <c r="K310" s="66">
        <v>25</v>
      </c>
      <c r="L310" s="54">
        <v>1793</v>
      </c>
      <c r="M310" s="47">
        <f>+SUMIFS('Base '!$BQ:$BQ,'Base '!$L:$L,I310,'Base '!$BV:$BV,1,'Base '!$F:$F,"prensa")</f>
        <v>4</v>
      </c>
      <c r="N310" s="48">
        <f>+SUMIFS('Base '!$BQ:$BQ,'Base '!$L:$L,I310,'Base '!$BW:$BW,1,'Base '!$F:$F,"prensa")</f>
        <v>1</v>
      </c>
      <c r="O310" s="36">
        <f>+SUMIFS('Base '!$BQ:$BQ,'Base '!$L:$L,I310,'Base '!$BX:$BX,1,'Base '!$F:$F,"prensa")</f>
        <v>0</v>
      </c>
      <c r="R310" s="96" t="s">
        <v>216</v>
      </c>
      <c r="S310" s="92">
        <v>20</v>
      </c>
      <c r="T310" s="93">
        <v>89</v>
      </c>
      <c r="U310" s="94">
        <v>14033</v>
      </c>
      <c r="V310" s="47">
        <f>+SUMIFS('Base '!$BQ:$BQ,'Base '!$BR:$BR,R310,'Base '!$BV:$BV,1,'Base '!$F:$F,"prensa")</f>
        <v>3</v>
      </c>
      <c r="W310" s="48">
        <f>+SUMIFS('Base '!$BQ:$BQ,'Base '!$BR:$BR,R310,'Base '!$BW:$BW,1,'Base '!$F:$F,"prensa")</f>
        <v>17</v>
      </c>
      <c r="X310" s="36">
        <f>+SUMIFS('Base '!$BQ:$BQ,'Base '!$BR:BR,R310,'Base '!$BX:$BX,1,'Base '!$F:$F,"prensa")</f>
        <v>0</v>
      </c>
    </row>
    <row r="311" spans="1:24" ht="15" thickBot="1" x14ac:dyDescent="0.35">
      <c r="A311" s="112" t="s">
        <v>121</v>
      </c>
      <c r="B311" s="113">
        <v>29</v>
      </c>
      <c r="C311" s="120">
        <v>116</v>
      </c>
      <c r="D311" s="114">
        <v>7786</v>
      </c>
      <c r="E311" s="47">
        <f>+SUMIFS('Base '!$BQ:$BQ,'Base '!$G:$G,A311,'Base '!$BV:$BV,1,'Base '!$F:$F,"prensa")</f>
        <v>6</v>
      </c>
      <c r="F311" s="48">
        <f>+SUMIFS('Base '!$BQ:$BQ,'Base '!$G:$G,A311,'Base '!$BW:$BW,1,'Base '!$F:$F,"prensa")</f>
        <v>19</v>
      </c>
      <c r="G311" s="115">
        <f>+SUMIFS('Base '!$BQ:$BQ,'Base '!$G:$G,A311,'Base '!$BX:$BX,1,'Base '!$F:$F,"prensa")</f>
        <v>4</v>
      </c>
      <c r="I311" s="23" t="s">
        <v>668</v>
      </c>
      <c r="J311" s="24">
        <v>5</v>
      </c>
      <c r="K311" s="66">
        <v>20</v>
      </c>
      <c r="L311" s="54">
        <v>3512</v>
      </c>
      <c r="M311" s="47">
        <f>+SUMIFS('Base '!$BQ:$BQ,'Base '!$L:$L,I311,'Base '!$BV:$BV,1,'Base '!$F:$F,"prensa")</f>
        <v>2</v>
      </c>
      <c r="N311" s="48">
        <f>+SUMIFS('Base '!$BQ:$BQ,'Base '!$L:$L,I311,'Base '!$BW:$BW,1,'Base '!$F:$F,"prensa")</f>
        <v>3</v>
      </c>
      <c r="O311" s="36">
        <f>+SUMIFS('Base '!$BQ:$BQ,'Base '!$L:$L,I311,'Base '!$BX:$BX,1,'Base '!$F:$F,"prensa")</f>
        <v>0</v>
      </c>
      <c r="R311" s="59" t="s">
        <v>167</v>
      </c>
      <c r="S311" s="56">
        <v>18</v>
      </c>
      <c r="T311" s="66">
        <v>81</v>
      </c>
      <c r="U311" s="54">
        <v>10202</v>
      </c>
      <c r="V311" s="47">
        <f>+SUMIFS('Base '!$BQ:$BQ,'Base '!$BR:$BR,R311,'Base '!$BV:$BV,1,'Base '!$F:$F,"prensa")</f>
        <v>11</v>
      </c>
      <c r="W311" s="48">
        <f>+SUMIFS('Base '!$BQ:$BQ,'Base '!$BR:$BR,R311,'Base '!$BW:$BW,1,'Base '!$F:$F,"prensa")</f>
        <v>7</v>
      </c>
      <c r="X311" s="36">
        <f>+SUMIFS('Base '!$BQ:$BQ,'Base '!$BR:BR,R311,'Base '!$BX:$BX,1,'Base '!$F:$F,"prensa")</f>
        <v>0</v>
      </c>
    </row>
    <row r="312" spans="1:24" ht="15" thickBot="1" x14ac:dyDescent="0.35">
      <c r="A312" s="112" t="s">
        <v>101</v>
      </c>
      <c r="B312" s="113">
        <v>25</v>
      </c>
      <c r="C312" s="120">
        <v>100</v>
      </c>
      <c r="D312" s="114">
        <v>24896</v>
      </c>
      <c r="E312" s="47">
        <f>+SUMIFS('Base '!$BQ:$BQ,'Base '!$G:$G,A312,'Base '!$BV:$BV,1,'Base '!$F:$F,"prensa")</f>
        <v>10</v>
      </c>
      <c r="F312" s="48">
        <f>+SUMIFS('Base '!$BQ:$BQ,'Base '!$G:$G,A312,'Base '!$BW:$BW,1,'Base '!$F:$F,"prensa")</f>
        <v>13</v>
      </c>
      <c r="G312" s="115">
        <f>+SUMIFS('Base '!$BQ:$BQ,'Base '!$G:$G,A312,'Base '!$BX:$BX,1,'Base '!$F:$F,"prensa")</f>
        <v>2</v>
      </c>
      <c r="I312" s="59" t="s">
        <v>133</v>
      </c>
      <c r="J312" s="24">
        <v>5</v>
      </c>
      <c r="K312" s="66">
        <v>25</v>
      </c>
      <c r="L312" s="54">
        <v>1411</v>
      </c>
      <c r="M312" s="47">
        <f>+SUMIFS('Base '!$BQ:$BQ,'Base '!$L:$L,I312,'Base '!$BV:$BV,1,'Base '!$F:$F,"prensa")</f>
        <v>1</v>
      </c>
      <c r="N312" s="48">
        <f>+SUMIFS('Base '!$BQ:$BQ,'Base '!$L:$L,I312,'Base '!$BW:$BW,1,'Base '!$F:$F,"prensa")</f>
        <v>4</v>
      </c>
      <c r="O312" s="36">
        <f>+SUMIFS('Base '!$BQ:$BQ,'Base '!$L:$L,I312,'Base '!$BX:$BX,1,'Base '!$F:$F,"prensa")</f>
        <v>0</v>
      </c>
      <c r="R312" s="23" t="s">
        <v>220</v>
      </c>
      <c r="S312" s="24">
        <v>18</v>
      </c>
      <c r="T312" s="66">
        <v>79</v>
      </c>
      <c r="U312" s="54">
        <v>7550</v>
      </c>
      <c r="V312" s="47">
        <f>+SUMIFS('Base '!$BQ:$BQ,'Base '!$BR:$BR,R312,'Base '!$BV:$BV,1,'Base '!$F:$F,"prensa")</f>
        <v>14</v>
      </c>
      <c r="W312" s="48">
        <f>+SUMIFS('Base '!$BQ:$BQ,'Base '!$BR:$BR,R312,'Base '!$BW:$BW,1,'Base '!$F:$F,"prensa")</f>
        <v>3</v>
      </c>
      <c r="X312" s="36">
        <f>+SUMIFS('Base '!$BQ:$BQ,'Base '!$BR:BR,R312,'Base '!$BX:$BX,1,'Base '!$F:$F,"prensa")</f>
        <v>1</v>
      </c>
    </row>
    <row r="313" spans="1:24" ht="15" thickBot="1" x14ac:dyDescent="0.35">
      <c r="A313" s="112" t="s">
        <v>109</v>
      </c>
      <c r="B313" s="113">
        <v>18</v>
      </c>
      <c r="C313" s="120">
        <v>72</v>
      </c>
      <c r="D313" s="114">
        <v>9158</v>
      </c>
      <c r="E313" s="47">
        <f>+SUMIFS('Base '!$BQ:$BQ,'Base '!$G:$G,A313,'Base '!$BV:$BV,1,'Base '!$F:$F,"prensa")</f>
        <v>9</v>
      </c>
      <c r="F313" s="48">
        <f>+SUMIFS('Base '!$BQ:$BQ,'Base '!$G:$G,A313,'Base '!$BW:$BW,1,'Base '!$F:$F,"prensa")</f>
        <v>9</v>
      </c>
      <c r="G313" s="115">
        <f>+SUMIFS('Base '!$BQ:$BQ,'Base '!$G:$G,A313,'Base '!$BX:$BX,1,'Base '!$F:$F,"prensa")</f>
        <v>0</v>
      </c>
      <c r="I313" s="59" t="s">
        <v>340</v>
      </c>
      <c r="J313" s="24">
        <v>4</v>
      </c>
      <c r="K313" s="66">
        <v>20</v>
      </c>
      <c r="L313" s="54">
        <v>2444</v>
      </c>
      <c r="M313" s="47">
        <f>+SUMIFS('Base '!$BQ:$BQ,'Base '!$L:$L,I313,'Base '!$BV:$BV,1,'Base '!$F:$F,"prensa")</f>
        <v>3</v>
      </c>
      <c r="N313" s="48">
        <f>+SUMIFS('Base '!$BQ:$BQ,'Base '!$L:$L,I313,'Base '!$BW:$BW,1,'Base '!$F:$F,"prensa")</f>
        <v>1</v>
      </c>
      <c r="O313" s="36">
        <f>+SUMIFS('Base '!$BQ:$BQ,'Base '!$L:$L,I313,'Base '!$BX:$BX,1,'Base '!$F:$F,"prensa")</f>
        <v>0</v>
      </c>
      <c r="R313" s="23" t="s">
        <v>215</v>
      </c>
      <c r="S313" s="24">
        <v>16</v>
      </c>
      <c r="T313" s="66">
        <v>70</v>
      </c>
      <c r="U313" s="54">
        <v>10335</v>
      </c>
      <c r="V313" s="47">
        <f>+SUMIFS('Base '!$BQ:$BQ,'Base '!$BR:$BR,R313,'Base '!$BV:$BV,1,'Base '!$F:$F,"prensa")</f>
        <v>6</v>
      </c>
      <c r="W313" s="48">
        <f>+SUMIFS('Base '!$BQ:$BQ,'Base '!$BR:$BR,R313,'Base '!$BW:$BW,1,'Base '!$F:$F,"prensa")</f>
        <v>9</v>
      </c>
      <c r="X313" s="36">
        <f>+SUMIFS('Base '!$BQ:$BQ,'Base '!$BR:BR,R313,'Base '!$BX:$BX,1,'Base '!$F:$F,"prensa")</f>
        <v>1</v>
      </c>
    </row>
    <row r="314" spans="1:24" ht="15" thickBot="1" x14ac:dyDescent="0.35">
      <c r="A314" s="112" t="s">
        <v>227</v>
      </c>
      <c r="B314" s="113">
        <v>17</v>
      </c>
      <c r="C314" s="120">
        <v>68</v>
      </c>
      <c r="D314" s="114">
        <v>754</v>
      </c>
      <c r="E314" s="47">
        <f>+SUMIFS('Base '!$BQ:$BQ,'Base '!$G:$G,A314,'Base '!$BV:$BV,1,'Base '!$F:$F,"prensa")</f>
        <v>7</v>
      </c>
      <c r="F314" s="48">
        <f>+SUMIFS('Base '!$BQ:$BQ,'Base '!$G:$G,A314,'Base '!$BW:$BW,1,'Base '!$F:$F,"prensa")</f>
        <v>10</v>
      </c>
      <c r="G314" s="115">
        <f>+SUMIFS('Base '!$BQ:$BQ,'Base '!$G:$G,A314,'Base '!$BX:$BX,1,'Base '!$F:$F,"prensa")</f>
        <v>0</v>
      </c>
      <c r="I314" s="23" t="s">
        <v>297</v>
      </c>
      <c r="J314" s="24">
        <v>4</v>
      </c>
      <c r="K314" s="66">
        <v>16</v>
      </c>
      <c r="L314" s="54">
        <v>1372</v>
      </c>
      <c r="M314" s="47">
        <f>+SUMIFS('Base '!$BQ:$BQ,'Base '!$L:$L,I314,'Base '!$BV:$BV,1,'Base '!$F:$F,"prensa")</f>
        <v>3</v>
      </c>
      <c r="N314" s="48">
        <f>+SUMIFS('Base '!$BQ:$BQ,'Base '!$L:$L,I314,'Base '!$BW:$BW,1,'Base '!$F:$F,"prensa")</f>
        <v>1</v>
      </c>
      <c r="O314" s="36">
        <f>+SUMIFS('Base '!$BQ:$BQ,'Base '!$L:$L,I314,'Base '!$BX:$BX,1,'Base '!$F:$F,"prensa")</f>
        <v>0</v>
      </c>
      <c r="R314" s="23" t="s">
        <v>221</v>
      </c>
      <c r="S314" s="24">
        <v>16</v>
      </c>
      <c r="T314" s="66">
        <v>69</v>
      </c>
      <c r="U314" s="54">
        <v>9095</v>
      </c>
      <c r="V314" s="47">
        <f>+SUMIFS('Base '!$BQ:$BQ,'Base '!$BR:$BR,R314,'Base '!$BV:$BV,1,'Base '!$F:$F,"prensa")</f>
        <v>14</v>
      </c>
      <c r="W314" s="48">
        <f>+SUMIFS('Base '!$BQ:$BQ,'Base '!$BR:$BR,R314,'Base '!$BW:$BW,1,'Base '!$F:$F,"prensa")</f>
        <v>2</v>
      </c>
      <c r="X314" s="36">
        <f>+SUMIFS('Base '!$BQ:$BQ,'Base '!$BR:BR,R314,'Base '!$BX:$BX,1,'Base '!$F:$F,"prensa")</f>
        <v>0</v>
      </c>
    </row>
    <row r="315" spans="1:24" ht="15" thickBot="1" x14ac:dyDescent="0.35">
      <c r="A315" s="112" t="s">
        <v>146</v>
      </c>
      <c r="B315" s="113">
        <v>17</v>
      </c>
      <c r="C315" s="120">
        <v>68</v>
      </c>
      <c r="D315" s="114">
        <v>5423</v>
      </c>
      <c r="E315" s="47">
        <f>+SUMIFS('Base '!$BQ:$BQ,'Base '!$G:$G,A315,'Base '!$BV:$BV,1,'Base '!$F:$F,"prensa")</f>
        <v>9</v>
      </c>
      <c r="F315" s="48">
        <f>+SUMIFS('Base '!$BQ:$BQ,'Base '!$G:$G,A315,'Base '!$BW:$BW,1,'Base '!$F:$F,"prensa")</f>
        <v>8</v>
      </c>
      <c r="G315" s="115">
        <f>+SUMIFS('Base '!$BQ:$BQ,'Base '!$G:$G,A315,'Base '!$BX:$BX,1,'Base '!$F:$F,"prensa")</f>
        <v>0</v>
      </c>
      <c r="I315" s="23" t="s">
        <v>302</v>
      </c>
      <c r="J315" s="24">
        <v>3</v>
      </c>
      <c r="K315" s="66">
        <v>12</v>
      </c>
      <c r="L315" s="54">
        <v>60</v>
      </c>
      <c r="M315" s="47">
        <f>+SUMIFS('Base '!$BQ:$BQ,'Base '!$L:$L,I315,'Base '!$BV:$BV,1,'Base '!$F:$F,"prensa")</f>
        <v>1</v>
      </c>
      <c r="N315" s="48">
        <f>+SUMIFS('Base '!$BQ:$BQ,'Base '!$L:$L,I315,'Base '!$BW:$BW,1,'Base '!$F:$F,"prensa")</f>
        <v>2</v>
      </c>
      <c r="O315" s="36">
        <f>+SUMIFS('Base '!$BQ:$BQ,'Base '!$L:$L,I315,'Base '!$BX:$BX,1,'Base '!$F:$F,"prensa")</f>
        <v>0</v>
      </c>
      <c r="R315" s="23" t="s">
        <v>219</v>
      </c>
      <c r="S315" s="24">
        <v>13</v>
      </c>
      <c r="T315" s="66">
        <v>57</v>
      </c>
      <c r="U315" s="54">
        <v>7314</v>
      </c>
      <c r="V315" s="47">
        <f>+SUMIFS('Base '!$BQ:$BQ,'Base '!$BR:$BR,R315,'Base '!$BV:$BV,1,'Base '!$F:$F,"prensa")</f>
        <v>0</v>
      </c>
      <c r="W315" s="48">
        <f>+SUMIFS('Base '!$BQ:$BQ,'Base '!$BR:$BR,R315,'Base '!$BW:$BW,1,'Base '!$F:$F,"prensa")</f>
        <v>6</v>
      </c>
      <c r="X315" s="36">
        <f>+SUMIFS('Base '!$BQ:$BQ,'Base '!$BR:BR,R315,'Base '!$BX:$BX,1,'Base '!$F:$F,"prensa")</f>
        <v>7</v>
      </c>
    </row>
    <row r="316" spans="1:24" ht="15" thickBot="1" x14ac:dyDescent="0.35">
      <c r="A316" s="112" t="s">
        <v>117</v>
      </c>
      <c r="B316" s="113">
        <v>11</v>
      </c>
      <c r="C316" s="120">
        <v>44</v>
      </c>
      <c r="D316" s="114">
        <v>3267</v>
      </c>
      <c r="E316" s="47">
        <f>+SUMIFS('Base '!$BQ:$BQ,'Base '!$G:$G,A316,'Base '!$BV:$BV,1,'Base '!$F:$F,"prensa")</f>
        <v>3</v>
      </c>
      <c r="F316" s="48">
        <f>+SUMIFS('Base '!$BQ:$BQ,'Base '!$G:$G,A316,'Base '!$BW:$BW,1,'Base '!$F:$F,"prensa")</f>
        <v>8</v>
      </c>
      <c r="G316" s="115">
        <f>+SUMIFS('Base '!$BQ:$BQ,'Base '!$G:$G,A316,'Base '!$BX:$BX,1,'Base '!$F:$F,"prensa")</f>
        <v>0</v>
      </c>
      <c r="I316" s="23" t="s">
        <v>2681</v>
      </c>
      <c r="J316" s="24">
        <v>3</v>
      </c>
      <c r="K316" s="66">
        <v>15</v>
      </c>
      <c r="L316" s="54">
        <v>1649</v>
      </c>
      <c r="M316" s="47">
        <f>+SUMIFS('Base '!$BQ:$BQ,'Base '!$L:$L,I316,'Base '!$BV:$BV,1,'Base '!$F:$F,"prensa")</f>
        <v>0</v>
      </c>
      <c r="N316" s="48">
        <f>+SUMIFS('Base '!$BQ:$BQ,'Base '!$L:$L,I316,'Base '!$BW:$BW,1,'Base '!$F:$F,"prensa")</f>
        <v>3</v>
      </c>
      <c r="O316" s="36">
        <f>+SUMIFS('Base '!$BQ:$BQ,'Base '!$L:$L,I316,'Base '!$BX:$BX,1,'Base '!$F:$F,"prensa")</f>
        <v>0</v>
      </c>
      <c r="R316" s="23" t="s">
        <v>497</v>
      </c>
      <c r="S316" s="24">
        <v>13</v>
      </c>
      <c r="T316" s="66">
        <v>58</v>
      </c>
      <c r="U316" s="54">
        <v>10835</v>
      </c>
      <c r="V316" s="47">
        <f>+SUMIFS('Base '!$BQ:$BQ,'Base '!$BR:$BR,R316,'Base '!$BV:$BV,1,'Base '!$F:$F,"prensa")</f>
        <v>13</v>
      </c>
      <c r="W316" s="48">
        <f>+SUMIFS('Base '!$BQ:$BQ,'Base '!$BR:$BR,R316,'Base '!$BW:$BW,1,'Base '!$F:$F,"prensa")</f>
        <v>0</v>
      </c>
      <c r="X316" s="36">
        <f>+SUMIFS('Base '!$BQ:$BQ,'Base '!$BR:BR,R316,'Base '!$BX:$BX,1,'Base '!$F:$F,"prensa")</f>
        <v>0</v>
      </c>
    </row>
    <row r="317" spans="1:24" ht="15" thickBot="1" x14ac:dyDescent="0.35">
      <c r="A317" s="112" t="s">
        <v>163</v>
      </c>
      <c r="B317" s="113">
        <v>10</v>
      </c>
      <c r="C317" s="120">
        <v>40</v>
      </c>
      <c r="D317" s="114">
        <v>218</v>
      </c>
      <c r="E317" s="47">
        <f>+SUMIFS('Base '!$BQ:$BQ,'Base '!$G:$G,A317,'Base '!$BV:$BV,1,'Base '!$F:$F,"prensa")</f>
        <v>5</v>
      </c>
      <c r="F317" s="48">
        <f>+SUMIFS('Base '!$BQ:$BQ,'Base '!$G:$G,A317,'Base '!$BW:$BW,1,'Base '!$F:$F,"prensa")</f>
        <v>5</v>
      </c>
      <c r="G317" s="115">
        <f>+SUMIFS('Base '!$BQ:$BQ,'Base '!$G:$G,A317,'Base '!$BX:$BX,1,'Base '!$F:$F,"prensa")</f>
        <v>0</v>
      </c>
      <c r="I317" s="23" t="s">
        <v>271</v>
      </c>
      <c r="J317" s="24">
        <v>3</v>
      </c>
      <c r="K317" s="66">
        <v>15</v>
      </c>
      <c r="L317" s="54">
        <v>3685</v>
      </c>
      <c r="M317" s="47">
        <f>+SUMIFS('Base '!$BQ:$BQ,'Base '!$L:$L,I317,'Base '!$BV:$BV,1,'Base '!$F:$F,"prensa")</f>
        <v>0</v>
      </c>
      <c r="N317" s="48">
        <f>+SUMIFS('Base '!$BQ:$BQ,'Base '!$L:$L,I317,'Base '!$BW:$BW,1,'Base '!$F:$F,"prensa")</f>
        <v>1</v>
      </c>
      <c r="O317" s="36">
        <f>+SUMIFS('Base '!$BQ:$BQ,'Base '!$L:$L,I317,'Base '!$BX:$BX,1,'Base '!$F:$F,"prensa")</f>
        <v>2</v>
      </c>
      <c r="R317" s="23" t="s">
        <v>269</v>
      </c>
      <c r="S317" s="24">
        <v>11</v>
      </c>
      <c r="T317" s="66">
        <v>44</v>
      </c>
      <c r="U317" s="54">
        <v>2532</v>
      </c>
      <c r="V317" s="47">
        <f>+SUMIFS('Base '!$BQ:$BQ,'Base '!$BR:$BR,R317,'Base '!$BV:$BV,1,'Base '!$F:$F,"prensa")</f>
        <v>6</v>
      </c>
      <c r="W317" s="48">
        <f>+SUMIFS('Base '!$BQ:$BQ,'Base '!$BR:$BR,R317,'Base '!$BW:$BW,1,'Base '!$F:$F,"prensa")</f>
        <v>5</v>
      </c>
      <c r="X317" s="36">
        <f>+SUMIFS('Base '!$BQ:$BQ,'Base '!$BR:BR,R317,'Base '!$BX:$BX,1,'Base '!$F:$F,"prensa")</f>
        <v>0</v>
      </c>
    </row>
    <row r="318" spans="1:24" ht="15" thickBot="1" x14ac:dyDescent="0.35">
      <c r="A318" s="23" t="s">
        <v>288</v>
      </c>
      <c r="B318" s="24">
        <v>7</v>
      </c>
      <c r="C318" s="66">
        <v>28</v>
      </c>
      <c r="D318" s="54">
        <v>181</v>
      </c>
      <c r="E318" s="47">
        <f>+SUMIFS('Base '!$BQ:$BQ,'Base '!$G:$G,A318,'Base '!$BV:$BV,1,'Base '!$F:$F,"tv")</f>
        <v>0</v>
      </c>
      <c r="F318" s="48">
        <f>+SUMIFS('Base '!$BQ:$BQ,'Base '!$G:$G,A318,'Base '!$BW:$BW,1,'Base '!$F:$F,"tv")</f>
        <v>0</v>
      </c>
      <c r="G318" s="36">
        <f>+SUMIFS('Base '!$BQ:$BQ,'Base '!$G:$G,A318,'Base '!$BX:$BX,1,'Base '!$F:$F,"tv")</f>
        <v>0</v>
      </c>
      <c r="I318" s="59" t="s">
        <v>1066</v>
      </c>
      <c r="J318" s="24">
        <v>3</v>
      </c>
      <c r="K318" s="66">
        <v>12</v>
      </c>
      <c r="L318" s="54">
        <v>876</v>
      </c>
      <c r="R318" s="23" t="s">
        <v>262</v>
      </c>
      <c r="S318" s="24">
        <v>10</v>
      </c>
      <c r="T318" s="66">
        <v>43</v>
      </c>
      <c r="U318" s="54">
        <v>4549</v>
      </c>
    </row>
    <row r="319" spans="1:24" hidden="1" x14ac:dyDescent="0.3">
      <c r="A319" s="23" t="s">
        <v>265</v>
      </c>
      <c r="B319" s="24">
        <v>7</v>
      </c>
      <c r="C319" s="66">
        <v>28</v>
      </c>
      <c r="D319" s="54">
        <v>5160</v>
      </c>
      <c r="I319" s="23" t="s">
        <v>293</v>
      </c>
      <c r="J319" s="24">
        <v>3</v>
      </c>
      <c r="K319" s="66">
        <v>15</v>
      </c>
      <c r="L319" s="54">
        <v>1788</v>
      </c>
      <c r="R319" s="23" t="s">
        <v>342</v>
      </c>
      <c r="S319" s="24">
        <v>9</v>
      </c>
      <c r="T319" s="66">
        <v>39</v>
      </c>
      <c r="U319" s="54">
        <v>8496</v>
      </c>
    </row>
    <row r="320" spans="1:24" hidden="1" x14ac:dyDescent="0.3">
      <c r="A320" s="23" t="s">
        <v>250</v>
      </c>
      <c r="B320" s="24">
        <v>4</v>
      </c>
      <c r="C320" s="66">
        <v>20</v>
      </c>
      <c r="D320" s="54">
        <v>10330</v>
      </c>
      <c r="I320" s="59" t="s">
        <v>1050</v>
      </c>
      <c r="J320" s="24">
        <v>3</v>
      </c>
      <c r="K320" s="66">
        <v>13</v>
      </c>
      <c r="L320" s="54">
        <v>1064</v>
      </c>
      <c r="R320" s="23" t="s">
        <v>214</v>
      </c>
      <c r="S320" s="24">
        <v>8</v>
      </c>
      <c r="T320" s="66">
        <v>37</v>
      </c>
      <c r="U320" s="54">
        <v>13748</v>
      </c>
    </row>
    <row r="321" spans="1:21" hidden="1" x14ac:dyDescent="0.3">
      <c r="A321" s="23" t="s">
        <v>287</v>
      </c>
      <c r="B321" s="24">
        <v>4</v>
      </c>
      <c r="C321" s="66">
        <v>16</v>
      </c>
      <c r="D321" s="54">
        <v>3679</v>
      </c>
      <c r="I321" s="23" t="s">
        <v>328</v>
      </c>
      <c r="J321" s="24">
        <v>3</v>
      </c>
      <c r="K321" s="66">
        <v>12</v>
      </c>
      <c r="L321" s="54">
        <v>617</v>
      </c>
      <c r="R321" s="23" t="s">
        <v>420</v>
      </c>
      <c r="S321" s="24">
        <v>7</v>
      </c>
      <c r="T321" s="66">
        <v>29</v>
      </c>
      <c r="U321" s="54">
        <v>1875</v>
      </c>
    </row>
    <row r="322" spans="1:21" hidden="1" x14ac:dyDescent="0.3">
      <c r="A322" s="23" t="s">
        <v>290</v>
      </c>
      <c r="B322" s="24">
        <v>3</v>
      </c>
      <c r="C322" s="66">
        <v>15</v>
      </c>
      <c r="D322" s="54">
        <v>10237</v>
      </c>
      <c r="I322" s="23" t="s">
        <v>175</v>
      </c>
      <c r="J322" s="24">
        <v>3</v>
      </c>
      <c r="K322" s="66">
        <v>15</v>
      </c>
      <c r="L322" s="54">
        <v>801</v>
      </c>
      <c r="R322" s="23" t="s">
        <v>218</v>
      </c>
      <c r="S322" s="24">
        <v>6</v>
      </c>
      <c r="T322" s="66">
        <v>26</v>
      </c>
      <c r="U322" s="54">
        <v>8125</v>
      </c>
    </row>
    <row r="323" spans="1:21" hidden="1" x14ac:dyDescent="0.3">
      <c r="A323" s="23" t="s">
        <v>144</v>
      </c>
      <c r="B323" s="24">
        <v>3</v>
      </c>
      <c r="C323" s="67">
        <v>12</v>
      </c>
      <c r="D323" s="54">
        <v>729</v>
      </c>
      <c r="I323" s="23" t="s">
        <v>363</v>
      </c>
      <c r="J323" s="24">
        <v>3</v>
      </c>
      <c r="K323" s="66">
        <v>12</v>
      </c>
      <c r="L323" s="54">
        <v>3473</v>
      </c>
      <c r="R323" s="23" t="s">
        <v>230</v>
      </c>
      <c r="S323" s="24">
        <v>5</v>
      </c>
      <c r="T323" s="66">
        <v>23</v>
      </c>
      <c r="U323" s="54">
        <v>3054</v>
      </c>
    </row>
    <row r="324" spans="1:21" hidden="1" x14ac:dyDescent="0.3">
      <c r="A324" s="23" t="s">
        <v>279</v>
      </c>
      <c r="B324" s="24">
        <v>2</v>
      </c>
      <c r="C324" s="66">
        <v>8</v>
      </c>
      <c r="D324" s="54">
        <v>1339</v>
      </c>
      <c r="I324" s="23" t="s">
        <v>172</v>
      </c>
      <c r="J324" s="24">
        <v>2</v>
      </c>
      <c r="K324" s="66">
        <v>10</v>
      </c>
      <c r="L324" s="54">
        <v>1820</v>
      </c>
      <c r="R324" s="23" t="s">
        <v>267</v>
      </c>
      <c r="S324" s="24">
        <v>4</v>
      </c>
      <c r="T324" s="66">
        <v>19</v>
      </c>
      <c r="U324" s="54">
        <v>2820</v>
      </c>
    </row>
    <row r="325" spans="1:21" hidden="1" x14ac:dyDescent="0.3">
      <c r="A325" s="23" t="s">
        <v>2967</v>
      </c>
      <c r="B325" s="24">
        <v>1</v>
      </c>
      <c r="C325" s="66">
        <v>5</v>
      </c>
      <c r="D325" s="54">
        <v>364</v>
      </c>
      <c r="I325" s="23" t="s">
        <v>331</v>
      </c>
      <c r="J325" s="24">
        <v>2</v>
      </c>
      <c r="K325" s="66">
        <v>8</v>
      </c>
      <c r="L325" s="54">
        <v>904</v>
      </c>
      <c r="R325" s="23" t="s">
        <v>344</v>
      </c>
      <c r="S325" s="24">
        <v>4</v>
      </c>
      <c r="T325" s="66">
        <v>17</v>
      </c>
      <c r="U325" s="54">
        <v>802</v>
      </c>
    </row>
    <row r="326" spans="1:21" hidden="1" x14ac:dyDescent="0.3">
      <c r="A326" s="23" t="s">
        <v>3129</v>
      </c>
      <c r="B326" s="24">
        <v>1</v>
      </c>
      <c r="C326" s="66">
        <v>4</v>
      </c>
      <c r="D326" s="54">
        <v>291</v>
      </c>
      <c r="I326" s="59" t="s">
        <v>243</v>
      </c>
      <c r="J326" s="24">
        <v>2</v>
      </c>
      <c r="K326" s="66">
        <v>8</v>
      </c>
      <c r="L326" s="54">
        <v>1330</v>
      </c>
      <c r="R326" s="23" t="s">
        <v>231</v>
      </c>
      <c r="S326" s="24">
        <v>4</v>
      </c>
      <c r="T326" s="66">
        <v>17</v>
      </c>
      <c r="U326" s="54">
        <v>1202</v>
      </c>
    </row>
    <row r="327" spans="1:21" hidden="1" x14ac:dyDescent="0.3">
      <c r="A327" s="23" t="s">
        <v>3136</v>
      </c>
      <c r="B327" s="24">
        <v>1</v>
      </c>
      <c r="C327" s="66">
        <v>4</v>
      </c>
      <c r="D327" s="54">
        <v>1660</v>
      </c>
      <c r="I327" s="59" t="s">
        <v>247</v>
      </c>
      <c r="J327" s="24">
        <v>2</v>
      </c>
      <c r="K327" s="66">
        <v>8</v>
      </c>
      <c r="L327" s="54">
        <v>2743</v>
      </c>
      <c r="R327" s="23" t="s">
        <v>235</v>
      </c>
      <c r="S327" s="24">
        <v>4</v>
      </c>
      <c r="T327" s="66">
        <v>18</v>
      </c>
      <c r="U327" s="54">
        <v>2942</v>
      </c>
    </row>
    <row r="328" spans="1:21" hidden="1" x14ac:dyDescent="0.3">
      <c r="A328" s="23" t="s">
        <v>199</v>
      </c>
      <c r="B328" s="24">
        <v>301</v>
      </c>
      <c r="C328" s="66">
        <v>1318</v>
      </c>
      <c r="D328" s="54">
        <v>185799</v>
      </c>
      <c r="I328" s="23" t="s">
        <v>466</v>
      </c>
      <c r="J328" s="24">
        <v>2</v>
      </c>
      <c r="K328" s="66">
        <v>8</v>
      </c>
      <c r="L328" s="54">
        <v>583</v>
      </c>
      <c r="R328" s="23" t="s">
        <v>241</v>
      </c>
      <c r="S328" s="24">
        <v>4</v>
      </c>
      <c r="T328" s="66">
        <v>20</v>
      </c>
      <c r="U328" s="54">
        <v>2432</v>
      </c>
    </row>
    <row r="329" spans="1:21" hidden="1" x14ac:dyDescent="0.3">
      <c r="A329"/>
      <c r="B329"/>
      <c r="C329"/>
      <c r="D329"/>
      <c r="I329" s="23" t="s">
        <v>266</v>
      </c>
      <c r="J329" s="24">
        <v>2</v>
      </c>
      <c r="K329" s="66">
        <v>10</v>
      </c>
      <c r="L329" s="54">
        <v>3758</v>
      </c>
      <c r="R329" s="23" t="s">
        <v>299</v>
      </c>
      <c r="S329" s="24">
        <v>3</v>
      </c>
      <c r="T329" s="66">
        <v>12</v>
      </c>
      <c r="U329" s="54">
        <v>1999</v>
      </c>
    </row>
    <row r="330" spans="1:21" hidden="1" x14ac:dyDescent="0.3">
      <c r="A330"/>
      <c r="B330"/>
      <c r="C330"/>
      <c r="D330"/>
      <c r="I330" s="23" t="s">
        <v>237</v>
      </c>
      <c r="J330" s="24">
        <v>2</v>
      </c>
      <c r="K330" s="66">
        <v>8</v>
      </c>
      <c r="L330" s="54">
        <v>554</v>
      </c>
      <c r="R330" s="23" t="s">
        <v>301</v>
      </c>
      <c r="S330" s="24">
        <v>3</v>
      </c>
      <c r="T330" s="66">
        <v>14</v>
      </c>
      <c r="U330" s="54">
        <v>1831</v>
      </c>
    </row>
    <row r="331" spans="1:21" hidden="1" x14ac:dyDescent="0.3">
      <c r="A331"/>
      <c r="B331"/>
      <c r="C331"/>
      <c r="D331"/>
      <c r="I331" s="23" t="s">
        <v>115</v>
      </c>
      <c r="J331" s="24">
        <v>2</v>
      </c>
      <c r="K331" s="66">
        <v>8</v>
      </c>
      <c r="L331" s="54">
        <v>229</v>
      </c>
      <c r="R331" s="23" t="s">
        <v>222</v>
      </c>
      <c r="S331" s="24">
        <v>3</v>
      </c>
      <c r="T331" s="66">
        <v>12</v>
      </c>
      <c r="U331" s="54">
        <v>2342</v>
      </c>
    </row>
    <row r="332" spans="1:21" hidden="1" x14ac:dyDescent="0.3">
      <c r="I332" s="23" t="s">
        <v>1057</v>
      </c>
      <c r="J332" s="24">
        <v>2</v>
      </c>
      <c r="K332" s="66">
        <v>9</v>
      </c>
      <c r="L332" s="54">
        <v>987</v>
      </c>
      <c r="R332" s="23" t="s">
        <v>225</v>
      </c>
      <c r="S332" s="24">
        <v>3</v>
      </c>
      <c r="T332" s="66">
        <v>13</v>
      </c>
      <c r="U332" s="54">
        <v>1150</v>
      </c>
    </row>
    <row r="333" spans="1:21" hidden="1" x14ac:dyDescent="0.3">
      <c r="I333" s="23" t="s">
        <v>354</v>
      </c>
      <c r="J333" s="24">
        <v>2</v>
      </c>
      <c r="K333" s="66">
        <v>8</v>
      </c>
      <c r="L333" s="54">
        <v>1274</v>
      </c>
      <c r="R333" s="59" t="s">
        <v>184</v>
      </c>
      <c r="S333" s="56">
        <v>3</v>
      </c>
      <c r="T333" s="66">
        <v>12</v>
      </c>
      <c r="U333" s="54">
        <v>1000</v>
      </c>
    </row>
    <row r="334" spans="1:21" hidden="1" x14ac:dyDescent="0.3">
      <c r="I334" s="23" t="s">
        <v>951</v>
      </c>
      <c r="J334" s="24">
        <v>2</v>
      </c>
      <c r="K334" s="66">
        <v>10</v>
      </c>
      <c r="L334" s="54">
        <v>1441</v>
      </c>
      <c r="R334" s="23" t="s">
        <v>312</v>
      </c>
      <c r="S334" s="24">
        <v>2</v>
      </c>
      <c r="T334" s="66">
        <v>8</v>
      </c>
      <c r="U334" s="54">
        <v>215</v>
      </c>
    </row>
    <row r="335" spans="1:21" hidden="1" x14ac:dyDescent="0.3">
      <c r="I335" s="23" t="s">
        <v>1014</v>
      </c>
      <c r="J335" s="24">
        <v>2</v>
      </c>
      <c r="K335" s="66">
        <v>10</v>
      </c>
      <c r="L335" s="54">
        <v>8544</v>
      </c>
      <c r="R335" s="23" t="s">
        <v>240</v>
      </c>
      <c r="S335" s="24">
        <v>2</v>
      </c>
      <c r="T335" s="66">
        <v>10</v>
      </c>
      <c r="U335" s="54">
        <v>2996</v>
      </c>
    </row>
    <row r="336" spans="1:21" hidden="1" x14ac:dyDescent="0.3">
      <c r="I336" s="23" t="s">
        <v>2473</v>
      </c>
      <c r="J336" s="24">
        <v>1</v>
      </c>
      <c r="K336" s="66">
        <v>5</v>
      </c>
      <c r="L336" s="54">
        <v>783</v>
      </c>
      <c r="R336" s="23" t="s">
        <v>236</v>
      </c>
      <c r="S336" s="24">
        <v>2</v>
      </c>
      <c r="T336" s="66">
        <v>10</v>
      </c>
      <c r="U336" s="54">
        <v>1857</v>
      </c>
    </row>
    <row r="337" spans="9:21" hidden="1" x14ac:dyDescent="0.3">
      <c r="I337" s="23" t="s">
        <v>333</v>
      </c>
      <c r="J337" s="24">
        <v>1</v>
      </c>
      <c r="K337" s="66">
        <v>4</v>
      </c>
      <c r="L337" s="54">
        <v>479</v>
      </c>
      <c r="R337" s="23" t="s">
        <v>229</v>
      </c>
      <c r="S337" s="24">
        <v>2</v>
      </c>
      <c r="T337" s="66">
        <v>8</v>
      </c>
      <c r="U337" s="54">
        <v>1609</v>
      </c>
    </row>
    <row r="338" spans="9:21" hidden="1" x14ac:dyDescent="0.3">
      <c r="I338" s="23" t="s">
        <v>315</v>
      </c>
      <c r="J338" s="24">
        <v>1</v>
      </c>
      <c r="K338" s="66">
        <v>5</v>
      </c>
      <c r="L338" s="54">
        <v>158</v>
      </c>
      <c r="R338" s="23" t="s">
        <v>305</v>
      </c>
      <c r="S338" s="24">
        <v>2</v>
      </c>
      <c r="T338" s="66">
        <v>8</v>
      </c>
      <c r="U338" s="54">
        <v>1529</v>
      </c>
    </row>
    <row r="339" spans="9:21" hidden="1" x14ac:dyDescent="0.3">
      <c r="I339" s="23" t="s">
        <v>228</v>
      </c>
      <c r="J339" s="24">
        <v>1</v>
      </c>
      <c r="K339" s="66">
        <v>4</v>
      </c>
      <c r="L339" s="54">
        <v>1157</v>
      </c>
      <c r="R339" s="23" t="s">
        <v>257</v>
      </c>
      <c r="S339" s="24">
        <v>2</v>
      </c>
      <c r="T339" s="66">
        <v>9</v>
      </c>
      <c r="U339" s="54">
        <v>851</v>
      </c>
    </row>
    <row r="340" spans="9:21" hidden="1" x14ac:dyDescent="0.3">
      <c r="I340" s="23" t="s">
        <v>350</v>
      </c>
      <c r="J340" s="24">
        <v>1</v>
      </c>
      <c r="K340" s="66">
        <v>4</v>
      </c>
      <c r="L340" s="54">
        <v>770</v>
      </c>
      <c r="R340" s="23" t="s">
        <v>273</v>
      </c>
      <c r="S340" s="24">
        <v>2</v>
      </c>
      <c r="T340" s="66">
        <v>8</v>
      </c>
      <c r="U340" s="54">
        <v>1695</v>
      </c>
    </row>
    <row r="341" spans="9:21" hidden="1" x14ac:dyDescent="0.3">
      <c r="I341" s="23" t="s">
        <v>700</v>
      </c>
      <c r="J341" s="24">
        <v>1</v>
      </c>
      <c r="K341" s="66">
        <v>4</v>
      </c>
      <c r="L341" s="54">
        <v>1148</v>
      </c>
      <c r="R341" s="23" t="s">
        <v>239</v>
      </c>
      <c r="S341" s="24">
        <v>2</v>
      </c>
      <c r="T341" s="66">
        <v>8</v>
      </c>
      <c r="U341" s="54">
        <v>203</v>
      </c>
    </row>
    <row r="342" spans="9:21" hidden="1" x14ac:dyDescent="0.3">
      <c r="I342" s="23" t="s">
        <v>310</v>
      </c>
      <c r="J342" s="24">
        <v>1</v>
      </c>
      <c r="K342" s="66">
        <v>4</v>
      </c>
      <c r="L342" s="54">
        <v>1155</v>
      </c>
      <c r="R342" s="23" t="s">
        <v>314</v>
      </c>
      <c r="S342" s="24">
        <v>1</v>
      </c>
      <c r="T342" s="66">
        <v>5</v>
      </c>
      <c r="U342" s="54">
        <v>599</v>
      </c>
    </row>
    <row r="343" spans="9:21" hidden="1" x14ac:dyDescent="0.3">
      <c r="I343" s="23" t="s">
        <v>2698</v>
      </c>
      <c r="J343" s="24">
        <v>1</v>
      </c>
      <c r="K343" s="66">
        <v>4</v>
      </c>
      <c r="L343" s="54">
        <v>77</v>
      </c>
      <c r="R343" s="23" t="s">
        <v>311</v>
      </c>
      <c r="S343" s="24">
        <v>1</v>
      </c>
      <c r="T343" s="66">
        <v>5</v>
      </c>
      <c r="U343" s="54">
        <v>2195</v>
      </c>
    </row>
    <row r="344" spans="9:21" hidden="1" x14ac:dyDescent="0.3">
      <c r="I344" s="23" t="s">
        <v>226</v>
      </c>
      <c r="J344" s="24">
        <v>1</v>
      </c>
      <c r="K344" s="66">
        <v>4</v>
      </c>
      <c r="L344" s="54">
        <v>922</v>
      </c>
      <c r="R344" s="59" t="s">
        <v>166</v>
      </c>
      <c r="S344" s="56">
        <v>1</v>
      </c>
      <c r="T344" s="66">
        <v>5</v>
      </c>
      <c r="U344" s="54">
        <v>713</v>
      </c>
    </row>
    <row r="345" spans="9:21" hidden="1" x14ac:dyDescent="0.3">
      <c r="I345" s="23" t="s">
        <v>268</v>
      </c>
      <c r="J345" s="24">
        <v>1</v>
      </c>
      <c r="K345" s="66">
        <v>4</v>
      </c>
      <c r="L345" s="54">
        <v>173</v>
      </c>
      <c r="R345" s="23" t="s">
        <v>2415</v>
      </c>
      <c r="S345" s="24">
        <v>1</v>
      </c>
      <c r="T345" s="66">
        <v>4</v>
      </c>
      <c r="U345" s="54">
        <v>479</v>
      </c>
    </row>
    <row r="346" spans="9:21" hidden="1" x14ac:dyDescent="0.3">
      <c r="I346" s="23" t="s">
        <v>348</v>
      </c>
      <c r="J346" s="24">
        <v>1</v>
      </c>
      <c r="K346" s="66">
        <v>5</v>
      </c>
      <c r="L346" s="54">
        <v>409</v>
      </c>
      <c r="R346" s="23" t="s">
        <v>173</v>
      </c>
      <c r="S346" s="24">
        <v>1</v>
      </c>
      <c r="T346" s="66">
        <v>5</v>
      </c>
      <c r="U346" s="54">
        <v>251</v>
      </c>
    </row>
    <row r="347" spans="9:21" hidden="1" x14ac:dyDescent="0.3">
      <c r="I347" s="23" t="s">
        <v>2280</v>
      </c>
      <c r="J347" s="24">
        <v>1</v>
      </c>
      <c r="K347" s="66">
        <v>4</v>
      </c>
      <c r="L347" s="54">
        <v>285</v>
      </c>
      <c r="R347" s="23" t="s">
        <v>1360</v>
      </c>
      <c r="S347" s="24">
        <v>1</v>
      </c>
      <c r="T347" s="66">
        <v>4</v>
      </c>
      <c r="U347" s="54">
        <v>1124</v>
      </c>
    </row>
    <row r="348" spans="9:21" hidden="1" x14ac:dyDescent="0.3">
      <c r="I348" s="23" t="s">
        <v>355</v>
      </c>
      <c r="J348" s="24">
        <v>1</v>
      </c>
      <c r="K348" s="66">
        <v>4</v>
      </c>
      <c r="L348" s="54">
        <v>255</v>
      </c>
      <c r="R348" s="23" t="s">
        <v>330</v>
      </c>
      <c r="S348" s="24">
        <v>1</v>
      </c>
      <c r="T348" s="66">
        <v>4</v>
      </c>
      <c r="U348" s="54">
        <v>770</v>
      </c>
    </row>
    <row r="349" spans="9:21" hidden="1" x14ac:dyDescent="0.3">
      <c r="I349" s="23" t="s">
        <v>276</v>
      </c>
      <c r="J349" s="24">
        <v>1</v>
      </c>
      <c r="K349" s="66">
        <v>4</v>
      </c>
      <c r="L349" s="54">
        <v>812</v>
      </c>
      <c r="R349" s="23" t="s">
        <v>3026</v>
      </c>
      <c r="S349" s="24">
        <v>1</v>
      </c>
      <c r="T349" s="66">
        <v>4</v>
      </c>
      <c r="U349" s="54">
        <v>902</v>
      </c>
    </row>
    <row r="350" spans="9:21" hidden="1" x14ac:dyDescent="0.3">
      <c r="I350" s="23" t="s">
        <v>309</v>
      </c>
      <c r="J350" s="24">
        <v>1</v>
      </c>
      <c r="K350" s="66">
        <v>4</v>
      </c>
      <c r="L350" s="54">
        <v>524</v>
      </c>
      <c r="R350" s="23" t="s">
        <v>272</v>
      </c>
      <c r="S350" s="24">
        <v>1</v>
      </c>
      <c r="T350" s="66">
        <v>5</v>
      </c>
      <c r="U350" s="54">
        <v>1602</v>
      </c>
    </row>
    <row r="351" spans="9:21" hidden="1" x14ac:dyDescent="0.3">
      <c r="I351" s="23" t="s">
        <v>1249</v>
      </c>
      <c r="J351" s="24">
        <v>1</v>
      </c>
      <c r="K351" s="66">
        <v>5</v>
      </c>
      <c r="L351" s="54">
        <v>599</v>
      </c>
      <c r="R351" s="23" t="s">
        <v>285</v>
      </c>
      <c r="S351" s="24">
        <v>1</v>
      </c>
      <c r="T351" s="66">
        <v>4</v>
      </c>
      <c r="U351" s="54">
        <v>173</v>
      </c>
    </row>
    <row r="352" spans="9:21" hidden="1" x14ac:dyDescent="0.3">
      <c r="I352" s="23" t="s">
        <v>1424</v>
      </c>
      <c r="J352" s="24">
        <v>1</v>
      </c>
      <c r="K352" s="66">
        <v>4</v>
      </c>
      <c r="L352" s="54">
        <v>432</v>
      </c>
      <c r="R352" s="23" t="s">
        <v>217</v>
      </c>
      <c r="S352" s="24">
        <v>1</v>
      </c>
      <c r="T352" s="66">
        <v>4</v>
      </c>
      <c r="U352" s="54">
        <v>220</v>
      </c>
    </row>
    <row r="353" spans="9:21" hidden="1" x14ac:dyDescent="0.3">
      <c r="I353" s="23" t="s">
        <v>2879</v>
      </c>
      <c r="J353" s="24">
        <v>1</v>
      </c>
      <c r="K353" s="66">
        <v>4</v>
      </c>
      <c r="L353" s="54">
        <v>788</v>
      </c>
      <c r="R353" s="23" t="s">
        <v>234</v>
      </c>
      <c r="S353" s="24">
        <v>1</v>
      </c>
      <c r="T353" s="66">
        <v>5</v>
      </c>
      <c r="U353" s="54">
        <v>672</v>
      </c>
    </row>
    <row r="354" spans="9:21" hidden="1" x14ac:dyDescent="0.3">
      <c r="I354" s="23" t="s">
        <v>904</v>
      </c>
      <c r="J354" s="24">
        <v>1</v>
      </c>
      <c r="K354" s="66">
        <v>4</v>
      </c>
      <c r="L354" s="54">
        <v>1667</v>
      </c>
      <c r="R354" s="23" t="s">
        <v>199</v>
      </c>
      <c r="S354" s="24">
        <v>301</v>
      </c>
      <c r="T354" s="66">
        <v>1318</v>
      </c>
      <c r="U354" s="54">
        <v>185799</v>
      </c>
    </row>
    <row r="355" spans="9:21" hidden="1" x14ac:dyDescent="0.3">
      <c r="I355" s="23" t="s">
        <v>2933</v>
      </c>
      <c r="J355" s="24">
        <v>1</v>
      </c>
      <c r="K355" s="66">
        <v>4</v>
      </c>
      <c r="L355" s="54">
        <v>718</v>
      </c>
      <c r="R355"/>
      <c r="S355"/>
      <c r="T355"/>
      <c r="U355"/>
    </row>
    <row r="356" spans="9:21" hidden="1" x14ac:dyDescent="0.3">
      <c r="I356" s="23" t="s">
        <v>332</v>
      </c>
      <c r="J356" s="24">
        <v>1</v>
      </c>
      <c r="K356" s="66">
        <v>5</v>
      </c>
      <c r="L356" s="54">
        <v>490</v>
      </c>
      <c r="R356"/>
      <c r="S356"/>
      <c r="T356"/>
      <c r="U356"/>
    </row>
    <row r="357" spans="9:21" hidden="1" x14ac:dyDescent="0.3">
      <c r="I357" s="23" t="s">
        <v>289</v>
      </c>
      <c r="J357" s="24">
        <v>1</v>
      </c>
      <c r="K357" s="66">
        <v>5</v>
      </c>
      <c r="L357" s="54">
        <v>672</v>
      </c>
      <c r="R357"/>
      <c r="S357"/>
      <c r="T357"/>
      <c r="U357"/>
    </row>
    <row r="358" spans="9:21" hidden="1" x14ac:dyDescent="0.3">
      <c r="I358" s="23" t="s">
        <v>345</v>
      </c>
      <c r="J358" s="24">
        <v>1</v>
      </c>
      <c r="K358" s="66">
        <v>5</v>
      </c>
      <c r="L358" s="54">
        <v>406</v>
      </c>
      <c r="R358"/>
      <c r="S358"/>
      <c r="T358"/>
      <c r="U358"/>
    </row>
    <row r="359" spans="9:21" hidden="1" x14ac:dyDescent="0.3">
      <c r="I359" s="23" t="s">
        <v>3105</v>
      </c>
      <c r="J359" s="24">
        <v>1</v>
      </c>
      <c r="K359" s="66">
        <v>5</v>
      </c>
      <c r="L359" s="54">
        <v>503</v>
      </c>
      <c r="R359"/>
      <c r="S359"/>
      <c r="T359"/>
      <c r="U359"/>
    </row>
    <row r="360" spans="9:21" hidden="1" x14ac:dyDescent="0.3">
      <c r="I360" s="23" t="s">
        <v>325</v>
      </c>
      <c r="J360" s="24">
        <v>1</v>
      </c>
      <c r="K360" s="66">
        <v>4</v>
      </c>
      <c r="L360" s="54">
        <v>581</v>
      </c>
      <c r="R360"/>
      <c r="S360"/>
      <c r="T360"/>
      <c r="U360"/>
    </row>
    <row r="361" spans="9:21" hidden="1" x14ac:dyDescent="0.3">
      <c r="I361" s="23" t="s">
        <v>246</v>
      </c>
      <c r="J361" s="24">
        <v>1</v>
      </c>
      <c r="K361" s="66">
        <v>5</v>
      </c>
      <c r="L361" s="54">
        <v>969</v>
      </c>
      <c r="R361"/>
      <c r="S361"/>
      <c r="T361"/>
      <c r="U361"/>
    </row>
    <row r="362" spans="9:21" hidden="1" x14ac:dyDescent="0.3">
      <c r="I362" s="23" t="s">
        <v>353</v>
      </c>
      <c r="J362" s="24">
        <v>1</v>
      </c>
      <c r="K362" s="66">
        <v>5</v>
      </c>
      <c r="L362" s="54">
        <v>1015</v>
      </c>
      <c r="R362"/>
      <c r="S362"/>
      <c r="T362"/>
      <c r="U362"/>
    </row>
    <row r="363" spans="9:21" hidden="1" x14ac:dyDescent="0.3">
      <c r="I363" s="23" t="s">
        <v>2291</v>
      </c>
      <c r="J363" s="24">
        <v>1</v>
      </c>
      <c r="K363" s="66">
        <v>4</v>
      </c>
      <c r="L363" s="54">
        <v>1776</v>
      </c>
      <c r="R363"/>
      <c r="S363"/>
      <c r="T363"/>
      <c r="U363"/>
    </row>
    <row r="364" spans="9:21" hidden="1" x14ac:dyDescent="0.3">
      <c r="I364" s="23" t="s">
        <v>360</v>
      </c>
      <c r="J364" s="24">
        <v>1</v>
      </c>
      <c r="K364" s="66">
        <v>4</v>
      </c>
      <c r="L364" s="54">
        <v>326</v>
      </c>
      <c r="R364"/>
      <c r="S364"/>
      <c r="T364"/>
      <c r="U364"/>
    </row>
    <row r="365" spans="9:21" hidden="1" x14ac:dyDescent="0.3">
      <c r="I365" s="23" t="s">
        <v>2432</v>
      </c>
      <c r="J365" s="24">
        <v>1</v>
      </c>
      <c r="K365" s="66">
        <v>4</v>
      </c>
      <c r="L365" s="54">
        <v>510</v>
      </c>
    </row>
    <row r="366" spans="9:21" hidden="1" x14ac:dyDescent="0.3">
      <c r="I366" s="23" t="s">
        <v>657</v>
      </c>
      <c r="J366" s="24">
        <v>1</v>
      </c>
      <c r="K366" s="66">
        <v>4</v>
      </c>
      <c r="L366" s="54">
        <v>535</v>
      </c>
    </row>
    <row r="367" spans="9:21" hidden="1" x14ac:dyDescent="0.3">
      <c r="I367" s="23" t="s">
        <v>199</v>
      </c>
      <c r="J367" s="24">
        <v>122</v>
      </c>
      <c r="K367" s="66">
        <v>550</v>
      </c>
      <c r="L367" s="54">
        <v>78479</v>
      </c>
    </row>
    <row r="368" spans="9:21" hidden="1" x14ac:dyDescent="0.3">
      <c r="I368"/>
      <c r="J368"/>
      <c r="K368"/>
      <c r="L368"/>
    </row>
    <row r="369" spans="9:12" hidden="1" x14ac:dyDescent="0.3">
      <c r="I369"/>
      <c r="J369"/>
      <c r="K369"/>
      <c r="L369"/>
    </row>
    <row r="370" spans="9:12" hidden="1" x14ac:dyDescent="0.3">
      <c r="I370"/>
      <c r="J370"/>
      <c r="K370"/>
      <c r="L370"/>
    </row>
    <row r="371" spans="9:12" hidden="1" x14ac:dyDescent="0.3">
      <c r="I371"/>
      <c r="J371"/>
      <c r="K371"/>
      <c r="L371"/>
    </row>
    <row r="372" spans="9:12" hidden="1" x14ac:dyDescent="0.3">
      <c r="I372"/>
      <c r="J372"/>
      <c r="K372"/>
      <c r="L372"/>
    </row>
    <row r="373" spans="9:12" hidden="1" x14ac:dyDescent="0.3">
      <c r="I373"/>
      <c r="J373"/>
      <c r="K373"/>
      <c r="L373"/>
    </row>
    <row r="374" spans="9:12" hidden="1" x14ac:dyDescent="0.3">
      <c r="I374"/>
      <c r="J374"/>
      <c r="K374"/>
      <c r="L374"/>
    </row>
    <row r="375" spans="9:12" hidden="1" x14ac:dyDescent="0.3">
      <c r="I375"/>
      <c r="J375"/>
      <c r="K375"/>
      <c r="L375"/>
    </row>
    <row r="376" spans="9:12" hidden="1" x14ac:dyDescent="0.3">
      <c r="I376"/>
      <c r="J376"/>
      <c r="K376"/>
      <c r="L376"/>
    </row>
    <row r="377" spans="9:12" hidden="1" x14ac:dyDescent="0.3">
      <c r="I377"/>
      <c r="J377"/>
      <c r="K377"/>
      <c r="L377"/>
    </row>
    <row r="378" spans="9:12" hidden="1" x14ac:dyDescent="0.3">
      <c r="I378"/>
      <c r="J378"/>
      <c r="K378"/>
      <c r="L378"/>
    </row>
    <row r="379" spans="9:12" hidden="1" x14ac:dyDescent="0.3">
      <c r="I379"/>
      <c r="J379"/>
      <c r="K379"/>
      <c r="L379"/>
    </row>
    <row r="380" spans="9:12" hidden="1" x14ac:dyDescent="0.3">
      <c r="I380"/>
      <c r="J380"/>
      <c r="K380"/>
      <c r="L380"/>
    </row>
    <row r="381" spans="9:12" hidden="1" x14ac:dyDescent="0.3">
      <c r="I381"/>
      <c r="J381"/>
      <c r="K381"/>
      <c r="L381"/>
    </row>
    <row r="382" spans="9:12" hidden="1" x14ac:dyDescent="0.3">
      <c r="I382"/>
      <c r="J382"/>
      <c r="K382"/>
      <c r="L382"/>
    </row>
    <row r="383" spans="9:12" hidden="1" x14ac:dyDescent="0.3">
      <c r="I383"/>
      <c r="J383"/>
      <c r="K383"/>
      <c r="L383"/>
    </row>
    <row r="384" spans="9:12" hidden="1" x14ac:dyDescent="0.3">
      <c r="I384"/>
      <c r="J384"/>
      <c r="K384"/>
      <c r="L384"/>
    </row>
    <row r="385" spans="9:12" hidden="1" x14ac:dyDescent="0.3">
      <c r="I385"/>
      <c r="J385"/>
      <c r="K385"/>
      <c r="L385"/>
    </row>
    <row r="386" spans="9:12" hidden="1" x14ac:dyDescent="0.3">
      <c r="I386"/>
      <c r="J386"/>
      <c r="K386"/>
      <c r="L386"/>
    </row>
    <row r="387" spans="9:12" hidden="1" x14ac:dyDescent="0.3">
      <c r="I387"/>
      <c r="J387"/>
      <c r="K387"/>
      <c r="L387"/>
    </row>
    <row r="388" spans="9:12" hidden="1" x14ac:dyDescent="0.3">
      <c r="I388"/>
      <c r="J388"/>
      <c r="K388"/>
      <c r="L388"/>
    </row>
    <row r="389" spans="9:12" hidden="1" x14ac:dyDescent="0.3">
      <c r="I389"/>
      <c r="J389"/>
      <c r="K389"/>
      <c r="L389"/>
    </row>
    <row r="390" spans="9:12" hidden="1" x14ac:dyDescent="0.3">
      <c r="I390"/>
      <c r="J390"/>
      <c r="K390"/>
      <c r="L390"/>
    </row>
    <row r="391" spans="9:12" hidden="1" x14ac:dyDescent="0.3">
      <c r="I391"/>
      <c r="J391"/>
      <c r="K391"/>
      <c r="L391"/>
    </row>
    <row r="392" spans="9:12" hidden="1" x14ac:dyDescent="0.3">
      <c r="I392"/>
      <c r="J392"/>
      <c r="K392"/>
      <c r="L392"/>
    </row>
    <row r="393" spans="9:12" hidden="1" x14ac:dyDescent="0.3">
      <c r="I393"/>
      <c r="J393"/>
      <c r="K393"/>
      <c r="L393"/>
    </row>
    <row r="394" spans="9:12" hidden="1" x14ac:dyDescent="0.3">
      <c r="I394"/>
      <c r="J394"/>
      <c r="K394"/>
      <c r="L394"/>
    </row>
    <row r="395" spans="9:12" hidden="1" x14ac:dyDescent="0.3">
      <c r="I395"/>
      <c r="J395"/>
      <c r="K395"/>
      <c r="L395"/>
    </row>
    <row r="396" spans="9:12" hidden="1" x14ac:dyDescent="0.3">
      <c r="I396"/>
      <c r="J396"/>
      <c r="K396"/>
      <c r="L396"/>
    </row>
    <row r="397" spans="9:12" hidden="1" x14ac:dyDescent="0.3">
      <c r="I397"/>
      <c r="J397"/>
      <c r="K397"/>
      <c r="L397"/>
    </row>
    <row r="398" spans="9:12" hidden="1" x14ac:dyDescent="0.3">
      <c r="I398"/>
      <c r="J398"/>
      <c r="K398"/>
      <c r="L398"/>
    </row>
    <row r="399" spans="9:12" hidden="1" x14ac:dyDescent="0.3">
      <c r="I399"/>
      <c r="J399"/>
      <c r="K399"/>
      <c r="L399"/>
    </row>
    <row r="400" spans="9:12" hidden="1" x14ac:dyDescent="0.3">
      <c r="I400"/>
      <c r="J400"/>
      <c r="K400"/>
      <c r="L400"/>
    </row>
    <row r="401" spans="9:12" hidden="1" x14ac:dyDescent="0.3">
      <c r="I401"/>
      <c r="J401"/>
      <c r="K401"/>
      <c r="L401"/>
    </row>
    <row r="402" spans="9:12" hidden="1" x14ac:dyDescent="0.3">
      <c r="I402"/>
      <c r="J402"/>
      <c r="K402"/>
      <c r="L402"/>
    </row>
    <row r="403" spans="9:12" hidden="1" x14ac:dyDescent="0.3">
      <c r="I403"/>
      <c r="J403"/>
      <c r="K403"/>
      <c r="L403"/>
    </row>
    <row r="404" spans="9:12" hidden="1" x14ac:dyDescent="0.3">
      <c r="I404"/>
      <c r="J404"/>
      <c r="K404"/>
      <c r="L404"/>
    </row>
    <row r="405" spans="9:12" hidden="1" x14ac:dyDescent="0.3">
      <c r="I405"/>
      <c r="J405"/>
      <c r="K405"/>
      <c r="L405"/>
    </row>
    <row r="406" spans="9:12" hidden="1" x14ac:dyDescent="0.3">
      <c r="I406"/>
      <c r="J406"/>
      <c r="K406"/>
      <c r="L406"/>
    </row>
    <row r="407" spans="9:12" hidden="1" x14ac:dyDescent="0.3">
      <c r="I407"/>
      <c r="J407"/>
      <c r="K407"/>
      <c r="L407"/>
    </row>
    <row r="408" spans="9:12" hidden="1" x14ac:dyDescent="0.3">
      <c r="I408"/>
      <c r="J408"/>
      <c r="K408"/>
      <c r="L408"/>
    </row>
    <row r="409" spans="9:12" hidden="1" x14ac:dyDescent="0.3">
      <c r="I409"/>
      <c r="J409"/>
      <c r="K409"/>
      <c r="L409"/>
    </row>
    <row r="410" spans="9:12" hidden="1" x14ac:dyDescent="0.3">
      <c r="I410"/>
      <c r="J410"/>
      <c r="K410"/>
      <c r="L410"/>
    </row>
    <row r="411" spans="9:12" hidden="1" x14ac:dyDescent="0.3">
      <c r="I411"/>
      <c r="J411"/>
      <c r="K411"/>
      <c r="L411"/>
    </row>
    <row r="412" spans="9:12" hidden="1" x14ac:dyDescent="0.3">
      <c r="I412"/>
      <c r="J412"/>
      <c r="K412"/>
      <c r="L412"/>
    </row>
    <row r="413" spans="9:12" hidden="1" x14ac:dyDescent="0.3">
      <c r="I413"/>
      <c r="J413"/>
      <c r="K413"/>
      <c r="L413"/>
    </row>
    <row r="414" spans="9:12" hidden="1" x14ac:dyDescent="0.3">
      <c r="I414"/>
      <c r="J414"/>
      <c r="K414"/>
      <c r="L414"/>
    </row>
    <row r="415" spans="9:12" hidden="1" x14ac:dyDescent="0.3">
      <c r="I415"/>
      <c r="J415"/>
      <c r="K415"/>
      <c r="L415"/>
    </row>
    <row r="416" spans="9:12" hidden="1" x14ac:dyDescent="0.3">
      <c r="I416"/>
      <c r="J416"/>
      <c r="K416"/>
      <c r="L416"/>
    </row>
    <row r="417" spans="9:12" hidden="1" x14ac:dyDescent="0.3">
      <c r="I417"/>
      <c r="J417"/>
      <c r="K417"/>
      <c r="L417"/>
    </row>
    <row r="418" spans="9:12" hidden="1" x14ac:dyDescent="0.3">
      <c r="I418"/>
      <c r="J418"/>
      <c r="K418"/>
      <c r="L418"/>
    </row>
    <row r="419" spans="9:12" hidden="1" x14ac:dyDescent="0.3">
      <c r="I419"/>
      <c r="J419"/>
      <c r="K419"/>
      <c r="L419"/>
    </row>
    <row r="420" spans="9:12" hidden="1" x14ac:dyDescent="0.3">
      <c r="I420"/>
      <c r="J420"/>
      <c r="K420"/>
      <c r="L420"/>
    </row>
    <row r="421" spans="9:12" hidden="1" x14ac:dyDescent="0.3">
      <c r="I421"/>
      <c r="J421"/>
      <c r="K421"/>
      <c r="L421"/>
    </row>
    <row r="422" spans="9:12" hidden="1" x14ac:dyDescent="0.3">
      <c r="I422"/>
      <c r="J422"/>
      <c r="K422"/>
      <c r="L422"/>
    </row>
    <row r="423" spans="9:12" hidden="1" x14ac:dyDescent="0.3">
      <c r="I423"/>
      <c r="J423"/>
      <c r="K423"/>
      <c r="L423"/>
    </row>
    <row r="424" spans="9:12" hidden="1" x14ac:dyDescent="0.3">
      <c r="I424"/>
      <c r="J424"/>
      <c r="K424"/>
      <c r="L424"/>
    </row>
    <row r="425" spans="9:12" hidden="1" x14ac:dyDescent="0.3">
      <c r="I425"/>
      <c r="J425"/>
      <c r="K425"/>
      <c r="L425"/>
    </row>
    <row r="426" spans="9:12" hidden="1" x14ac:dyDescent="0.3">
      <c r="I426"/>
      <c r="J426"/>
      <c r="K426"/>
      <c r="L426"/>
    </row>
    <row r="427" spans="9:12" hidden="1" x14ac:dyDescent="0.3">
      <c r="I427"/>
      <c r="J427"/>
      <c r="K427"/>
      <c r="L427"/>
    </row>
    <row r="428" spans="9:12" hidden="1" x14ac:dyDescent="0.3">
      <c r="I428"/>
      <c r="J428"/>
      <c r="K428"/>
      <c r="L428"/>
    </row>
    <row r="429" spans="9:12" hidden="1" x14ac:dyDescent="0.3">
      <c r="I429"/>
      <c r="J429"/>
      <c r="K429"/>
      <c r="L429"/>
    </row>
    <row r="430" spans="9:12" hidden="1" x14ac:dyDescent="0.3">
      <c r="I430"/>
      <c r="J430"/>
      <c r="K430"/>
      <c r="L430"/>
    </row>
    <row r="431" spans="9:12" hidden="1" x14ac:dyDescent="0.3">
      <c r="I431"/>
      <c r="J431"/>
      <c r="K431"/>
      <c r="L431"/>
    </row>
    <row r="432" spans="9:12" hidden="1" x14ac:dyDescent="0.3">
      <c r="I432"/>
      <c r="J432"/>
      <c r="K432"/>
      <c r="L432"/>
    </row>
    <row r="433" spans="9:12" hidden="1" x14ac:dyDescent="0.3">
      <c r="I433"/>
      <c r="J433"/>
      <c r="K433"/>
      <c r="L433"/>
    </row>
    <row r="434" spans="9:12" hidden="1" x14ac:dyDescent="0.3">
      <c r="I434"/>
      <c r="J434"/>
      <c r="K434"/>
      <c r="L434"/>
    </row>
    <row r="435" spans="9:12" hidden="1" x14ac:dyDescent="0.3">
      <c r="I435"/>
      <c r="J435"/>
      <c r="K435"/>
      <c r="L435"/>
    </row>
    <row r="436" spans="9:12" hidden="1" x14ac:dyDescent="0.3">
      <c r="I436"/>
      <c r="J436"/>
      <c r="K436"/>
      <c r="L436"/>
    </row>
    <row r="437" spans="9:12" hidden="1" x14ac:dyDescent="0.3">
      <c r="I437"/>
      <c r="J437"/>
      <c r="K437"/>
      <c r="L437"/>
    </row>
    <row r="438" spans="9:12" hidden="1" x14ac:dyDescent="0.3">
      <c r="I438"/>
      <c r="J438"/>
      <c r="K438"/>
      <c r="L438"/>
    </row>
    <row r="439" spans="9:12" hidden="1" x14ac:dyDescent="0.3">
      <c r="I439"/>
      <c r="J439"/>
      <c r="K439"/>
      <c r="L439"/>
    </row>
    <row r="440" spans="9:12" hidden="1" x14ac:dyDescent="0.3">
      <c r="I440"/>
      <c r="J440"/>
      <c r="K440"/>
      <c r="L440"/>
    </row>
    <row r="441" spans="9:12" hidden="1" x14ac:dyDescent="0.3">
      <c r="I441"/>
      <c r="J441"/>
      <c r="K441"/>
      <c r="L441"/>
    </row>
    <row r="442" spans="9:12" hidden="1" x14ac:dyDescent="0.3">
      <c r="I442"/>
      <c r="J442"/>
      <c r="K442"/>
      <c r="L442"/>
    </row>
    <row r="443" spans="9:12" hidden="1" x14ac:dyDescent="0.3">
      <c r="I443"/>
      <c r="J443"/>
      <c r="K443"/>
      <c r="L443"/>
    </row>
    <row r="444" spans="9:12" hidden="1" x14ac:dyDescent="0.3">
      <c r="I444"/>
      <c r="J444"/>
      <c r="K444"/>
      <c r="L444"/>
    </row>
    <row r="445" spans="9:12" hidden="1" x14ac:dyDescent="0.3">
      <c r="I445"/>
      <c r="J445"/>
      <c r="K445"/>
      <c r="L445"/>
    </row>
    <row r="446" spans="9:12" hidden="1" x14ac:dyDescent="0.3">
      <c r="I446"/>
      <c r="J446"/>
      <c r="K446"/>
      <c r="L446"/>
    </row>
    <row r="447" spans="9:12" hidden="1" x14ac:dyDescent="0.3">
      <c r="I447"/>
      <c r="J447"/>
      <c r="K447"/>
      <c r="L447"/>
    </row>
    <row r="448" spans="9:12" hidden="1" x14ac:dyDescent="0.3">
      <c r="I448"/>
      <c r="J448"/>
      <c r="K448"/>
      <c r="L448"/>
    </row>
    <row r="449" spans="9:12" hidden="1" x14ac:dyDescent="0.3">
      <c r="I449"/>
      <c r="J449"/>
      <c r="K449"/>
      <c r="L449"/>
    </row>
    <row r="450" spans="9:12" hidden="1" x14ac:dyDescent="0.3">
      <c r="I450"/>
      <c r="J450"/>
      <c r="K450"/>
      <c r="L450"/>
    </row>
    <row r="451" spans="9:12" hidden="1" x14ac:dyDescent="0.3">
      <c r="I451"/>
      <c r="J451"/>
      <c r="K451"/>
      <c r="L451"/>
    </row>
    <row r="452" spans="9:12" hidden="1" x14ac:dyDescent="0.3">
      <c r="I452"/>
      <c r="J452"/>
      <c r="K452"/>
      <c r="L452"/>
    </row>
    <row r="453" spans="9:12" hidden="1" x14ac:dyDescent="0.3">
      <c r="I453"/>
      <c r="J453"/>
      <c r="K453"/>
      <c r="L453"/>
    </row>
    <row r="454" spans="9:12" hidden="1" x14ac:dyDescent="0.3"/>
    <row r="455" spans="9:12" hidden="1" x14ac:dyDescent="0.3"/>
    <row r="456" spans="9:12" hidden="1" x14ac:dyDescent="0.3"/>
    <row r="457" spans="9:12" hidden="1" x14ac:dyDescent="0.3"/>
    <row r="458" spans="9:12" hidden="1" x14ac:dyDescent="0.3"/>
    <row r="459" spans="9:12" hidden="1" x14ac:dyDescent="0.3"/>
    <row r="460" spans="9:12" hidden="1" x14ac:dyDescent="0.3"/>
    <row r="461" spans="9:12" hidden="1" x14ac:dyDescent="0.3"/>
    <row r="462" spans="9:12" hidden="1" x14ac:dyDescent="0.3"/>
    <row r="463" spans="9:12" hidden="1" x14ac:dyDescent="0.3"/>
    <row r="464" spans="9:12" hidden="1" x14ac:dyDescent="0.3"/>
    <row r="465" hidden="1" x14ac:dyDescent="0.3"/>
    <row r="466" hidden="1" x14ac:dyDescent="0.3"/>
    <row r="467" hidden="1" x14ac:dyDescent="0.3"/>
    <row r="468" hidden="1" x14ac:dyDescent="0.3"/>
    <row r="469" hidden="1" x14ac:dyDescent="0.3"/>
    <row r="470" hidden="1" x14ac:dyDescent="0.3"/>
    <row r="471" hidden="1" x14ac:dyDescent="0.3"/>
    <row r="472" hidden="1" x14ac:dyDescent="0.3"/>
    <row r="473" hidden="1" x14ac:dyDescent="0.3"/>
    <row r="474" hidden="1" x14ac:dyDescent="0.3"/>
    <row r="475" hidden="1" x14ac:dyDescent="0.3"/>
    <row r="476" hidden="1" x14ac:dyDescent="0.3"/>
    <row r="477" hidden="1" x14ac:dyDescent="0.3"/>
    <row r="478" hidden="1" x14ac:dyDescent="0.3"/>
    <row r="479" hidden="1" x14ac:dyDescent="0.3"/>
    <row r="480" hidden="1" x14ac:dyDescent="0.3"/>
    <row r="481" hidden="1" x14ac:dyDescent="0.3"/>
    <row r="482" hidden="1" x14ac:dyDescent="0.3"/>
    <row r="483" hidden="1" x14ac:dyDescent="0.3"/>
    <row r="484" hidden="1" x14ac:dyDescent="0.3"/>
    <row r="485" hidden="1" x14ac:dyDescent="0.3"/>
    <row r="486" hidden="1" x14ac:dyDescent="0.3"/>
    <row r="487" hidden="1" x14ac:dyDescent="0.3"/>
    <row r="488" hidden="1" x14ac:dyDescent="0.3"/>
    <row r="489" hidden="1" x14ac:dyDescent="0.3"/>
    <row r="490" hidden="1" x14ac:dyDescent="0.3"/>
    <row r="491" hidden="1" x14ac:dyDescent="0.3"/>
    <row r="492" hidden="1" x14ac:dyDescent="0.3"/>
    <row r="493" hidden="1" x14ac:dyDescent="0.3"/>
    <row r="494" hidden="1" x14ac:dyDescent="0.3"/>
    <row r="495" hidden="1" x14ac:dyDescent="0.3"/>
    <row r="496" hidden="1" x14ac:dyDescent="0.3"/>
    <row r="497" hidden="1" x14ac:dyDescent="0.3"/>
    <row r="498" hidden="1" x14ac:dyDescent="0.3"/>
    <row r="499" hidden="1" x14ac:dyDescent="0.3"/>
    <row r="500" hidden="1" x14ac:dyDescent="0.3"/>
    <row r="501" hidden="1" x14ac:dyDescent="0.3"/>
    <row r="502" hidden="1" x14ac:dyDescent="0.3"/>
    <row r="503" hidden="1" x14ac:dyDescent="0.3"/>
    <row r="504" hidden="1" x14ac:dyDescent="0.3"/>
    <row r="505" hidden="1" x14ac:dyDescent="0.3"/>
    <row r="506" hidden="1" x14ac:dyDescent="0.3"/>
    <row r="507" hidden="1" x14ac:dyDescent="0.3"/>
    <row r="508" hidden="1" x14ac:dyDescent="0.3"/>
    <row r="509" hidden="1" x14ac:dyDescent="0.3"/>
    <row r="510" hidden="1" x14ac:dyDescent="0.3"/>
    <row r="511" hidden="1" x14ac:dyDescent="0.3"/>
    <row r="512" hidden="1" x14ac:dyDescent="0.3"/>
    <row r="513" spans="1:3" hidden="1" x14ac:dyDescent="0.3"/>
    <row r="514" spans="1:3" hidden="1" x14ac:dyDescent="0.3"/>
    <row r="515" spans="1:3" hidden="1" x14ac:dyDescent="0.3"/>
    <row r="516" spans="1:3" hidden="1" x14ac:dyDescent="0.3"/>
    <row r="517" spans="1:3" hidden="1" x14ac:dyDescent="0.3"/>
    <row r="520" spans="1:3" x14ac:dyDescent="0.3">
      <c r="A520" s="6" t="s">
        <v>5</v>
      </c>
      <c r="B520" s="6" t="s">
        <v>116</v>
      </c>
    </row>
    <row r="522" spans="1:3" ht="30.6" x14ac:dyDescent="0.3">
      <c r="A522" s="6" t="s">
        <v>198</v>
      </c>
      <c r="B522" s="62" t="s">
        <v>202</v>
      </c>
      <c r="C522" s="62" t="s">
        <v>209</v>
      </c>
    </row>
    <row r="523" spans="1:3" x14ac:dyDescent="0.3">
      <c r="A523" s="42" t="s">
        <v>126</v>
      </c>
      <c r="B523" s="63">
        <v>3.4480952380952377</v>
      </c>
      <c r="C523" s="43">
        <v>63</v>
      </c>
    </row>
    <row r="524" spans="1:3" x14ac:dyDescent="0.3">
      <c r="A524" s="42" t="s">
        <v>124</v>
      </c>
      <c r="B524" s="63">
        <v>3.349186046511627</v>
      </c>
      <c r="C524" s="43">
        <v>43</v>
      </c>
    </row>
    <row r="525" spans="1:3" x14ac:dyDescent="0.3">
      <c r="A525" s="42" t="s">
        <v>86</v>
      </c>
      <c r="B525" s="63">
        <v>3.7872857142857135</v>
      </c>
      <c r="C525" s="43">
        <v>35</v>
      </c>
    </row>
    <row r="526" spans="1:3" x14ac:dyDescent="0.3">
      <c r="A526" s="42" t="s">
        <v>121</v>
      </c>
      <c r="B526" s="63">
        <v>3.0501724137931032</v>
      </c>
      <c r="C526" s="43">
        <v>29</v>
      </c>
    </row>
    <row r="527" spans="1:3" x14ac:dyDescent="0.3">
      <c r="A527" s="42" t="s">
        <v>101</v>
      </c>
      <c r="B527" s="63">
        <v>3.2755999999999994</v>
      </c>
      <c r="C527" s="43">
        <v>25</v>
      </c>
    </row>
    <row r="528" spans="1:3" x14ac:dyDescent="0.3">
      <c r="A528" s="42" t="s">
        <v>109</v>
      </c>
      <c r="B528" s="63">
        <v>3.3288888888888888</v>
      </c>
      <c r="C528" s="43">
        <v>18</v>
      </c>
    </row>
    <row r="529" spans="1:3" x14ac:dyDescent="0.3">
      <c r="A529" s="42" t="s">
        <v>227</v>
      </c>
      <c r="B529" s="63">
        <v>3.2532352941176472</v>
      </c>
      <c r="C529" s="43">
        <v>17</v>
      </c>
    </row>
    <row r="530" spans="1:3" x14ac:dyDescent="0.3">
      <c r="A530" s="42" t="s">
        <v>146</v>
      </c>
      <c r="B530" s="63">
        <v>3.2714705882352941</v>
      </c>
      <c r="C530" s="43">
        <v>17</v>
      </c>
    </row>
    <row r="531" spans="1:3" x14ac:dyDescent="0.3">
      <c r="A531" s="42" t="s">
        <v>117</v>
      </c>
      <c r="B531" s="63">
        <v>3.3813636363636363</v>
      </c>
      <c r="C531" s="43">
        <v>11</v>
      </c>
    </row>
    <row r="532" spans="1:3" x14ac:dyDescent="0.3">
      <c r="A532" s="42" t="s">
        <v>163</v>
      </c>
      <c r="B532" s="63">
        <v>3.1589999999999998</v>
      </c>
      <c r="C532" s="43">
        <v>10</v>
      </c>
    </row>
    <row r="533" spans="1:3" x14ac:dyDescent="0.3">
      <c r="A533" s="42" t="s">
        <v>288</v>
      </c>
      <c r="B533" s="63">
        <v>3.4257142857142862</v>
      </c>
      <c r="C533" s="43">
        <v>7</v>
      </c>
    </row>
    <row r="534" spans="1:3" x14ac:dyDescent="0.3">
      <c r="A534" s="42" t="s">
        <v>265</v>
      </c>
      <c r="B534" s="63">
        <v>3.2364285714285708</v>
      </c>
      <c r="C534" s="43">
        <v>7</v>
      </c>
    </row>
    <row r="535" spans="1:3" x14ac:dyDescent="0.3">
      <c r="A535" s="42" t="s">
        <v>250</v>
      </c>
      <c r="B535" s="63">
        <v>3.7512499999999998</v>
      </c>
      <c r="C535" s="43">
        <v>4</v>
      </c>
    </row>
    <row r="536" spans="1:3" x14ac:dyDescent="0.3">
      <c r="A536" s="42" t="s">
        <v>287</v>
      </c>
      <c r="B536" s="63">
        <v>3.4399999999999995</v>
      </c>
      <c r="C536" s="43">
        <v>4</v>
      </c>
    </row>
    <row r="537" spans="1:3" x14ac:dyDescent="0.3">
      <c r="A537" s="42" t="s">
        <v>290</v>
      </c>
      <c r="B537" s="63">
        <v>3.5416666666666665</v>
      </c>
      <c r="C537" s="43">
        <v>3</v>
      </c>
    </row>
    <row r="538" spans="1:3" x14ac:dyDescent="0.3">
      <c r="A538" s="42" t="s">
        <v>144</v>
      </c>
      <c r="B538" s="63">
        <v>3.5950000000000002</v>
      </c>
      <c r="C538" s="43">
        <v>3</v>
      </c>
    </row>
    <row r="539" spans="1:3" x14ac:dyDescent="0.3">
      <c r="A539" s="42" t="s">
        <v>279</v>
      </c>
      <c r="B539" s="63">
        <v>3.6725000000000003</v>
      </c>
      <c r="C539" s="43">
        <v>2</v>
      </c>
    </row>
    <row r="540" spans="1:3" x14ac:dyDescent="0.3">
      <c r="A540" s="42" t="s">
        <v>2967</v>
      </c>
      <c r="B540" s="63">
        <v>2.9700000000000006</v>
      </c>
      <c r="C540" s="43">
        <v>1</v>
      </c>
    </row>
    <row r="541" spans="1:3" x14ac:dyDescent="0.3">
      <c r="A541" s="42" t="s">
        <v>3129</v>
      </c>
      <c r="B541" s="63">
        <v>4.0650000000000004</v>
      </c>
      <c r="C541" s="43">
        <v>1</v>
      </c>
    </row>
    <row r="542" spans="1:3" x14ac:dyDescent="0.3">
      <c r="A542" s="42" t="s">
        <v>3136</v>
      </c>
      <c r="B542" s="63">
        <v>2.8149999999999995</v>
      </c>
      <c r="C542" s="43">
        <v>1</v>
      </c>
    </row>
    <row r="543" spans="1:3" x14ac:dyDescent="0.3">
      <c r="A543" s="42" t="s">
        <v>199</v>
      </c>
      <c r="B543" s="63">
        <v>3.3813122923588113</v>
      </c>
      <c r="C543" s="43">
        <v>301</v>
      </c>
    </row>
    <row r="544" spans="1:3" x14ac:dyDescent="0.3">
      <c r="A544"/>
      <c r="B544"/>
      <c r="C544"/>
    </row>
    <row r="545" spans="1:3" x14ac:dyDescent="0.3">
      <c r="A545"/>
      <c r="B545"/>
      <c r="C545"/>
    </row>
    <row r="546" spans="1:3" x14ac:dyDescent="0.3">
      <c r="A546"/>
      <c r="B546"/>
      <c r="C546"/>
    </row>
  </sheetData>
  <pageMargins left="0.7" right="0.7" top="0.75" bottom="0.75" header="0.3" footer="0.3"/>
  <pageSetup orientation="portrait" horizontalDpi="4294967293" r:id="rId8"/>
  <drawing r:id="rId9"/>
  <legacyDrawing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X272"/>
  <sheetViews>
    <sheetView topLeftCell="N191" workbookViewId="0">
      <selection activeCell="T199" sqref="T199:T208"/>
    </sheetView>
  </sheetViews>
  <sheetFormatPr baseColWidth="10" defaultColWidth="11.44140625" defaultRowHeight="14.4" x14ac:dyDescent="0.3"/>
  <cols>
    <col min="1" max="1" width="35.77734375" style="6" bestFit="1" customWidth="1"/>
    <col min="2" max="2" width="10.77734375" style="6" bestFit="1" customWidth="1"/>
    <col min="3" max="3" width="7.77734375" style="6" bestFit="1" customWidth="1"/>
    <col min="4" max="4" width="27.77734375" style="6" bestFit="1" customWidth="1"/>
    <col min="5" max="5" width="16.33203125" style="6" bestFit="1" customWidth="1"/>
    <col min="6" max="6" width="12.6640625" style="6" bestFit="1" customWidth="1"/>
    <col min="7" max="7" width="26.33203125" style="6" bestFit="1" customWidth="1"/>
    <col min="8" max="8" width="16.33203125" style="6" bestFit="1" customWidth="1"/>
    <col min="9" max="9" width="12.6640625" style="6" bestFit="1" customWidth="1"/>
    <col min="10" max="10" width="14.109375" style="6" bestFit="1" customWidth="1"/>
    <col min="11" max="11" width="8.33203125" style="6" bestFit="1" customWidth="1"/>
    <col min="12" max="12" width="12" style="6" bestFit="1" customWidth="1"/>
    <col min="13" max="17" width="13.5546875" style="6" customWidth="1"/>
    <col min="18" max="18" width="27.77734375" style="6" bestFit="1" customWidth="1"/>
    <col min="19" max="19" width="14.109375" style="6" bestFit="1" customWidth="1"/>
    <col min="20" max="20" width="8.33203125" style="6" bestFit="1" customWidth="1"/>
    <col min="21" max="21" width="13" style="6" bestFit="1" customWidth="1"/>
    <col min="22" max="24" width="17.33203125" style="6" customWidth="1"/>
    <col min="25" max="16384" width="11.44140625" style="6"/>
  </cols>
  <sheetData>
    <row r="2" spans="1:4" x14ac:dyDescent="0.3">
      <c r="A2" s="13" t="s">
        <v>188</v>
      </c>
      <c r="B2" s="10">
        <f>+SUMIFS('Base '!$BQ:$BQ,'Base '!$F:$F,"radio")</f>
        <v>87</v>
      </c>
    </row>
    <row r="3" spans="1:4" x14ac:dyDescent="0.3">
      <c r="A3" s="8"/>
      <c r="B3" s="8"/>
    </row>
    <row r="4" spans="1:4" x14ac:dyDescent="0.3">
      <c r="A4" s="7" t="s">
        <v>57</v>
      </c>
      <c r="B4" s="11">
        <f>+AVERAGEIFS('Base '!$BU:$BU,'Base '!$F:$F,"radio")</f>
        <v>3.235632183908046</v>
      </c>
    </row>
    <row r="5" spans="1:4" x14ac:dyDescent="0.3">
      <c r="D5" s="14" t="s">
        <v>190</v>
      </c>
    </row>
    <row r="6" spans="1:4" x14ac:dyDescent="0.3">
      <c r="A6" s="14" t="s">
        <v>18</v>
      </c>
      <c r="B6" s="41">
        <f>+SUMIFS('Base '!$S:$S,'Base '!$F:$F,"radio")</f>
        <v>0</v>
      </c>
      <c r="D6" s="41" t="e">
        <f>+AVERAGEIFS('Base '!$S:$S,'Base '!$F:$F,"radio")</f>
        <v>#DIV/0!</v>
      </c>
    </row>
    <row r="8" spans="1:4" x14ac:dyDescent="0.3">
      <c r="A8" s="16" t="s">
        <v>21</v>
      </c>
      <c r="B8" s="119">
        <f>+SUMIFS('Base '!$BT:$BT,'Base '!$F:$F,"radio")</f>
        <v>0.38417892156862748</v>
      </c>
    </row>
    <row r="10" spans="1:4" x14ac:dyDescent="0.3">
      <c r="A10" s="15" t="s">
        <v>192</v>
      </c>
      <c r="B10" s="17">
        <f>+SUMIFS('Base '!U:U,'Base '!BV:BV,1,'Base '!$F:$F,"radio")</f>
        <v>16328.79</v>
      </c>
    </row>
    <row r="11" spans="1:4" x14ac:dyDescent="0.3">
      <c r="B11" s="37"/>
    </row>
    <row r="12" spans="1:4" x14ac:dyDescent="0.3">
      <c r="B12" s="37"/>
    </row>
    <row r="13" spans="1:4" x14ac:dyDescent="0.3">
      <c r="A13" s="33" t="s">
        <v>181</v>
      </c>
      <c r="B13" s="34" t="s">
        <v>182</v>
      </c>
      <c r="C13" s="35" t="s">
        <v>183</v>
      </c>
    </row>
    <row r="14" spans="1:4" x14ac:dyDescent="0.3">
      <c r="A14" s="68">
        <f>+SUM(G30:G33)/B2</f>
        <v>0.42528735632183906</v>
      </c>
      <c r="B14" s="69">
        <f>+SUM(H30:H33)/B2</f>
        <v>0.48275862068965519</v>
      </c>
      <c r="C14" s="70">
        <f>+SUM(I30:I33)/B2</f>
        <v>9.1954022988505746E-2</v>
      </c>
    </row>
    <row r="15" spans="1:4" x14ac:dyDescent="0.3">
      <c r="B15" s="37"/>
    </row>
    <row r="16" spans="1:4" x14ac:dyDescent="0.3">
      <c r="B16" s="37"/>
    </row>
    <row r="17" spans="1:9" x14ac:dyDescent="0.3">
      <c r="A17" s="7" t="s">
        <v>204</v>
      </c>
      <c r="B17" s="41">
        <f>+SUM(G30:I30)</f>
        <v>0</v>
      </c>
    </row>
    <row r="18" spans="1:9" x14ac:dyDescent="0.3">
      <c r="A18" s="7" t="s">
        <v>205</v>
      </c>
      <c r="B18" s="41">
        <f>+SUM(G31:I31)</f>
        <v>87</v>
      </c>
    </row>
    <row r="19" spans="1:9" x14ac:dyDescent="0.3">
      <c r="A19" s="7" t="s">
        <v>206</v>
      </c>
      <c r="B19" s="41">
        <f>+SUM(G32:I32)</f>
        <v>0</v>
      </c>
    </row>
    <row r="20" spans="1:9" x14ac:dyDescent="0.3">
      <c r="A20" s="7" t="s">
        <v>207</v>
      </c>
      <c r="B20" s="41">
        <f>+SUM(G33:I33)</f>
        <v>0</v>
      </c>
    </row>
    <row r="21" spans="1:9" x14ac:dyDescent="0.3">
      <c r="B21" s="37"/>
    </row>
    <row r="22" spans="1:9" x14ac:dyDescent="0.3">
      <c r="B22" s="37"/>
    </row>
    <row r="23" spans="1:9" x14ac:dyDescent="0.3">
      <c r="A23" s="37"/>
      <c r="B23" s="37"/>
    </row>
    <row r="25" spans="1:9" x14ac:dyDescent="0.3">
      <c r="A25" s="7" t="s">
        <v>74</v>
      </c>
      <c r="B25" s="7" t="s">
        <v>194</v>
      </c>
      <c r="C25" s="7" t="s">
        <v>195</v>
      </c>
      <c r="D25" s="7" t="s">
        <v>196</v>
      </c>
    </row>
    <row r="26" spans="1:9" x14ac:dyDescent="0.3">
      <c r="A26" s="20">
        <f>(SUMIFS('Base '!$BQ:$BQ,'Base '!$AX:$AX,"Protagonista",'Base '!$F:$F,"radio"))/$B$2</f>
        <v>0.37931034482758619</v>
      </c>
      <c r="B26" s="21">
        <f>(SUMIFS('Base '!$BQ:$BQ,'Base '!$AE:$AE,"Titular",'Base '!$F:$F,"radio"))/$B$2</f>
        <v>0</v>
      </c>
      <c r="C26" s="21">
        <f>(SUMIFS('Base '!$BQ:$BQ,'Base '!$AM:$AM,"Sí",'Base '!$F:$F,"radio"))/$B$2</f>
        <v>0</v>
      </c>
      <c r="D26" s="21">
        <f>(SUMIFS('Base '!$BQ:$BQ,'Base '!$AE:$AE,"Portada",'Base '!$F:$F,"radio"))/$B$2</f>
        <v>0</v>
      </c>
    </row>
    <row r="29" spans="1:9" x14ac:dyDescent="0.3">
      <c r="A29" s="32" t="s">
        <v>203</v>
      </c>
      <c r="B29" s="33" t="s">
        <v>181</v>
      </c>
      <c r="C29" s="34" t="s">
        <v>182</v>
      </c>
      <c r="D29" s="35" t="s">
        <v>183</v>
      </c>
      <c r="F29" s="32" t="s">
        <v>203</v>
      </c>
      <c r="G29" s="33" t="s">
        <v>181</v>
      </c>
      <c r="H29" s="34" t="s">
        <v>182</v>
      </c>
      <c r="I29" s="35" t="s">
        <v>183</v>
      </c>
    </row>
    <row r="30" spans="1:9" x14ac:dyDescent="0.3">
      <c r="A30" s="28">
        <v>1</v>
      </c>
      <c r="B30" s="30">
        <f>+SUMIFS('Base '!$BQ:$BQ,'Base '!$BS:$BS,A30,'Base '!$BV:$BV,1,'Base '!$F:$F,"radio")</f>
        <v>8</v>
      </c>
      <c r="C30" s="31">
        <f>+SUMIFS('Base '!$BQ:$BQ,'Base '!$BS:$BS,A30,'Base '!$BW:$BW,1,'Base '!$F:$F,"radio")</f>
        <v>1</v>
      </c>
      <c r="D30" s="36">
        <f>+SUMIFS('Base '!$BQ:$BQ,'Base '!$BS:$BS,A30,'Base '!$BX:$BX,1,'Base '!$F:$F,"radio")</f>
        <v>2</v>
      </c>
      <c r="F30" s="38" t="s">
        <v>204</v>
      </c>
      <c r="G30" s="30"/>
      <c r="H30" s="31"/>
      <c r="I30" s="36"/>
    </row>
    <row r="31" spans="1:9" x14ac:dyDescent="0.3">
      <c r="A31" s="29">
        <v>2</v>
      </c>
      <c r="B31" s="30">
        <f>+SUMIFS('Base '!$BQ:$BQ,'Base '!$BS:$BS,A31,'Base '!$BV:$BV,1,'Base '!$F:$F,"radio")</f>
        <v>2</v>
      </c>
      <c r="C31" s="31">
        <f>+SUMIFS('Base '!$BQ:$BQ,'Base '!$BS:$BS,A31,'Base '!$BW:$BW,1,'Base '!$F:$F,"radio")</f>
        <v>4</v>
      </c>
      <c r="D31" s="36">
        <f>+SUMIFS('Base '!$BQ:$BQ,'Base '!$BS:$BS,A31,'Base '!$BX:$BX,1,'Base '!$F:$F,"radio")</f>
        <v>2</v>
      </c>
      <c r="F31" s="38" t="s">
        <v>205</v>
      </c>
      <c r="G31" s="30">
        <f>+SUMIFS('Base '!$BQ:$BQ,'Base '!$F:$F,"radio",'Base '!$BV:$BV,1)</f>
        <v>37</v>
      </c>
      <c r="H31" s="31">
        <f>+SUMIFS('Base '!$BQ:$BQ,'Base '!$F:$F,"radio",'Base '!$BW:$BW,1)</f>
        <v>42</v>
      </c>
      <c r="I31" s="36">
        <f>+SUMIFS('Base '!$BQ:$BQ,'Base '!$F:$F,"radio",'Base '!$BX:$BX,1)</f>
        <v>8</v>
      </c>
    </row>
    <row r="32" spans="1:9" x14ac:dyDescent="0.3">
      <c r="A32" s="29">
        <v>3</v>
      </c>
      <c r="B32" s="30">
        <f>+SUMIFS('Base '!$BQ:$BQ,'Base '!$BS:$BS,A32,'Base '!$BV:$BV,1,'Base '!$F:$F,"radio")</f>
        <v>0</v>
      </c>
      <c r="C32" s="31">
        <f>+SUMIFS('Base '!$BQ:$BQ,'Base '!$BS:$BS,A32,'Base '!$BW:$BW,1,'Base '!$F:$F,"radio")</f>
        <v>6</v>
      </c>
      <c r="D32" s="36">
        <f>+SUMIFS('Base '!$BQ:$BQ,'Base '!$BS:$BS,A32,'Base '!$BX:$BX,1,'Base '!$F:$F,"radio")</f>
        <v>0</v>
      </c>
      <c r="F32" s="38" t="s">
        <v>206</v>
      </c>
      <c r="G32" s="30"/>
      <c r="H32" s="31"/>
      <c r="I32" s="36"/>
    </row>
    <row r="33" spans="1:10" x14ac:dyDescent="0.3">
      <c r="A33" s="29">
        <v>4</v>
      </c>
      <c r="B33" s="30">
        <f>+SUMIFS('Base '!$BQ:$BQ,'Base '!$BS:$BS,A33,'Base '!$BV:$BV,1,'Base '!$F:$F,"radio")</f>
        <v>0</v>
      </c>
      <c r="C33" s="31">
        <f>+SUMIFS('Base '!$BQ:$BQ,'Base '!$BS:$BS,A33,'Base '!$BW:$BW,1,'Base '!$F:$F,"radio")</f>
        <v>3</v>
      </c>
      <c r="D33" s="36">
        <f>+SUMIFS('Base '!$BQ:$BQ,'Base '!$BS:$BS,A33,'Base '!$BX:$BX,1,'Base '!$F:$F,"radio")</f>
        <v>0</v>
      </c>
      <c r="F33" s="38" t="s">
        <v>207</v>
      </c>
      <c r="G33" s="30"/>
      <c r="H33" s="31"/>
      <c r="I33" s="36"/>
    </row>
    <row r="34" spans="1:10" x14ac:dyDescent="0.3">
      <c r="A34" s="29">
        <v>5</v>
      </c>
      <c r="B34" s="30">
        <f>+SUMIFS('Base '!$BQ:$BQ,'Base '!$BS:$BS,A34,'Base '!$BV:$BV,1,'Base '!$F:$F,"radio")</f>
        <v>0</v>
      </c>
      <c r="C34" s="31">
        <f>+SUMIFS('Base '!$BQ:$BQ,'Base '!$BS:$BS,A34,'Base '!$BW:$BW,1,'Base '!$F:$F,"radio")</f>
        <v>0</v>
      </c>
      <c r="D34" s="36">
        <f>+SUMIFS('Base '!$BQ:$BQ,'Base '!$BS:$BS,A34,'Base '!$BX:$BX,1,'Base '!$F:$F,"radio")</f>
        <v>0</v>
      </c>
      <c r="F34" s="39" t="s">
        <v>208</v>
      </c>
      <c r="G34" s="30">
        <f>+SUM(G30:G33)</f>
        <v>37</v>
      </c>
      <c r="H34" s="31">
        <f t="shared" ref="H34:I34" si="0">+SUM(H30:H33)</f>
        <v>42</v>
      </c>
      <c r="I34" s="36">
        <f t="shared" si="0"/>
        <v>8</v>
      </c>
      <c r="J34" s="40">
        <f>+SUM(G34:I34)</f>
        <v>87</v>
      </c>
    </row>
    <row r="35" spans="1:10" x14ac:dyDescent="0.3">
      <c r="A35" s="29">
        <v>6</v>
      </c>
      <c r="B35" s="30">
        <f>+SUMIFS('Base '!$BQ:$BQ,'Base '!$BS:$BS,A35,'Base '!$BV:$BV,1,'Base '!$F:$F,"radio")</f>
        <v>0</v>
      </c>
      <c r="C35" s="31">
        <f>+SUMIFS('Base '!$BQ:$BQ,'Base '!$BS:$BS,A35,'Base '!$BW:$BW,1,'Base '!$F:$F,"radio")</f>
        <v>0</v>
      </c>
      <c r="D35" s="36">
        <f>+SUMIFS('Base '!$BQ:$BQ,'Base '!$BS:$BS,A35,'Base '!$BX:$BX,1,'Base '!$F:$F,"radio")</f>
        <v>0</v>
      </c>
    </row>
    <row r="36" spans="1:10" x14ac:dyDescent="0.3">
      <c r="A36" s="29">
        <v>7</v>
      </c>
      <c r="B36" s="30">
        <f>+SUMIFS('Base '!$BQ:$BQ,'Base '!$BS:$BS,A36,'Base '!$BV:$BV,1,'Base '!$F:$F,"radio")</f>
        <v>0</v>
      </c>
      <c r="C36" s="31">
        <f>+SUMIFS('Base '!$BQ:$BQ,'Base '!$BS:$BS,A36,'Base '!$BW:$BW,1,'Base '!$F:$F,"radio")</f>
        <v>2</v>
      </c>
      <c r="D36" s="36">
        <f>+SUMIFS('Base '!$BQ:$BQ,'Base '!$BS:$BS,A36,'Base '!$BX:$BX,1,'Base '!$F:$F,"radio")</f>
        <v>0</v>
      </c>
    </row>
    <row r="37" spans="1:10" x14ac:dyDescent="0.3">
      <c r="A37" s="29">
        <v>8</v>
      </c>
      <c r="B37" s="30">
        <f>+SUMIFS('Base '!$BQ:$BQ,'Base '!$BS:$BS,A37,'Base '!$BV:$BV,1,'Base '!$F:$F,"radio")</f>
        <v>5</v>
      </c>
      <c r="C37" s="31">
        <f>+SUMIFS('Base '!$BQ:$BQ,'Base '!$BS:$BS,A37,'Base '!$BW:$BW,1,'Base '!$F:$F,"radio")</f>
        <v>0</v>
      </c>
      <c r="D37" s="36">
        <f>+SUMIFS('Base '!$BQ:$BQ,'Base '!$BS:$BS,A37,'Base '!$BX:$BX,1,'Base '!$F:$F,"radio")</f>
        <v>0</v>
      </c>
    </row>
    <row r="38" spans="1:10" x14ac:dyDescent="0.3">
      <c r="A38" s="29">
        <v>9</v>
      </c>
      <c r="B38" s="30">
        <f>+SUMIFS('Base '!$BQ:$BQ,'Base '!$BS:$BS,A38,'Base '!$BV:$BV,1,'Base '!$F:$F,"radio")</f>
        <v>2</v>
      </c>
      <c r="C38" s="31">
        <f>+SUMIFS('Base '!$BQ:$BQ,'Base '!$BS:$BS,A38,'Base '!$BW:$BW,1,'Base '!$F:$F,"radio")</f>
        <v>5</v>
      </c>
      <c r="D38" s="36">
        <f>+SUMIFS('Base '!$BQ:$BQ,'Base '!$BS:$BS,A38,'Base '!$BX:$BX,1,'Base '!$F:$F,"radio")</f>
        <v>1</v>
      </c>
    </row>
    <row r="39" spans="1:10" x14ac:dyDescent="0.3">
      <c r="A39" s="29">
        <v>10</v>
      </c>
      <c r="B39" s="30">
        <f>+SUMIFS('Base '!$BQ:$BQ,'Base '!$BS:$BS,A39,'Base '!$BV:$BV,1,'Base '!$F:$F,"radio")</f>
        <v>0</v>
      </c>
      <c r="C39" s="31">
        <f>+SUMIFS('Base '!$BQ:$BQ,'Base '!$BS:$BS,A39,'Base '!$BW:$BW,1,'Base '!$F:$F,"radio")</f>
        <v>3</v>
      </c>
      <c r="D39" s="36">
        <f>+SUMIFS('Base '!$BQ:$BQ,'Base '!$BS:$BS,A39,'Base '!$BX:$BX,1,'Base '!$F:$F,"radio")</f>
        <v>1</v>
      </c>
    </row>
    <row r="40" spans="1:10" x14ac:dyDescent="0.3">
      <c r="A40" s="29">
        <v>11</v>
      </c>
      <c r="B40" s="30">
        <f>+SUMIFS('Base '!$BQ:$BQ,'Base '!$BS:$BS,A40,'Base '!$BV:$BV,1,'Base '!$F:$F,"radio")</f>
        <v>0</v>
      </c>
      <c r="C40" s="31">
        <f>+SUMIFS('Base '!$BQ:$BQ,'Base '!$BS:$BS,A40,'Base '!$BW:$BW,1,'Base '!$F:$F,"radio")</f>
        <v>1</v>
      </c>
      <c r="D40" s="36">
        <f>+SUMIFS('Base '!$BQ:$BQ,'Base '!$BS:$BS,A40,'Base '!$BX:$BX,1,'Base '!$F:$F,"radio")</f>
        <v>0</v>
      </c>
    </row>
    <row r="41" spans="1:10" x14ac:dyDescent="0.3">
      <c r="A41" s="29">
        <v>12</v>
      </c>
      <c r="B41" s="30">
        <f>+SUMIFS('Base '!$BQ:$BQ,'Base '!$BS:$BS,A41,'Base '!$BV:$BV,1,'Base '!$F:$F,"radio")</f>
        <v>0</v>
      </c>
      <c r="C41" s="31">
        <f>+SUMIFS('Base '!$BQ:$BQ,'Base '!$BS:$BS,A41,'Base '!$BW:$BW,1,'Base '!$F:$F,"radio")</f>
        <v>0</v>
      </c>
      <c r="D41" s="36">
        <f>+SUMIFS('Base '!$BQ:$BQ,'Base '!$BS:$BS,A41,'Base '!$BX:$BX,1,'Base '!$F:$F,"radio")</f>
        <v>0</v>
      </c>
    </row>
    <row r="42" spans="1:10" x14ac:dyDescent="0.3">
      <c r="A42" s="29">
        <v>13</v>
      </c>
      <c r="B42" s="30">
        <f>+SUMIFS('Base '!$BQ:$BQ,'Base '!$BS:$BS,A42,'Base '!$BV:$BV,1,'Base '!$F:$F,"radio")</f>
        <v>0</v>
      </c>
      <c r="C42" s="31">
        <f>+SUMIFS('Base '!$BQ:$BQ,'Base '!$BS:$BS,A42,'Base '!$BW:$BW,1,'Base '!$F:$F,"radio")</f>
        <v>0</v>
      </c>
      <c r="D42" s="36">
        <f>+SUMIFS('Base '!$BQ:$BQ,'Base '!$BS:$BS,A42,'Base '!$BX:$BX,1,'Base '!$F:$F,"radio")</f>
        <v>0</v>
      </c>
    </row>
    <row r="43" spans="1:10" x14ac:dyDescent="0.3">
      <c r="A43" s="29">
        <v>14</v>
      </c>
      <c r="B43" s="30">
        <f>+SUMIFS('Base '!$BQ:$BQ,'Base '!$BS:$BS,A43,'Base '!$BV:$BV,1,'Base '!$F:$F,"radio")</f>
        <v>0</v>
      </c>
      <c r="C43" s="31">
        <f>+SUMIFS('Base '!$BQ:$BQ,'Base '!$BS:$BS,A43,'Base '!$BW:$BW,1,'Base '!$F:$F,"radio")</f>
        <v>0</v>
      </c>
      <c r="D43" s="36">
        <f>+SUMIFS('Base '!$BQ:$BQ,'Base '!$BS:$BS,A43,'Base '!$BX:$BX,1,'Base '!$F:$F,"radio")</f>
        <v>0</v>
      </c>
    </row>
    <row r="44" spans="1:10" x14ac:dyDescent="0.3">
      <c r="A44" s="29">
        <v>15</v>
      </c>
      <c r="B44" s="30">
        <f>+SUMIFS('Base '!$BQ:$BQ,'Base '!$BS:$BS,A44,'Base '!$BV:$BV,1,'Base '!$F:$F,"radio")</f>
        <v>6</v>
      </c>
      <c r="C44" s="31">
        <f>+SUMIFS('Base '!$BQ:$BQ,'Base '!$BS:$BS,A44,'Base '!$BW:$BW,1,'Base '!$F:$F,"radio")</f>
        <v>0</v>
      </c>
      <c r="D44" s="36">
        <f>+SUMIFS('Base '!$BQ:$BQ,'Base '!$BS:$BS,A44,'Base '!$BX:$BX,1,'Base '!$F:$F,"radio")</f>
        <v>0</v>
      </c>
    </row>
    <row r="45" spans="1:10" x14ac:dyDescent="0.3">
      <c r="A45" s="29">
        <v>16</v>
      </c>
      <c r="B45" s="30">
        <f>+SUMIFS('Base '!$BQ:$BQ,'Base '!$BS:$BS,A45,'Base '!$BV:$BV,1,'Base '!$F:$F,"radio")</f>
        <v>2</v>
      </c>
      <c r="C45" s="31">
        <f>+SUMIFS('Base '!$BQ:$BQ,'Base '!$BS:$BS,A45,'Base '!$BW:$BW,1,'Base '!$F:$F,"radio")</f>
        <v>1</v>
      </c>
      <c r="D45" s="36">
        <f>+SUMIFS('Base '!$BQ:$BQ,'Base '!$BS:$BS,A45,'Base '!$BX:$BX,1,'Base '!$F:$F,"radio")</f>
        <v>0</v>
      </c>
    </row>
    <row r="46" spans="1:10" x14ac:dyDescent="0.3">
      <c r="A46" s="29">
        <v>17</v>
      </c>
      <c r="B46" s="30">
        <f>+SUMIFS('Base '!$BQ:$BQ,'Base '!$BS:$BS,A46,'Base '!$BV:$BV,1,'Base '!$F:$F,"radio")</f>
        <v>4</v>
      </c>
      <c r="C46" s="31">
        <f>+SUMIFS('Base '!$BQ:$BQ,'Base '!$BS:$BS,A46,'Base '!$BW:$BW,1,'Base '!$F:$F,"radio")</f>
        <v>1</v>
      </c>
      <c r="D46" s="36">
        <f>+SUMIFS('Base '!$BQ:$BQ,'Base '!$BS:$BS,A46,'Base '!$BX:$BX,1,'Base '!$F:$F,"radio")</f>
        <v>1</v>
      </c>
    </row>
    <row r="47" spans="1:10" x14ac:dyDescent="0.3">
      <c r="A47" s="29">
        <v>18</v>
      </c>
      <c r="B47" s="30">
        <f>+SUMIFS('Base '!$BQ:$BQ,'Base '!$BS:$BS,A47,'Base '!$BV:$BV,1,'Base '!$F:$F,"radio")</f>
        <v>1</v>
      </c>
      <c r="C47" s="31">
        <f>+SUMIFS('Base '!$BQ:$BQ,'Base '!$BS:$BS,A47,'Base '!$BW:$BW,1,'Base '!$F:$F,"radio")</f>
        <v>1</v>
      </c>
      <c r="D47" s="36">
        <f>+SUMIFS('Base '!$BQ:$BQ,'Base '!$BS:$BS,A47,'Base '!$BX:$BX,1,'Base '!$F:$F,"radio")</f>
        <v>0</v>
      </c>
    </row>
    <row r="48" spans="1:10" x14ac:dyDescent="0.3">
      <c r="A48" s="29">
        <v>19</v>
      </c>
      <c r="B48" s="30">
        <f>+SUMIFS('Base '!$BQ:$BQ,'Base '!$BS:$BS,A48,'Base '!$BV:$BV,1,'Base '!$F:$F,"radio")</f>
        <v>0</v>
      </c>
      <c r="C48" s="31">
        <f>+SUMIFS('Base '!$BQ:$BQ,'Base '!$BS:$BS,A48,'Base '!$BW:$BW,1,'Base '!$F:$F,"radio")</f>
        <v>0</v>
      </c>
      <c r="D48" s="36">
        <f>+SUMIFS('Base '!$BQ:$BQ,'Base '!$BS:$BS,A48,'Base '!$BX:$BX,1,'Base '!$F:$F,"radio")</f>
        <v>0</v>
      </c>
    </row>
    <row r="49" spans="1:4" x14ac:dyDescent="0.3">
      <c r="A49" s="29">
        <v>20</v>
      </c>
      <c r="B49" s="30">
        <f>+SUMIFS('Base '!$BQ:$BQ,'Base '!$BS:$BS,A49,'Base '!$BV:$BV,1,'Base '!$F:$F,"radio")</f>
        <v>0</v>
      </c>
      <c r="C49" s="31">
        <f>+SUMIFS('Base '!$BQ:$BQ,'Base '!$BS:$BS,A49,'Base '!$BW:$BW,1,'Base '!$F:$F,"radio")</f>
        <v>0</v>
      </c>
      <c r="D49" s="36">
        <f>+SUMIFS('Base '!$BQ:$BQ,'Base '!$BS:$BS,A49,'Base '!$BX:$BX,1,'Base '!$F:$F,"radio")</f>
        <v>1</v>
      </c>
    </row>
    <row r="50" spans="1:4" x14ac:dyDescent="0.3">
      <c r="A50" s="29">
        <v>21</v>
      </c>
      <c r="B50" s="30">
        <f>+SUMIFS('Base '!$BQ:$BQ,'Base '!$BS:$BS,A50,'Base '!$BV:$BV,1,'Base '!$F:$F,"radio")</f>
        <v>0</v>
      </c>
      <c r="C50" s="31">
        <f>+SUMIFS('Base '!$BQ:$BQ,'Base '!$BS:$BS,A50,'Base '!$BW:$BW,1,'Base '!$F:$F,"radio")</f>
        <v>0</v>
      </c>
      <c r="D50" s="36">
        <f>+SUMIFS('Base '!$BQ:$BQ,'Base '!$BS:$BS,A50,'Base '!$BX:$BX,1,'Base '!$F:$F,"radio")</f>
        <v>0</v>
      </c>
    </row>
    <row r="51" spans="1:4" x14ac:dyDescent="0.3">
      <c r="A51" s="29">
        <v>22</v>
      </c>
      <c r="B51" s="30">
        <f>+SUMIFS('Base '!$BQ:$BQ,'Base '!$BS:$BS,A51,'Base '!$BV:$BV,1,'Base '!$F:$F,"radio")</f>
        <v>4</v>
      </c>
      <c r="C51" s="31">
        <f>+SUMIFS('Base '!$BQ:$BQ,'Base '!$BS:$BS,A51,'Base '!$BW:$BW,1,'Base '!$F:$F,"radio")</f>
        <v>1</v>
      </c>
      <c r="D51" s="36">
        <f>+SUMIFS('Base '!$BQ:$BQ,'Base '!$BS:$BS,A51,'Base '!$BX:$BX,1,'Base '!$F:$F,"radio")</f>
        <v>0</v>
      </c>
    </row>
    <row r="52" spans="1:4" x14ac:dyDescent="0.3">
      <c r="A52" s="29">
        <v>23</v>
      </c>
      <c r="B52" s="30">
        <f>+SUMIFS('Base '!$BQ:$BQ,'Base '!$BS:$BS,A52,'Base '!$BV:$BV,1,'Base '!$F:$F,"radio")</f>
        <v>2</v>
      </c>
      <c r="C52" s="31">
        <f>+SUMIFS('Base '!$BQ:$BQ,'Base '!$BS:$BS,A52,'Base '!$BW:$BW,1,'Base '!$F:$F,"radio")</f>
        <v>2</v>
      </c>
      <c r="D52" s="36">
        <f>+SUMIFS('Base '!$BQ:$BQ,'Base '!$BS:$BS,A52,'Base '!$BX:$BX,1,'Base '!$F:$F,"radio")</f>
        <v>0</v>
      </c>
    </row>
    <row r="53" spans="1:4" x14ac:dyDescent="0.3">
      <c r="A53" s="29">
        <v>24</v>
      </c>
      <c r="B53" s="30">
        <f>+SUMIFS('Base '!$BQ:$BQ,'Base '!$BS:$BS,A53,'Base '!$BV:$BV,1,'Base '!$F:$F,"radio")</f>
        <v>0</v>
      </c>
      <c r="C53" s="31">
        <f>+SUMIFS('Base '!$BQ:$BQ,'Base '!$BS:$BS,A53,'Base '!$BW:$BW,1,'Base '!$F:$F,"radio")</f>
        <v>2</v>
      </c>
      <c r="D53" s="36">
        <f>+SUMIFS('Base '!$BQ:$BQ,'Base '!$BS:$BS,A53,'Base '!$BX:$BX,1,'Base '!$F:$F,"radio")</f>
        <v>0</v>
      </c>
    </row>
    <row r="54" spans="1:4" x14ac:dyDescent="0.3">
      <c r="A54" s="29">
        <v>25</v>
      </c>
      <c r="B54" s="30">
        <f>+SUMIFS('Base '!$BQ:$BQ,'Base '!$BS:$BS,A54,'Base '!$BV:$BV,1,'Base '!$F:$F,"radio")</f>
        <v>0</v>
      </c>
      <c r="C54" s="31">
        <f>+SUMIFS('Base '!$BQ:$BQ,'Base '!$BS:$BS,A54,'Base '!$BW:$BW,1,'Base '!$F:$F,"radio")</f>
        <v>2</v>
      </c>
      <c r="D54" s="36">
        <f>+SUMIFS('Base '!$BQ:$BQ,'Base '!$BS:$BS,A54,'Base '!$BX:$BX,1,'Base '!$F:$F,"radio")</f>
        <v>0</v>
      </c>
    </row>
    <row r="55" spans="1:4" x14ac:dyDescent="0.3">
      <c r="A55" s="29">
        <v>26</v>
      </c>
      <c r="B55" s="30">
        <f>+SUMIFS('Base '!$BQ:$BQ,'Base '!$BS:$BS,A55,'Base '!$BV:$BV,1,'Base '!$F:$F,"radio")</f>
        <v>0</v>
      </c>
      <c r="C55" s="31">
        <f>+SUMIFS('Base '!$BQ:$BQ,'Base '!$BS:$BS,A55,'Base '!$BW:$BW,1,'Base '!$F:$F,"radio")</f>
        <v>0</v>
      </c>
      <c r="D55" s="36">
        <f>+SUMIFS('Base '!$BQ:$BQ,'Base '!$BS:$BS,A55,'Base '!$BX:$BX,1,'Base '!$F:$F,"radio")</f>
        <v>0</v>
      </c>
    </row>
    <row r="56" spans="1:4" x14ac:dyDescent="0.3">
      <c r="A56" s="29">
        <v>27</v>
      </c>
      <c r="B56" s="30">
        <f>+SUMIFS('Base '!$BQ:$BQ,'Base '!$BS:$BS,A56,'Base '!$BV:$BV,1,'Base '!$F:$F,"radio")</f>
        <v>0</v>
      </c>
      <c r="C56" s="31">
        <f>+SUMIFS('Base '!$BQ:$BQ,'Base '!$BS:$BS,A56,'Base '!$BW:$BW,1,'Base '!$F:$F,"radio")</f>
        <v>0</v>
      </c>
      <c r="D56" s="36">
        <f>+SUMIFS('Base '!$BQ:$BQ,'Base '!$BS:$BS,A56,'Base '!$BX:$BX,1,'Base '!$F:$F,"radio")</f>
        <v>0</v>
      </c>
    </row>
    <row r="57" spans="1:4" x14ac:dyDescent="0.3">
      <c r="A57" s="29">
        <v>28</v>
      </c>
      <c r="B57" s="30">
        <f>+SUMIFS('Base '!$BQ:$BQ,'Base '!$BS:$BS,A57,'Base '!$BV:$BV,1,'Base '!$F:$F,"radio")</f>
        <v>0</v>
      </c>
      <c r="C57" s="31">
        <f>+SUMIFS('Base '!$BQ:$BQ,'Base '!$BS:$BS,A57,'Base '!$BW:$BW,1,'Base '!$F:$F,"radio")</f>
        <v>1</v>
      </c>
      <c r="D57" s="36">
        <f>+SUMIFS('Base '!$BQ:$BQ,'Base '!$BS:$BS,A57,'Base '!$BX:$BX,1,'Base '!$F:$F,"radio")</f>
        <v>0</v>
      </c>
    </row>
    <row r="58" spans="1:4" x14ac:dyDescent="0.3">
      <c r="A58" s="29">
        <v>29</v>
      </c>
      <c r="B58" s="30">
        <f>+SUMIFS('Base '!$BQ:$BQ,'Base '!$BS:$BS,A58,'Base '!$BV:$BV,1,'Base '!$F:$F,"radio")</f>
        <v>0</v>
      </c>
      <c r="C58" s="31">
        <f>+SUMIFS('Base '!$BQ:$BQ,'Base '!$BS:$BS,A58,'Base '!$BW:$BW,1,'Base '!$F:$F,"radio")</f>
        <v>3</v>
      </c>
      <c r="D58" s="36">
        <f>+SUMIFS('Base '!$BQ:$BQ,'Base '!$BS:$BS,A58,'Base '!$BX:$BX,1,'Base '!$F:$F,"radio")</f>
        <v>0</v>
      </c>
    </row>
    <row r="59" spans="1:4" x14ac:dyDescent="0.3">
      <c r="A59" s="29">
        <v>30</v>
      </c>
      <c r="B59" s="30">
        <f>+SUMIFS('Base '!$BQ:$BQ,'Base '!$BS:$BS,A59,'Base '!$BV:$BV,1,'Base '!$F:$F,"radio")</f>
        <v>0</v>
      </c>
      <c r="C59" s="31">
        <f>+SUMIFS('Base '!$BQ:$BQ,'Base '!$BS:$BS,A59,'Base '!$BW:$BW,1,'Base '!$F:$F,"radio")</f>
        <v>2</v>
      </c>
      <c r="D59" s="36">
        <f>+SUMIFS('Base '!$BQ:$BQ,'Base '!$BS:$BS,A59,'Base '!$BX:$BX,1,'Base '!$F:$F,"radio")</f>
        <v>0</v>
      </c>
    </row>
    <row r="60" spans="1:4" x14ac:dyDescent="0.3">
      <c r="A60" s="26">
        <v>31</v>
      </c>
      <c r="B60" s="30">
        <f>+SUMIFS('Base '!$BQ:$BQ,'Base '!$BS:$BS,A60,'Base '!$BV:$BV,1,'Base '!$F:$F,"radio")</f>
        <v>1</v>
      </c>
      <c r="C60" s="31">
        <f>+SUMIFS('Base '!$BQ:$BQ,'Base '!$BS:$BS,A60,'Base '!$BW:$BW,1,'Base '!$F:$F,"radio")</f>
        <v>1</v>
      </c>
      <c r="D60" s="36">
        <f>+SUMIFS('Base '!$BQ:$BQ,'Base '!$BS:$BS,A60,'Base '!$BX:$BX,1,'Base '!$F:$F,"radio")</f>
        <v>0</v>
      </c>
    </row>
    <row r="61" spans="1:4" x14ac:dyDescent="0.3">
      <c r="A61" s="26"/>
      <c r="B61" s="27"/>
      <c r="C61" s="27"/>
      <c r="D61" s="27"/>
    </row>
    <row r="62" spans="1:4" x14ac:dyDescent="0.3">
      <c r="A62" s="26"/>
      <c r="B62" s="27"/>
      <c r="C62" s="27"/>
      <c r="D62" s="27"/>
    </row>
    <row r="63" spans="1:4" x14ac:dyDescent="0.3">
      <c r="A63" s="26"/>
      <c r="B63" s="27"/>
      <c r="C63" s="27"/>
      <c r="D63" s="27"/>
    </row>
    <row r="64" spans="1:4" x14ac:dyDescent="0.3">
      <c r="A64" s="26"/>
      <c r="B64" s="27"/>
      <c r="C64" s="27"/>
      <c r="D64" s="27"/>
    </row>
    <row r="66" spans="1:9" x14ac:dyDescent="0.3">
      <c r="A66" s="6" t="s">
        <v>5</v>
      </c>
      <c r="B66" s="6" t="s">
        <v>83</v>
      </c>
      <c r="D66" s="6" t="s">
        <v>5</v>
      </c>
      <c r="E66" s="6" t="s">
        <v>83</v>
      </c>
      <c r="G66" s="6" t="s">
        <v>5</v>
      </c>
      <c r="H66" s="6" t="s">
        <v>83</v>
      </c>
    </row>
    <row r="68" spans="1:9" x14ac:dyDescent="0.3">
      <c r="A68" s="6" t="s">
        <v>198</v>
      </c>
      <c r="B68" s="44" t="s">
        <v>201</v>
      </c>
      <c r="D68" s="6" t="s">
        <v>198</v>
      </c>
      <c r="E68" s="6" t="s">
        <v>202</v>
      </c>
      <c r="F68" s="6" t="s">
        <v>295</v>
      </c>
      <c r="G68" s="6" t="s">
        <v>198</v>
      </c>
      <c r="H68" s="6" t="s">
        <v>202</v>
      </c>
      <c r="I68" s="6" t="s">
        <v>295</v>
      </c>
    </row>
    <row r="69" spans="1:9" x14ac:dyDescent="0.3">
      <c r="A69" s="42" t="s">
        <v>174</v>
      </c>
      <c r="B69" s="102">
        <v>0.25287356321839083</v>
      </c>
      <c r="D69" s="42" t="s">
        <v>174</v>
      </c>
      <c r="E69" s="9">
        <v>2.9772727272727271</v>
      </c>
      <c r="F69" s="9">
        <v>22</v>
      </c>
      <c r="G69" s="42" t="s">
        <v>138</v>
      </c>
      <c r="H69" s="9">
        <v>3.5571428571428569</v>
      </c>
      <c r="I69" s="9">
        <v>35</v>
      </c>
    </row>
    <row r="70" spans="1:9" x14ac:dyDescent="0.3">
      <c r="A70" s="42" t="s">
        <v>216</v>
      </c>
      <c r="B70" s="102">
        <v>0.12643678160919541</v>
      </c>
      <c r="D70" s="42" t="s">
        <v>216</v>
      </c>
      <c r="E70" s="9">
        <v>3.5909090909090908</v>
      </c>
      <c r="F70" s="9">
        <v>11</v>
      </c>
      <c r="G70" s="42" t="s">
        <v>245</v>
      </c>
      <c r="H70" s="9">
        <v>3.1666666666666665</v>
      </c>
      <c r="I70" s="9">
        <v>18</v>
      </c>
    </row>
    <row r="71" spans="1:9" x14ac:dyDescent="0.3">
      <c r="A71" s="42" t="s">
        <v>267</v>
      </c>
      <c r="B71" s="102">
        <v>6.8965517241379309E-2</v>
      </c>
      <c r="D71" s="42" t="s">
        <v>267</v>
      </c>
      <c r="E71" s="9">
        <v>5</v>
      </c>
      <c r="F71" s="9">
        <v>6</v>
      </c>
      <c r="G71" s="42" t="s">
        <v>150</v>
      </c>
      <c r="H71" s="9">
        <v>3.0333333333333332</v>
      </c>
      <c r="I71" s="9">
        <v>15</v>
      </c>
    </row>
    <row r="72" spans="1:9" x14ac:dyDescent="0.3">
      <c r="A72" s="42" t="s">
        <v>215</v>
      </c>
      <c r="B72" s="102">
        <v>6.8965517241379309E-2</v>
      </c>
      <c r="D72" s="42" t="s">
        <v>215</v>
      </c>
      <c r="E72" s="9">
        <v>2.9166666666666665</v>
      </c>
      <c r="F72" s="9">
        <v>6</v>
      </c>
      <c r="G72" s="42" t="s">
        <v>85</v>
      </c>
      <c r="H72" s="9">
        <v>3.1666666666666665</v>
      </c>
      <c r="I72" s="9">
        <v>15</v>
      </c>
    </row>
    <row r="73" spans="1:9" x14ac:dyDescent="0.3">
      <c r="A73" s="42" t="s">
        <v>221</v>
      </c>
      <c r="B73" s="102">
        <v>5.7471264367816091E-2</v>
      </c>
      <c r="D73" s="42" t="s">
        <v>221</v>
      </c>
      <c r="E73" s="9">
        <v>4.2</v>
      </c>
      <c r="F73" s="9">
        <v>5</v>
      </c>
      <c r="G73" s="42" t="s">
        <v>253</v>
      </c>
      <c r="H73" s="9">
        <v>1.75</v>
      </c>
      <c r="I73" s="9">
        <v>4</v>
      </c>
    </row>
    <row r="74" spans="1:9" x14ac:dyDescent="0.3">
      <c r="A74" s="42" t="s">
        <v>224</v>
      </c>
      <c r="B74" s="102">
        <v>4.5977011494252873E-2</v>
      </c>
      <c r="D74" s="42" t="s">
        <v>224</v>
      </c>
      <c r="E74" s="9">
        <v>4.375</v>
      </c>
      <c r="F74" s="9">
        <v>4</v>
      </c>
      <c r="G74" s="42" t="s">
        <v>199</v>
      </c>
      <c r="H74" s="9">
        <v>3.235632183908046</v>
      </c>
      <c r="I74" s="9">
        <v>87</v>
      </c>
    </row>
    <row r="75" spans="1:9" x14ac:dyDescent="0.3">
      <c r="A75" s="42" t="s">
        <v>219</v>
      </c>
      <c r="B75" s="102">
        <v>4.5977011494252873E-2</v>
      </c>
      <c r="D75" s="42" t="s">
        <v>219</v>
      </c>
      <c r="E75" s="9">
        <v>2</v>
      </c>
      <c r="F75" s="9">
        <v>4</v>
      </c>
      <c r="G75"/>
      <c r="H75"/>
      <c r="I75"/>
    </row>
    <row r="76" spans="1:9" x14ac:dyDescent="0.3">
      <c r="A76" s="42" t="s">
        <v>497</v>
      </c>
      <c r="B76" s="102">
        <v>3.4482758620689655E-2</v>
      </c>
      <c r="D76" s="42" t="s">
        <v>497</v>
      </c>
      <c r="E76" s="9">
        <v>5</v>
      </c>
      <c r="F76" s="9">
        <v>3</v>
      </c>
    </row>
    <row r="77" spans="1:9" x14ac:dyDescent="0.3">
      <c r="A77" s="42" t="s">
        <v>214</v>
      </c>
      <c r="B77" s="102">
        <v>3.4482758620689655E-2</v>
      </c>
      <c r="D77" s="42" t="s">
        <v>214</v>
      </c>
      <c r="E77" s="9">
        <v>2.5</v>
      </c>
      <c r="F77" s="9">
        <v>3</v>
      </c>
    </row>
    <row r="78" spans="1:9" x14ac:dyDescent="0.3">
      <c r="A78" s="42" t="s">
        <v>220</v>
      </c>
      <c r="B78" s="102">
        <v>3.4482758620689655E-2</v>
      </c>
      <c r="D78" s="42" t="s">
        <v>220</v>
      </c>
      <c r="E78" s="9">
        <v>2.5</v>
      </c>
      <c r="F78" s="9">
        <v>3</v>
      </c>
    </row>
    <row r="79" spans="1:9" x14ac:dyDescent="0.3">
      <c r="A79" s="42" t="s">
        <v>269</v>
      </c>
      <c r="B79" s="102">
        <v>2.2988505747126436E-2</v>
      </c>
      <c r="D79" s="42" t="s">
        <v>269</v>
      </c>
      <c r="E79" s="9">
        <v>2.5</v>
      </c>
      <c r="F79" s="9">
        <v>2</v>
      </c>
    </row>
    <row r="80" spans="1:9" x14ac:dyDescent="0.3">
      <c r="A80" s="42" t="s">
        <v>239</v>
      </c>
      <c r="B80" s="102">
        <v>2.2988505747126436E-2</v>
      </c>
      <c r="D80" s="42" t="s">
        <v>239</v>
      </c>
      <c r="E80" s="9">
        <v>2.5</v>
      </c>
      <c r="F80" s="9">
        <v>2</v>
      </c>
    </row>
    <row r="81" spans="1:6" x14ac:dyDescent="0.3">
      <c r="A81" s="42" t="s">
        <v>301</v>
      </c>
      <c r="B81" s="102">
        <v>2.2988505747126436E-2</v>
      </c>
      <c r="D81" s="42" t="s">
        <v>301</v>
      </c>
      <c r="E81" s="9">
        <v>2.5</v>
      </c>
      <c r="F81" s="9">
        <v>2</v>
      </c>
    </row>
    <row r="82" spans="1:6" x14ac:dyDescent="0.3">
      <c r="A82" s="42" t="s">
        <v>262</v>
      </c>
      <c r="B82" s="102">
        <v>2.2988505747126436E-2</v>
      </c>
      <c r="D82" s="42" t="s">
        <v>262</v>
      </c>
      <c r="E82" s="9">
        <v>3.75</v>
      </c>
      <c r="F82" s="9">
        <v>2</v>
      </c>
    </row>
    <row r="83" spans="1:6" x14ac:dyDescent="0.3">
      <c r="A83" s="42" t="s">
        <v>636</v>
      </c>
      <c r="B83" s="102">
        <v>2.2988505747126436E-2</v>
      </c>
      <c r="D83" s="42" t="s">
        <v>636</v>
      </c>
      <c r="E83" s="9">
        <v>2</v>
      </c>
      <c r="F83" s="9">
        <v>2</v>
      </c>
    </row>
    <row r="84" spans="1:6" x14ac:dyDescent="0.3">
      <c r="A84" s="42" t="s">
        <v>235</v>
      </c>
      <c r="B84" s="102">
        <v>2.2988505747126436E-2</v>
      </c>
      <c r="D84" s="42" t="s">
        <v>235</v>
      </c>
      <c r="E84" s="9">
        <v>2.5</v>
      </c>
      <c r="F84" s="9">
        <v>2</v>
      </c>
    </row>
    <row r="85" spans="1:6" x14ac:dyDescent="0.3">
      <c r="A85" s="42" t="s">
        <v>1991</v>
      </c>
      <c r="B85" s="102">
        <v>1.1494252873563218E-2</v>
      </c>
      <c r="D85" s="42" t="s">
        <v>1991</v>
      </c>
      <c r="E85" s="9">
        <v>1</v>
      </c>
      <c r="F85" s="9">
        <v>1</v>
      </c>
    </row>
    <row r="86" spans="1:6" x14ac:dyDescent="0.3">
      <c r="A86" s="42" t="s">
        <v>166</v>
      </c>
      <c r="B86" s="102">
        <v>1.1494252873563218E-2</v>
      </c>
      <c r="D86" s="42" t="s">
        <v>166</v>
      </c>
      <c r="E86" s="9">
        <v>5</v>
      </c>
      <c r="F86" s="9">
        <v>1</v>
      </c>
    </row>
    <row r="87" spans="1:6" s="100" customFormat="1" ht="11.25" customHeight="1" x14ac:dyDescent="0.3">
      <c r="A87" s="42" t="s">
        <v>314</v>
      </c>
      <c r="B87" s="102">
        <v>1.1494252873563218E-2</v>
      </c>
      <c r="D87" s="42" t="s">
        <v>314</v>
      </c>
      <c r="E87" s="9">
        <v>2.5</v>
      </c>
      <c r="F87" s="9">
        <v>1</v>
      </c>
    </row>
    <row r="88" spans="1:6" x14ac:dyDescent="0.3">
      <c r="A88" s="42" t="s">
        <v>223</v>
      </c>
      <c r="B88" s="102">
        <v>1.1494252873563218E-2</v>
      </c>
      <c r="D88" s="42" t="s">
        <v>223</v>
      </c>
      <c r="E88" s="9">
        <v>2.5</v>
      </c>
      <c r="F88" s="9">
        <v>1</v>
      </c>
    </row>
    <row r="89" spans="1:6" x14ac:dyDescent="0.3">
      <c r="A89" s="42" t="s">
        <v>561</v>
      </c>
      <c r="B89" s="102">
        <v>1.1494252873563218E-2</v>
      </c>
      <c r="D89" s="42" t="s">
        <v>561</v>
      </c>
      <c r="E89" s="9">
        <v>2.5</v>
      </c>
      <c r="F89" s="9">
        <v>1</v>
      </c>
    </row>
    <row r="90" spans="1:6" x14ac:dyDescent="0.3">
      <c r="A90" s="42" t="s">
        <v>299</v>
      </c>
      <c r="B90" s="102">
        <v>1.1494252873563218E-2</v>
      </c>
      <c r="D90" s="42" t="s">
        <v>299</v>
      </c>
      <c r="E90" s="9">
        <v>2.5</v>
      </c>
      <c r="F90" s="9">
        <v>1</v>
      </c>
    </row>
    <row r="91" spans="1:6" x14ac:dyDescent="0.3">
      <c r="A91" s="42" t="s">
        <v>238</v>
      </c>
      <c r="B91" s="102">
        <v>1.1494252873563218E-2</v>
      </c>
      <c r="D91" s="42" t="s">
        <v>238</v>
      </c>
      <c r="E91" s="9">
        <v>2.5</v>
      </c>
      <c r="F91" s="9">
        <v>1</v>
      </c>
    </row>
    <row r="92" spans="1:6" x14ac:dyDescent="0.3">
      <c r="A92" s="42" t="s">
        <v>3035</v>
      </c>
      <c r="B92" s="102">
        <v>1.1494252873563218E-2</v>
      </c>
      <c r="D92" s="42" t="s">
        <v>3035</v>
      </c>
      <c r="E92" s="9">
        <v>2.5</v>
      </c>
      <c r="F92" s="9">
        <v>1</v>
      </c>
    </row>
    <row r="93" spans="1:6" x14ac:dyDescent="0.3">
      <c r="A93" s="42" t="s">
        <v>199</v>
      </c>
      <c r="B93" s="102">
        <v>1</v>
      </c>
      <c r="D93" s="42" t="s">
        <v>199</v>
      </c>
      <c r="E93" s="9">
        <v>3.235632183908046</v>
      </c>
      <c r="F93" s="9">
        <v>87</v>
      </c>
    </row>
    <row r="94" spans="1:6" hidden="1" x14ac:dyDescent="0.3">
      <c r="A94" s="42"/>
      <c r="B94" s="43"/>
    </row>
    <row r="95" spans="1:6" hidden="1" x14ac:dyDescent="0.3">
      <c r="A95" s="42"/>
      <c r="B95" s="43"/>
    </row>
    <row r="96" spans="1:6" hidden="1" x14ac:dyDescent="0.3">
      <c r="A96" s="42"/>
      <c r="B96" s="43"/>
    </row>
    <row r="97" spans="1:2" hidden="1" x14ac:dyDescent="0.3">
      <c r="A97" s="42"/>
      <c r="B97" s="43"/>
    </row>
    <row r="98" spans="1:2" hidden="1" x14ac:dyDescent="0.3">
      <c r="A98" s="42"/>
      <c r="B98" s="43"/>
    </row>
    <row r="99" spans="1:2" hidden="1" x14ac:dyDescent="0.3">
      <c r="A99" s="42"/>
      <c r="B99" s="43"/>
    </row>
    <row r="100" spans="1:2" hidden="1" x14ac:dyDescent="0.3">
      <c r="A100" s="42"/>
      <c r="B100" s="43"/>
    </row>
    <row r="101" spans="1:2" hidden="1" x14ac:dyDescent="0.3">
      <c r="A101" s="42"/>
      <c r="B101" s="43"/>
    </row>
    <row r="102" spans="1:2" hidden="1" x14ac:dyDescent="0.3">
      <c r="A102" s="42"/>
      <c r="B102" s="43"/>
    </row>
    <row r="103" spans="1:2" hidden="1" x14ac:dyDescent="0.3">
      <c r="A103" s="42"/>
      <c r="B103" s="43"/>
    </row>
    <row r="104" spans="1:2" hidden="1" x14ac:dyDescent="0.3">
      <c r="A104" s="42"/>
      <c r="B104" s="43"/>
    </row>
    <row r="105" spans="1:2" hidden="1" x14ac:dyDescent="0.3">
      <c r="A105" s="42"/>
      <c r="B105" s="43"/>
    </row>
    <row r="106" spans="1:2" hidden="1" x14ac:dyDescent="0.3">
      <c r="A106" s="42"/>
      <c r="B106" s="43"/>
    </row>
    <row r="107" spans="1:2" hidden="1" x14ac:dyDescent="0.3">
      <c r="A107" s="42"/>
      <c r="B107" s="43"/>
    </row>
    <row r="108" spans="1:2" hidden="1" x14ac:dyDescent="0.3">
      <c r="A108" s="42"/>
      <c r="B108" s="43"/>
    </row>
    <row r="109" spans="1:2" hidden="1" x14ac:dyDescent="0.3">
      <c r="A109" s="42"/>
      <c r="B109" s="43"/>
    </row>
    <row r="110" spans="1:2" hidden="1" x14ac:dyDescent="0.3">
      <c r="A110" s="42"/>
      <c r="B110" s="43"/>
    </row>
    <row r="111" spans="1:2" hidden="1" x14ac:dyDescent="0.3">
      <c r="A111" s="42"/>
      <c r="B111" s="43"/>
    </row>
    <row r="112" spans="1:2" hidden="1" x14ac:dyDescent="0.3">
      <c r="A112" s="42"/>
      <c r="B112" s="43"/>
    </row>
    <row r="113" spans="1:2" hidden="1" x14ac:dyDescent="0.3">
      <c r="A113" s="42"/>
      <c r="B113" s="43"/>
    </row>
    <row r="114" spans="1:2" hidden="1" x14ac:dyDescent="0.3">
      <c r="A114" s="42"/>
      <c r="B114" s="43"/>
    </row>
    <row r="115" spans="1:2" hidden="1" x14ac:dyDescent="0.3">
      <c r="A115" s="42"/>
      <c r="B115" s="43"/>
    </row>
    <row r="116" spans="1:2" hidden="1" x14ac:dyDescent="0.3">
      <c r="A116" s="42"/>
      <c r="B116" s="43"/>
    </row>
    <row r="117" spans="1:2" hidden="1" x14ac:dyDescent="0.3">
      <c r="A117" s="42"/>
      <c r="B117" s="43"/>
    </row>
    <row r="118" spans="1:2" hidden="1" x14ac:dyDescent="0.3">
      <c r="A118" s="42"/>
      <c r="B118" s="43"/>
    </row>
    <row r="119" spans="1:2" hidden="1" x14ac:dyDescent="0.3">
      <c r="A119" s="42"/>
      <c r="B119" s="43"/>
    </row>
    <row r="120" spans="1:2" hidden="1" x14ac:dyDescent="0.3">
      <c r="A120" s="42"/>
      <c r="B120" s="43"/>
    </row>
    <row r="121" spans="1:2" hidden="1" x14ac:dyDescent="0.3">
      <c r="A121" s="42"/>
      <c r="B121" s="43"/>
    </row>
    <row r="122" spans="1:2" hidden="1" x14ac:dyDescent="0.3">
      <c r="A122" s="42"/>
      <c r="B122" s="43"/>
    </row>
    <row r="123" spans="1:2" hidden="1" x14ac:dyDescent="0.3">
      <c r="A123" s="42"/>
      <c r="B123" s="43"/>
    </row>
    <row r="124" spans="1:2" hidden="1" x14ac:dyDescent="0.3">
      <c r="A124" s="42"/>
      <c r="B124" s="43"/>
    </row>
    <row r="125" spans="1:2" hidden="1" x14ac:dyDescent="0.3">
      <c r="A125" s="42"/>
      <c r="B125" s="43"/>
    </row>
    <row r="126" spans="1:2" hidden="1" x14ac:dyDescent="0.3">
      <c r="A126" s="42"/>
      <c r="B126" s="43"/>
    </row>
    <row r="127" spans="1:2" hidden="1" x14ac:dyDescent="0.3">
      <c r="A127" s="42"/>
      <c r="B127" s="43"/>
    </row>
    <row r="128" spans="1:2" hidden="1" x14ac:dyDescent="0.3">
      <c r="A128" s="42"/>
      <c r="B128" s="43"/>
    </row>
    <row r="129" spans="1:2" hidden="1" x14ac:dyDescent="0.3">
      <c r="A129" s="42"/>
      <c r="B129" s="43"/>
    </row>
    <row r="130" spans="1:2" hidden="1" x14ac:dyDescent="0.3">
      <c r="A130" s="42"/>
      <c r="B130" s="43"/>
    </row>
    <row r="131" spans="1:2" hidden="1" x14ac:dyDescent="0.3">
      <c r="A131" s="42"/>
      <c r="B131" s="43"/>
    </row>
    <row r="132" spans="1:2" hidden="1" x14ac:dyDescent="0.3">
      <c r="A132" s="42"/>
      <c r="B132" s="43"/>
    </row>
    <row r="133" spans="1:2" hidden="1" x14ac:dyDescent="0.3">
      <c r="A133" s="42"/>
      <c r="B133" s="43"/>
    </row>
    <row r="134" spans="1:2" hidden="1" x14ac:dyDescent="0.3">
      <c r="A134" s="42"/>
      <c r="B134" s="43"/>
    </row>
    <row r="135" spans="1:2" hidden="1" x14ac:dyDescent="0.3">
      <c r="A135" s="42"/>
      <c r="B135" s="43"/>
    </row>
    <row r="136" spans="1:2" hidden="1" x14ac:dyDescent="0.3">
      <c r="A136" s="42"/>
      <c r="B136" s="43"/>
    </row>
    <row r="137" spans="1:2" hidden="1" x14ac:dyDescent="0.3">
      <c r="A137" s="42"/>
      <c r="B137" s="43"/>
    </row>
    <row r="138" spans="1:2" hidden="1" x14ac:dyDescent="0.3">
      <c r="A138" s="42"/>
      <c r="B138" s="43"/>
    </row>
    <row r="139" spans="1:2" hidden="1" x14ac:dyDescent="0.3">
      <c r="A139" s="42"/>
      <c r="B139" s="43"/>
    </row>
    <row r="140" spans="1:2" hidden="1" x14ac:dyDescent="0.3">
      <c r="A140" s="42"/>
      <c r="B140" s="43"/>
    </row>
    <row r="141" spans="1:2" hidden="1" x14ac:dyDescent="0.3">
      <c r="A141" s="42"/>
      <c r="B141" s="43"/>
    </row>
    <row r="142" spans="1:2" hidden="1" x14ac:dyDescent="0.3">
      <c r="A142" s="42"/>
      <c r="B142" s="43"/>
    </row>
    <row r="143" spans="1:2" hidden="1" x14ac:dyDescent="0.3">
      <c r="A143" s="42"/>
      <c r="B143" s="43"/>
    </row>
    <row r="144" spans="1:2" hidden="1" x14ac:dyDescent="0.3">
      <c r="A144" s="42"/>
      <c r="B144" s="43"/>
    </row>
    <row r="145" spans="1:2" hidden="1" x14ac:dyDescent="0.3">
      <c r="A145" s="42"/>
      <c r="B145" s="43"/>
    </row>
    <row r="146" spans="1:2" hidden="1" x14ac:dyDescent="0.3">
      <c r="A146" s="42"/>
      <c r="B146" s="43"/>
    </row>
    <row r="147" spans="1:2" hidden="1" x14ac:dyDescent="0.3">
      <c r="A147" s="42"/>
      <c r="B147" s="43"/>
    </row>
    <row r="148" spans="1:2" hidden="1" x14ac:dyDescent="0.3">
      <c r="A148" s="42"/>
      <c r="B148" s="43"/>
    </row>
    <row r="149" spans="1:2" hidden="1" x14ac:dyDescent="0.3">
      <c r="A149" s="42"/>
      <c r="B149" s="43"/>
    </row>
    <row r="150" spans="1:2" hidden="1" x14ac:dyDescent="0.3">
      <c r="A150" s="42"/>
      <c r="B150" s="43"/>
    </row>
    <row r="151" spans="1:2" hidden="1" x14ac:dyDescent="0.3">
      <c r="A151" s="42"/>
      <c r="B151" s="43"/>
    </row>
    <row r="152" spans="1:2" hidden="1" x14ac:dyDescent="0.3">
      <c r="A152" s="42"/>
      <c r="B152" s="43"/>
    </row>
    <row r="153" spans="1:2" hidden="1" x14ac:dyDescent="0.3">
      <c r="A153" s="42"/>
      <c r="B153" s="43"/>
    </row>
    <row r="154" spans="1:2" hidden="1" x14ac:dyDescent="0.3">
      <c r="A154" s="42"/>
      <c r="B154" s="43"/>
    </row>
    <row r="155" spans="1:2" hidden="1" x14ac:dyDescent="0.3">
      <c r="A155" s="42"/>
      <c r="B155" s="43"/>
    </row>
    <row r="156" spans="1:2" hidden="1" x14ac:dyDescent="0.3">
      <c r="A156" s="42"/>
      <c r="B156" s="43"/>
    </row>
    <row r="157" spans="1:2" hidden="1" x14ac:dyDescent="0.3">
      <c r="A157" s="42"/>
      <c r="B157" s="43"/>
    </row>
    <row r="158" spans="1:2" hidden="1" x14ac:dyDescent="0.3">
      <c r="A158" s="42"/>
      <c r="B158" s="43"/>
    </row>
    <row r="159" spans="1:2" hidden="1" x14ac:dyDescent="0.3">
      <c r="A159" s="42"/>
      <c r="B159" s="43"/>
    </row>
    <row r="160" spans="1:2" hidden="1" x14ac:dyDescent="0.3">
      <c r="A160" s="42"/>
      <c r="B160" s="43"/>
    </row>
    <row r="161" spans="1:2" hidden="1" x14ac:dyDescent="0.3">
      <c r="A161" s="42"/>
      <c r="B161" s="43"/>
    </row>
    <row r="162" spans="1:2" hidden="1" x14ac:dyDescent="0.3">
      <c r="A162" s="42"/>
      <c r="B162" s="43"/>
    </row>
    <row r="163" spans="1:2" hidden="1" x14ac:dyDescent="0.3">
      <c r="A163" s="42"/>
      <c r="B163" s="43"/>
    </row>
    <row r="164" spans="1:2" hidden="1" x14ac:dyDescent="0.3">
      <c r="A164" s="42"/>
      <c r="B164" s="43"/>
    </row>
    <row r="165" spans="1:2" hidden="1" x14ac:dyDescent="0.3">
      <c r="A165" s="42"/>
      <c r="B165" s="43"/>
    </row>
    <row r="166" spans="1:2" hidden="1" x14ac:dyDescent="0.3">
      <c r="A166" s="42"/>
      <c r="B166" s="43"/>
    </row>
    <row r="167" spans="1:2" hidden="1" x14ac:dyDescent="0.3">
      <c r="A167" s="42"/>
      <c r="B167" s="43"/>
    </row>
    <row r="168" spans="1:2" hidden="1" x14ac:dyDescent="0.3">
      <c r="A168" s="42"/>
      <c r="B168" s="43"/>
    </row>
    <row r="169" spans="1:2" hidden="1" x14ac:dyDescent="0.3">
      <c r="A169" s="42"/>
      <c r="B169" s="43"/>
    </row>
    <row r="170" spans="1:2" hidden="1" x14ac:dyDescent="0.3">
      <c r="A170" s="42"/>
      <c r="B170" s="43"/>
    </row>
    <row r="171" spans="1:2" hidden="1" x14ac:dyDescent="0.3">
      <c r="A171" s="42"/>
      <c r="B171" s="43"/>
    </row>
    <row r="172" spans="1:2" hidden="1" x14ac:dyDescent="0.3">
      <c r="A172" s="42"/>
      <c r="B172" s="43"/>
    </row>
    <row r="173" spans="1:2" hidden="1" x14ac:dyDescent="0.3">
      <c r="A173" s="42"/>
      <c r="B173" s="43"/>
    </row>
    <row r="174" spans="1:2" hidden="1" x14ac:dyDescent="0.3">
      <c r="A174" s="42"/>
      <c r="B174" s="43"/>
    </row>
    <row r="175" spans="1:2" hidden="1" x14ac:dyDescent="0.3">
      <c r="A175" s="42"/>
      <c r="B175" s="43"/>
    </row>
    <row r="176" spans="1:2" hidden="1" x14ac:dyDescent="0.3">
      <c r="A176" s="42"/>
      <c r="B176" s="43"/>
    </row>
    <row r="177" spans="1:5" hidden="1" x14ac:dyDescent="0.3">
      <c r="A177" s="42"/>
      <c r="B177" s="43"/>
    </row>
    <row r="178" spans="1:5" hidden="1" x14ac:dyDescent="0.3">
      <c r="A178" s="42"/>
      <c r="B178" s="43"/>
    </row>
    <row r="179" spans="1:5" hidden="1" x14ac:dyDescent="0.3">
      <c r="A179" s="42"/>
      <c r="B179" s="43"/>
    </row>
    <row r="180" spans="1:5" hidden="1" x14ac:dyDescent="0.3">
      <c r="A180" s="42"/>
      <c r="B180" s="43"/>
    </row>
    <row r="181" spans="1:5" hidden="1" x14ac:dyDescent="0.3">
      <c r="A181" s="42"/>
      <c r="B181" s="43"/>
    </row>
    <row r="182" spans="1:5" hidden="1" x14ac:dyDescent="0.3">
      <c r="A182" s="42"/>
      <c r="B182" s="43"/>
    </row>
    <row r="183" spans="1:5" hidden="1" x14ac:dyDescent="0.3">
      <c r="A183" s="42"/>
      <c r="B183" s="43"/>
    </row>
    <row r="184" spans="1:5" hidden="1" x14ac:dyDescent="0.3">
      <c r="A184" s="42"/>
      <c r="B184" s="43"/>
    </row>
    <row r="185" spans="1:5" s="45" customFormat="1" x14ac:dyDescent="0.3">
      <c r="A185" s="103"/>
      <c r="B185" s="104"/>
    </row>
    <row r="186" spans="1:5" x14ac:dyDescent="0.3">
      <c r="A186" s="42"/>
      <c r="B186" s="43"/>
    </row>
    <row r="187" spans="1:5" ht="15" thickBot="1" x14ac:dyDescent="0.35">
      <c r="A187" s="42"/>
      <c r="B187" s="43"/>
    </row>
    <row r="188" spans="1:5" ht="33.75" customHeight="1" thickBot="1" x14ac:dyDescent="0.35">
      <c r="A188" s="19" t="s">
        <v>185</v>
      </c>
      <c r="B188" s="49" t="s">
        <v>186</v>
      </c>
      <c r="C188" s="50" t="s">
        <v>181</v>
      </c>
      <c r="D188" s="51" t="s">
        <v>182</v>
      </c>
      <c r="E188" s="52" t="s">
        <v>183</v>
      </c>
    </row>
    <row r="189" spans="1:5" ht="17.25" customHeight="1" thickBot="1" x14ac:dyDescent="0.35">
      <c r="A189" s="53" t="s">
        <v>74</v>
      </c>
      <c r="B189" s="46">
        <f>+SUMIFS('Base '!$BQ:$BQ,'Base '!$AX:$AX,A189,'Base '!$F:$F,"radio")</f>
        <v>33</v>
      </c>
      <c r="C189" s="47">
        <f>+SUMIFS('Base '!$BQ:$BQ,'Base '!$AX:$AX,A189,'Base '!$BV:$BV,1,'Base '!$F:$F,"radio")</f>
        <v>20</v>
      </c>
      <c r="D189" s="48">
        <f>+SUMIFS('Base '!$BQ:$BQ,'Base '!$AX:$AX,A189,'Base '!$BW:$BW,1,'Base '!$F:$F,"radio")</f>
        <v>6</v>
      </c>
      <c r="E189" s="36">
        <f>+SUMIFS('Base '!$BQ:$BQ,'Base '!$AX:$AX,A189,'Base '!$BX:$BX,1,'Base '!$F:$F,"radio")</f>
        <v>7</v>
      </c>
    </row>
    <row r="190" spans="1:5" ht="17.25" customHeight="1" thickBot="1" x14ac:dyDescent="0.35">
      <c r="A190" s="53" t="s">
        <v>78</v>
      </c>
      <c r="B190" s="46">
        <f>+SUMIFS('Base '!$BQ:$BQ,'Base '!$AX:$AX,A190,'Base '!$F:$F,"radio")</f>
        <v>20</v>
      </c>
      <c r="C190" s="47">
        <f>+SUMIFS('Base '!$BQ:$BQ,'Base '!$AX:$AX,A190,'Base '!$BV:$BV,1,'Base '!$F:$F,"radio")</f>
        <v>8</v>
      </c>
      <c r="D190" s="48">
        <f>+SUMIFS('Base '!$BQ:$BQ,'Base '!$AX:$AX,A190,'Base '!$BW:$BW,1,'Base '!$F:$F,"radio")</f>
        <v>12</v>
      </c>
      <c r="E190" s="36">
        <f>+SUMIFS('Base '!$BQ:$BQ,'Base '!$AX:$AX,A190,'Base '!$BX:$BX,1,'Base '!$F:$F,"radio")</f>
        <v>0</v>
      </c>
    </row>
    <row r="191" spans="1:5" ht="17.25" customHeight="1" thickBot="1" x14ac:dyDescent="0.35">
      <c r="A191" s="53" t="s">
        <v>82</v>
      </c>
      <c r="B191" s="46">
        <f>+SUMIFS('Base '!$BQ:$BQ,'Base '!$AX:$AX,A191,'Base '!$F:$F,"radio")</f>
        <v>34</v>
      </c>
      <c r="C191" s="47">
        <f>+SUMIFS('Base '!$BQ:$BQ,'Base '!$AX:$AX,A191,'Base '!$BV:$BV,1,'Base '!$F:$F,"radio")</f>
        <v>9</v>
      </c>
      <c r="D191" s="48">
        <f>+SUMIFS('Base '!$BQ:$BQ,'Base '!$AX:$AX,A191,'Base '!$BW:$BW,1,'Base '!$F:$F,"radio")</f>
        <v>24</v>
      </c>
      <c r="E191" s="36">
        <f>+SUMIFS('Base '!$BQ:$BQ,'Base '!$AX:$AX,A191,'Base '!$BX:$BX,1,'Base '!$F:$F,"radio")</f>
        <v>1</v>
      </c>
    </row>
    <row r="192" spans="1:5" ht="17.25" customHeight="1" thickBot="1" x14ac:dyDescent="0.35">
      <c r="A192" s="53" t="s">
        <v>193</v>
      </c>
      <c r="B192" s="46">
        <f>+SUM(B189:B191)</f>
        <v>87</v>
      </c>
      <c r="C192" s="47">
        <f t="shared" ref="C192:E192" si="1">+SUM(C189:C191)</f>
        <v>37</v>
      </c>
      <c r="D192" s="48">
        <f t="shared" si="1"/>
        <v>42</v>
      </c>
      <c r="E192" s="36">
        <f t="shared" si="1"/>
        <v>8</v>
      </c>
    </row>
    <row r="195" spans="1:24" ht="18.75" customHeight="1" x14ac:dyDescent="0.3"/>
    <row r="196" spans="1:24" ht="18.75" customHeight="1" x14ac:dyDescent="0.3">
      <c r="A196" s="22" t="s">
        <v>5</v>
      </c>
      <c r="B196" t="s">
        <v>83</v>
      </c>
      <c r="I196" s="22" t="s">
        <v>5</v>
      </c>
      <c r="J196" t="s">
        <v>83</v>
      </c>
      <c r="R196" s="22" t="s">
        <v>5</v>
      </c>
      <c r="S196" t="s">
        <v>83</v>
      </c>
    </row>
    <row r="197" spans="1:24" ht="18.75" customHeight="1" thickBot="1" x14ac:dyDescent="0.35"/>
    <row r="198" spans="1:24" ht="21" thickBot="1" x14ac:dyDescent="0.35">
      <c r="A198" s="6" t="s">
        <v>198</v>
      </c>
      <c r="B198" s="55" t="s">
        <v>209</v>
      </c>
      <c r="C198" s="55" t="s">
        <v>210</v>
      </c>
      <c r="D198" s="55" t="s">
        <v>211</v>
      </c>
      <c r="E198" s="50" t="s">
        <v>181</v>
      </c>
      <c r="F198" s="51" t="s">
        <v>182</v>
      </c>
      <c r="G198" s="52" t="s">
        <v>183</v>
      </c>
      <c r="I198" s="6" t="s">
        <v>198</v>
      </c>
      <c r="J198" s="55" t="s">
        <v>209</v>
      </c>
      <c r="K198" s="55" t="s">
        <v>210</v>
      </c>
      <c r="L198" s="55" t="s">
        <v>187</v>
      </c>
      <c r="M198" s="50" t="s">
        <v>181</v>
      </c>
      <c r="N198" s="51" t="s">
        <v>182</v>
      </c>
      <c r="O198" s="52" t="s">
        <v>183</v>
      </c>
      <c r="R198" s="6" t="s">
        <v>198</v>
      </c>
      <c r="S198" s="55" t="s">
        <v>209</v>
      </c>
      <c r="T198" s="55" t="s">
        <v>210</v>
      </c>
      <c r="U198" s="55" t="s">
        <v>187</v>
      </c>
      <c r="V198" s="50" t="s">
        <v>181</v>
      </c>
      <c r="W198" s="51" t="s">
        <v>182</v>
      </c>
      <c r="X198" s="52" t="s">
        <v>183</v>
      </c>
    </row>
    <row r="199" spans="1:24" ht="15" thickBot="1" x14ac:dyDescent="0.35">
      <c r="A199" s="98" t="s">
        <v>137</v>
      </c>
      <c r="B199" s="24">
        <v>32</v>
      </c>
      <c r="C199" s="81">
        <v>0.19410879629629624</v>
      </c>
      <c r="D199" s="54">
        <v>16893.570000000003</v>
      </c>
      <c r="E199" s="47">
        <f>+SUMIFS('Base '!$BQ:$BQ,'Base '!$G:$G,A199,'Base '!$BV:$BV,1,'Base '!$F:$F,"radio")</f>
        <v>18</v>
      </c>
      <c r="F199" s="48">
        <f>+SUMIFS('Base '!$BQ:$BQ,'Base '!$G:$G,A199,'Base '!$BW:$BW,1,'Base '!$F:$F,"radio")</f>
        <v>14</v>
      </c>
      <c r="G199" s="36">
        <f>+SUMIFS('Base '!$BQ:$BQ,'Base '!$G:$G,A199,'Base '!$BX:$BX,1,'Base '!$F:$F,"radio")</f>
        <v>0</v>
      </c>
      <c r="I199" s="23" t="s">
        <v>298</v>
      </c>
      <c r="J199" s="24">
        <v>3</v>
      </c>
      <c r="K199" s="81">
        <v>2.645833333333333E-2</v>
      </c>
      <c r="L199" s="54">
        <v>1265</v>
      </c>
      <c r="M199" s="47">
        <f>+SUMIFS('Base '!$BQ:$BQ,'Base '!$L:$L,I199,'Base '!$BV:$BV,1,'Base '!$F:$F,"radio")</f>
        <v>2</v>
      </c>
      <c r="N199" s="48">
        <f>+SUMIFS('Base '!$BQ:$BQ,'Base '!$L:$L,I199,'Base '!$BW:$BW,1,'Base '!$F:$F,"radio")</f>
        <v>1</v>
      </c>
      <c r="O199" s="36">
        <f>+SUMIFS('Base '!$BQ:$BQ,'Base '!$L:$L,I199,'Base '!$BX:$BX,1,'Base '!$F:$F,"radio")</f>
        <v>0</v>
      </c>
      <c r="R199" s="59" t="s">
        <v>174</v>
      </c>
      <c r="S199" s="56">
        <v>22</v>
      </c>
      <c r="T199" s="81">
        <v>0.12666666666666665</v>
      </c>
      <c r="U199" s="54">
        <v>9253.1999999999989</v>
      </c>
      <c r="V199" s="47">
        <f>+SUMIFS('Base '!$BQ:$BQ,'Base '!$BR:$BR,R199,'Base '!$BV:$BV,1,'Base '!$F:$F,"radio")</f>
        <v>8</v>
      </c>
      <c r="W199" s="48">
        <f>+SUMIFS('Base '!$BQ:$BQ,'Base '!$BR:$BR,R199,'Base '!$BW:$BW,1,'Base '!$F:$F,"radio")</f>
        <v>13</v>
      </c>
      <c r="X199" s="36">
        <f>+SUMIFS('Base '!$BQ:$BQ,'Base '!$BR:BR,R199,'Base '!$BX:$BX,1,'Base '!$F:$F,"radio")</f>
        <v>1</v>
      </c>
    </row>
    <row r="200" spans="1:24" ht="15" thickBot="1" x14ac:dyDescent="0.35">
      <c r="A200" s="23" t="s">
        <v>244</v>
      </c>
      <c r="B200" s="24">
        <v>17</v>
      </c>
      <c r="C200" s="81">
        <v>4.9641203703703701E-2</v>
      </c>
      <c r="D200" s="54">
        <v>5849.73</v>
      </c>
      <c r="E200" s="47">
        <f>+SUMIFS('Base '!$BQ:$BQ,'Base '!$G:$G,A200,'Base '!$BV:$BV,1,'Base '!$F:$F,"radio")</f>
        <v>6</v>
      </c>
      <c r="F200" s="48">
        <f>+SUMIFS('Base '!$BQ:$BQ,'Base '!$G:$G,A200,'Base '!$BW:$BW,1,'Base '!$F:$F,"radio")</f>
        <v>9</v>
      </c>
      <c r="G200" s="36">
        <f>+SUMIFS('Base '!$BQ:$BQ,'Base '!$G:$G,A200,'Base '!$BX:$BX,1,'Base '!$F:$F,"radio")</f>
        <v>2</v>
      </c>
      <c r="I200" s="23" t="s">
        <v>296</v>
      </c>
      <c r="J200" s="24">
        <v>2</v>
      </c>
      <c r="K200" s="81">
        <v>1.1597222222222222E-2</v>
      </c>
      <c r="L200" s="54">
        <v>1008.92</v>
      </c>
      <c r="M200" s="47">
        <f>+SUMIFS('Base '!$BQ:$BQ,'Base '!$L:$L,I200,'Base '!$BV:$BV,1,'Base '!$F:$F,"radio")</f>
        <v>2</v>
      </c>
      <c r="N200" s="48">
        <f>+SUMIFS('Base '!$BQ:$BQ,'Base '!$L:$L,I200,'Base '!$BW:$BW,1,'Base '!$F:$F,"radio")</f>
        <v>0</v>
      </c>
      <c r="O200" s="36">
        <f>+SUMIFS('Base '!$BQ:$BQ,'Base '!$L:$L,I200,'Base '!$BX:$BX,1,'Base '!$F:$F,"radio")</f>
        <v>0</v>
      </c>
      <c r="R200" s="23" t="s">
        <v>216</v>
      </c>
      <c r="S200" s="24">
        <v>11</v>
      </c>
      <c r="T200" s="81">
        <v>7.5497685185185182E-2</v>
      </c>
      <c r="U200" s="54">
        <v>6537.4500000000007</v>
      </c>
      <c r="V200" s="47">
        <f>+SUMIFS('Base '!$BQ:$BQ,'Base '!$BR:$BR,R200,'Base '!$BV:$BV,1,'Base '!$F:$F,"radio")</f>
        <v>8</v>
      </c>
      <c r="W200" s="48">
        <f>+SUMIFS('Base '!$BQ:$BQ,'Base '!$BR:$BR,R200,'Base '!$BW:$BW,1,'Base '!$F:$F,"radio")</f>
        <v>3</v>
      </c>
      <c r="X200" s="36">
        <f>+SUMIFS('Base '!$BQ:$BQ,'Base '!$BR:BR,R200,'Base '!$BX:$BX,1,'Base '!$F:$F,"radio")</f>
        <v>0</v>
      </c>
    </row>
    <row r="201" spans="1:24" ht="15" thickBot="1" x14ac:dyDescent="0.35">
      <c r="A201" s="96" t="s">
        <v>84</v>
      </c>
      <c r="B201" s="24">
        <v>14</v>
      </c>
      <c r="C201" s="81">
        <v>3.1990740740740736E-2</v>
      </c>
      <c r="D201" s="54">
        <v>1740.2900000000002</v>
      </c>
      <c r="E201" s="47">
        <f>+SUMIFS('Base '!$BQ:$BQ,'Base '!$G:$G,A201,'Base '!$BV:$BV,1,'Base '!$F:$F,"radio")</f>
        <v>4</v>
      </c>
      <c r="F201" s="48">
        <f>+SUMIFS('Base '!$BQ:$BQ,'Base '!$G:$G,A201,'Base '!$BW:$BW,1,'Base '!$F:$F,"radio")</f>
        <v>10</v>
      </c>
      <c r="G201" s="36">
        <f>+SUMIFS('Base '!$BQ:$BQ,'Base '!$G:$G,A201,'Base '!$BX:$BX,1,'Base '!$F:$F,"radio")</f>
        <v>0</v>
      </c>
      <c r="I201" s="23" t="s">
        <v>303</v>
      </c>
      <c r="J201" s="24">
        <v>2</v>
      </c>
      <c r="K201" s="81">
        <v>6.3078703703703708E-3</v>
      </c>
      <c r="L201" s="54">
        <v>219.04</v>
      </c>
      <c r="M201" s="47">
        <f>+SUMIFS('Base '!$BQ:$BQ,'Base '!$L:$L,I201,'Base '!$BV:$BV,1,'Base '!$F:$F,"radio")</f>
        <v>0</v>
      </c>
      <c r="N201" s="48">
        <f>+SUMIFS('Base '!$BQ:$BQ,'Base '!$L:$L,I201,'Base '!$BW:$BW,1,'Base '!$F:$F,"radio")</f>
        <v>2</v>
      </c>
      <c r="O201" s="36">
        <f>+SUMIFS('Base '!$BQ:$BQ,'Base '!$L:$L,I201,'Base '!$BX:$BX,1,'Base '!$F:$F,"radio")</f>
        <v>0</v>
      </c>
      <c r="R201" s="23" t="s">
        <v>267</v>
      </c>
      <c r="S201" s="24">
        <v>6</v>
      </c>
      <c r="T201" s="81">
        <v>1.3472222222222224E-2</v>
      </c>
      <c r="U201" s="54">
        <v>1129.93</v>
      </c>
      <c r="V201" s="47">
        <f>+SUMIFS('Base '!$BQ:$BQ,'Base '!$BR:$BR,R201,'Base '!$BV:$BV,1,'Base '!$F:$F,"radio")</f>
        <v>6</v>
      </c>
      <c r="W201" s="48">
        <f>+SUMIFS('Base '!$BQ:$BQ,'Base '!$BR:$BR,R201,'Base '!$BW:$BW,1,'Base '!$F:$F,"radio")</f>
        <v>0</v>
      </c>
      <c r="X201" s="36">
        <f>+SUMIFS('Base '!$BQ:$BQ,'Base '!$BR:BR,R201,'Base '!$BX:$BX,1,'Base '!$F:$F,"radio")</f>
        <v>0</v>
      </c>
    </row>
    <row r="202" spans="1:24" ht="15" thickBot="1" x14ac:dyDescent="0.35">
      <c r="A202" s="59" t="s">
        <v>274</v>
      </c>
      <c r="B202" s="56">
        <v>9</v>
      </c>
      <c r="C202" s="57">
        <v>4.9467592592592591E-2</v>
      </c>
      <c r="D202" s="58">
        <v>2840</v>
      </c>
      <c r="E202" s="47">
        <f>+SUMIFS('Base '!$BQ:$BQ,'Base '!$G:$G,A202,'Base '!$BV:$BV,1,'Base '!$F:$F,"radio")</f>
        <v>6</v>
      </c>
      <c r="F202" s="48">
        <f>+SUMIFS('Base '!$BQ:$BQ,'Base '!$G:$G,A202,'Base '!$BW:$BW,1,'Base '!$F:$F,"radio")</f>
        <v>2</v>
      </c>
      <c r="G202" s="36">
        <f>+SUMIFS('Base '!$BQ:$BQ,'Base '!$G:$G,A202,'Base '!$BX:$BX,1,'Base '!$F:$F,"radio")</f>
        <v>1</v>
      </c>
      <c r="I202" s="23" t="s">
        <v>347</v>
      </c>
      <c r="J202" s="24">
        <v>2</v>
      </c>
      <c r="K202" s="81">
        <v>1.6377314814814817E-2</v>
      </c>
      <c r="L202" s="54">
        <v>534.4</v>
      </c>
      <c r="M202" s="47">
        <f>+SUMIFS('Base '!$BQ:$BQ,'Base '!$L:$L,I202,'Base '!$BV:$BV,1,'Base '!$F:$F,"radio")</f>
        <v>0</v>
      </c>
      <c r="N202" s="48">
        <f>+SUMIFS('Base '!$BQ:$BQ,'Base '!$L:$L,I202,'Base '!$BW:$BW,1,'Base '!$F:$F,"radio")</f>
        <v>0</v>
      </c>
      <c r="O202" s="36">
        <f>+SUMIFS('Base '!$BQ:$BQ,'Base '!$L:$L,I202,'Base '!$BX:$BX,1,'Base '!$F:$F,"radio")</f>
        <v>2</v>
      </c>
      <c r="R202" s="23" t="s">
        <v>215</v>
      </c>
      <c r="S202" s="24">
        <v>6</v>
      </c>
      <c r="T202" s="81">
        <v>0.01</v>
      </c>
      <c r="U202" s="54">
        <v>943.19999999999993</v>
      </c>
      <c r="V202" s="47">
        <f>+SUMIFS('Base '!$BQ:$BQ,'Base '!$BR:$BR,R202,'Base '!$BV:$BV,1,'Base '!$F:$F,"radio")</f>
        <v>1</v>
      </c>
      <c r="W202" s="48">
        <f>+SUMIFS('Base '!$BQ:$BQ,'Base '!$BR:$BR,R202,'Base '!$BW:$BW,1,'Base '!$F:$F,"radio")</f>
        <v>5</v>
      </c>
      <c r="X202" s="36">
        <f>+SUMIFS('Base '!$BQ:$BQ,'Base '!$BR:BR,R202,'Base '!$BX:$BX,1,'Base '!$F:$F,"radio")</f>
        <v>0</v>
      </c>
    </row>
    <row r="203" spans="1:24" ht="15" thickBot="1" x14ac:dyDescent="0.35">
      <c r="A203" s="98" t="s">
        <v>161</v>
      </c>
      <c r="B203" s="24">
        <v>5</v>
      </c>
      <c r="C203" s="81">
        <v>9.2245370370370363E-3</v>
      </c>
      <c r="D203" s="54">
        <v>1105.3</v>
      </c>
      <c r="E203" s="47">
        <f>+SUMIFS('Base '!$BQ:$BQ,'Base '!$G:$G,A203,'Base '!$BV:$BV,1,'Base '!$F:$F,"radio")</f>
        <v>1</v>
      </c>
      <c r="F203" s="48">
        <f>+SUMIFS('Base '!$BQ:$BQ,'Base '!$G:$G,A203,'Base '!$BW:$BW,1,'Base '!$F:$F,"radio")</f>
        <v>2</v>
      </c>
      <c r="G203" s="36">
        <f>+SUMIFS('Base '!$BQ:$BQ,'Base '!$G:$G,A203,'Base '!$BX:$BX,1,'Base '!$F:$F,"radio")</f>
        <v>2</v>
      </c>
      <c r="I203" s="23" t="s">
        <v>351</v>
      </c>
      <c r="J203" s="24">
        <v>1</v>
      </c>
      <c r="K203" s="81">
        <v>4.5486111111111109E-3</v>
      </c>
      <c r="L203" s="54">
        <v>371</v>
      </c>
      <c r="M203" s="47">
        <f>+SUMIFS('Base '!$BQ:$BQ,'Base '!$L:$L,I203,'Base '!$BV:$BV,1,'Base '!$F:$F,"radio")</f>
        <v>1</v>
      </c>
      <c r="N203" s="48">
        <f>+SUMIFS('Base '!$BQ:$BQ,'Base '!$L:$L,I203,'Base '!$BW:$BW,1,'Base '!$F:$F,"radio")</f>
        <v>0</v>
      </c>
      <c r="O203" s="36">
        <f>+SUMIFS('Base '!$BQ:$BQ,'Base '!$L:$L,I203,'Base '!$BX:$BX,1,'Base '!$F:$F,"radio")</f>
        <v>0</v>
      </c>
      <c r="R203" s="23" t="s">
        <v>221</v>
      </c>
      <c r="S203" s="24">
        <v>5</v>
      </c>
      <c r="T203" s="81">
        <v>2.7048611111111114E-2</v>
      </c>
      <c r="U203" s="54">
        <v>3031.09</v>
      </c>
      <c r="V203" s="47">
        <f>+SUMIFS('Base '!$BQ:$BQ,'Base '!$BR:$BR,R203,'Base '!$BV:$BV,1,'Base '!$F:$F,"radio")</f>
        <v>4</v>
      </c>
      <c r="W203" s="48">
        <f>+SUMIFS('Base '!$BQ:$BQ,'Base '!$BR:$BR,R203,'Base '!$BW:$BW,1,'Base '!$F:$F,"radio")</f>
        <v>0</v>
      </c>
      <c r="X203" s="36">
        <f>+SUMIFS('Base '!$BQ:$BQ,'Base '!$BR:BR,R203,'Base '!$BX:$BX,1,'Base '!$F:$F,"radio")</f>
        <v>1</v>
      </c>
    </row>
    <row r="204" spans="1:24" ht="15" thickBot="1" x14ac:dyDescent="0.35">
      <c r="A204" s="23" t="s">
        <v>252</v>
      </c>
      <c r="B204" s="24">
        <v>4</v>
      </c>
      <c r="C204" s="81">
        <v>2.2453703703703705E-2</v>
      </c>
      <c r="D204" s="54">
        <v>732.8</v>
      </c>
      <c r="E204" s="47">
        <f>+SUMIFS('Base '!$BQ:$BQ,'Base '!$G:$G,A204,'Base '!$BV:$BV,1,'Base '!$F:$F,"radio")</f>
        <v>0</v>
      </c>
      <c r="F204" s="48">
        <f>+SUMIFS('Base '!$BQ:$BQ,'Base '!$G:$G,A204,'Base '!$BW:$BW,1,'Base '!$F:$F,"radio")</f>
        <v>2</v>
      </c>
      <c r="G204" s="36">
        <f>+SUMIFS('Base '!$BQ:$BQ,'Base '!$G:$G,A204,'Base '!$BX:$BX,1,'Base '!$F:$F,"radio")</f>
        <v>2</v>
      </c>
      <c r="I204" s="23" t="s">
        <v>352</v>
      </c>
      <c r="J204" s="24">
        <v>1</v>
      </c>
      <c r="K204" s="81">
        <v>2.4652777777777776E-3</v>
      </c>
      <c r="L204" s="54">
        <v>133.97</v>
      </c>
      <c r="M204" s="47">
        <f>+SUMIFS('Base '!$BQ:$BQ,'Base '!$L:$L,I204,'Base '!$BV:$BV,1,'Base '!$F:$F,"radio")</f>
        <v>1</v>
      </c>
      <c r="N204" s="48">
        <f>+SUMIFS('Base '!$BQ:$BQ,'Base '!$L:$L,I204,'Base '!$BW:$BW,1,'Base '!$F:$F,"radio")</f>
        <v>0</v>
      </c>
      <c r="O204" s="36">
        <f>+SUMIFS('Base '!$BQ:$BQ,'Base '!$L:$L,I204,'Base '!$BX:$BX,1,'Base '!$F:$F,"radio")</f>
        <v>0</v>
      </c>
      <c r="R204" s="23" t="s">
        <v>224</v>
      </c>
      <c r="S204" s="24">
        <v>4</v>
      </c>
      <c r="T204" s="81">
        <v>9.6990740740740752E-3</v>
      </c>
      <c r="U204" s="54">
        <v>780.33</v>
      </c>
      <c r="V204" s="47">
        <f>+SUMIFS('Base '!$BQ:$BQ,'Base '!$BR:$BR,R204,'Base '!$BV:$BV,1,'Base '!$F:$F,"radio")</f>
        <v>3</v>
      </c>
      <c r="W204" s="48">
        <f>+SUMIFS('Base '!$BQ:$BQ,'Base '!$BR:$BR,R204,'Base '!$BW:$BW,1,'Base '!$F:$F,"radio")</f>
        <v>1</v>
      </c>
      <c r="X204" s="36">
        <f>+SUMIFS('Base '!$BQ:$BQ,'Base '!$BR:BR,R204,'Base '!$BX:$BX,1,'Base '!$F:$F,"radio")</f>
        <v>0</v>
      </c>
    </row>
    <row r="205" spans="1:24" ht="15" thickBot="1" x14ac:dyDescent="0.35">
      <c r="A205" s="23" t="s">
        <v>277</v>
      </c>
      <c r="B205" s="24">
        <v>3</v>
      </c>
      <c r="C205" s="81">
        <v>1.2141203703703703E-2</v>
      </c>
      <c r="D205" s="54">
        <v>728</v>
      </c>
      <c r="E205" s="47">
        <f>+SUMIFS('Base '!$BQ:$BQ,'Base '!$G:$G,A205,'Base '!$BV:$BV,1,'Base '!$F:$F,"radio")</f>
        <v>2</v>
      </c>
      <c r="F205" s="48">
        <f>+SUMIFS('Base '!$BQ:$BQ,'Base '!$G:$G,A205,'Base '!$BW:$BW,1,'Base '!$F:$F,"radio")</f>
        <v>1</v>
      </c>
      <c r="G205" s="36">
        <f>+SUMIFS('Base '!$BQ:$BQ,'Base '!$G:$G,A205,'Base '!$BX:$BX,1,'Base '!$F:$F,"radio")</f>
        <v>0</v>
      </c>
      <c r="I205" s="23" t="s">
        <v>587</v>
      </c>
      <c r="J205" s="24">
        <v>1</v>
      </c>
      <c r="K205" s="81">
        <v>1.6666666666666668E-3</v>
      </c>
      <c r="L205" s="54">
        <v>196.39</v>
      </c>
      <c r="M205" s="47">
        <f>+SUMIFS('Base '!$BQ:$BQ,'Base '!$L:$L,I205,'Base '!$BV:$BV,1,'Base '!$F:$F,"radio")</f>
        <v>0</v>
      </c>
      <c r="N205" s="48">
        <f>+SUMIFS('Base '!$BQ:$BQ,'Base '!$L:$L,I205,'Base '!$BW:$BW,1,'Base '!$F:$F,"radio")</f>
        <v>0</v>
      </c>
      <c r="O205" s="36">
        <f>+SUMIFS('Base '!$BQ:$BQ,'Base '!$L:$L,I205,'Base '!$BX:$BX,1,'Base '!$F:$F,"radio")</f>
        <v>1</v>
      </c>
      <c r="R205" s="23" t="s">
        <v>219</v>
      </c>
      <c r="S205" s="24">
        <v>4</v>
      </c>
      <c r="T205" s="81">
        <v>2.5150462962962968E-2</v>
      </c>
      <c r="U205" s="54">
        <v>1568.32</v>
      </c>
      <c r="V205" s="47">
        <f>+SUMIFS('Base '!$BQ:$BQ,'Base '!$BR:$BR,R205,'Base '!$BV:$BV,1,'Base '!$F:$F,"radio")</f>
        <v>1</v>
      </c>
      <c r="W205" s="48">
        <f>+SUMIFS('Base '!$BQ:$BQ,'Base '!$BR:$BR,R205,'Base '!$BW:$BW,1,'Base '!$F:$F,"radio")</f>
        <v>0</v>
      </c>
      <c r="X205" s="36">
        <f>+SUMIFS('Base '!$BQ:$BQ,'Base '!$BR:BR,R205,'Base '!$BX:$BX,1,'Base '!$F:$F,"radio")</f>
        <v>3</v>
      </c>
    </row>
    <row r="206" spans="1:24" ht="15" thickBot="1" x14ac:dyDescent="0.35">
      <c r="A206" s="23" t="s">
        <v>998</v>
      </c>
      <c r="B206" s="24">
        <v>1</v>
      </c>
      <c r="C206" s="81">
        <v>8.8773148148148153E-3</v>
      </c>
      <c r="D206" s="54">
        <v>241</v>
      </c>
      <c r="E206" s="47">
        <f>+SUMIFS('Base '!$BQ:$BQ,'Base '!$G:$G,A206,'Base '!$BV:$BV,1,'Base '!$F:$F,"radio")</f>
        <v>0</v>
      </c>
      <c r="F206" s="48">
        <f>+SUMIFS('Base '!$BQ:$BQ,'Base '!$G:$G,A206,'Base '!$BW:$BW,1,'Base '!$F:$F,"radio")</f>
        <v>1</v>
      </c>
      <c r="G206" s="36">
        <f>+SUMIFS('Base '!$BQ:$BQ,'Base '!$G:$G,A206,'Base '!$BX:$BX,1,'Base '!$F:$F,"radio")</f>
        <v>0</v>
      </c>
      <c r="I206" s="23" t="s">
        <v>199</v>
      </c>
      <c r="J206" s="24">
        <v>12</v>
      </c>
      <c r="K206" s="81">
        <v>6.94212962962963E-2</v>
      </c>
      <c r="L206" s="54">
        <v>3728.72</v>
      </c>
      <c r="M206" s="47">
        <f>+SUMIFS('Base '!$BQ:$BQ,'Base '!$L:$L,I206,'Base '!$BV:$BV,1,'Base '!$F:$F,"radio")</f>
        <v>0</v>
      </c>
      <c r="N206" s="48">
        <f>+SUMIFS('Base '!$BQ:$BQ,'Base '!$L:$L,I206,'Base '!$BW:$BW,1,'Base '!$F:$F,"radio")</f>
        <v>0</v>
      </c>
      <c r="O206" s="36">
        <f>+SUMIFS('Base '!$BQ:$BQ,'Base '!$L:$L,I206,'Base '!$BX:$BX,1,'Base '!$F:$F,"radio")</f>
        <v>0</v>
      </c>
      <c r="R206" s="23" t="s">
        <v>497</v>
      </c>
      <c r="S206" s="24">
        <v>3</v>
      </c>
      <c r="T206" s="81">
        <v>6.099537037037037E-3</v>
      </c>
      <c r="U206" s="54">
        <v>462.87</v>
      </c>
      <c r="V206" s="47">
        <f>+SUMIFS('Base '!$BQ:$BQ,'Base '!$BR:$BR,R206,'Base '!$BV:$BV,1,'Base '!$F:$F,"radio")</f>
        <v>3</v>
      </c>
      <c r="W206" s="48">
        <f>+SUMIFS('Base '!$BQ:$BQ,'Base '!$BR:$BR,R206,'Base '!$BW:$BW,1,'Base '!$F:$F,"radio")</f>
        <v>0</v>
      </c>
      <c r="X206" s="36">
        <f>+SUMIFS('Base '!$BQ:$BQ,'Base '!$BR:BR,R206,'Base '!$BX:$BX,1,'Base '!$F:$F,"radio")</f>
        <v>0</v>
      </c>
    </row>
    <row r="207" spans="1:24" ht="15" thickBot="1" x14ac:dyDescent="0.35">
      <c r="A207" s="23" t="s">
        <v>3093</v>
      </c>
      <c r="B207" s="24">
        <v>1</v>
      </c>
      <c r="C207" s="81">
        <v>3.425925925925926E-3</v>
      </c>
      <c r="D207" s="54">
        <v>202</v>
      </c>
      <c r="E207" s="47">
        <f>+SUMIFS('Base '!$BQ:$BQ,'Base '!$G:$G,A207,'Base '!$BV:$BV,1,'Base '!$F:$F,"radio")</f>
        <v>0</v>
      </c>
      <c r="F207" s="48">
        <f>+SUMIFS('Base '!$BQ:$BQ,'Base '!$G:$G,A207,'Base '!$BW:$BW,1,'Base '!$F:$F,"radio")</f>
        <v>1</v>
      </c>
      <c r="G207" s="36">
        <f>+SUMIFS('Base '!$BQ:$BQ,'Base '!$G:$G,A207,'Base '!$BX:$BX,1,'Base '!$F:$F,"radio")</f>
        <v>0</v>
      </c>
      <c r="I207"/>
      <c r="J207"/>
      <c r="K207"/>
      <c r="L207"/>
      <c r="M207" s="47">
        <f>+SUMIFS('Base '!$BQ:$BQ,'Base '!$L:$L,I207,'Base '!$BV:$BV,1,'Base '!$F:$F,"radio")</f>
        <v>0</v>
      </c>
      <c r="N207" s="48">
        <f>+SUMIFS('Base '!$BQ:$BQ,'Base '!$L:$L,I207,'Base '!$BW:$BW,1,'Base '!$F:$F,"radio")</f>
        <v>0</v>
      </c>
      <c r="O207" s="36">
        <f>+SUMIFS('Base '!$BQ:$BQ,'Base '!$L:$L,I207,'Base '!$BX:$BX,1,'Base '!$F:$F,"radio")</f>
        <v>0</v>
      </c>
      <c r="R207" s="23" t="s">
        <v>214</v>
      </c>
      <c r="S207" s="24">
        <v>3</v>
      </c>
      <c r="T207" s="81">
        <v>4.3750000000000004E-3</v>
      </c>
      <c r="U207" s="54">
        <v>373.23</v>
      </c>
      <c r="V207" s="47">
        <f>+SUMIFS('Base '!$BQ:$BQ,'Base '!$BR:$BR,R207,'Base '!$BV:$BV,1,'Base '!$F:$F,"radio")</f>
        <v>0</v>
      </c>
      <c r="W207" s="48">
        <f>+SUMIFS('Base '!$BQ:$BQ,'Base '!$BR:$BR,R207,'Base '!$BW:$BW,1,'Base '!$F:$F,"radio")</f>
        <v>3</v>
      </c>
      <c r="X207" s="36">
        <f>+SUMIFS('Base '!$BQ:$BQ,'Base '!$BR:BR,R207,'Base '!$BX:$BX,1,'Base '!$F:$F,"radio")</f>
        <v>0</v>
      </c>
    </row>
    <row r="208" spans="1:24" ht="15" thickBot="1" x14ac:dyDescent="0.35">
      <c r="A208" s="23" t="s">
        <v>278</v>
      </c>
      <c r="B208" s="24">
        <v>1</v>
      </c>
      <c r="C208" s="81">
        <v>2.8356481481481479E-3</v>
      </c>
      <c r="D208" s="54">
        <v>381.15</v>
      </c>
      <c r="E208" s="47">
        <f>+SUMIFS('Base '!$BQ:$BQ,'Base '!$G:$G,A208,'Base '!$BV:$BV,1,'Base '!$F:$F,"radio")</f>
        <v>0</v>
      </c>
      <c r="F208" s="48">
        <f>+SUMIFS('Base '!$BQ:$BQ,'Base '!$G:$G,A208,'Base '!$BW:$BW,1,'Base '!$F:$F,"radio")</f>
        <v>0</v>
      </c>
      <c r="G208" s="36">
        <f>+SUMIFS('Base '!$BQ:$BQ,'Base '!$G:$G,A208,'Base '!$BX:$BX,1,'Base '!$F:$F,"radio")</f>
        <v>1</v>
      </c>
      <c r="I208"/>
      <c r="J208"/>
      <c r="K208"/>
      <c r="L208"/>
      <c r="M208" s="47">
        <f>+SUMIFS('Base '!$BQ:$BQ,'Base '!$L:$L,I208,'Base '!$BV:$BV,1,'Base '!$F:$F,"radio")</f>
        <v>0</v>
      </c>
      <c r="N208" s="48">
        <f>+SUMIFS('Base '!$BQ:$BQ,'Base '!$L:$L,I208,'Base '!$BW:$BW,1,'Base '!$F:$F,"radio")</f>
        <v>0</v>
      </c>
      <c r="O208" s="36">
        <f>+SUMIFS('Base '!$BQ:$BQ,'Base '!$L:$L,I208,'Base '!$BX:$BX,1,'Base '!$F:$F,"radio")</f>
        <v>0</v>
      </c>
      <c r="R208" s="23" t="s">
        <v>220</v>
      </c>
      <c r="S208" s="24">
        <v>3</v>
      </c>
      <c r="T208" s="81">
        <v>9.3634259259259243E-3</v>
      </c>
      <c r="U208" s="54">
        <v>1004.2</v>
      </c>
      <c r="V208" s="47">
        <f>+SUMIFS('Base '!$BQ:$BQ,'Base '!$BR:$BR,R208,'Base '!$BV:$BV,1,'Base '!$F:$F,"radio")</f>
        <v>1</v>
      </c>
      <c r="W208" s="48">
        <f>+SUMIFS('Base '!$BQ:$BQ,'Base '!$BR:$BR,R208,'Base '!$BW:$BW,1,'Base '!$F:$F,"radio")</f>
        <v>1</v>
      </c>
      <c r="X208" s="36">
        <f>+SUMIFS('Base '!$BQ:$BQ,'Base '!$BR:BR,R208,'Base '!$BX:$BX,1,'Base '!$F:$F,"radio")</f>
        <v>1</v>
      </c>
    </row>
    <row r="209" spans="1:21" hidden="1" x14ac:dyDescent="0.3">
      <c r="A209" s="23" t="s">
        <v>199</v>
      </c>
      <c r="B209" s="24">
        <v>87</v>
      </c>
      <c r="C209" s="81">
        <v>0.38416666666666671</v>
      </c>
      <c r="D209" s="54">
        <v>30713.839999999997</v>
      </c>
      <c r="E209" s="87"/>
      <c r="F209" s="88"/>
      <c r="G209" s="36"/>
      <c r="I209"/>
      <c r="J209"/>
      <c r="K209"/>
      <c r="L209"/>
      <c r="R209" s="23" t="s">
        <v>269</v>
      </c>
      <c r="S209" s="24">
        <v>2</v>
      </c>
      <c r="T209" s="81">
        <v>7.0370370370370361E-3</v>
      </c>
      <c r="U209" s="54">
        <v>382.58000000000004</v>
      </c>
    </row>
    <row r="210" spans="1:21" hidden="1" x14ac:dyDescent="0.3">
      <c r="A210"/>
      <c r="B210"/>
      <c r="C210"/>
      <c r="D210"/>
      <c r="E210" s="87"/>
      <c r="F210" s="88"/>
      <c r="G210" s="36"/>
      <c r="I210"/>
      <c r="J210"/>
      <c r="K210"/>
      <c r="L210"/>
      <c r="R210" s="23" t="s">
        <v>239</v>
      </c>
      <c r="S210" s="24">
        <v>2</v>
      </c>
      <c r="T210" s="81">
        <v>1.3414351851851851E-2</v>
      </c>
      <c r="U210" s="54">
        <v>1167.83</v>
      </c>
    </row>
    <row r="211" spans="1:21" hidden="1" x14ac:dyDescent="0.3">
      <c r="A211"/>
      <c r="B211"/>
      <c r="C211"/>
      <c r="D211"/>
      <c r="E211" s="87"/>
      <c r="F211" s="88"/>
      <c r="G211" s="36"/>
      <c r="I211"/>
      <c r="J211"/>
      <c r="K211"/>
      <c r="L211"/>
      <c r="R211" s="23" t="s">
        <v>301</v>
      </c>
      <c r="S211" s="24">
        <v>2</v>
      </c>
      <c r="T211" s="81">
        <v>8.1944444444444434E-3</v>
      </c>
      <c r="U211" s="54">
        <v>445.90999999999997</v>
      </c>
    </row>
    <row r="212" spans="1:21" hidden="1" x14ac:dyDescent="0.3">
      <c r="A212"/>
      <c r="B212"/>
      <c r="C212"/>
      <c r="D212"/>
      <c r="E212" s="87"/>
      <c r="F212" s="88"/>
      <c r="G212" s="36"/>
      <c r="I212"/>
      <c r="J212"/>
      <c r="K212"/>
      <c r="L212"/>
      <c r="R212" s="23" t="s">
        <v>262</v>
      </c>
      <c r="S212" s="24">
        <v>2</v>
      </c>
      <c r="T212" s="81">
        <v>8.7962962962962951E-3</v>
      </c>
      <c r="U212" s="54">
        <v>711.31999999999994</v>
      </c>
    </row>
    <row r="213" spans="1:21" hidden="1" x14ac:dyDescent="0.3">
      <c r="A213"/>
      <c r="B213"/>
      <c r="C213"/>
      <c r="D213"/>
      <c r="E213" s="87"/>
      <c r="F213" s="88"/>
      <c r="G213" s="36"/>
      <c r="I213"/>
      <c r="J213"/>
      <c r="K213"/>
      <c r="L213"/>
      <c r="R213" s="23" t="s">
        <v>636</v>
      </c>
      <c r="S213" s="24">
        <v>2</v>
      </c>
      <c r="T213" s="81">
        <v>9.0856481481481483E-3</v>
      </c>
      <c r="U213" s="54">
        <v>891.52</v>
      </c>
    </row>
    <row r="214" spans="1:21" hidden="1" x14ac:dyDescent="0.3">
      <c r="A214"/>
      <c r="B214"/>
      <c r="C214"/>
      <c r="D214"/>
      <c r="E214" s="87"/>
      <c r="F214" s="88"/>
      <c r="G214" s="36"/>
      <c r="I214"/>
      <c r="J214"/>
      <c r="K214"/>
      <c r="L214"/>
      <c r="R214" s="23" t="s">
        <v>235</v>
      </c>
      <c r="S214" s="24">
        <v>2</v>
      </c>
      <c r="T214" s="81">
        <v>3.6689814814814814E-3</v>
      </c>
      <c r="U214" s="54">
        <v>357.85</v>
      </c>
    </row>
    <row r="215" spans="1:21" hidden="1" x14ac:dyDescent="0.3">
      <c r="A215"/>
      <c r="B215"/>
      <c r="C215"/>
      <c r="D215"/>
      <c r="E215" s="87"/>
      <c r="F215" s="88"/>
      <c r="G215" s="36"/>
      <c r="I215"/>
      <c r="J215"/>
      <c r="K215"/>
      <c r="L215"/>
      <c r="R215" s="23" t="s">
        <v>1991</v>
      </c>
      <c r="S215" s="24">
        <v>1</v>
      </c>
      <c r="T215" s="81">
        <v>1.8518518518518517E-3</v>
      </c>
      <c r="U215" s="54">
        <v>249.15</v>
      </c>
    </row>
    <row r="216" spans="1:21" hidden="1" x14ac:dyDescent="0.3">
      <c r="A216"/>
      <c r="B216"/>
      <c r="C216"/>
      <c r="D216"/>
      <c r="E216" s="87"/>
      <c r="F216" s="88"/>
      <c r="G216" s="36"/>
      <c r="I216"/>
      <c r="J216"/>
      <c r="K216"/>
      <c r="L216"/>
      <c r="R216" s="116" t="s">
        <v>166</v>
      </c>
      <c r="S216" s="56">
        <v>1</v>
      </c>
      <c r="T216" s="81">
        <v>4.4907407407407405E-3</v>
      </c>
      <c r="U216" s="54">
        <v>366</v>
      </c>
    </row>
    <row r="217" spans="1:21" hidden="1" x14ac:dyDescent="0.3">
      <c r="A217"/>
      <c r="B217"/>
      <c r="C217"/>
      <c r="D217"/>
      <c r="E217" s="87"/>
      <c r="F217" s="88"/>
      <c r="G217" s="36"/>
      <c r="I217"/>
      <c r="J217"/>
      <c r="K217"/>
      <c r="L217"/>
      <c r="R217" s="23" t="s">
        <v>314</v>
      </c>
      <c r="S217" s="24">
        <v>1</v>
      </c>
      <c r="T217" s="81">
        <v>1.8634259259259261E-3</v>
      </c>
      <c r="U217" s="54">
        <v>219.49</v>
      </c>
    </row>
    <row r="218" spans="1:21" hidden="1" x14ac:dyDescent="0.3">
      <c r="A218"/>
      <c r="B218"/>
      <c r="C218"/>
      <c r="D218"/>
      <c r="E218" s="87"/>
      <c r="F218" s="88"/>
      <c r="G218" s="36"/>
      <c r="R218" s="23" t="s">
        <v>223</v>
      </c>
      <c r="S218" s="24">
        <v>1</v>
      </c>
      <c r="T218" s="81">
        <v>2.4074074074074076E-3</v>
      </c>
      <c r="U218" s="54">
        <v>209.04</v>
      </c>
    </row>
    <row r="219" spans="1:21" hidden="1" x14ac:dyDescent="0.3">
      <c r="A219"/>
      <c r="B219"/>
      <c r="C219"/>
      <c r="D219"/>
      <c r="E219" s="87"/>
      <c r="F219" s="88"/>
      <c r="G219" s="36"/>
      <c r="R219" s="23" t="s">
        <v>561</v>
      </c>
      <c r="S219" s="24">
        <v>1</v>
      </c>
      <c r="T219" s="81">
        <v>3.9004629629629632E-3</v>
      </c>
      <c r="U219" s="54">
        <v>10</v>
      </c>
    </row>
    <row r="220" spans="1:21" hidden="1" x14ac:dyDescent="0.3">
      <c r="A220"/>
      <c r="B220"/>
      <c r="C220"/>
      <c r="D220"/>
      <c r="E220" s="87"/>
      <c r="F220" s="88"/>
      <c r="G220" s="36"/>
      <c r="R220" s="23" t="s">
        <v>299</v>
      </c>
      <c r="S220" s="24">
        <v>1</v>
      </c>
      <c r="T220" s="81">
        <v>2.1064814814814813E-3</v>
      </c>
      <c r="U220" s="54">
        <v>248.37</v>
      </c>
    </row>
    <row r="221" spans="1:21" hidden="1" x14ac:dyDescent="0.3">
      <c r="A221"/>
      <c r="B221"/>
      <c r="C221"/>
      <c r="D221"/>
      <c r="E221" s="87"/>
      <c r="F221" s="88"/>
      <c r="G221" s="36"/>
      <c r="R221" s="23" t="s">
        <v>238</v>
      </c>
      <c r="S221" s="24">
        <v>1</v>
      </c>
      <c r="T221" s="81">
        <v>8.8773148148148153E-3</v>
      </c>
      <c r="U221" s="54">
        <v>241</v>
      </c>
    </row>
    <row r="222" spans="1:21" hidden="1" x14ac:dyDescent="0.3">
      <c r="A222"/>
      <c r="B222"/>
      <c r="C222"/>
      <c r="D222"/>
      <c r="E222" s="87"/>
      <c r="F222" s="88"/>
      <c r="G222" s="36"/>
      <c r="R222" s="23" t="s">
        <v>3035</v>
      </c>
      <c r="S222" s="24">
        <v>1</v>
      </c>
      <c r="T222" s="81">
        <v>1.0995370370370371E-3</v>
      </c>
      <c r="U222" s="54">
        <v>129.96</v>
      </c>
    </row>
    <row r="223" spans="1:21" hidden="1" x14ac:dyDescent="0.3">
      <c r="A223"/>
      <c r="B223"/>
      <c r="C223"/>
      <c r="D223"/>
      <c r="E223" s="87"/>
      <c r="F223" s="88"/>
      <c r="G223" s="36"/>
      <c r="R223" s="23" t="s">
        <v>199</v>
      </c>
      <c r="S223" s="24">
        <v>87</v>
      </c>
      <c r="T223" s="81">
        <v>0.38416666666666655</v>
      </c>
      <c r="U223" s="54">
        <v>30713.840000000004</v>
      </c>
    </row>
    <row r="224" spans="1:21" hidden="1" x14ac:dyDescent="0.3">
      <c r="A224"/>
      <c r="B224"/>
      <c r="C224"/>
      <c r="D224"/>
      <c r="E224" s="87"/>
      <c r="F224" s="88"/>
      <c r="G224" s="36"/>
    </row>
    <row r="225" spans="1:7" hidden="1" x14ac:dyDescent="0.3">
      <c r="A225"/>
      <c r="B225"/>
      <c r="C225"/>
      <c r="D225"/>
      <c r="E225" s="87"/>
      <c r="F225" s="88"/>
      <c r="G225" s="36"/>
    </row>
    <row r="226" spans="1:7" hidden="1" x14ac:dyDescent="0.3">
      <c r="A226"/>
      <c r="B226"/>
      <c r="C226"/>
      <c r="D226"/>
      <c r="E226" s="87"/>
      <c r="F226" s="88"/>
      <c r="G226" s="36"/>
    </row>
    <row r="227" spans="1:7" hidden="1" x14ac:dyDescent="0.3">
      <c r="A227"/>
      <c r="B227"/>
      <c r="C227"/>
      <c r="D227"/>
      <c r="E227" s="87"/>
      <c r="F227" s="88"/>
      <c r="G227" s="36"/>
    </row>
    <row r="228" spans="1:7" hidden="1" x14ac:dyDescent="0.3">
      <c r="A228"/>
      <c r="B228"/>
      <c r="C228"/>
      <c r="D228"/>
      <c r="E228" s="87"/>
      <c r="F228" s="88"/>
      <c r="G228" s="36"/>
    </row>
    <row r="229" spans="1:7" hidden="1" x14ac:dyDescent="0.3">
      <c r="A229"/>
      <c r="B229"/>
      <c r="C229"/>
      <c r="D229"/>
      <c r="E229" s="87"/>
      <c r="F229" s="88"/>
      <c r="G229" s="36"/>
    </row>
    <row r="230" spans="1:7" hidden="1" x14ac:dyDescent="0.3">
      <c r="A230"/>
      <c r="B230"/>
      <c r="C230"/>
      <c r="D230"/>
      <c r="E230" s="87"/>
      <c r="F230" s="88"/>
      <c r="G230" s="36"/>
    </row>
    <row r="231" spans="1:7" hidden="1" x14ac:dyDescent="0.3">
      <c r="A231"/>
      <c r="B231"/>
      <c r="C231"/>
      <c r="D231"/>
      <c r="E231" s="87"/>
      <c r="F231" s="88"/>
      <c r="G231" s="36"/>
    </row>
    <row r="232" spans="1:7" hidden="1" x14ac:dyDescent="0.3">
      <c r="A232"/>
      <c r="B232"/>
      <c r="C232"/>
      <c r="D232"/>
      <c r="E232" s="87"/>
      <c r="F232" s="88"/>
      <c r="G232" s="36"/>
    </row>
    <row r="233" spans="1:7" hidden="1" x14ac:dyDescent="0.3">
      <c r="A233"/>
      <c r="B233"/>
      <c r="C233"/>
      <c r="D233"/>
      <c r="E233" s="87"/>
      <c r="F233" s="88"/>
      <c r="G233" s="36"/>
    </row>
    <row r="234" spans="1:7" hidden="1" x14ac:dyDescent="0.3">
      <c r="A234"/>
      <c r="B234"/>
      <c r="C234"/>
      <c r="D234"/>
      <c r="E234" s="87"/>
      <c r="F234" s="88"/>
      <c r="G234" s="36"/>
    </row>
    <row r="235" spans="1:7" hidden="1" x14ac:dyDescent="0.3">
      <c r="A235"/>
      <c r="B235"/>
      <c r="C235"/>
      <c r="D235"/>
      <c r="E235" s="87"/>
      <c r="F235" s="88"/>
      <c r="G235" s="36"/>
    </row>
    <row r="236" spans="1:7" hidden="1" x14ac:dyDescent="0.3">
      <c r="A236"/>
      <c r="B236"/>
      <c r="C236"/>
      <c r="D236"/>
      <c r="E236" s="87"/>
      <c r="F236" s="88"/>
      <c r="G236" s="36"/>
    </row>
    <row r="237" spans="1:7" hidden="1" x14ac:dyDescent="0.3">
      <c r="A237"/>
      <c r="B237"/>
      <c r="C237"/>
      <c r="D237"/>
      <c r="E237" s="87"/>
      <c r="F237" s="88"/>
      <c r="G237" s="36"/>
    </row>
    <row r="238" spans="1:7" hidden="1" x14ac:dyDescent="0.3">
      <c r="A238"/>
      <c r="B238"/>
      <c r="C238"/>
      <c r="D238"/>
      <c r="E238" s="87"/>
      <c r="F238" s="88"/>
      <c r="G238" s="36"/>
    </row>
    <row r="239" spans="1:7" hidden="1" x14ac:dyDescent="0.3">
      <c r="A239"/>
      <c r="B239"/>
      <c r="C239"/>
      <c r="D239"/>
      <c r="E239" s="87"/>
      <c r="F239" s="88"/>
      <c r="G239" s="36"/>
    </row>
    <row r="240" spans="1:7" hidden="1" x14ac:dyDescent="0.3">
      <c r="A240"/>
      <c r="B240"/>
      <c r="C240"/>
      <c r="D240"/>
      <c r="E240" s="87"/>
      <c r="F240" s="88"/>
      <c r="G240" s="36"/>
    </row>
    <row r="241" spans="1:7" hidden="1" x14ac:dyDescent="0.3">
      <c r="A241"/>
      <c r="B241"/>
      <c r="C241"/>
      <c r="D241"/>
      <c r="E241" s="87"/>
      <c r="F241" s="88"/>
      <c r="G241" s="36"/>
    </row>
    <row r="242" spans="1:7" hidden="1" x14ac:dyDescent="0.3">
      <c r="A242"/>
      <c r="B242"/>
      <c r="C242"/>
      <c r="D242"/>
      <c r="E242" s="87"/>
      <c r="F242" s="88"/>
      <c r="G242" s="36"/>
    </row>
    <row r="243" spans="1:7" hidden="1" x14ac:dyDescent="0.3">
      <c r="A243"/>
      <c r="B243"/>
      <c r="C243"/>
      <c r="D243"/>
    </row>
    <row r="244" spans="1:7" hidden="1" x14ac:dyDescent="0.3"/>
    <row r="245" spans="1:7" hidden="1" x14ac:dyDescent="0.3"/>
    <row r="246" spans="1:7" ht="18.75" hidden="1" customHeight="1" x14ac:dyDescent="0.3">
      <c r="A246"/>
      <c r="B246"/>
      <c r="C246"/>
      <c r="D246"/>
    </row>
    <row r="247" spans="1:7" hidden="1" x14ac:dyDescent="0.3"/>
    <row r="248" spans="1:7" hidden="1" x14ac:dyDescent="0.3"/>
    <row r="249" spans="1:7" hidden="1" x14ac:dyDescent="0.3"/>
    <row r="250" spans="1:7" hidden="1" x14ac:dyDescent="0.3"/>
    <row r="251" spans="1:7" hidden="1" x14ac:dyDescent="0.3"/>
    <row r="252" spans="1:7" hidden="1" x14ac:dyDescent="0.3"/>
    <row r="253" spans="1:7" hidden="1" x14ac:dyDescent="0.3"/>
    <row r="254" spans="1:7" hidden="1" x14ac:dyDescent="0.3"/>
    <row r="258" spans="1:3" x14ac:dyDescent="0.3">
      <c r="A258" s="6" t="s">
        <v>5</v>
      </c>
      <c r="B258" s="6" t="s">
        <v>83</v>
      </c>
    </row>
    <row r="260" spans="1:3" ht="30.6" x14ac:dyDescent="0.3">
      <c r="A260" s="6" t="s">
        <v>198</v>
      </c>
      <c r="B260" s="62" t="s">
        <v>202</v>
      </c>
      <c r="C260" s="62" t="s">
        <v>209</v>
      </c>
    </row>
    <row r="261" spans="1:3" x14ac:dyDescent="0.3">
      <c r="A261" s="42" t="s">
        <v>137</v>
      </c>
      <c r="B261" s="63">
        <v>3.5</v>
      </c>
      <c r="C261" s="65">
        <v>32</v>
      </c>
    </row>
    <row r="262" spans="1:3" x14ac:dyDescent="0.3">
      <c r="A262" s="42" t="s">
        <v>244</v>
      </c>
      <c r="B262" s="63">
        <v>3.2058823529411766</v>
      </c>
      <c r="C262" s="43">
        <v>17</v>
      </c>
    </row>
    <row r="263" spans="1:3" x14ac:dyDescent="0.3">
      <c r="A263" s="42" t="s">
        <v>84</v>
      </c>
      <c r="B263" s="63">
        <v>3.2142857142857144</v>
      </c>
      <c r="C263" s="43">
        <v>14</v>
      </c>
    </row>
    <row r="264" spans="1:3" x14ac:dyDescent="0.3">
      <c r="A264" s="60" t="s">
        <v>274</v>
      </c>
      <c r="B264" s="63">
        <v>3.6111111111111112</v>
      </c>
      <c r="C264" s="61">
        <v>9</v>
      </c>
    </row>
    <row r="265" spans="1:3" x14ac:dyDescent="0.3">
      <c r="A265" s="42" t="s">
        <v>161</v>
      </c>
      <c r="B265" s="63">
        <v>2.4</v>
      </c>
      <c r="C265" s="43">
        <v>5</v>
      </c>
    </row>
    <row r="266" spans="1:3" x14ac:dyDescent="0.3">
      <c r="A266" s="42" t="s">
        <v>252</v>
      </c>
      <c r="B266" s="63">
        <v>1.75</v>
      </c>
      <c r="C266" s="43">
        <v>4</v>
      </c>
    </row>
    <row r="267" spans="1:3" x14ac:dyDescent="0.3">
      <c r="A267" s="42" t="s">
        <v>277</v>
      </c>
      <c r="B267" s="63">
        <v>4.166666666666667</v>
      </c>
      <c r="C267" s="43">
        <v>3</v>
      </c>
    </row>
    <row r="268" spans="1:3" x14ac:dyDescent="0.3">
      <c r="A268" s="42" t="s">
        <v>998</v>
      </c>
      <c r="B268" s="63">
        <v>2.5</v>
      </c>
      <c r="C268" s="43">
        <v>1</v>
      </c>
    </row>
    <row r="269" spans="1:3" x14ac:dyDescent="0.3">
      <c r="A269" s="42" t="s">
        <v>3093</v>
      </c>
      <c r="B269" s="63">
        <v>2.5</v>
      </c>
      <c r="C269" s="43">
        <v>1</v>
      </c>
    </row>
    <row r="270" spans="1:3" x14ac:dyDescent="0.3">
      <c r="A270" s="42" t="s">
        <v>278</v>
      </c>
      <c r="B270" s="63">
        <v>1</v>
      </c>
      <c r="C270" s="43">
        <v>1</v>
      </c>
    </row>
    <row r="271" spans="1:3" x14ac:dyDescent="0.3">
      <c r="A271" s="42" t="s">
        <v>199</v>
      </c>
      <c r="B271" s="63">
        <v>3.235632183908046</v>
      </c>
      <c r="C271" s="43">
        <v>87</v>
      </c>
    </row>
    <row r="272" spans="1:3" x14ac:dyDescent="0.3">
      <c r="A272"/>
      <c r="B272"/>
      <c r="C272"/>
    </row>
  </sheetData>
  <pageMargins left="0.7" right="0.7" top="0.75" bottom="0.75" header="0.3" footer="0.3"/>
  <pageSetup orientation="portrait" horizontalDpi="4294967293" verticalDpi="0" r:id="rId8"/>
  <drawing r:id="rId9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X485"/>
  <sheetViews>
    <sheetView topLeftCell="L216" workbookViewId="0">
      <selection activeCell="T222" sqref="T222:T231"/>
    </sheetView>
  </sheetViews>
  <sheetFormatPr baseColWidth="10" defaultColWidth="11.44140625" defaultRowHeight="14.4" x14ac:dyDescent="0.3"/>
  <cols>
    <col min="1" max="1" width="26.6640625" style="6" bestFit="1" customWidth="1"/>
    <col min="2" max="2" width="14.109375" style="6" bestFit="1" customWidth="1"/>
    <col min="3" max="3" width="10.77734375" style="6" bestFit="1" customWidth="1"/>
    <col min="4" max="4" width="13" style="6" bestFit="1" customWidth="1"/>
    <col min="5" max="5" width="16.33203125" style="6" bestFit="1" customWidth="1"/>
    <col min="6" max="6" width="12.6640625" style="6" bestFit="1" customWidth="1"/>
    <col min="7" max="7" width="26.6640625" style="6" bestFit="1" customWidth="1"/>
    <col min="8" max="8" width="16.33203125" style="6" bestFit="1" customWidth="1"/>
    <col min="9" max="9" width="24.44140625" style="6" bestFit="1" customWidth="1"/>
    <col min="10" max="10" width="11.77734375" style="6" bestFit="1" customWidth="1"/>
    <col min="11" max="11" width="12" style="6" customWidth="1"/>
    <col min="12" max="12" width="13" style="6" bestFit="1" customWidth="1"/>
    <col min="13" max="14" width="13.44140625" style="6" customWidth="1"/>
    <col min="15" max="17" width="13.5546875" style="6" customWidth="1"/>
    <col min="18" max="18" width="30.44140625" style="6" bestFit="1" customWidth="1"/>
    <col min="19" max="19" width="11.77734375" style="6" bestFit="1" customWidth="1"/>
    <col min="20" max="20" width="13.44140625" style="6" customWidth="1"/>
    <col min="21" max="21" width="13" style="6" bestFit="1" customWidth="1"/>
    <col min="22" max="24" width="17" style="6" customWidth="1"/>
    <col min="25" max="16384" width="11.44140625" style="6"/>
  </cols>
  <sheetData>
    <row r="2" spans="1:4" x14ac:dyDescent="0.3">
      <c r="A2" s="13" t="s">
        <v>188</v>
      </c>
      <c r="B2" s="10">
        <f>+SUMIFS('Base '!$BQ:$BQ,'Base '!$F:$F,"internet")</f>
        <v>274</v>
      </c>
    </row>
    <row r="3" spans="1:4" x14ac:dyDescent="0.3">
      <c r="A3" s="8"/>
      <c r="B3" s="8"/>
    </row>
    <row r="4" spans="1:4" x14ac:dyDescent="0.3">
      <c r="A4" s="7" t="s">
        <v>57</v>
      </c>
      <c r="B4" s="11">
        <f>+AVERAGEIFS('Base '!$BU:$BU,'Base '!$F:$F,"internet")</f>
        <v>3.4698540145985302</v>
      </c>
    </row>
    <row r="5" spans="1:4" x14ac:dyDescent="0.3">
      <c r="D5" s="14" t="s">
        <v>190</v>
      </c>
    </row>
    <row r="6" spans="1:4" x14ac:dyDescent="0.3">
      <c r="A6" s="14" t="s">
        <v>18</v>
      </c>
      <c r="B6" s="12">
        <f>+AVERAGEIFS('Base '!$S:$S,'Base '!$F:$F,"internet")</f>
        <v>27700.498098859316</v>
      </c>
      <c r="D6" s="12">
        <f>+AVERAGEIFS('Base '!$S:$S,'Base '!$F:$F,"internet")</f>
        <v>27700.498098859316</v>
      </c>
    </row>
    <row r="8" spans="1:4" x14ac:dyDescent="0.3">
      <c r="A8" s="15" t="s">
        <v>192</v>
      </c>
      <c r="B8" s="17">
        <f>+SUMIFS('Base '!U:U,'Base '!BV:BV,1,'Base '!$F:$F,"internet")</f>
        <v>48266.119999999995</v>
      </c>
    </row>
    <row r="9" spans="1:4" x14ac:dyDescent="0.3">
      <c r="B9" s="37"/>
    </row>
    <row r="10" spans="1:4" x14ac:dyDescent="0.3">
      <c r="B10" s="37"/>
    </row>
    <row r="11" spans="1:4" x14ac:dyDescent="0.3">
      <c r="A11" s="33" t="s">
        <v>181</v>
      </c>
      <c r="B11" s="34" t="s">
        <v>182</v>
      </c>
      <c r="C11" s="35" t="s">
        <v>183</v>
      </c>
    </row>
    <row r="12" spans="1:4" x14ac:dyDescent="0.3">
      <c r="A12" s="68">
        <f>+SUM(G28:G31)/B2</f>
        <v>0.73357664233576647</v>
      </c>
      <c r="B12" s="69">
        <f>+SUM(H28:H31)/B2</f>
        <v>0.25912408759124089</v>
      </c>
      <c r="C12" s="70">
        <f>+SUM(I28:I31)/B2</f>
        <v>7.2992700729927005E-3</v>
      </c>
    </row>
    <row r="13" spans="1:4" x14ac:dyDescent="0.3">
      <c r="B13" s="37"/>
    </row>
    <row r="14" spans="1:4" x14ac:dyDescent="0.3">
      <c r="B14" s="37"/>
    </row>
    <row r="15" spans="1:4" x14ac:dyDescent="0.3">
      <c r="A15" s="7" t="s">
        <v>204</v>
      </c>
      <c r="B15" s="41">
        <f>+SUM(G28:I28)</f>
        <v>0</v>
      </c>
    </row>
    <row r="16" spans="1:4" x14ac:dyDescent="0.3">
      <c r="A16" s="7" t="s">
        <v>205</v>
      </c>
      <c r="B16" s="41">
        <f>+SUM(G29:I29)</f>
        <v>0</v>
      </c>
    </row>
    <row r="17" spans="1:10" x14ac:dyDescent="0.3">
      <c r="A17" s="7" t="s">
        <v>206</v>
      </c>
      <c r="B17" s="41">
        <f>+SUM(G30:I30)</f>
        <v>0</v>
      </c>
    </row>
    <row r="18" spans="1:10" x14ac:dyDescent="0.3">
      <c r="A18" s="7" t="s">
        <v>207</v>
      </c>
      <c r="B18" s="41">
        <f>+SUM(G31:I31)</f>
        <v>274</v>
      </c>
    </row>
    <row r="19" spans="1:10" x14ac:dyDescent="0.3">
      <c r="B19" s="37"/>
    </row>
    <row r="20" spans="1:10" x14ac:dyDescent="0.3">
      <c r="B20" s="37"/>
    </row>
    <row r="21" spans="1:10" x14ac:dyDescent="0.3">
      <c r="A21" s="37"/>
      <c r="B21" s="37"/>
    </row>
    <row r="23" spans="1:10" x14ac:dyDescent="0.3">
      <c r="A23" s="7" t="s">
        <v>74</v>
      </c>
      <c r="B23" s="7" t="s">
        <v>194</v>
      </c>
      <c r="C23" s="7" t="s">
        <v>195</v>
      </c>
      <c r="D23" s="7" t="s">
        <v>196</v>
      </c>
    </row>
    <row r="24" spans="1:10" x14ac:dyDescent="0.3">
      <c r="A24" s="20">
        <f>(SUMIFS('Base '!$BQ:$BQ,'Base '!$AX:$AX,"Protagonista",'Base '!$F:$F,"internet"))/$B$2</f>
        <v>0.52554744525547448</v>
      </c>
      <c r="B24" s="21">
        <f>(SUMIFS('Base '!$BQ:$BQ,'Base '!$AE:$AE,"Titular",'Base '!$F:$F,"internet"))/$B$2</f>
        <v>0.43065693430656932</v>
      </c>
      <c r="C24" s="21">
        <f>(SUMIFS('Base '!$BQ:$BQ,'Base '!$AM:$AM,"Sí",'Base '!$F:$F,"internet"))/$B$2</f>
        <v>0.2518248175182482</v>
      </c>
      <c r="D24" s="21">
        <f>(SUMIFS('Base '!$BQ:$BQ,'Base '!$AE:$AE,"Portada",'Base '!$F:$F,"internet"))/$B$2</f>
        <v>0</v>
      </c>
    </row>
    <row r="27" spans="1:10" x14ac:dyDescent="0.3">
      <c r="A27" s="32" t="s">
        <v>203</v>
      </c>
      <c r="B27" s="33" t="s">
        <v>181</v>
      </c>
      <c r="C27" s="34" t="s">
        <v>182</v>
      </c>
      <c r="D27" s="35" t="s">
        <v>183</v>
      </c>
      <c r="F27" s="32" t="s">
        <v>203</v>
      </c>
      <c r="G27" s="33" t="s">
        <v>181</v>
      </c>
      <c r="H27" s="34" t="s">
        <v>182</v>
      </c>
      <c r="I27" s="35" t="s">
        <v>183</v>
      </c>
    </row>
    <row r="28" spans="1:10" x14ac:dyDescent="0.3">
      <c r="A28" s="28">
        <v>1</v>
      </c>
      <c r="B28" s="30">
        <f>+SUMIFS('Base '!$BQ:$BQ,'Base '!$BS:$BS,A28,'Base '!$BV:$BV,1,'Base '!$F:$F,"internet")</f>
        <v>16</v>
      </c>
      <c r="C28" s="31">
        <f>+SUMIFS('Base '!$BQ:$BQ,'Base '!$BS:$BS,A28,'Base '!$BW:$BW,1,'Base '!$F:$F,"internet")</f>
        <v>13</v>
      </c>
      <c r="D28" s="36">
        <f>+SUMIFS('Base '!$BQ:$BQ,'Base '!$BS:$BS,A28,'Base '!$BX:$BX,1,'Base '!$F:$F,"internet")</f>
        <v>0</v>
      </c>
      <c r="F28" s="38" t="s">
        <v>204</v>
      </c>
      <c r="G28" s="30"/>
      <c r="H28" s="31"/>
      <c r="I28" s="36"/>
    </row>
    <row r="29" spans="1:10" x14ac:dyDescent="0.3">
      <c r="A29" s="29">
        <v>2</v>
      </c>
      <c r="B29" s="30">
        <f>+SUMIFS('Base '!$BQ:$BQ,'Base '!$BS:$BS,A29,'Base '!$BV:$BV,1,'Base '!$F:$F,"internet")</f>
        <v>2</v>
      </c>
      <c r="C29" s="31">
        <f>+SUMIFS('Base '!$BQ:$BQ,'Base '!$BS:$BS,A29,'Base '!$BW:$BW,1,'Base '!$F:$F,"internet")</f>
        <v>16</v>
      </c>
      <c r="D29" s="36">
        <f>+SUMIFS('Base '!$BQ:$BQ,'Base '!$BS:$BS,A29,'Base '!$BX:$BX,1,'Base '!$F:$F,"internet")</f>
        <v>0</v>
      </c>
      <c r="F29" s="38" t="s">
        <v>205</v>
      </c>
      <c r="G29" s="30"/>
      <c r="H29" s="31"/>
      <c r="I29" s="36"/>
    </row>
    <row r="30" spans="1:10" x14ac:dyDescent="0.3">
      <c r="A30" s="29">
        <v>3</v>
      </c>
      <c r="B30" s="30">
        <f>+SUMIFS('Base '!$BQ:$BQ,'Base '!$BS:$BS,A30,'Base '!$BV:$BV,1,'Base '!$F:$F,"internet")</f>
        <v>3</v>
      </c>
      <c r="C30" s="31">
        <f>+SUMIFS('Base '!$BQ:$BQ,'Base '!$BS:$BS,A30,'Base '!$BW:$BW,1,'Base '!$F:$F,"internet")</f>
        <v>2</v>
      </c>
      <c r="D30" s="36">
        <f>+SUMIFS('Base '!$BQ:$BQ,'Base '!$BS:$BS,A30,'Base '!$BX:$BX,1,'Base '!$F:$F,"internet")</f>
        <v>0</v>
      </c>
      <c r="F30" s="38" t="s">
        <v>206</v>
      </c>
      <c r="G30" s="30"/>
      <c r="H30" s="31"/>
      <c r="I30" s="36"/>
    </row>
    <row r="31" spans="1:10" x14ac:dyDescent="0.3">
      <c r="A31" s="29">
        <v>4</v>
      </c>
      <c r="B31" s="30">
        <f>+SUMIFS('Base '!$BQ:$BQ,'Base '!$BS:$BS,A31,'Base '!$BV:$BV,1,'Base '!$F:$F,"internet")</f>
        <v>4</v>
      </c>
      <c r="C31" s="31">
        <f>+SUMIFS('Base '!$BQ:$BQ,'Base '!$BS:$BS,A31,'Base '!$BW:$BW,1,'Base '!$F:$F,"internet")</f>
        <v>1</v>
      </c>
      <c r="D31" s="36">
        <f>+SUMIFS('Base '!$BQ:$BQ,'Base '!$BS:$BS,A31,'Base '!$BX:$BX,1,'Base '!$F:$F,"internet")</f>
        <v>0</v>
      </c>
      <c r="F31" s="38" t="s">
        <v>207</v>
      </c>
      <c r="G31" s="30">
        <f>+SUMIFS('Base '!$BQ:$BQ,'Base '!$F:$F,"internet",'Base '!$BV:$BV,1)</f>
        <v>201</v>
      </c>
      <c r="H31" s="31">
        <f>+SUMIFS('Base '!$BQ:$BQ,'Base '!$F:$F,"internet",'Base '!$BW:$BW,1)</f>
        <v>71</v>
      </c>
      <c r="I31" s="36">
        <f>+SUMIFS('Base '!$BQ:$BQ,'Base '!$F:$F,"internet",'Base '!$BX:$BX,1)</f>
        <v>2</v>
      </c>
    </row>
    <row r="32" spans="1:10" x14ac:dyDescent="0.3">
      <c r="A32" s="29">
        <v>5</v>
      </c>
      <c r="B32" s="30">
        <f>+SUMIFS('Base '!$BQ:$BQ,'Base '!$BS:$BS,A32,'Base '!$BV:$BV,1,'Base '!$F:$F,"internet")</f>
        <v>1</v>
      </c>
      <c r="C32" s="31">
        <f>+SUMIFS('Base '!$BQ:$BQ,'Base '!$BS:$BS,A32,'Base '!$BW:$BW,1,'Base '!$F:$F,"internet")</f>
        <v>0</v>
      </c>
      <c r="D32" s="36">
        <f>+SUMIFS('Base '!$BQ:$BQ,'Base '!$BS:$BS,A32,'Base '!$BX:$BX,1,'Base '!$F:$F,"internet")</f>
        <v>0</v>
      </c>
      <c r="F32" s="39" t="s">
        <v>208</v>
      </c>
      <c r="G32" s="30">
        <f>+SUM(G28:G31)</f>
        <v>201</v>
      </c>
      <c r="H32" s="31">
        <f t="shared" ref="H32:I32" si="0">+SUM(H28:H31)</f>
        <v>71</v>
      </c>
      <c r="I32" s="36">
        <f t="shared" si="0"/>
        <v>2</v>
      </c>
      <c r="J32" s="40">
        <f>+SUM(G32:I32)</f>
        <v>274</v>
      </c>
    </row>
    <row r="33" spans="1:4" x14ac:dyDescent="0.3">
      <c r="A33" s="29">
        <v>6</v>
      </c>
      <c r="B33" s="30">
        <f>+SUMIFS('Base '!$BQ:$BQ,'Base '!$BS:$BS,A33,'Base '!$BV:$BV,1,'Base '!$F:$F,"internet")</f>
        <v>3</v>
      </c>
      <c r="C33" s="31">
        <f>+SUMIFS('Base '!$BQ:$BQ,'Base '!$BS:$BS,A33,'Base '!$BW:$BW,1,'Base '!$F:$F,"internet")</f>
        <v>2</v>
      </c>
      <c r="D33" s="36">
        <f>+SUMIFS('Base '!$BQ:$BQ,'Base '!$BS:$BS,A33,'Base '!$BX:$BX,1,'Base '!$F:$F,"internet")</f>
        <v>0</v>
      </c>
    </row>
    <row r="34" spans="1:4" x14ac:dyDescent="0.3">
      <c r="A34" s="29">
        <v>7</v>
      </c>
      <c r="B34" s="30">
        <f>+SUMIFS('Base '!$BQ:$BQ,'Base '!$BS:$BS,A34,'Base '!$BV:$BV,1,'Base '!$F:$F,"internet")</f>
        <v>4</v>
      </c>
      <c r="C34" s="31">
        <f>+SUMIFS('Base '!$BQ:$BQ,'Base '!$BS:$BS,A34,'Base '!$BW:$BW,1,'Base '!$F:$F,"internet")</f>
        <v>0</v>
      </c>
      <c r="D34" s="36">
        <f>+SUMIFS('Base '!$BQ:$BQ,'Base '!$BS:$BS,A34,'Base '!$BX:$BX,1,'Base '!$F:$F,"internet")</f>
        <v>0</v>
      </c>
    </row>
    <row r="35" spans="1:4" x14ac:dyDescent="0.3">
      <c r="A35" s="29">
        <v>8</v>
      </c>
      <c r="B35" s="30">
        <f>+SUMIFS('Base '!$BQ:$BQ,'Base '!$BS:$BS,A35,'Base '!$BV:$BV,1,'Base '!$F:$F,"internet")</f>
        <v>14</v>
      </c>
      <c r="C35" s="31">
        <f>+SUMIFS('Base '!$BQ:$BQ,'Base '!$BS:$BS,A35,'Base '!$BW:$BW,1,'Base '!$F:$F,"internet")</f>
        <v>2</v>
      </c>
      <c r="D35" s="36">
        <f>+SUMIFS('Base '!$BQ:$BQ,'Base '!$BS:$BS,A35,'Base '!$BX:$BX,1,'Base '!$F:$F,"internet")</f>
        <v>0</v>
      </c>
    </row>
    <row r="36" spans="1:4" x14ac:dyDescent="0.3">
      <c r="A36" s="29">
        <v>9</v>
      </c>
      <c r="B36" s="30">
        <f>+SUMIFS('Base '!$BQ:$BQ,'Base '!$BS:$BS,A36,'Base '!$BV:$BV,1,'Base '!$F:$F,"internet")</f>
        <v>2</v>
      </c>
      <c r="C36" s="31">
        <f>+SUMIFS('Base '!$BQ:$BQ,'Base '!$BS:$BS,A36,'Base '!$BW:$BW,1,'Base '!$F:$F,"internet")</f>
        <v>1</v>
      </c>
      <c r="D36" s="36">
        <f>+SUMIFS('Base '!$BQ:$BQ,'Base '!$BS:$BS,A36,'Base '!$BX:$BX,1,'Base '!$F:$F,"internet")</f>
        <v>0</v>
      </c>
    </row>
    <row r="37" spans="1:4" x14ac:dyDescent="0.3">
      <c r="A37" s="29">
        <v>10</v>
      </c>
      <c r="B37" s="30">
        <f>+SUMIFS('Base '!$BQ:$BQ,'Base '!$BS:$BS,A37,'Base '!$BV:$BV,1,'Base '!$F:$F,"internet")</f>
        <v>8</v>
      </c>
      <c r="C37" s="31">
        <f>+SUMIFS('Base '!$BQ:$BQ,'Base '!$BS:$BS,A37,'Base '!$BW:$BW,1,'Base '!$F:$F,"internet")</f>
        <v>3</v>
      </c>
      <c r="D37" s="36">
        <f>+SUMIFS('Base '!$BQ:$BQ,'Base '!$BS:$BS,A37,'Base '!$BX:$BX,1,'Base '!$F:$F,"internet")</f>
        <v>0</v>
      </c>
    </row>
    <row r="38" spans="1:4" x14ac:dyDescent="0.3">
      <c r="A38" s="29">
        <v>11</v>
      </c>
      <c r="B38" s="30">
        <f>+SUMIFS('Base '!$BQ:$BQ,'Base '!$BS:$BS,A38,'Base '!$BV:$BV,1,'Base '!$F:$F,"internet")</f>
        <v>3</v>
      </c>
      <c r="C38" s="31">
        <f>+SUMIFS('Base '!$BQ:$BQ,'Base '!$BS:$BS,A38,'Base '!$BW:$BW,1,'Base '!$F:$F,"internet")</f>
        <v>1</v>
      </c>
      <c r="D38" s="36">
        <f>+SUMIFS('Base '!$BQ:$BQ,'Base '!$BS:$BS,A38,'Base '!$BX:$BX,1,'Base '!$F:$F,"internet")</f>
        <v>0</v>
      </c>
    </row>
    <row r="39" spans="1:4" x14ac:dyDescent="0.3">
      <c r="A39" s="29">
        <v>12</v>
      </c>
      <c r="B39" s="30">
        <f>+SUMIFS('Base '!$BQ:$BQ,'Base '!$BS:$BS,A39,'Base '!$BV:$BV,1,'Base '!$F:$F,"internet")</f>
        <v>3</v>
      </c>
      <c r="C39" s="31">
        <f>+SUMIFS('Base '!$BQ:$BQ,'Base '!$BS:$BS,A39,'Base '!$BW:$BW,1,'Base '!$F:$F,"internet")</f>
        <v>0</v>
      </c>
      <c r="D39" s="36">
        <f>+SUMIFS('Base '!$BQ:$BQ,'Base '!$BS:$BS,A39,'Base '!$BX:$BX,1,'Base '!$F:$F,"internet")</f>
        <v>0</v>
      </c>
    </row>
    <row r="40" spans="1:4" x14ac:dyDescent="0.3">
      <c r="A40" s="29">
        <v>13</v>
      </c>
      <c r="B40" s="30">
        <f>+SUMIFS('Base '!$BQ:$BQ,'Base '!$BS:$BS,A40,'Base '!$BV:$BV,1,'Base '!$F:$F,"internet")</f>
        <v>1</v>
      </c>
      <c r="C40" s="31">
        <f>+SUMIFS('Base '!$BQ:$BQ,'Base '!$BS:$BS,A40,'Base '!$BW:$BW,1,'Base '!$F:$F,"internet")</f>
        <v>0</v>
      </c>
      <c r="D40" s="36">
        <f>+SUMIFS('Base '!$BQ:$BQ,'Base '!$BS:$BS,A40,'Base '!$BX:$BX,1,'Base '!$F:$F,"internet")</f>
        <v>0</v>
      </c>
    </row>
    <row r="41" spans="1:4" x14ac:dyDescent="0.3">
      <c r="A41" s="29">
        <v>14</v>
      </c>
      <c r="B41" s="30">
        <f>+SUMIFS('Base '!$BQ:$BQ,'Base '!$BS:$BS,A41,'Base '!$BV:$BV,1,'Base '!$F:$F,"internet")</f>
        <v>2</v>
      </c>
      <c r="C41" s="31">
        <f>+SUMIFS('Base '!$BQ:$BQ,'Base '!$BS:$BS,A41,'Base '!$BW:$BW,1,'Base '!$F:$F,"internet")</f>
        <v>1</v>
      </c>
      <c r="D41" s="36">
        <f>+SUMIFS('Base '!$BQ:$BQ,'Base '!$BS:$BS,A41,'Base '!$BX:$BX,1,'Base '!$F:$F,"internet")</f>
        <v>0</v>
      </c>
    </row>
    <row r="42" spans="1:4" x14ac:dyDescent="0.3">
      <c r="A42" s="29">
        <v>15</v>
      </c>
      <c r="B42" s="30">
        <f>+SUMIFS('Base '!$BQ:$BQ,'Base '!$BS:$BS,A42,'Base '!$BV:$BV,1,'Base '!$F:$F,"internet")</f>
        <v>26</v>
      </c>
      <c r="C42" s="31">
        <f>+SUMIFS('Base '!$BQ:$BQ,'Base '!$BS:$BS,A42,'Base '!$BW:$BW,1,'Base '!$F:$F,"internet")</f>
        <v>7</v>
      </c>
      <c r="D42" s="36">
        <f>+SUMIFS('Base '!$BQ:$BQ,'Base '!$BS:$BS,A42,'Base '!$BX:$BX,1,'Base '!$F:$F,"internet")</f>
        <v>0</v>
      </c>
    </row>
    <row r="43" spans="1:4" x14ac:dyDescent="0.3">
      <c r="A43" s="29">
        <v>16</v>
      </c>
      <c r="B43" s="30">
        <f>+SUMIFS('Base '!$BQ:$BQ,'Base '!$BS:$BS,A43,'Base '!$BV:$BV,1,'Base '!$F:$F,"internet")</f>
        <v>15</v>
      </c>
      <c r="C43" s="31">
        <f>+SUMIFS('Base '!$BQ:$BQ,'Base '!$BS:$BS,A43,'Base '!$BW:$BW,1,'Base '!$F:$F,"internet")</f>
        <v>5</v>
      </c>
      <c r="D43" s="36">
        <f>+SUMIFS('Base '!$BQ:$BQ,'Base '!$BS:$BS,A43,'Base '!$BX:$BX,1,'Base '!$F:$F,"internet")</f>
        <v>0</v>
      </c>
    </row>
    <row r="44" spans="1:4" x14ac:dyDescent="0.3">
      <c r="A44" s="29">
        <v>17</v>
      </c>
      <c r="B44" s="30">
        <f>+SUMIFS('Base '!$BQ:$BQ,'Base '!$BS:$BS,A44,'Base '!$BV:$BV,1,'Base '!$F:$F,"internet")</f>
        <v>43</v>
      </c>
      <c r="C44" s="31">
        <f>+SUMIFS('Base '!$BQ:$BQ,'Base '!$BS:$BS,A44,'Base '!$BW:$BW,1,'Base '!$F:$F,"internet")</f>
        <v>3</v>
      </c>
      <c r="D44" s="36">
        <f>+SUMIFS('Base '!$BQ:$BQ,'Base '!$BS:$BS,A44,'Base '!$BX:$BX,1,'Base '!$F:$F,"internet")</f>
        <v>0</v>
      </c>
    </row>
    <row r="45" spans="1:4" x14ac:dyDescent="0.3">
      <c r="A45" s="29">
        <v>18</v>
      </c>
      <c r="B45" s="30">
        <f>+SUMIFS('Base '!$BQ:$BQ,'Base '!$BS:$BS,A45,'Base '!$BV:$BV,1,'Base '!$F:$F,"internet")</f>
        <v>8</v>
      </c>
      <c r="C45" s="31">
        <f>+SUMIFS('Base '!$BQ:$BQ,'Base '!$BS:$BS,A45,'Base '!$BW:$BW,1,'Base '!$F:$F,"internet")</f>
        <v>4</v>
      </c>
      <c r="D45" s="36">
        <f>+SUMIFS('Base '!$BQ:$BQ,'Base '!$BS:$BS,A45,'Base '!$BX:$BX,1,'Base '!$F:$F,"internet")</f>
        <v>0</v>
      </c>
    </row>
    <row r="46" spans="1:4" x14ac:dyDescent="0.3">
      <c r="A46" s="29">
        <v>19</v>
      </c>
      <c r="B46" s="30">
        <f>+SUMIFS('Base '!$BQ:$BQ,'Base '!$BS:$BS,A46,'Base '!$BV:$BV,1,'Base '!$F:$F,"internet")</f>
        <v>0</v>
      </c>
      <c r="C46" s="31">
        <f>+SUMIFS('Base '!$BQ:$BQ,'Base '!$BS:$BS,A46,'Base '!$BW:$BW,1,'Base '!$F:$F,"internet")</f>
        <v>0</v>
      </c>
      <c r="D46" s="36">
        <f>+SUMIFS('Base '!$BQ:$BQ,'Base '!$BS:$BS,A46,'Base '!$BX:$BX,1,'Base '!$F:$F,"internet")</f>
        <v>0</v>
      </c>
    </row>
    <row r="47" spans="1:4" x14ac:dyDescent="0.3">
      <c r="A47" s="29">
        <v>20</v>
      </c>
      <c r="B47" s="30">
        <f>+SUMIFS('Base '!$BQ:$BQ,'Base '!$BS:$BS,A47,'Base '!$BV:$BV,1,'Base '!$F:$F,"internet")</f>
        <v>1</v>
      </c>
      <c r="C47" s="31">
        <f>+SUMIFS('Base '!$BQ:$BQ,'Base '!$BS:$BS,A47,'Base '!$BW:$BW,1,'Base '!$F:$F,"internet")</f>
        <v>0</v>
      </c>
      <c r="D47" s="36">
        <f>+SUMIFS('Base '!$BQ:$BQ,'Base '!$BS:$BS,A47,'Base '!$BX:$BX,1,'Base '!$F:$F,"internet")</f>
        <v>0</v>
      </c>
    </row>
    <row r="48" spans="1:4" x14ac:dyDescent="0.3">
      <c r="A48" s="29">
        <v>21</v>
      </c>
      <c r="B48" s="30">
        <f>+SUMIFS('Base '!$BQ:$BQ,'Base '!$BS:$BS,A48,'Base '!$BV:$BV,1,'Base '!$F:$F,"internet")</f>
        <v>0</v>
      </c>
      <c r="C48" s="31">
        <f>+SUMIFS('Base '!$BQ:$BQ,'Base '!$BS:$BS,A48,'Base '!$BW:$BW,1,'Base '!$F:$F,"internet")</f>
        <v>0</v>
      </c>
      <c r="D48" s="36">
        <f>+SUMIFS('Base '!$BQ:$BQ,'Base '!$BS:$BS,A48,'Base '!$BX:$BX,1,'Base '!$F:$F,"internet")</f>
        <v>2</v>
      </c>
    </row>
    <row r="49" spans="1:8" x14ac:dyDescent="0.3">
      <c r="A49" s="29">
        <v>22</v>
      </c>
      <c r="B49" s="30">
        <f>+SUMIFS('Base '!$BQ:$BQ,'Base '!$BS:$BS,A49,'Base '!$BV:$BV,1,'Base '!$F:$F,"internet")</f>
        <v>27</v>
      </c>
      <c r="C49" s="31">
        <f>+SUMIFS('Base '!$BQ:$BQ,'Base '!$BS:$BS,A49,'Base '!$BW:$BW,1,'Base '!$F:$F,"internet")</f>
        <v>0</v>
      </c>
      <c r="D49" s="36">
        <f>+SUMIFS('Base '!$BQ:$BQ,'Base '!$BS:$BS,A49,'Base '!$BX:$BX,1,'Base '!$F:$F,"internet")</f>
        <v>0</v>
      </c>
    </row>
    <row r="50" spans="1:8" x14ac:dyDescent="0.3">
      <c r="A50" s="29">
        <v>23</v>
      </c>
      <c r="B50" s="30">
        <f>+SUMIFS('Base '!$BQ:$BQ,'Base '!$BS:$BS,A50,'Base '!$BV:$BV,1,'Base '!$F:$F,"internet")</f>
        <v>8</v>
      </c>
      <c r="C50" s="31">
        <f>+SUMIFS('Base '!$BQ:$BQ,'Base '!$BS:$BS,A50,'Base '!$BW:$BW,1,'Base '!$F:$F,"internet")</f>
        <v>0</v>
      </c>
      <c r="D50" s="36">
        <f>+SUMIFS('Base '!$BQ:$BQ,'Base '!$BS:$BS,A50,'Base '!$BX:$BX,1,'Base '!$F:$F,"internet")</f>
        <v>0</v>
      </c>
    </row>
    <row r="51" spans="1:8" x14ac:dyDescent="0.3">
      <c r="A51" s="29">
        <v>24</v>
      </c>
      <c r="B51" s="30">
        <f>+SUMIFS('Base '!$BQ:$BQ,'Base '!$BS:$BS,A51,'Base '!$BV:$BV,1,'Base '!$F:$F,"internet")</f>
        <v>0</v>
      </c>
      <c r="C51" s="31">
        <f>+SUMIFS('Base '!$BQ:$BQ,'Base '!$BS:$BS,A51,'Base '!$BW:$BW,1,'Base '!$F:$F,"internet")</f>
        <v>3</v>
      </c>
      <c r="D51" s="36">
        <f>+SUMIFS('Base '!$BQ:$BQ,'Base '!$BS:$BS,A51,'Base '!$BX:$BX,1,'Base '!$F:$F,"internet")</f>
        <v>0</v>
      </c>
    </row>
    <row r="52" spans="1:8" x14ac:dyDescent="0.3">
      <c r="A52" s="29">
        <v>25</v>
      </c>
      <c r="B52" s="30">
        <f>+SUMIFS('Base '!$BQ:$BQ,'Base '!$BS:$BS,A52,'Base '!$BV:$BV,1,'Base '!$F:$F,"internet")</f>
        <v>0</v>
      </c>
      <c r="C52" s="31">
        <f>+SUMIFS('Base '!$BQ:$BQ,'Base '!$BS:$BS,A52,'Base '!$BW:$BW,1,'Base '!$F:$F,"internet")</f>
        <v>2</v>
      </c>
      <c r="D52" s="36">
        <f>+SUMIFS('Base '!$BQ:$BQ,'Base '!$BS:$BS,A52,'Base '!$BX:$BX,1,'Base '!$F:$F,"internet")</f>
        <v>0</v>
      </c>
    </row>
    <row r="53" spans="1:8" x14ac:dyDescent="0.3">
      <c r="A53" s="29">
        <v>26</v>
      </c>
      <c r="B53" s="30">
        <f>+SUMIFS('Base '!$BQ:$BQ,'Base '!$BS:$BS,A53,'Base '!$BV:$BV,1,'Base '!$F:$F,"internet")</f>
        <v>0</v>
      </c>
      <c r="C53" s="31">
        <f>+SUMIFS('Base '!$BQ:$BQ,'Base '!$BS:$BS,A53,'Base '!$BW:$BW,1,'Base '!$F:$F,"internet")</f>
        <v>3</v>
      </c>
      <c r="D53" s="36">
        <f>+SUMIFS('Base '!$BQ:$BQ,'Base '!$BS:$BS,A53,'Base '!$BX:$BX,1,'Base '!$F:$F,"internet")</f>
        <v>0</v>
      </c>
    </row>
    <row r="54" spans="1:8" x14ac:dyDescent="0.3">
      <c r="A54" s="29">
        <v>27</v>
      </c>
      <c r="B54" s="30">
        <f>+SUMIFS('Base '!$BQ:$BQ,'Base '!$BS:$BS,A54,'Base '!$BV:$BV,1,'Base '!$F:$F,"internet")</f>
        <v>0</v>
      </c>
      <c r="C54" s="31">
        <f>+SUMIFS('Base '!$BQ:$BQ,'Base '!$BS:$BS,A54,'Base '!$BW:$BW,1,'Base '!$F:$F,"internet")</f>
        <v>0</v>
      </c>
      <c r="D54" s="36">
        <f>+SUMIFS('Base '!$BQ:$BQ,'Base '!$BS:$BS,A54,'Base '!$BX:$BX,1,'Base '!$F:$F,"internet")</f>
        <v>0</v>
      </c>
    </row>
    <row r="55" spans="1:8" x14ac:dyDescent="0.3">
      <c r="A55" s="29">
        <v>28</v>
      </c>
      <c r="B55" s="30">
        <f>+SUMIFS('Base '!$BQ:$BQ,'Base '!$BS:$BS,A55,'Base '!$BV:$BV,1,'Base '!$F:$F,"internet")</f>
        <v>0</v>
      </c>
      <c r="C55" s="31">
        <f>+SUMIFS('Base '!$BQ:$BQ,'Base '!$BS:$BS,A55,'Base '!$BW:$BW,1,'Base '!$F:$F,"internet")</f>
        <v>1</v>
      </c>
      <c r="D55" s="36">
        <f>+SUMIFS('Base '!$BQ:$BQ,'Base '!$BS:$BS,A55,'Base '!$BX:$BX,1,'Base '!$F:$F,"internet")</f>
        <v>0</v>
      </c>
    </row>
    <row r="56" spans="1:8" x14ac:dyDescent="0.3">
      <c r="A56" s="29">
        <v>29</v>
      </c>
      <c r="B56" s="30">
        <f>+SUMIFS('Base '!$BQ:$BQ,'Base '!$BS:$BS,A56,'Base '!$BV:$BV,1,'Base '!$F:$F,"internet")</f>
        <v>3</v>
      </c>
      <c r="C56" s="31">
        <f>+SUMIFS('Base '!$BQ:$BQ,'Base '!$BS:$BS,A56,'Base '!$BW:$BW,1,'Base '!$F:$F,"internet")</f>
        <v>0</v>
      </c>
      <c r="D56" s="36">
        <f>+SUMIFS('Base '!$BQ:$BQ,'Base '!$BS:$BS,A56,'Base '!$BX:$BX,1,'Base '!$F:$F,"internet")</f>
        <v>0</v>
      </c>
    </row>
    <row r="57" spans="1:8" x14ac:dyDescent="0.3">
      <c r="A57" s="29">
        <v>30</v>
      </c>
      <c r="B57" s="30">
        <f>+SUMIFS('Base '!$BQ:$BQ,'Base '!$BS:$BS,A57,'Base '!$BV:$BV,1,'Base '!$F:$F,"internet")</f>
        <v>1</v>
      </c>
      <c r="C57" s="31">
        <f>+SUMIFS('Base '!$BQ:$BQ,'Base '!$BS:$BS,A57,'Base '!$BW:$BW,1,'Base '!$F:$F,"internet")</f>
        <v>1</v>
      </c>
      <c r="D57" s="36">
        <f>+SUMIFS('Base '!$BQ:$BQ,'Base '!$BS:$BS,A57,'Base '!$BX:$BX,1,'Base '!$F:$F,"internet")</f>
        <v>0</v>
      </c>
    </row>
    <row r="58" spans="1:8" x14ac:dyDescent="0.3">
      <c r="A58" s="26">
        <v>31</v>
      </c>
      <c r="B58" s="30">
        <f>+SUMIFS('Base '!$BQ:$BQ,'Base '!$BS:$BS,A58,'Base '!$BV:$BV,1,'Base '!$F:$F,"internet")</f>
        <v>3</v>
      </c>
      <c r="C58" s="31">
        <f>+SUMIFS('Base '!$BQ:$BQ,'Base '!$BS:$BS,A58,'Base '!$BW:$BW,1,'Base '!$F:$F,"internet")</f>
        <v>0</v>
      </c>
      <c r="D58" s="36">
        <f>+SUMIFS('Base '!$BQ:$BQ,'Base '!$BS:$BS,A58,'Base '!$BX:$BX,1,'Base '!$F:$F,"internet")</f>
        <v>0</v>
      </c>
    </row>
    <row r="59" spans="1:8" x14ac:dyDescent="0.3">
      <c r="A59" s="26"/>
      <c r="B59" s="27"/>
      <c r="C59" s="27"/>
      <c r="D59" s="27"/>
    </row>
    <row r="60" spans="1:8" x14ac:dyDescent="0.3">
      <c r="A60" s="26"/>
      <c r="B60" s="27"/>
      <c r="C60" s="27"/>
      <c r="D60" s="27"/>
    </row>
    <row r="61" spans="1:8" x14ac:dyDescent="0.3">
      <c r="A61" s="26"/>
      <c r="B61" s="27"/>
      <c r="C61" s="27"/>
      <c r="D61" s="27"/>
    </row>
    <row r="62" spans="1:8" x14ac:dyDescent="0.3">
      <c r="A62" s="26"/>
      <c r="B62" s="27"/>
      <c r="C62" s="27"/>
      <c r="D62" s="27"/>
    </row>
    <row r="64" spans="1:8" x14ac:dyDescent="0.3">
      <c r="A64" s="6" t="s">
        <v>5</v>
      </c>
      <c r="B64" s="6" t="s">
        <v>66</v>
      </c>
      <c r="D64" s="6" t="s">
        <v>5</v>
      </c>
      <c r="E64" s="6" t="s">
        <v>66</v>
      </c>
      <c r="G64" s="6" t="s">
        <v>5</v>
      </c>
      <c r="H64" s="6" t="s">
        <v>66</v>
      </c>
    </row>
    <row r="65" spans="1:9" x14ac:dyDescent="0.3"/>
    <row r="66" spans="1:9" x14ac:dyDescent="0.3">
      <c r="A66" s="6" t="s">
        <v>198</v>
      </c>
      <c r="B66" s="44" t="s">
        <v>201</v>
      </c>
      <c r="D66" s="6" t="s">
        <v>198</v>
      </c>
      <c r="E66" s="6" t="s">
        <v>202</v>
      </c>
      <c r="F66" s="6" t="s">
        <v>295</v>
      </c>
      <c r="G66" s="6" t="s">
        <v>198</v>
      </c>
      <c r="H66" s="6" t="s">
        <v>202</v>
      </c>
      <c r="I66" s="6" t="s">
        <v>295</v>
      </c>
    </row>
    <row r="67" spans="1:9" x14ac:dyDescent="0.3">
      <c r="A67" s="42" t="s">
        <v>174</v>
      </c>
      <c r="B67" s="102">
        <v>0.29197080291970801</v>
      </c>
      <c r="D67" s="42" t="s">
        <v>212</v>
      </c>
      <c r="E67" s="9">
        <v>3.4523124999999899</v>
      </c>
      <c r="F67" s="9">
        <v>160</v>
      </c>
      <c r="G67" s="42" t="s">
        <v>67</v>
      </c>
      <c r="H67" s="9">
        <v>3.3356349206349214</v>
      </c>
      <c r="I67" s="9">
        <v>63</v>
      </c>
    </row>
    <row r="68" spans="1:9" x14ac:dyDescent="0.3">
      <c r="A68" s="42" t="s">
        <v>224</v>
      </c>
      <c r="B68" s="102">
        <v>0.14233576642335766</v>
      </c>
      <c r="D68" s="42" t="s">
        <v>260</v>
      </c>
      <c r="E68" s="9">
        <v>3.7050000000000005</v>
      </c>
      <c r="F68" s="9">
        <v>7</v>
      </c>
      <c r="G68" s="42" t="s">
        <v>95</v>
      </c>
      <c r="H68" s="9">
        <v>3.4364285714285718</v>
      </c>
      <c r="I68" s="9">
        <v>28</v>
      </c>
    </row>
    <row r="69" spans="1:9" x14ac:dyDescent="0.3">
      <c r="A69" s="42" t="s">
        <v>221</v>
      </c>
      <c r="B69" s="102">
        <v>8.7591240875912413E-2</v>
      </c>
      <c r="D69" s="42" t="s">
        <v>1057</v>
      </c>
      <c r="E69" s="9">
        <v>3.7264285714285714</v>
      </c>
      <c r="F69" s="9">
        <v>7</v>
      </c>
      <c r="G69" s="42" t="s">
        <v>80</v>
      </c>
      <c r="H69" s="9">
        <v>3.4286842105263156</v>
      </c>
      <c r="I69" s="9">
        <v>19</v>
      </c>
    </row>
    <row r="70" spans="1:9" x14ac:dyDescent="0.3">
      <c r="A70" s="42" t="s">
        <v>420</v>
      </c>
      <c r="B70" s="102">
        <v>8.0291970802919707E-2</v>
      </c>
      <c r="D70" s="42" t="s">
        <v>133</v>
      </c>
      <c r="E70" s="9">
        <v>3.4707142857142848</v>
      </c>
      <c r="F70" s="9">
        <v>7</v>
      </c>
      <c r="G70" s="42" t="s">
        <v>107</v>
      </c>
      <c r="H70" s="9">
        <v>3.2582352941176471</v>
      </c>
      <c r="I70" s="9">
        <v>17</v>
      </c>
    </row>
    <row r="71" spans="1:9" x14ac:dyDescent="0.3">
      <c r="A71" s="42" t="s">
        <v>267</v>
      </c>
      <c r="B71" s="102">
        <v>5.4744525547445258E-2</v>
      </c>
      <c r="D71" s="42" t="s">
        <v>365</v>
      </c>
      <c r="E71" s="9">
        <v>3.1374999999999993</v>
      </c>
      <c r="F71" s="9">
        <v>6</v>
      </c>
      <c r="G71" s="42" t="s">
        <v>86</v>
      </c>
      <c r="H71" s="9">
        <v>3.5050000000000003</v>
      </c>
      <c r="I71" s="9">
        <v>16</v>
      </c>
    </row>
    <row r="72" spans="1:9" x14ac:dyDescent="0.3">
      <c r="A72" s="42" t="s">
        <v>497</v>
      </c>
      <c r="B72" s="102">
        <v>5.1094890510948905E-2</v>
      </c>
      <c r="D72" s="42" t="s">
        <v>176</v>
      </c>
      <c r="E72" s="9">
        <v>3.3725000000000001</v>
      </c>
      <c r="F72" s="9">
        <v>6</v>
      </c>
      <c r="G72" s="42" t="s">
        <v>76</v>
      </c>
      <c r="H72" s="9">
        <v>3.314333333333332</v>
      </c>
      <c r="I72" s="9">
        <v>15</v>
      </c>
    </row>
    <row r="73" spans="1:9" x14ac:dyDescent="0.3">
      <c r="A73" s="42" t="s">
        <v>220</v>
      </c>
      <c r="B73" s="102">
        <v>3.6496350364963501E-2</v>
      </c>
      <c r="D73" s="42" t="s">
        <v>829</v>
      </c>
      <c r="E73" s="9">
        <v>4.416666666666667</v>
      </c>
      <c r="F73" s="9">
        <v>6</v>
      </c>
      <c r="G73" s="42" t="s">
        <v>113</v>
      </c>
      <c r="H73" s="9">
        <v>3.3830769230769233</v>
      </c>
      <c r="I73" s="9">
        <v>13</v>
      </c>
    </row>
    <row r="74" spans="1:9" x14ac:dyDescent="0.3">
      <c r="A74" s="42" t="s">
        <v>269</v>
      </c>
      <c r="B74" s="102">
        <v>3.2846715328467155E-2</v>
      </c>
      <c r="D74" s="42" t="s">
        <v>346</v>
      </c>
      <c r="E74" s="9">
        <v>3.28</v>
      </c>
      <c r="F74" s="9">
        <v>5</v>
      </c>
      <c r="G74" s="42" t="s">
        <v>88</v>
      </c>
      <c r="H74" s="9">
        <v>3.4954166666666668</v>
      </c>
      <c r="I74" s="9">
        <v>12</v>
      </c>
    </row>
    <row r="75" spans="1:9" x14ac:dyDescent="0.3">
      <c r="A75" s="42" t="s">
        <v>167</v>
      </c>
      <c r="B75" s="102">
        <v>2.9197080291970802E-2</v>
      </c>
      <c r="D75" s="42" t="s">
        <v>2046</v>
      </c>
      <c r="E75" s="9">
        <v>3.4362499999999994</v>
      </c>
      <c r="F75" s="9">
        <v>4</v>
      </c>
      <c r="G75" s="42" t="s">
        <v>136</v>
      </c>
      <c r="H75" s="9">
        <v>3.5225</v>
      </c>
      <c r="I75" s="9">
        <v>10</v>
      </c>
    </row>
    <row r="76" spans="1:9" x14ac:dyDescent="0.3">
      <c r="A76" s="42" t="s">
        <v>214</v>
      </c>
      <c r="B76" s="102">
        <v>2.5547445255474453E-2</v>
      </c>
      <c r="D76" s="42" t="s">
        <v>328</v>
      </c>
      <c r="E76" s="9">
        <v>3.4362499999999994</v>
      </c>
      <c r="F76" s="9">
        <v>4</v>
      </c>
      <c r="G76" s="42" t="s">
        <v>101</v>
      </c>
      <c r="H76" s="9">
        <v>3.5</v>
      </c>
      <c r="I76" s="9">
        <v>10</v>
      </c>
    </row>
    <row r="77" spans="1:9" x14ac:dyDescent="0.3">
      <c r="A77" s="42" t="s">
        <v>229</v>
      </c>
      <c r="B77" s="102">
        <v>2.1897810218978103E-2</v>
      </c>
      <c r="D77" s="42" t="s">
        <v>1106</v>
      </c>
      <c r="E77" s="9">
        <v>3.5924999999999994</v>
      </c>
      <c r="F77" s="9">
        <v>4</v>
      </c>
      <c r="G77" s="42" t="s">
        <v>105</v>
      </c>
      <c r="H77" s="9">
        <v>3.4805555555555561</v>
      </c>
      <c r="I77" s="9">
        <v>9</v>
      </c>
    </row>
    <row r="78" spans="1:9" x14ac:dyDescent="0.3">
      <c r="A78" s="42" t="s">
        <v>215</v>
      </c>
      <c r="B78" s="102">
        <v>1.824817518248175E-2</v>
      </c>
      <c r="D78" s="42" t="s">
        <v>718</v>
      </c>
      <c r="E78" s="9">
        <v>4.6349999999999998</v>
      </c>
      <c r="F78" s="9">
        <v>3</v>
      </c>
      <c r="G78" s="42" t="s">
        <v>109</v>
      </c>
      <c r="H78" s="9">
        <v>4.0875000000000004</v>
      </c>
      <c r="I78" s="9">
        <v>8</v>
      </c>
    </row>
    <row r="79" spans="1:9" x14ac:dyDescent="0.3">
      <c r="A79" s="42" t="s">
        <v>184</v>
      </c>
      <c r="B79" s="102">
        <v>1.824817518248175E-2</v>
      </c>
      <c r="D79" s="42" t="s">
        <v>115</v>
      </c>
      <c r="E79" s="9">
        <v>3.2799999999999994</v>
      </c>
      <c r="F79" s="9">
        <v>3</v>
      </c>
      <c r="G79" s="42" t="s">
        <v>151</v>
      </c>
      <c r="H79" s="9">
        <v>4.416666666666667</v>
      </c>
      <c r="I79" s="9">
        <v>6</v>
      </c>
    </row>
    <row r="80" spans="1:9" x14ac:dyDescent="0.3">
      <c r="A80" s="42" t="s">
        <v>219</v>
      </c>
      <c r="B80" s="102">
        <v>1.4598540145985401E-2</v>
      </c>
      <c r="D80" s="42" t="s">
        <v>1615</v>
      </c>
      <c r="E80" s="9">
        <v>3.7499999999999996</v>
      </c>
      <c r="F80" s="9">
        <v>3</v>
      </c>
      <c r="G80" s="42" t="s">
        <v>97</v>
      </c>
      <c r="H80" s="9">
        <v>3.2969999999999997</v>
      </c>
      <c r="I80" s="9">
        <v>5</v>
      </c>
    </row>
    <row r="81" spans="1:9" x14ac:dyDescent="0.3">
      <c r="A81" s="42" t="s">
        <v>262</v>
      </c>
      <c r="B81" s="102">
        <v>1.4598540145985401E-2</v>
      </c>
      <c r="D81" s="42" t="s">
        <v>2681</v>
      </c>
      <c r="E81" s="9">
        <v>2.9433333333333338</v>
      </c>
      <c r="F81" s="9">
        <v>3</v>
      </c>
      <c r="G81" s="42" t="s">
        <v>139</v>
      </c>
      <c r="H81" s="9">
        <v>3.6709999999999994</v>
      </c>
      <c r="I81" s="9">
        <v>5</v>
      </c>
    </row>
    <row r="82" spans="1:9" x14ac:dyDescent="0.3">
      <c r="A82" s="42" t="s">
        <v>314</v>
      </c>
      <c r="B82" s="102">
        <v>1.0948905109489052E-2</v>
      </c>
      <c r="D82" s="42" t="s">
        <v>1866</v>
      </c>
      <c r="E82" s="9">
        <v>2.7349999999999994</v>
      </c>
      <c r="F82" s="9">
        <v>3</v>
      </c>
      <c r="G82" s="42" t="s">
        <v>153</v>
      </c>
      <c r="H82" s="9">
        <v>3.5769999999999995</v>
      </c>
      <c r="I82" s="9">
        <v>5</v>
      </c>
    </row>
    <row r="83" spans="1:9" x14ac:dyDescent="0.3">
      <c r="A83" s="42" t="s">
        <v>216</v>
      </c>
      <c r="B83" s="102">
        <v>1.0948905109489052E-2</v>
      </c>
      <c r="D83" s="42" t="s">
        <v>1676</v>
      </c>
      <c r="E83" s="9">
        <v>3.3199999999999994</v>
      </c>
      <c r="F83" s="9">
        <v>2</v>
      </c>
      <c r="G83" s="42" t="s">
        <v>158</v>
      </c>
      <c r="H83" s="9">
        <v>3.78</v>
      </c>
      <c r="I83" s="9">
        <v>5</v>
      </c>
    </row>
    <row r="84" spans="1:9" hidden="1" x14ac:dyDescent="0.3">
      <c r="A84" s="42" t="s">
        <v>241</v>
      </c>
      <c r="B84" s="102">
        <v>1.0948905109489052E-2</v>
      </c>
      <c r="D84" s="42" t="s">
        <v>232</v>
      </c>
      <c r="E84" s="9">
        <v>4</v>
      </c>
      <c r="F84" s="9">
        <v>2</v>
      </c>
      <c r="G84" s="42" t="s">
        <v>103</v>
      </c>
      <c r="H84" s="9">
        <v>3.7487499999999994</v>
      </c>
      <c r="I84" s="9">
        <v>4</v>
      </c>
    </row>
    <row r="85" spans="1:9" hidden="1" x14ac:dyDescent="0.3">
      <c r="A85" s="42" t="s">
        <v>3013</v>
      </c>
      <c r="B85" s="101">
        <v>7.2992700729927005E-3</v>
      </c>
      <c r="D85" s="42" t="s">
        <v>853</v>
      </c>
      <c r="E85" s="9">
        <v>3.9049999999999994</v>
      </c>
      <c r="F85" s="9">
        <v>2</v>
      </c>
      <c r="G85" s="42" t="s">
        <v>90</v>
      </c>
      <c r="H85" s="9">
        <v>3.5737499999999995</v>
      </c>
      <c r="I85" s="9">
        <v>4</v>
      </c>
    </row>
    <row r="86" spans="1:9" hidden="1" x14ac:dyDescent="0.3">
      <c r="A86" s="42" t="s">
        <v>218</v>
      </c>
      <c r="B86" s="102">
        <v>7.2992700729927005E-3</v>
      </c>
      <c r="D86" s="42" t="s">
        <v>418</v>
      </c>
      <c r="E86" s="9">
        <v>3.2050000000000001</v>
      </c>
      <c r="F86" s="9">
        <v>2</v>
      </c>
      <c r="G86" s="42" t="s">
        <v>99</v>
      </c>
      <c r="H86" s="9">
        <v>3.9049999999999994</v>
      </c>
      <c r="I86" s="9">
        <v>3</v>
      </c>
    </row>
    <row r="87" spans="1:9" hidden="1" x14ac:dyDescent="0.3">
      <c r="A87" s="42" t="s">
        <v>166</v>
      </c>
      <c r="B87" s="101">
        <v>7.2992700729927005E-3</v>
      </c>
      <c r="D87" s="42" t="s">
        <v>237</v>
      </c>
      <c r="E87" s="9">
        <v>3.9049999999999994</v>
      </c>
      <c r="F87" s="9">
        <v>2</v>
      </c>
      <c r="G87" s="42" t="s">
        <v>280</v>
      </c>
      <c r="H87" s="9">
        <v>3.4883333333333328</v>
      </c>
      <c r="I87" s="9">
        <v>3</v>
      </c>
    </row>
    <row r="88" spans="1:9" hidden="1" x14ac:dyDescent="0.3">
      <c r="A88" s="42" t="s">
        <v>230</v>
      </c>
      <c r="B88" s="102">
        <v>3.6496350364963502E-3</v>
      </c>
      <c r="D88" s="42" t="s">
        <v>271</v>
      </c>
      <c r="E88" s="9">
        <v>1.095</v>
      </c>
      <c r="F88" s="9">
        <v>2</v>
      </c>
      <c r="G88" s="42" t="s">
        <v>254</v>
      </c>
      <c r="H88" s="9">
        <v>3.9049999999999994</v>
      </c>
      <c r="I88" s="9">
        <v>2</v>
      </c>
    </row>
    <row r="89" spans="1:9" hidden="1" x14ac:dyDescent="0.3">
      <c r="A89" s="42" t="s">
        <v>342</v>
      </c>
      <c r="B89" s="101">
        <v>3.6496350364963502E-3</v>
      </c>
      <c r="D89" s="42" t="s">
        <v>266</v>
      </c>
      <c r="E89" s="9">
        <v>3.2799999999999994</v>
      </c>
      <c r="F89" s="9">
        <v>2</v>
      </c>
      <c r="G89" s="42" t="s">
        <v>2221</v>
      </c>
      <c r="H89" s="9">
        <v>3.085</v>
      </c>
      <c r="I89" s="9">
        <v>2</v>
      </c>
    </row>
    <row r="90" spans="1:9" hidden="1" x14ac:dyDescent="0.3">
      <c r="A90" s="42" t="s">
        <v>1073</v>
      </c>
      <c r="B90" s="102">
        <v>3.6496350364963502E-3</v>
      </c>
      <c r="D90" s="42" t="s">
        <v>466</v>
      </c>
      <c r="E90" s="9">
        <v>3.2050000000000001</v>
      </c>
      <c r="F90" s="9">
        <v>1</v>
      </c>
      <c r="G90" s="42" t="s">
        <v>146</v>
      </c>
      <c r="H90" s="9">
        <v>3.5924999999999994</v>
      </c>
      <c r="I90" s="9">
        <v>2</v>
      </c>
    </row>
    <row r="91" spans="1:9" hidden="1" x14ac:dyDescent="0.3">
      <c r="A91" s="42" t="s">
        <v>299</v>
      </c>
      <c r="B91" s="101">
        <v>3.6496350364963502E-3</v>
      </c>
      <c r="D91" s="42" t="s">
        <v>1995</v>
      </c>
      <c r="E91" s="9">
        <v>3.2799999999999994</v>
      </c>
      <c r="F91" s="9">
        <v>1</v>
      </c>
      <c r="G91" s="42" t="s">
        <v>168</v>
      </c>
      <c r="H91" s="9">
        <v>3.125</v>
      </c>
      <c r="I91" s="9">
        <v>2</v>
      </c>
    </row>
    <row r="92" spans="1:9" hidden="1" x14ac:dyDescent="0.3">
      <c r="A92" s="42" t="s">
        <v>222</v>
      </c>
      <c r="B92" s="102">
        <v>3.6496350364963502E-3</v>
      </c>
      <c r="D92" s="42" t="s">
        <v>1651</v>
      </c>
      <c r="E92" s="9">
        <v>4.0650000000000004</v>
      </c>
      <c r="F92" s="9">
        <v>1</v>
      </c>
      <c r="G92" s="42" t="s">
        <v>335</v>
      </c>
      <c r="H92" s="9">
        <v>3.9049999999999994</v>
      </c>
      <c r="I92" s="9">
        <v>1</v>
      </c>
    </row>
    <row r="93" spans="1:9" hidden="1" x14ac:dyDescent="0.3">
      <c r="A93" s="42" t="s">
        <v>344</v>
      </c>
      <c r="B93" s="101">
        <v>3.6496350364963502E-3</v>
      </c>
      <c r="D93" s="42" t="s">
        <v>228</v>
      </c>
      <c r="E93" s="9">
        <v>2.8900000000000006</v>
      </c>
      <c r="F93" s="9">
        <v>1</v>
      </c>
      <c r="G93" s="42" t="s">
        <v>1875</v>
      </c>
      <c r="H93" s="9">
        <v>3.9049999999999994</v>
      </c>
      <c r="I93" s="9">
        <v>1</v>
      </c>
    </row>
    <row r="94" spans="1:9" hidden="1" x14ac:dyDescent="0.3">
      <c r="A94" s="42" t="s">
        <v>235</v>
      </c>
      <c r="B94" s="102">
        <v>3.6496350364963502E-3</v>
      </c>
      <c r="D94" s="42" t="s">
        <v>3011</v>
      </c>
      <c r="E94" s="9">
        <v>3.4399999999999995</v>
      </c>
      <c r="F94" s="9">
        <v>1</v>
      </c>
      <c r="G94" s="42" t="s">
        <v>1299</v>
      </c>
      <c r="H94" s="9">
        <v>3.2050000000000001</v>
      </c>
      <c r="I94" s="9">
        <v>1</v>
      </c>
    </row>
    <row r="95" spans="1:9" hidden="1" x14ac:dyDescent="0.3">
      <c r="A95" s="42" t="s">
        <v>199</v>
      </c>
      <c r="B95" s="101">
        <v>1</v>
      </c>
      <c r="D95" s="42" t="s">
        <v>3051</v>
      </c>
      <c r="E95" s="9">
        <v>2.8149999999999995</v>
      </c>
      <c r="F95" s="9">
        <v>1</v>
      </c>
      <c r="G95" s="42" t="s">
        <v>2736</v>
      </c>
      <c r="H95" s="9">
        <v>3.9049999999999994</v>
      </c>
      <c r="I95" s="9">
        <v>1</v>
      </c>
    </row>
    <row r="96" spans="1:9" hidden="1" x14ac:dyDescent="0.3">
      <c r="A96"/>
      <c r="B96"/>
      <c r="D96" s="42" t="s">
        <v>1383</v>
      </c>
      <c r="E96" s="9">
        <v>2.9700000000000006</v>
      </c>
      <c r="F96" s="9">
        <v>1</v>
      </c>
      <c r="G96" s="42" t="s">
        <v>92</v>
      </c>
      <c r="H96" s="9">
        <v>2.9700000000000006</v>
      </c>
      <c r="I96" s="9">
        <v>1</v>
      </c>
    </row>
    <row r="97" spans="1:9" hidden="1" x14ac:dyDescent="0.3">
      <c r="A97"/>
      <c r="B97"/>
      <c r="D97" s="42" t="s">
        <v>2698</v>
      </c>
      <c r="E97" s="9">
        <v>3.9049999999999994</v>
      </c>
      <c r="F97" s="9">
        <v>1</v>
      </c>
      <c r="G97" s="42" t="s">
        <v>148</v>
      </c>
      <c r="H97" s="9">
        <v>2.9700000000000006</v>
      </c>
      <c r="I97" s="9">
        <v>1</v>
      </c>
    </row>
    <row r="98" spans="1:9" hidden="1" x14ac:dyDescent="0.3">
      <c r="A98"/>
      <c r="B98"/>
      <c r="D98" s="42" t="s">
        <v>1388</v>
      </c>
      <c r="E98" s="9">
        <v>3.9049999999999994</v>
      </c>
      <c r="F98" s="9">
        <v>1</v>
      </c>
      <c r="G98" s="42" t="s">
        <v>199</v>
      </c>
      <c r="H98" s="9">
        <v>3.4698540145985324</v>
      </c>
      <c r="I98" s="9">
        <v>274</v>
      </c>
    </row>
    <row r="99" spans="1:9" hidden="1" x14ac:dyDescent="0.3">
      <c r="A99"/>
      <c r="B99"/>
      <c r="D99" s="42" t="s">
        <v>329</v>
      </c>
      <c r="E99" s="9">
        <v>2.8900000000000006</v>
      </c>
      <c r="F99" s="9">
        <v>1</v>
      </c>
      <c r="G99"/>
      <c r="H99"/>
      <c r="I99"/>
    </row>
    <row r="100" spans="1:9" hidden="1" x14ac:dyDescent="0.3">
      <c r="A100"/>
      <c r="B100"/>
      <c r="D100" s="42" t="s">
        <v>2193</v>
      </c>
      <c r="E100" s="9">
        <v>3.2799999999999994</v>
      </c>
      <c r="F100" s="9">
        <v>1</v>
      </c>
      <c r="G100"/>
      <c r="H100"/>
      <c r="I100"/>
    </row>
    <row r="101" spans="1:9" hidden="1" x14ac:dyDescent="0.3">
      <c r="A101"/>
      <c r="B101"/>
      <c r="D101" s="42" t="s">
        <v>370</v>
      </c>
      <c r="E101" s="9">
        <v>3.9049999999999994</v>
      </c>
      <c r="F101" s="9">
        <v>1</v>
      </c>
      <c r="G101"/>
      <c r="H101"/>
      <c r="I101"/>
    </row>
    <row r="102" spans="1:9" hidden="1" x14ac:dyDescent="0.3">
      <c r="A102"/>
      <c r="B102"/>
      <c r="D102" s="42" t="s">
        <v>977</v>
      </c>
      <c r="E102" s="9">
        <v>3.9049999999999994</v>
      </c>
      <c r="F102" s="9">
        <v>1</v>
      </c>
      <c r="G102"/>
      <c r="H102"/>
      <c r="I102"/>
    </row>
    <row r="103" spans="1:9" hidden="1" x14ac:dyDescent="0.3">
      <c r="A103"/>
      <c r="B103"/>
      <c r="D103" s="42" t="s">
        <v>339</v>
      </c>
      <c r="E103" s="9">
        <v>3.9049999999999994</v>
      </c>
      <c r="F103" s="9">
        <v>1</v>
      </c>
      <c r="G103"/>
      <c r="H103"/>
      <c r="I103"/>
    </row>
    <row r="104" spans="1:9" hidden="1" x14ac:dyDescent="0.3">
      <c r="A104"/>
      <c r="B104"/>
      <c r="D104" s="42" t="s">
        <v>1262</v>
      </c>
      <c r="E104" s="9">
        <v>3.9049999999999994</v>
      </c>
      <c r="F104" s="9">
        <v>1</v>
      </c>
      <c r="G104"/>
      <c r="H104"/>
      <c r="I104"/>
    </row>
    <row r="105" spans="1:9" hidden="1" x14ac:dyDescent="0.3">
      <c r="A105"/>
      <c r="B105"/>
      <c r="D105" s="42" t="s">
        <v>93</v>
      </c>
      <c r="E105" s="9">
        <v>2.9700000000000006</v>
      </c>
      <c r="F105" s="9">
        <v>1</v>
      </c>
      <c r="G105"/>
      <c r="H105"/>
      <c r="I105"/>
    </row>
    <row r="106" spans="1:9" hidden="1" x14ac:dyDescent="0.3">
      <c r="A106"/>
      <c r="B106"/>
      <c r="D106" s="42" t="s">
        <v>263</v>
      </c>
      <c r="E106" s="9">
        <v>3.2799999999999994</v>
      </c>
      <c r="F106" s="9">
        <v>1</v>
      </c>
      <c r="G106"/>
      <c r="H106"/>
      <c r="I106"/>
    </row>
    <row r="107" spans="1:9" hidden="1" x14ac:dyDescent="0.3">
      <c r="A107"/>
      <c r="B107"/>
      <c r="D107" s="42" t="s">
        <v>364</v>
      </c>
      <c r="E107" s="9">
        <v>2.9700000000000006</v>
      </c>
      <c r="F107" s="9">
        <v>1</v>
      </c>
      <c r="G107"/>
      <c r="H107"/>
      <c r="I107"/>
    </row>
    <row r="108" spans="1:9" hidden="1" x14ac:dyDescent="0.3">
      <c r="A108"/>
      <c r="B108"/>
      <c r="D108" s="42" t="s">
        <v>1672</v>
      </c>
      <c r="E108" s="9">
        <v>3.9049999999999994</v>
      </c>
      <c r="F108" s="9">
        <v>1</v>
      </c>
      <c r="G108"/>
      <c r="H108"/>
      <c r="I108"/>
    </row>
    <row r="109" spans="1:9" hidden="1" x14ac:dyDescent="0.3">
      <c r="A109"/>
      <c r="B109"/>
      <c r="D109" s="42" t="s">
        <v>169</v>
      </c>
      <c r="E109" s="9">
        <v>2.9700000000000006</v>
      </c>
      <c r="F109" s="9">
        <v>1</v>
      </c>
      <c r="G109"/>
      <c r="H109"/>
      <c r="I109"/>
    </row>
    <row r="110" spans="1:9" hidden="1" x14ac:dyDescent="0.3">
      <c r="A110"/>
      <c r="B110"/>
      <c r="D110" s="42" t="s">
        <v>286</v>
      </c>
      <c r="E110" s="9">
        <v>3.9049999999999994</v>
      </c>
      <c r="F110" s="9">
        <v>1</v>
      </c>
      <c r="G110"/>
      <c r="H110"/>
      <c r="I110"/>
    </row>
    <row r="111" spans="1:9" hidden="1" x14ac:dyDescent="0.3">
      <c r="A111"/>
      <c r="B111"/>
      <c r="D111" s="42" t="s">
        <v>488</v>
      </c>
      <c r="E111" s="9">
        <v>3.2050000000000001</v>
      </c>
      <c r="F111" s="9">
        <v>1</v>
      </c>
      <c r="G111"/>
      <c r="H111"/>
      <c r="I111"/>
    </row>
    <row r="112" spans="1:9" hidden="1" x14ac:dyDescent="0.3">
      <c r="A112"/>
      <c r="B112"/>
      <c r="D112" s="42" t="s">
        <v>2137</v>
      </c>
      <c r="E112" s="9">
        <v>3.2799999999999994</v>
      </c>
      <c r="F112" s="9">
        <v>1</v>
      </c>
      <c r="G112"/>
      <c r="H112"/>
      <c r="I112"/>
    </row>
    <row r="113" spans="1:9" hidden="1" x14ac:dyDescent="0.3">
      <c r="A113"/>
      <c r="B113"/>
      <c r="D113" s="42" t="s">
        <v>509</v>
      </c>
      <c r="E113" s="9">
        <v>3.9049999999999994</v>
      </c>
      <c r="F113" s="9">
        <v>1</v>
      </c>
      <c r="G113"/>
      <c r="H113"/>
      <c r="I113"/>
    </row>
    <row r="114" spans="1:9" hidden="1" x14ac:dyDescent="0.3">
      <c r="A114"/>
      <c r="B114"/>
      <c r="D114" s="42" t="s">
        <v>2609</v>
      </c>
      <c r="E114" s="9">
        <v>4.0650000000000004</v>
      </c>
      <c r="F114" s="9">
        <v>1</v>
      </c>
      <c r="G114"/>
      <c r="H114"/>
      <c r="I114"/>
    </row>
    <row r="115" spans="1:9" hidden="1" x14ac:dyDescent="0.3">
      <c r="A115"/>
      <c r="B115"/>
      <c r="D115" s="42" t="s">
        <v>255</v>
      </c>
      <c r="E115" s="9">
        <v>3.9049999999999994</v>
      </c>
      <c r="F115" s="9">
        <v>1</v>
      </c>
      <c r="G115"/>
      <c r="H115"/>
      <c r="I115"/>
    </row>
    <row r="116" spans="1:9" hidden="1" x14ac:dyDescent="0.3">
      <c r="A116"/>
      <c r="B116"/>
      <c r="D116" s="42" t="s">
        <v>293</v>
      </c>
      <c r="E116" s="9">
        <v>3.4399999999999995</v>
      </c>
      <c r="F116" s="9">
        <v>1</v>
      </c>
    </row>
    <row r="117" spans="1:9" hidden="1" x14ac:dyDescent="0.3">
      <c r="A117"/>
      <c r="B117"/>
      <c r="D117" s="42" t="s">
        <v>864</v>
      </c>
      <c r="E117" s="9">
        <v>2.8149999999999995</v>
      </c>
      <c r="F117" s="9">
        <v>1</v>
      </c>
    </row>
    <row r="118" spans="1:9" hidden="1" x14ac:dyDescent="0.3">
      <c r="A118"/>
      <c r="B118"/>
      <c r="D118" s="42" t="s">
        <v>306</v>
      </c>
      <c r="E118" s="9">
        <v>3.9049999999999994</v>
      </c>
      <c r="F118" s="9">
        <v>1</v>
      </c>
    </row>
    <row r="119" spans="1:9" hidden="1" x14ac:dyDescent="0.3">
      <c r="A119"/>
      <c r="B119"/>
      <c r="D119" s="42" t="s">
        <v>199</v>
      </c>
      <c r="E119" s="9">
        <v>3.4698540145985297</v>
      </c>
      <c r="F119" s="9">
        <v>274</v>
      </c>
    </row>
    <row r="120" spans="1:9" hidden="1" x14ac:dyDescent="0.3">
      <c r="A120"/>
      <c r="B120"/>
      <c r="D120"/>
      <c r="E120"/>
      <c r="F120"/>
    </row>
    <row r="121" spans="1:9" hidden="1" x14ac:dyDescent="0.3">
      <c r="A121"/>
      <c r="B121"/>
      <c r="D121"/>
      <c r="E121"/>
      <c r="F121"/>
    </row>
    <row r="122" spans="1:9" hidden="1" x14ac:dyDescent="0.3">
      <c r="A122"/>
      <c r="B122"/>
      <c r="D122"/>
      <c r="E122"/>
      <c r="F122"/>
    </row>
    <row r="123" spans="1:9" hidden="1" x14ac:dyDescent="0.3">
      <c r="A123"/>
      <c r="B123"/>
      <c r="D123"/>
      <c r="E123"/>
      <c r="F123"/>
    </row>
    <row r="124" spans="1:9" hidden="1" x14ac:dyDescent="0.3">
      <c r="A124"/>
      <c r="B124"/>
      <c r="D124"/>
      <c r="E124"/>
      <c r="F124"/>
    </row>
    <row r="125" spans="1:9" hidden="1" x14ac:dyDescent="0.3">
      <c r="A125"/>
      <c r="B125"/>
      <c r="D125"/>
      <c r="E125"/>
      <c r="F125"/>
    </row>
    <row r="126" spans="1:9" hidden="1" x14ac:dyDescent="0.3">
      <c r="A126"/>
      <c r="B126"/>
      <c r="D126"/>
      <c r="E126"/>
      <c r="F126"/>
    </row>
    <row r="127" spans="1:9" hidden="1" x14ac:dyDescent="0.3">
      <c r="A127"/>
      <c r="B127"/>
      <c r="D127"/>
      <c r="E127"/>
      <c r="F127"/>
    </row>
    <row r="128" spans="1:9" hidden="1" x14ac:dyDescent="0.3">
      <c r="A128"/>
      <c r="B128"/>
      <c r="D128"/>
      <c r="E128"/>
      <c r="F128"/>
    </row>
    <row r="129" spans="4:6" hidden="1" x14ac:dyDescent="0.3">
      <c r="D129"/>
      <c r="E129"/>
      <c r="F129"/>
    </row>
    <row r="130" spans="4:6" hidden="1" x14ac:dyDescent="0.3">
      <c r="D130"/>
      <c r="E130"/>
      <c r="F130"/>
    </row>
    <row r="131" spans="4:6" hidden="1" x14ac:dyDescent="0.3">
      <c r="D131"/>
      <c r="E131"/>
      <c r="F131"/>
    </row>
    <row r="132" spans="4:6" hidden="1" x14ac:dyDescent="0.3">
      <c r="D132"/>
      <c r="E132"/>
      <c r="F132"/>
    </row>
    <row r="133" spans="4:6" hidden="1" x14ac:dyDescent="0.3">
      <c r="D133"/>
      <c r="E133"/>
      <c r="F133"/>
    </row>
    <row r="134" spans="4:6" hidden="1" x14ac:dyDescent="0.3">
      <c r="D134"/>
      <c r="E134"/>
      <c r="F134"/>
    </row>
    <row r="135" spans="4:6" hidden="1" x14ac:dyDescent="0.3">
      <c r="D135"/>
      <c r="E135"/>
      <c r="F135"/>
    </row>
    <row r="136" spans="4:6" hidden="1" x14ac:dyDescent="0.3">
      <c r="D136"/>
      <c r="E136"/>
      <c r="F136"/>
    </row>
    <row r="137" spans="4:6" hidden="1" x14ac:dyDescent="0.3">
      <c r="D137"/>
      <c r="E137"/>
      <c r="F137"/>
    </row>
    <row r="138" spans="4:6" hidden="1" x14ac:dyDescent="0.3">
      <c r="D138"/>
      <c r="E138"/>
      <c r="F138"/>
    </row>
    <row r="139" spans="4:6" hidden="1" x14ac:dyDescent="0.3">
      <c r="D139"/>
      <c r="E139"/>
      <c r="F139"/>
    </row>
    <row r="140" spans="4:6" hidden="1" x14ac:dyDescent="0.3">
      <c r="D140"/>
      <c r="E140"/>
      <c r="F140"/>
    </row>
    <row r="141" spans="4:6" hidden="1" x14ac:dyDescent="0.3">
      <c r="D141"/>
      <c r="E141"/>
      <c r="F141"/>
    </row>
    <row r="142" spans="4:6" hidden="1" x14ac:dyDescent="0.3">
      <c r="D142"/>
      <c r="E142"/>
      <c r="F142"/>
    </row>
    <row r="143" spans="4:6" x14ac:dyDescent="0.3">
      <c r="D143"/>
      <c r="E143"/>
      <c r="F143"/>
    </row>
    <row r="144" spans="4:6" x14ac:dyDescent="0.3">
      <c r="D144"/>
      <c r="E144"/>
      <c r="F144"/>
    </row>
    <row r="145" spans="4:6" hidden="1" x14ac:dyDescent="0.3">
      <c r="D145"/>
      <c r="E145"/>
      <c r="F145"/>
    </row>
    <row r="146" spans="4:6" hidden="1" x14ac:dyDescent="0.3">
      <c r="D146"/>
      <c r="E146"/>
      <c r="F146"/>
    </row>
    <row r="147" spans="4:6" hidden="1" x14ac:dyDescent="0.3"/>
    <row r="148" spans="4:6" hidden="1" x14ac:dyDescent="0.3"/>
    <row r="149" spans="4:6" hidden="1" x14ac:dyDescent="0.3"/>
    <row r="150" spans="4:6" hidden="1" x14ac:dyDescent="0.3"/>
    <row r="151" spans="4:6" hidden="1" x14ac:dyDescent="0.3"/>
    <row r="152" spans="4:6" hidden="1" x14ac:dyDescent="0.3"/>
    <row r="153" spans="4:6" hidden="1" x14ac:dyDescent="0.3"/>
    <row r="154" spans="4:6" hidden="1" x14ac:dyDescent="0.3"/>
    <row r="155" spans="4:6" hidden="1" x14ac:dyDescent="0.3"/>
    <row r="156" spans="4:6" hidden="1" x14ac:dyDescent="0.3"/>
    <row r="157" spans="4:6" hidden="1" x14ac:dyDescent="0.3"/>
    <row r="158" spans="4:6" hidden="1" x14ac:dyDescent="0.3"/>
    <row r="159" spans="4:6" hidden="1" x14ac:dyDescent="0.3"/>
    <row r="160" spans="4:6" hidden="1" x14ac:dyDescent="0.3"/>
    <row r="161" hidden="1" x14ac:dyDescent="0.3"/>
    <row r="162" hidden="1" x14ac:dyDescent="0.3"/>
    <row r="163" hidden="1" x14ac:dyDescent="0.3"/>
    <row r="164" hidden="1" x14ac:dyDescent="0.3"/>
    <row r="165" hidden="1" x14ac:dyDescent="0.3"/>
    <row r="166" hidden="1" x14ac:dyDescent="0.3"/>
    <row r="167" hidden="1" x14ac:dyDescent="0.3"/>
    <row r="168" hidden="1" x14ac:dyDescent="0.3"/>
    <row r="169" hidden="1" x14ac:dyDescent="0.3"/>
    <row r="170" hidden="1" x14ac:dyDescent="0.3"/>
    <row r="171" hidden="1" x14ac:dyDescent="0.3"/>
    <row r="172" hidden="1" x14ac:dyDescent="0.3"/>
    <row r="173" hidden="1" x14ac:dyDescent="0.3"/>
    <row r="174" hidden="1" x14ac:dyDescent="0.3"/>
    <row r="175" hidden="1" x14ac:dyDescent="0.3"/>
    <row r="176" hidden="1" x14ac:dyDescent="0.3"/>
    <row r="177" hidden="1" x14ac:dyDescent="0.3"/>
    <row r="178" hidden="1" x14ac:dyDescent="0.3"/>
    <row r="179" hidden="1" x14ac:dyDescent="0.3"/>
    <row r="180" hidden="1" x14ac:dyDescent="0.3"/>
    <row r="181" hidden="1" x14ac:dyDescent="0.3"/>
    <row r="182" hidden="1" x14ac:dyDescent="0.3"/>
    <row r="183" hidden="1" x14ac:dyDescent="0.3"/>
    <row r="184" hidden="1" x14ac:dyDescent="0.3"/>
    <row r="185" hidden="1" x14ac:dyDescent="0.3"/>
    <row r="186" hidden="1" x14ac:dyDescent="0.3"/>
    <row r="187" hidden="1" x14ac:dyDescent="0.3"/>
    <row r="188" hidden="1" x14ac:dyDescent="0.3"/>
    <row r="189" hidden="1" x14ac:dyDescent="0.3"/>
    <row r="190" hidden="1" x14ac:dyDescent="0.3"/>
    <row r="191" hidden="1" x14ac:dyDescent="0.3"/>
    <row r="192" hidden="1" x14ac:dyDescent="0.3"/>
    <row r="193" hidden="1" x14ac:dyDescent="0.3"/>
    <row r="194" hidden="1" x14ac:dyDescent="0.3"/>
    <row r="195" hidden="1" x14ac:dyDescent="0.3"/>
    <row r="196" hidden="1" x14ac:dyDescent="0.3"/>
    <row r="197" hidden="1" x14ac:dyDescent="0.3"/>
    <row r="198" hidden="1" x14ac:dyDescent="0.3"/>
    <row r="199" hidden="1" x14ac:dyDescent="0.3"/>
    <row r="200" hidden="1" x14ac:dyDescent="0.3"/>
    <row r="201" hidden="1" x14ac:dyDescent="0.3"/>
    <row r="202" hidden="1" x14ac:dyDescent="0.3"/>
    <row r="203" hidden="1" x14ac:dyDescent="0.3"/>
    <row r="204" hidden="1" x14ac:dyDescent="0.3"/>
    <row r="206" s="45" customFormat="1" ht="11.25" customHeight="1" x14ac:dyDescent="0.3"/>
    <row r="210" spans="1:24" ht="15" thickBot="1" x14ac:dyDescent="0.35"/>
    <row r="211" spans="1:24" ht="40.200000000000003" thickBot="1" x14ac:dyDescent="0.35">
      <c r="A211" s="19" t="s">
        <v>185</v>
      </c>
      <c r="B211" s="49" t="s">
        <v>186</v>
      </c>
      <c r="C211" s="50" t="s">
        <v>181</v>
      </c>
      <c r="D211" s="51" t="s">
        <v>182</v>
      </c>
      <c r="E211" s="52" t="s">
        <v>183</v>
      </c>
    </row>
    <row r="212" spans="1:24" ht="17.25" customHeight="1" thickBot="1" x14ac:dyDescent="0.35">
      <c r="A212" s="53" t="s">
        <v>74</v>
      </c>
      <c r="B212" s="46">
        <f>+SUMIFS('Base '!$BQ:$BQ,'Base '!$AX:$AX,A212,'Base '!$F:$F,"internet")</f>
        <v>144</v>
      </c>
      <c r="C212" s="47">
        <f>+SUMIFS('Base '!$BQ:$BQ,'Base '!$AX:$AX,A212,'Base '!$BV:$BV,1,'Base '!$F:$F,"internet")</f>
        <v>109</v>
      </c>
      <c r="D212" s="48">
        <f>+SUMIFS('Base '!$BQ:$BQ,'Base '!$AX:$AX,A212,'Base '!$BW:$BW,1,'Base '!$F:$F,"internet")</f>
        <v>33</v>
      </c>
      <c r="E212" s="36">
        <f>+SUMIFS('Base '!$BQ:$BQ,'Base '!$AX:$AX,A212,'Base '!$BX:$BX,1,'Base '!$F:$F,"internet")</f>
        <v>2</v>
      </c>
    </row>
    <row r="213" spans="1:24" ht="17.25" customHeight="1" thickBot="1" x14ac:dyDescent="0.35">
      <c r="A213" s="53" t="s">
        <v>78</v>
      </c>
      <c r="B213" s="46">
        <f>+SUMIFS('Base '!$BQ:$BQ,'Base '!$AX:$AX,A213,'Base '!$F:$F,"internet")</f>
        <v>99</v>
      </c>
      <c r="C213" s="47">
        <f>+SUMIFS('Base '!$BQ:$BQ,'Base '!$AX:$AX,A213,'Base '!$BV:$BV,1,'Base '!$F:$F,"internet")</f>
        <v>84</v>
      </c>
      <c r="D213" s="48">
        <f>+SUMIFS('Base '!$BQ:$BQ,'Base '!$AX:$AX,A213,'Base '!$BW:$BW,1,'Base '!$F:$F,"internet")</f>
        <v>15</v>
      </c>
      <c r="E213" s="36">
        <f>+SUMIFS('Base '!$BQ:$BQ,'Base '!$AX:$AX,A213,'Base '!$BX:$BX,1,'Base '!$F:$F,"internet")</f>
        <v>0</v>
      </c>
    </row>
    <row r="214" spans="1:24" ht="17.25" customHeight="1" thickBot="1" x14ac:dyDescent="0.35">
      <c r="A214" s="53" t="s">
        <v>82</v>
      </c>
      <c r="B214" s="46">
        <f>+SUMIFS('Base '!$BQ:$BQ,'Base '!$AX:$AX,A214,'Base '!$F:$F,"internet")</f>
        <v>31</v>
      </c>
      <c r="C214" s="47">
        <f>+SUMIFS('Base '!$BQ:$BQ,'Base '!$AX:$AX,A214,'Base '!$BV:$BV,1,'Base '!$F:$F,"internet")</f>
        <v>8</v>
      </c>
      <c r="D214" s="48">
        <f>+SUMIFS('Base '!$BQ:$BQ,'Base '!$AX:$AX,A214,'Base '!$BW:$BW,1,'Base '!$F:$F,"internet")</f>
        <v>23</v>
      </c>
      <c r="E214" s="36">
        <f>+SUMIFS('Base '!$BQ:$BQ,'Base '!$AX:$AX,A214,'Base '!$BX:$BX,1,'Base '!$F:$F,"internet")</f>
        <v>0</v>
      </c>
    </row>
    <row r="215" spans="1:24" ht="17.25" customHeight="1" thickBot="1" x14ac:dyDescent="0.35">
      <c r="A215" s="53" t="s">
        <v>193</v>
      </c>
      <c r="B215" s="46">
        <f>+SUM(B212:B214)</f>
        <v>274</v>
      </c>
      <c r="C215" s="47">
        <f t="shared" ref="C215:E215" si="1">+SUM(C212:C214)</f>
        <v>201</v>
      </c>
      <c r="D215" s="48">
        <f t="shared" si="1"/>
        <v>71</v>
      </c>
      <c r="E215" s="36">
        <f t="shared" si="1"/>
        <v>2</v>
      </c>
    </row>
    <row r="218" spans="1:24" ht="18.75" customHeight="1" x14ac:dyDescent="0.3"/>
    <row r="219" spans="1:24" ht="18.75" customHeight="1" x14ac:dyDescent="0.3">
      <c r="A219" s="22" t="s">
        <v>5</v>
      </c>
      <c r="B219" t="s">
        <v>66</v>
      </c>
      <c r="I219" s="22" t="s">
        <v>5</v>
      </c>
      <c r="J219" t="s">
        <v>66</v>
      </c>
      <c r="R219" s="22" t="s">
        <v>5</v>
      </c>
      <c r="S219" t="s">
        <v>66</v>
      </c>
    </row>
    <row r="220" spans="1:24" ht="18.75" customHeight="1" thickBot="1" x14ac:dyDescent="0.35"/>
    <row r="221" spans="1:24" ht="21" thickBot="1" x14ac:dyDescent="0.35">
      <c r="A221" s="6" t="s">
        <v>198</v>
      </c>
      <c r="B221" s="55" t="s">
        <v>209</v>
      </c>
      <c r="C221" s="55" t="s">
        <v>4961</v>
      </c>
      <c r="D221" s="55" t="s">
        <v>211</v>
      </c>
      <c r="E221" s="50" t="s">
        <v>181</v>
      </c>
      <c r="F221" s="51" t="s">
        <v>182</v>
      </c>
      <c r="G221" s="52" t="s">
        <v>183</v>
      </c>
      <c r="I221" s="6" t="s">
        <v>198</v>
      </c>
      <c r="J221" s="55" t="s">
        <v>209</v>
      </c>
      <c r="K221" s="55" t="s">
        <v>4961</v>
      </c>
      <c r="L221" s="55" t="s">
        <v>187</v>
      </c>
      <c r="M221" s="50" t="s">
        <v>181</v>
      </c>
      <c r="N221" s="51" t="s">
        <v>182</v>
      </c>
      <c r="O221" s="52" t="s">
        <v>183</v>
      </c>
      <c r="R221" s="6" t="s">
        <v>198</v>
      </c>
      <c r="S221" s="55" t="s">
        <v>209</v>
      </c>
      <c r="T221" s="55" t="s">
        <v>4961</v>
      </c>
      <c r="U221" s="55" t="s">
        <v>187</v>
      </c>
      <c r="V221" s="50" t="s">
        <v>181</v>
      </c>
      <c r="W221" s="51" t="s">
        <v>182</v>
      </c>
      <c r="X221" s="52" t="s">
        <v>183</v>
      </c>
    </row>
    <row r="222" spans="1:24" ht="15" thickBot="1" x14ac:dyDescent="0.35">
      <c r="A222" s="59" t="s">
        <v>67</v>
      </c>
      <c r="B222" s="24">
        <v>63</v>
      </c>
      <c r="C222" s="121">
        <v>49862.666666666664</v>
      </c>
      <c r="D222" s="54">
        <v>29214.429999999964</v>
      </c>
      <c r="E222" s="47">
        <f>+SUMIFS('Base '!$BQ:$BQ,'Base '!$G:$G,A222,'Base '!$BV:$BV,1,'Base '!$F:$F,"internet")</f>
        <v>42</v>
      </c>
      <c r="F222" s="48">
        <f>+SUMIFS('Base '!$BQ:$BQ,'Base '!$G:$G,A222,'Base '!$BW:$BW,1,'Base '!$F:$F,"internet")</f>
        <v>19</v>
      </c>
      <c r="G222" s="36">
        <f>+SUMIFS('Base '!$BQ:$BQ,'Base '!$G:$G,A222,'Base '!$BX:$BX,1,'Base '!$F:$F,"internet")</f>
        <v>2</v>
      </c>
      <c r="I222" s="23" t="s">
        <v>133</v>
      </c>
      <c r="J222" s="24">
        <v>7</v>
      </c>
      <c r="K222" s="121">
        <v>49727</v>
      </c>
      <c r="L222" s="54">
        <v>3237.22</v>
      </c>
      <c r="M222" s="47">
        <f>+SUMIFS('Base '!$BQ:$BQ,'Base '!$L:$L,I222,'Base '!$BV:$BV,1,'Base '!$F:$F,"internet")</f>
        <v>6</v>
      </c>
      <c r="N222" s="48">
        <f>+SUMIFS('Base '!$BQ:$BQ,'Base '!$L:$L,I222,'Base '!$BW:$BW,1,'Base '!$F:$F,"internet")</f>
        <v>1</v>
      </c>
      <c r="O222" s="36">
        <f>+SUMIFS('Base '!$BQ:$BQ,'Base '!$L:$L,I222,'Base '!$BX:$BX,1,'Base '!$F:$F,"internet")</f>
        <v>0</v>
      </c>
      <c r="R222" s="59" t="s">
        <v>174</v>
      </c>
      <c r="S222" s="56">
        <v>80</v>
      </c>
      <c r="T222" s="121">
        <v>27218.246753246753</v>
      </c>
      <c r="U222" s="54">
        <v>19852.119999999995</v>
      </c>
      <c r="V222" s="47">
        <f>+SUMIFS('Base '!$BQ:$BQ,'Base '!$BR:$BR,R222,'Base '!$BV:$BV,1,'Base '!$F:$F,"internet")</f>
        <v>68</v>
      </c>
      <c r="W222" s="48">
        <f>+SUMIFS('Base '!$BQ:$BQ,'Base '!$BR:$BR,R222,'Base '!$BW:$BW,1,'Base '!$F:$F,"internet")</f>
        <v>12</v>
      </c>
      <c r="X222" s="36">
        <f>+SUMIFS('Base '!$BQ:$BQ,'Base '!$BR:BR,R222,'Base '!$BX:$BX,1,'Base '!$F:$F,"internet")</f>
        <v>0</v>
      </c>
    </row>
    <row r="223" spans="1:24" ht="15" thickBot="1" x14ac:dyDescent="0.35">
      <c r="A223" s="23" t="s">
        <v>95</v>
      </c>
      <c r="B223" s="24">
        <v>28</v>
      </c>
      <c r="C223" s="121">
        <v>44584.571428571428</v>
      </c>
      <c r="D223" s="54">
        <v>7446.1999999999971</v>
      </c>
      <c r="E223" s="47">
        <f>+SUMIFS('Base '!$BQ:$BQ,'Base '!$G:$G,A223,'Base '!$BV:$BV,1,'Base '!$F:$F,"internet")</f>
        <v>26</v>
      </c>
      <c r="F223" s="48">
        <f>+SUMIFS('Base '!$BQ:$BQ,'Base '!$G:$G,A223,'Base '!$BW:$BW,1,'Base '!$F:$F,"internet")</f>
        <v>2</v>
      </c>
      <c r="G223" s="36">
        <f>+SUMIFS('Base '!$BQ:$BQ,'Base '!$G:$G,A223,'Base '!$BX:$BX,1,'Base '!$F:$F,"internet")</f>
        <v>0</v>
      </c>
      <c r="I223" s="23" t="s">
        <v>260</v>
      </c>
      <c r="J223" s="24">
        <v>7</v>
      </c>
      <c r="K223" s="121">
        <v>49727</v>
      </c>
      <c r="L223" s="54">
        <v>3237.22</v>
      </c>
      <c r="M223" s="47">
        <f>+SUMIFS('Base '!$BQ:$BQ,'Base '!$L:$L,I223,'Base '!$BV:$BV,1,'Base '!$F:$F,"internet")</f>
        <v>5</v>
      </c>
      <c r="N223" s="48">
        <f>+SUMIFS('Base '!$BQ:$BQ,'Base '!$L:$L,I223,'Base '!$BW:$BW,1,'Base '!$F:$F,"internet")</f>
        <v>2</v>
      </c>
      <c r="O223" s="36">
        <f>+SUMIFS('Base '!$BQ:$BQ,'Base '!$L:$L,I223,'Base '!$BX:$BX,1,'Base '!$F:$F,"internet")</f>
        <v>0</v>
      </c>
      <c r="R223" s="23" t="s">
        <v>224</v>
      </c>
      <c r="S223" s="24">
        <v>39</v>
      </c>
      <c r="T223" s="121">
        <v>29620.324324324323</v>
      </c>
      <c r="U223" s="54">
        <v>10075.799999999997</v>
      </c>
      <c r="V223" s="47">
        <f>+SUMIFS('Base '!$BQ:$BQ,'Base '!$BR:$BR,R223,'Base '!$BV:$BV,1,'Base '!$F:$F,"internet")</f>
        <v>37</v>
      </c>
      <c r="W223" s="48">
        <f>+SUMIFS('Base '!$BQ:$BQ,'Base '!$BR:$BR,R223,'Base '!$BW:$BW,1,'Base '!$F:$F,"internet")</f>
        <v>2</v>
      </c>
      <c r="X223" s="36">
        <f>+SUMIFS('Base '!$BQ:$BQ,'Base '!$BR:BR,R223,'Base '!$BX:$BX,1,'Base '!$F:$F,"internet")</f>
        <v>0</v>
      </c>
    </row>
    <row r="224" spans="1:24" ht="15" thickBot="1" x14ac:dyDescent="0.35">
      <c r="A224" s="23" t="s">
        <v>80</v>
      </c>
      <c r="B224" s="24">
        <v>19</v>
      </c>
      <c r="C224" s="121">
        <v>31174.315789473683</v>
      </c>
      <c r="D224" s="54">
        <v>3972.7500000000014</v>
      </c>
      <c r="E224" s="47">
        <f>+SUMIFS('Base '!$BQ:$BQ,'Base '!$G:$G,A224,'Base '!$BV:$BV,1,'Base '!$F:$F,"internet")</f>
        <v>13</v>
      </c>
      <c r="F224" s="48">
        <f>+SUMIFS('Base '!$BQ:$BQ,'Base '!$G:$G,A224,'Base '!$BW:$BW,1,'Base '!$F:$F,"internet")</f>
        <v>6</v>
      </c>
      <c r="G224" s="36">
        <f>+SUMIFS('Base '!$BQ:$BQ,'Base '!$G:$G,A224,'Base '!$BX:$BX,1,'Base '!$F:$F,"internet")</f>
        <v>0</v>
      </c>
      <c r="I224" s="23" t="s">
        <v>176</v>
      </c>
      <c r="J224" s="24">
        <v>6</v>
      </c>
      <c r="K224" s="121">
        <v>39094.833333333336</v>
      </c>
      <c r="L224" s="54">
        <v>1676.31</v>
      </c>
      <c r="M224" s="47">
        <f>+SUMIFS('Base '!$BQ:$BQ,'Base '!$L:$L,I224,'Base '!$BV:$BV,1,'Base '!$F:$F,"internet")</f>
        <v>3</v>
      </c>
      <c r="N224" s="48">
        <f>+SUMIFS('Base '!$BQ:$BQ,'Base '!$L:$L,I224,'Base '!$BW:$BW,1,'Base '!$F:$F,"internet")</f>
        <v>3</v>
      </c>
      <c r="O224" s="36">
        <f>+SUMIFS('Base '!$BQ:$BQ,'Base '!$L:$L,I224,'Base '!$BX:$BX,1,'Base '!$F:$F,"internet")</f>
        <v>0</v>
      </c>
      <c r="R224" s="59" t="s">
        <v>221</v>
      </c>
      <c r="S224" s="24">
        <v>24</v>
      </c>
      <c r="T224" s="121">
        <v>27726.458333333332</v>
      </c>
      <c r="U224" s="54">
        <v>6333.84</v>
      </c>
      <c r="V224" s="47">
        <f>+SUMIFS('Base '!$BQ:$BQ,'Base '!$BR:$BR,R224,'Base '!$BV:$BV,1,'Base '!$F:$F,"internet")</f>
        <v>24</v>
      </c>
      <c r="W224" s="48">
        <f>+SUMIFS('Base '!$BQ:$BQ,'Base '!$BR:$BR,R224,'Base '!$BW:$BW,1,'Base '!$F:$F,"internet")</f>
        <v>0</v>
      </c>
      <c r="X224" s="36">
        <f>+SUMIFS('Base '!$BQ:$BQ,'Base '!$BR:BR,R224,'Base '!$BX:$BX,1,'Base '!$F:$F,"internet")</f>
        <v>0</v>
      </c>
    </row>
    <row r="225" spans="1:24" ht="15" thickBot="1" x14ac:dyDescent="0.35">
      <c r="A225" s="23" t="s">
        <v>107</v>
      </c>
      <c r="B225" s="24">
        <v>17</v>
      </c>
      <c r="C225" s="121">
        <v>404.23529411764707</v>
      </c>
      <c r="D225" s="54">
        <v>1700</v>
      </c>
      <c r="E225" s="47">
        <f>+SUMIFS('Base '!$BQ:$BQ,'Base '!$G:$G,A225,'Base '!$BV:$BV,1,'Base '!$F:$F,"internet")</f>
        <v>10</v>
      </c>
      <c r="F225" s="48">
        <f>+SUMIFS('Base '!$BQ:$BQ,'Base '!$G:$G,A225,'Base '!$BW:$BW,1,'Base '!$F:$F,"internet")</f>
        <v>7</v>
      </c>
      <c r="G225" s="36">
        <f>+SUMIFS('Base '!$BQ:$BQ,'Base '!$G:$G,A225,'Base '!$BX:$BX,1,'Base '!$F:$F,"internet")</f>
        <v>0</v>
      </c>
      <c r="I225" s="23" t="s">
        <v>829</v>
      </c>
      <c r="J225" s="24">
        <v>6</v>
      </c>
      <c r="K225" s="121"/>
      <c r="L225" s="54">
        <v>600</v>
      </c>
      <c r="M225" s="47">
        <f>+SUMIFS('Base '!$BQ:$BQ,'Base '!$L:$L,I225,'Base '!$BV:$BV,1,'Base '!$F:$F,"internet")</f>
        <v>5</v>
      </c>
      <c r="N225" s="48">
        <f>+SUMIFS('Base '!$BQ:$BQ,'Base '!$L:$L,I225,'Base '!$BW:$BW,1,'Base '!$F:$F,"internet")</f>
        <v>1</v>
      </c>
      <c r="O225" s="36">
        <f>+SUMIFS('Base '!$BQ:$BQ,'Base '!$L:$L,I225,'Base '!$BX:$BX,1,'Base '!$F:$F,"internet")</f>
        <v>0</v>
      </c>
      <c r="R225" s="23" t="s">
        <v>420</v>
      </c>
      <c r="S225" s="24">
        <v>22</v>
      </c>
      <c r="T225" s="121">
        <v>22340.954545454544</v>
      </c>
      <c r="U225" s="54">
        <v>4531.78</v>
      </c>
      <c r="V225" s="47">
        <f>+SUMIFS('Base '!$BQ:$BQ,'Base '!$BR:$BR,R225,'Base '!$BV:$BV,1,'Base '!$F:$F,"internet")</f>
        <v>0</v>
      </c>
      <c r="W225" s="48">
        <f>+SUMIFS('Base '!$BQ:$BQ,'Base '!$BR:$BR,R225,'Base '!$BW:$BW,1,'Base '!$F:$F,"internet")</f>
        <v>22</v>
      </c>
      <c r="X225" s="36">
        <f>+SUMIFS('Base '!$BQ:$BQ,'Base '!$BR:BR,R225,'Base '!$BX:$BX,1,'Base '!$F:$F,"internet")</f>
        <v>0</v>
      </c>
    </row>
    <row r="226" spans="1:24" ht="15" thickBot="1" x14ac:dyDescent="0.35">
      <c r="A226" s="23" t="s">
        <v>86</v>
      </c>
      <c r="B226" s="24">
        <v>16</v>
      </c>
      <c r="C226" s="121">
        <v>2944</v>
      </c>
      <c r="D226" s="54">
        <v>1600</v>
      </c>
      <c r="E226" s="47">
        <f>+SUMIFS('Base '!$BQ:$BQ,'Base '!$G:$G,A226,'Base '!$BV:$BV,1,'Base '!$F:$F,"internet")</f>
        <v>14</v>
      </c>
      <c r="F226" s="48">
        <f>+SUMIFS('Base '!$BQ:$BQ,'Base '!$G:$G,A226,'Base '!$BW:$BW,1,'Base '!$F:$F,"internet")</f>
        <v>2</v>
      </c>
      <c r="G226" s="36">
        <f>+SUMIFS('Base '!$BQ:$BQ,'Base '!$G:$G,A226,'Base '!$BX:$BX,1,'Base '!$F:$F,"internet")</f>
        <v>0</v>
      </c>
      <c r="I226" s="23" t="s">
        <v>115</v>
      </c>
      <c r="J226" s="24">
        <v>3</v>
      </c>
      <c r="K226" s="121">
        <v>419</v>
      </c>
      <c r="L226" s="54">
        <v>300</v>
      </c>
      <c r="M226" s="47">
        <f>+SUMIFS('Base '!$BQ:$BQ,'Base '!$L:$L,I226,'Base '!$BV:$BV,1,'Base '!$F:$F,"internet")</f>
        <v>3</v>
      </c>
      <c r="N226" s="48">
        <f>+SUMIFS('Base '!$BQ:$BQ,'Base '!$L:$L,I226,'Base '!$BW:$BW,1,'Base '!$F:$F,"internet")</f>
        <v>0</v>
      </c>
      <c r="O226" s="36">
        <f>+SUMIFS('Base '!$BQ:$BQ,'Base '!$L:$L,I226,'Base '!$BX:$BX,1,'Base '!$F:$F,"internet")</f>
        <v>0</v>
      </c>
      <c r="R226" s="23" t="s">
        <v>267</v>
      </c>
      <c r="S226" s="24">
        <v>15</v>
      </c>
      <c r="T226" s="121">
        <v>27215.866666666665</v>
      </c>
      <c r="U226" s="54">
        <v>4147.16</v>
      </c>
      <c r="V226" s="47">
        <f>+SUMIFS('Base '!$BQ:$BQ,'Base '!$BR:$BR,R226,'Base '!$BV:$BV,1,'Base '!$F:$F,"internet")</f>
        <v>12</v>
      </c>
      <c r="W226" s="48">
        <f>+SUMIFS('Base '!$BQ:$BQ,'Base '!$BR:$BR,R226,'Base '!$BW:$BW,1,'Base '!$F:$F,"internet")</f>
        <v>3</v>
      </c>
      <c r="X226" s="36">
        <f>+SUMIFS('Base '!$BQ:$BQ,'Base '!$BR:BR,R226,'Base '!$BX:$BX,1,'Base '!$F:$F,"internet")</f>
        <v>0</v>
      </c>
    </row>
    <row r="227" spans="1:24" ht="15" thickBot="1" x14ac:dyDescent="0.35">
      <c r="A227" s="23" t="s">
        <v>76</v>
      </c>
      <c r="B227" s="24">
        <v>15</v>
      </c>
      <c r="C227" s="121">
        <v>71302.333333333328</v>
      </c>
      <c r="D227" s="54">
        <v>9063.519999999995</v>
      </c>
      <c r="E227" s="47">
        <f>+SUMIFS('Base '!$BQ:$BQ,'Base '!$G:$G,A227,'Base '!$BV:$BV,1,'Base '!$F:$F,"internet")</f>
        <v>6</v>
      </c>
      <c r="F227" s="48">
        <f>+SUMIFS('Base '!$BQ:$BQ,'Base '!$G:$G,A227,'Base '!$BW:$BW,1,'Base '!$F:$F,"internet")</f>
        <v>9</v>
      </c>
      <c r="G227" s="36">
        <f>+SUMIFS('Base '!$BQ:$BQ,'Base '!$G:$G,A227,'Base '!$BX:$BX,1,'Base '!$F:$F,"internet")</f>
        <v>0</v>
      </c>
      <c r="I227" s="23" t="s">
        <v>853</v>
      </c>
      <c r="J227" s="24">
        <v>2</v>
      </c>
      <c r="K227" s="121">
        <v>1844</v>
      </c>
      <c r="L227" s="54">
        <v>200</v>
      </c>
      <c r="M227" s="47">
        <f>+SUMIFS('Base '!$BQ:$BQ,'Base '!$L:$L,I227,'Base '!$BV:$BV,1,'Base '!$F:$F,"internet")</f>
        <v>2</v>
      </c>
      <c r="N227" s="48">
        <f>+SUMIFS('Base '!$BQ:$BQ,'Base '!$L:$L,I227,'Base '!$BW:$BW,1,'Base '!$F:$F,"internet")</f>
        <v>0</v>
      </c>
      <c r="O227" s="36">
        <f>+SUMIFS('Base '!$BQ:$BQ,'Base '!$L:$L,I227,'Base '!$BX:$BX,1,'Base '!$F:$F,"internet")</f>
        <v>0</v>
      </c>
      <c r="R227" s="23" t="s">
        <v>497</v>
      </c>
      <c r="S227" s="24">
        <v>14</v>
      </c>
      <c r="T227" s="121">
        <v>19989.909090909092</v>
      </c>
      <c r="U227" s="54">
        <v>2323.2800000000002</v>
      </c>
      <c r="V227" s="47">
        <f>+SUMIFS('Base '!$BQ:$BQ,'Base '!$BR:$BR,R227,'Base '!$BV:$BV,1,'Base '!$F:$F,"internet")</f>
        <v>14</v>
      </c>
      <c r="W227" s="48">
        <f>+SUMIFS('Base '!$BQ:$BQ,'Base '!$BR:$BR,R227,'Base '!$BW:$BW,1,'Base '!$F:$F,"internet")</f>
        <v>0</v>
      </c>
      <c r="X227" s="36">
        <f>+SUMIFS('Base '!$BQ:$BQ,'Base '!$BR:BR,R227,'Base '!$BX:$BX,1,'Base '!$F:$F,"internet")</f>
        <v>0</v>
      </c>
    </row>
    <row r="228" spans="1:24" ht="15" thickBot="1" x14ac:dyDescent="0.35">
      <c r="A228" s="23" t="s">
        <v>113</v>
      </c>
      <c r="B228" s="24">
        <v>13</v>
      </c>
      <c r="C228" s="121">
        <v>22627.23076923077</v>
      </c>
      <c r="D228" s="54">
        <v>2029.6000000000006</v>
      </c>
      <c r="E228" s="47">
        <f>+SUMIFS('Base '!$BQ:$BQ,'Base '!$G:$G,A228,'Base '!$BV:$BV,1,'Base '!$F:$F,"internet")</f>
        <v>8</v>
      </c>
      <c r="F228" s="48">
        <f>+SUMIFS('Base '!$BQ:$BQ,'Base '!$G:$G,A228,'Base '!$BW:$BW,1,'Base '!$F:$F,"internet")</f>
        <v>5</v>
      </c>
      <c r="G228" s="36">
        <f>+SUMIFS('Base '!$BQ:$BQ,'Base '!$G:$G,A228,'Base '!$BX:$BX,1,'Base '!$F:$F,"internet")</f>
        <v>0</v>
      </c>
      <c r="I228" s="23" t="s">
        <v>266</v>
      </c>
      <c r="J228" s="24">
        <v>2</v>
      </c>
      <c r="K228" s="121">
        <v>49727</v>
      </c>
      <c r="L228" s="54">
        <v>924.92</v>
      </c>
      <c r="M228" s="47">
        <f>+SUMIFS('Base '!$BQ:$BQ,'Base '!$L:$L,I228,'Base '!$BV:$BV,1,'Base '!$F:$F,"internet")</f>
        <v>2</v>
      </c>
      <c r="N228" s="48">
        <f>+SUMIFS('Base '!$BQ:$BQ,'Base '!$L:$L,I228,'Base '!$BW:$BW,1,'Base '!$F:$F,"internet")</f>
        <v>0</v>
      </c>
      <c r="O228" s="36">
        <f>+SUMIFS('Base '!$BQ:$BQ,'Base '!$L:$L,I228,'Base '!$BX:$BX,1,'Base '!$F:$F,"internet")</f>
        <v>0</v>
      </c>
      <c r="R228" s="59" t="s">
        <v>220</v>
      </c>
      <c r="S228" s="24">
        <v>10</v>
      </c>
      <c r="T228" s="121">
        <v>26682.6</v>
      </c>
      <c r="U228" s="54">
        <v>2478.0700000000002</v>
      </c>
      <c r="V228" s="47">
        <f>+SUMIFS('Base '!$BQ:$BQ,'Base '!$BR:$BR,R228,'Base '!$BV:$BV,1,'Base '!$F:$F,"internet")</f>
        <v>7</v>
      </c>
      <c r="W228" s="48">
        <f>+SUMIFS('Base '!$BQ:$BQ,'Base '!$BR:$BR,R228,'Base '!$BW:$BW,1,'Base '!$F:$F,"internet")</f>
        <v>3</v>
      </c>
      <c r="X228" s="36">
        <f>+SUMIFS('Base '!$BQ:$BQ,'Base '!$BR:BR,R228,'Base '!$BX:$BX,1,'Base '!$F:$F,"internet")</f>
        <v>0</v>
      </c>
    </row>
    <row r="229" spans="1:24" ht="15" thickBot="1" x14ac:dyDescent="0.35">
      <c r="A229" s="23" t="s">
        <v>88</v>
      </c>
      <c r="B229" s="24">
        <v>12</v>
      </c>
      <c r="C229" s="121">
        <v>1781</v>
      </c>
      <c r="D229" s="54">
        <v>1200</v>
      </c>
      <c r="E229" s="47">
        <f>+SUMIFS('Base '!$BQ:$BQ,'Base '!$G:$G,A229,'Base '!$BV:$BV,1,'Base '!$F:$F,"internet")</f>
        <v>9</v>
      </c>
      <c r="F229" s="48">
        <f>+SUMIFS('Base '!$BQ:$BQ,'Base '!$G:$G,A229,'Base '!$BW:$BW,1,'Base '!$F:$F,"internet")</f>
        <v>3</v>
      </c>
      <c r="G229" s="36">
        <f>+SUMIFS('Base '!$BQ:$BQ,'Base '!$G:$G,A229,'Base '!$BX:$BX,1,'Base '!$F:$F,"internet")</f>
        <v>0</v>
      </c>
      <c r="I229" s="23" t="s">
        <v>2698</v>
      </c>
      <c r="J229" s="24">
        <v>1</v>
      </c>
      <c r="K229" s="121">
        <v>8825</v>
      </c>
      <c r="L229" s="54">
        <v>100</v>
      </c>
      <c r="M229" s="47">
        <f>+SUMIFS('Base '!$BQ:$BQ,'Base '!$L:$L,I229,'Base '!$BV:$BV,1,'Base '!$F:$F,"internet")</f>
        <v>1</v>
      </c>
      <c r="N229" s="48">
        <f>+SUMIFS('Base '!$BQ:$BQ,'Base '!$L:$L,I229,'Base '!$BW:$BW,1,'Base '!$F:$F,"internet")</f>
        <v>0</v>
      </c>
      <c r="O229" s="36">
        <f>+SUMIFS('Base '!$BQ:$BQ,'Base '!$L:$L,I229,'Base '!$BX:$BX,1,'Base '!$F:$F,"internet")</f>
        <v>0</v>
      </c>
      <c r="R229" s="23" t="s">
        <v>269</v>
      </c>
      <c r="S229" s="24">
        <v>9</v>
      </c>
      <c r="T229" s="121">
        <v>10070.5</v>
      </c>
      <c r="U229" s="54">
        <v>1341.25</v>
      </c>
      <c r="V229" s="47">
        <f>+SUMIFS('Base '!$BQ:$BQ,'Base '!$BR:$BR,R229,'Base '!$BV:$BV,1,'Base '!$F:$F,"internet")</f>
        <v>9</v>
      </c>
      <c r="W229" s="48">
        <f>+SUMIFS('Base '!$BQ:$BQ,'Base '!$BR:$BR,R229,'Base '!$BW:$BW,1,'Base '!$F:$F,"internet")</f>
        <v>0</v>
      </c>
      <c r="X229" s="36">
        <f>+SUMIFS('Base '!$BQ:$BQ,'Base '!$BR:BR,R229,'Base '!$BX:$BX,1,'Base '!$F:$F,"internet")</f>
        <v>0</v>
      </c>
    </row>
    <row r="230" spans="1:24" ht="15" thickBot="1" x14ac:dyDescent="0.35">
      <c r="A230" s="23" t="s">
        <v>111</v>
      </c>
      <c r="B230" s="24">
        <v>10</v>
      </c>
      <c r="C230" s="121">
        <v>49126</v>
      </c>
      <c r="D230" s="54">
        <v>4863.5</v>
      </c>
      <c r="E230" s="47">
        <f>+SUMIFS('Base '!$BQ:$BQ,'Base '!$G:$G,A230,'Base '!$BV:$BV,1,'Base '!$F:$F,"internet")</f>
        <v>9</v>
      </c>
      <c r="F230" s="48">
        <f>+SUMIFS('Base '!$BQ:$BQ,'Base '!$G:$G,A230,'Base '!$BW:$BW,1,'Base '!$F:$F,"internet")</f>
        <v>1</v>
      </c>
      <c r="G230" s="36">
        <f>+SUMIFS('Base '!$BQ:$BQ,'Base '!$G:$G,A230,'Base '!$BX:$BX,1,'Base '!$F:$F,"internet")</f>
        <v>0</v>
      </c>
      <c r="I230" s="23" t="s">
        <v>169</v>
      </c>
      <c r="J230" s="24">
        <v>1</v>
      </c>
      <c r="K230" s="121">
        <v>587</v>
      </c>
      <c r="L230" s="54">
        <v>100</v>
      </c>
      <c r="M230" s="47">
        <f>+SUMIFS('Base '!$BQ:$BQ,'Base '!$L:$L,I230,'Base '!$BV:$BV,1,'Base '!$F:$F,"internet")</f>
        <v>1</v>
      </c>
      <c r="N230" s="48">
        <f>+SUMIFS('Base '!$BQ:$BQ,'Base '!$L:$L,I230,'Base '!$BW:$BW,1,'Base '!$F:$F,"internet")</f>
        <v>0</v>
      </c>
      <c r="O230" s="36">
        <f>+SUMIFS('Base '!$BQ:$BQ,'Base '!$L:$L,I230,'Base '!$BX:$BX,1,'Base '!$F:$F,"internet")</f>
        <v>0</v>
      </c>
      <c r="R230" s="59" t="s">
        <v>167</v>
      </c>
      <c r="S230" s="56">
        <v>8</v>
      </c>
      <c r="T230" s="121">
        <v>33067.625</v>
      </c>
      <c r="U230" s="54">
        <v>2488.44</v>
      </c>
      <c r="V230" s="47">
        <f>+SUMIFS('Base '!$BQ:$BQ,'Base '!$BR:$BR,R230,'Base '!$BV:$BV,1,'Base '!$F:$F,"internet")</f>
        <v>4</v>
      </c>
      <c r="W230" s="48">
        <f>+SUMIFS('Base '!$BQ:$BQ,'Base '!$BR:$BR,R230,'Base '!$BW:$BW,1,'Base '!$F:$F,"internet")</f>
        <v>3</v>
      </c>
      <c r="X230" s="36">
        <f>+SUMIFS('Base '!$BQ:$BQ,'Base '!$BR:BR,R230,'Base '!$BX:$BX,1,'Base '!$F:$F,"internet")</f>
        <v>1</v>
      </c>
    </row>
    <row r="231" spans="1:24" ht="15" thickBot="1" x14ac:dyDescent="0.35">
      <c r="A231" s="23" t="s">
        <v>101</v>
      </c>
      <c r="B231" s="24">
        <v>10</v>
      </c>
      <c r="C231" s="121">
        <v>23932.400000000001</v>
      </c>
      <c r="D231" s="54">
        <v>1278.8</v>
      </c>
      <c r="E231" s="47">
        <f>+SUMIFS('Base '!$BQ:$BQ,'Base '!$G:$G,A231,'Base '!$BV:$BV,1,'Base '!$F:$F,"internet")</f>
        <v>6</v>
      </c>
      <c r="F231" s="48">
        <f>+SUMIFS('Base '!$BQ:$BQ,'Base '!$G:$G,A231,'Base '!$BW:$BW,1,'Base '!$F:$F,"internet")</f>
        <v>4</v>
      </c>
      <c r="G231" s="36">
        <f>+SUMIFS('Base '!$BQ:$BQ,'Base '!$G:$G,A231,'Base '!$BX:$BX,1,'Base '!$F:$F,"internet")</f>
        <v>0</v>
      </c>
      <c r="I231" s="23" t="s">
        <v>93</v>
      </c>
      <c r="J231" s="24">
        <v>1</v>
      </c>
      <c r="K231" s="121">
        <v>105</v>
      </c>
      <c r="L231" s="54">
        <v>100</v>
      </c>
      <c r="M231" s="47">
        <f>+SUMIFS('Base '!$BQ:$BQ,'Base '!$L:$L,I231,'Base '!$BV:$BV,1,'Base '!$F:$F,"internet")</f>
        <v>1</v>
      </c>
      <c r="N231" s="48">
        <f>+SUMIFS('Base '!$BQ:$BQ,'Base '!$L:$L,I231,'Base '!$BW:$BW,1,'Base '!$F:$F,"internet")</f>
        <v>0</v>
      </c>
      <c r="O231" s="36">
        <f>+SUMIFS('Base '!$BQ:$BQ,'Base '!$L:$L,I231,'Base '!$BX:$BX,1,'Base '!$F:$F,"internet")</f>
        <v>0</v>
      </c>
      <c r="R231" s="23" t="s">
        <v>214</v>
      </c>
      <c r="S231" s="24">
        <v>7</v>
      </c>
      <c r="T231" s="121">
        <v>28523.285714285714</v>
      </c>
      <c r="U231" s="54">
        <v>2149.84</v>
      </c>
      <c r="V231" s="47">
        <f>+SUMIFS('Base '!$BQ:$BQ,'Base '!$BR:$BR,R231,'Base '!$BV:$BV,1,'Base '!$F:$F,"internet")</f>
        <v>0</v>
      </c>
      <c r="W231" s="48">
        <f>+SUMIFS('Base '!$BQ:$BQ,'Base '!$BR:$BR,R231,'Base '!$BW:$BW,1,'Base '!$F:$F,"internet")</f>
        <v>7</v>
      </c>
      <c r="X231" s="36">
        <f>+SUMIFS('Base '!$BQ:$BQ,'Base '!$BR:BR,R231,'Base '!$BX:$BX,1,'Base '!$F:$F,"internet")</f>
        <v>0</v>
      </c>
    </row>
    <row r="232" spans="1:24" ht="15" hidden="1" thickBot="1" x14ac:dyDescent="0.35">
      <c r="A232" s="23" t="s">
        <v>105</v>
      </c>
      <c r="B232" s="24">
        <v>9</v>
      </c>
      <c r="C232" s="121">
        <v>1769.4444444444443</v>
      </c>
      <c r="D232" s="54">
        <v>900</v>
      </c>
      <c r="E232" s="47">
        <f>+SUMIFS('Base '!$BQ:$BQ,'Base '!$G:$G,A232,'Base '!$BV:$BV,1,'Base '!$F:$F,"internet")</f>
        <v>6</v>
      </c>
      <c r="F232" s="48">
        <f>+SUMIFS('Base '!$BQ:$BQ,'Base '!$G:$G,A232,'Base '!$BW:$BW,1,'Base '!$F:$F,"internet")</f>
        <v>3</v>
      </c>
      <c r="G232" s="36">
        <f>+SUMIFS('Base '!$BQ:$BQ,'Base '!$G:$G,A232,'Base '!$BX:$BX,1,'Base '!$F:$F,"internet")</f>
        <v>0</v>
      </c>
      <c r="I232" s="23" t="s">
        <v>263</v>
      </c>
      <c r="J232" s="24">
        <v>1</v>
      </c>
      <c r="K232" s="66">
        <v>419</v>
      </c>
      <c r="L232" s="54">
        <v>100</v>
      </c>
      <c r="R232" s="23" t="s">
        <v>229</v>
      </c>
      <c r="S232" s="24">
        <v>6</v>
      </c>
      <c r="T232" s="66">
        <v>43886.400000000001</v>
      </c>
      <c r="U232" s="54">
        <v>1810.6699999999998</v>
      </c>
    </row>
    <row r="233" spans="1:24" hidden="1" x14ac:dyDescent="0.3">
      <c r="A233" s="23" t="s">
        <v>109</v>
      </c>
      <c r="B233" s="24">
        <v>8</v>
      </c>
      <c r="C233" s="121">
        <v>21</v>
      </c>
      <c r="D233" s="54">
        <v>800</v>
      </c>
      <c r="I233" s="23" t="s">
        <v>255</v>
      </c>
      <c r="J233" s="24">
        <v>1</v>
      </c>
      <c r="K233" s="66">
        <v>5238</v>
      </c>
      <c r="L233" s="54">
        <v>100</v>
      </c>
      <c r="R233" s="59" t="s">
        <v>215</v>
      </c>
      <c r="S233" s="24">
        <v>5</v>
      </c>
      <c r="T233" s="66">
        <v>11398.6</v>
      </c>
      <c r="U233" s="54">
        <v>645.20000000000005</v>
      </c>
    </row>
    <row r="234" spans="1:24" hidden="1" x14ac:dyDescent="0.3">
      <c r="A234" s="23" t="s">
        <v>151</v>
      </c>
      <c r="B234" s="24">
        <v>6</v>
      </c>
      <c r="C234" s="121"/>
      <c r="D234" s="54">
        <v>600</v>
      </c>
      <c r="I234" s="23" t="s">
        <v>199</v>
      </c>
      <c r="J234" s="24">
        <v>38</v>
      </c>
      <c r="K234" s="66">
        <v>32822.5</v>
      </c>
      <c r="L234" s="54">
        <v>10675.669999999995</v>
      </c>
      <c r="R234" s="59" t="s">
        <v>184</v>
      </c>
      <c r="S234" s="56">
        <v>5</v>
      </c>
      <c r="T234" s="66">
        <v>27174.5</v>
      </c>
      <c r="U234" s="54">
        <v>1224.92</v>
      </c>
    </row>
    <row r="235" spans="1:24" hidden="1" x14ac:dyDescent="0.3">
      <c r="A235" s="23" t="s">
        <v>97</v>
      </c>
      <c r="B235" s="24">
        <v>5</v>
      </c>
      <c r="C235" s="121">
        <v>268.39999999999998</v>
      </c>
      <c r="D235" s="54">
        <v>500</v>
      </c>
      <c r="I235"/>
      <c r="J235"/>
      <c r="K235"/>
      <c r="L235"/>
      <c r="R235" s="23" t="s">
        <v>219</v>
      </c>
      <c r="S235" s="24">
        <v>4</v>
      </c>
      <c r="T235" s="66">
        <v>42736.75</v>
      </c>
      <c r="U235" s="54">
        <v>1209.23</v>
      </c>
    </row>
    <row r="236" spans="1:24" hidden="1" x14ac:dyDescent="0.3">
      <c r="A236" s="23" t="s">
        <v>139</v>
      </c>
      <c r="B236" s="24">
        <v>5</v>
      </c>
      <c r="C236" s="121">
        <v>377.2</v>
      </c>
      <c r="D236" s="54">
        <v>500</v>
      </c>
      <c r="I236"/>
      <c r="J236"/>
      <c r="K236"/>
      <c r="L236"/>
      <c r="R236" s="23" t="s">
        <v>262</v>
      </c>
      <c r="S236" s="24">
        <v>4</v>
      </c>
      <c r="T236" s="66">
        <v>26286</v>
      </c>
      <c r="U236" s="54">
        <v>960.95999999999992</v>
      </c>
    </row>
    <row r="237" spans="1:24" hidden="1" x14ac:dyDescent="0.3">
      <c r="A237" s="23" t="s">
        <v>153</v>
      </c>
      <c r="B237" s="24">
        <v>5</v>
      </c>
      <c r="C237" s="121">
        <v>96.6</v>
      </c>
      <c r="D237" s="54">
        <v>500</v>
      </c>
      <c r="I237"/>
      <c r="J237"/>
      <c r="K237"/>
      <c r="L237"/>
      <c r="R237" s="23" t="s">
        <v>314</v>
      </c>
      <c r="S237" s="24">
        <v>3</v>
      </c>
      <c r="T237" s="66">
        <v>57287.666666666664</v>
      </c>
      <c r="U237" s="54">
        <v>1530.98</v>
      </c>
    </row>
    <row r="238" spans="1:24" hidden="1" x14ac:dyDescent="0.3">
      <c r="A238" s="23" t="s">
        <v>158</v>
      </c>
      <c r="B238" s="24">
        <v>5</v>
      </c>
      <c r="C238" s="121">
        <v>419</v>
      </c>
      <c r="D238" s="54">
        <v>500</v>
      </c>
      <c r="I238"/>
      <c r="J238"/>
      <c r="K238"/>
      <c r="L238"/>
      <c r="R238" s="59" t="s">
        <v>216</v>
      </c>
      <c r="S238" s="24">
        <v>3</v>
      </c>
      <c r="T238" s="66">
        <v>54345.666666666664</v>
      </c>
      <c r="U238" s="54">
        <v>1365.1599999999999</v>
      </c>
    </row>
    <row r="239" spans="1:24" hidden="1" x14ac:dyDescent="0.3">
      <c r="A239" s="23" t="s">
        <v>103</v>
      </c>
      <c r="B239" s="24">
        <v>4</v>
      </c>
      <c r="C239" s="121">
        <v>9085.25</v>
      </c>
      <c r="D239" s="54">
        <v>400</v>
      </c>
      <c r="I239"/>
      <c r="J239"/>
      <c r="K239"/>
      <c r="L239"/>
      <c r="R239" s="23" t="s">
        <v>241</v>
      </c>
      <c r="S239" s="24">
        <v>3</v>
      </c>
      <c r="T239" s="66">
        <v>50541</v>
      </c>
      <c r="U239" s="54">
        <v>1410.08</v>
      </c>
    </row>
    <row r="240" spans="1:24" hidden="1" x14ac:dyDescent="0.3">
      <c r="A240" s="23" t="s">
        <v>90</v>
      </c>
      <c r="B240" s="24">
        <v>4</v>
      </c>
      <c r="C240" s="121">
        <v>3490.5</v>
      </c>
      <c r="D240" s="54">
        <v>400</v>
      </c>
      <c r="I240"/>
      <c r="J240"/>
      <c r="K240"/>
      <c r="L240"/>
      <c r="R240" s="23" t="s">
        <v>3013</v>
      </c>
      <c r="S240" s="24">
        <v>2</v>
      </c>
      <c r="T240" s="66">
        <v>50948</v>
      </c>
      <c r="U240" s="54">
        <v>947.62</v>
      </c>
    </row>
    <row r="241" spans="1:21" hidden="1" x14ac:dyDescent="0.3">
      <c r="A241" s="23" t="s">
        <v>99</v>
      </c>
      <c r="B241" s="24">
        <v>3</v>
      </c>
      <c r="C241" s="121">
        <v>1222</v>
      </c>
      <c r="D241" s="54">
        <v>300</v>
      </c>
      <c r="I241"/>
      <c r="J241"/>
      <c r="K241"/>
      <c r="L241"/>
      <c r="R241" s="59" t="s">
        <v>218</v>
      </c>
      <c r="S241" s="24">
        <v>2</v>
      </c>
      <c r="T241" s="66">
        <v>24968.5</v>
      </c>
      <c r="U241" s="54">
        <v>562.46</v>
      </c>
    </row>
    <row r="242" spans="1:21" hidden="1" x14ac:dyDescent="0.3">
      <c r="A242" s="23" t="s">
        <v>280</v>
      </c>
      <c r="B242" s="24">
        <v>3</v>
      </c>
      <c r="C242" s="121">
        <v>1131</v>
      </c>
      <c r="D242" s="54">
        <v>300</v>
      </c>
      <c r="I242"/>
      <c r="J242"/>
      <c r="K242"/>
      <c r="L242"/>
      <c r="R242" s="59" t="s">
        <v>166</v>
      </c>
      <c r="S242" s="56">
        <v>2</v>
      </c>
      <c r="T242" s="66">
        <v>24605</v>
      </c>
      <c r="U242" s="54">
        <v>586.35</v>
      </c>
    </row>
    <row r="243" spans="1:21" hidden="1" x14ac:dyDescent="0.3">
      <c r="A243" s="23" t="s">
        <v>254</v>
      </c>
      <c r="B243" s="24">
        <v>2</v>
      </c>
      <c r="C243" s="121">
        <v>5238</v>
      </c>
      <c r="D243" s="54">
        <v>200</v>
      </c>
      <c r="I243"/>
      <c r="J243"/>
      <c r="K243"/>
      <c r="L243"/>
      <c r="R243" s="23" t="s">
        <v>230</v>
      </c>
      <c r="S243" s="24">
        <v>1</v>
      </c>
      <c r="T243" s="66">
        <v>42</v>
      </c>
      <c r="U243" s="54">
        <v>100</v>
      </c>
    </row>
    <row r="244" spans="1:21" hidden="1" x14ac:dyDescent="0.3">
      <c r="A244" s="23" t="s">
        <v>2221</v>
      </c>
      <c r="B244" s="24">
        <v>2</v>
      </c>
      <c r="C244" s="121">
        <v>42</v>
      </c>
      <c r="D244" s="54">
        <v>200</v>
      </c>
      <c r="I244"/>
      <c r="J244"/>
      <c r="K244"/>
      <c r="L244"/>
      <c r="R244" s="23" t="s">
        <v>342</v>
      </c>
      <c r="S244" s="24">
        <v>1</v>
      </c>
      <c r="T244" s="66">
        <v>24288</v>
      </c>
      <c r="U244" s="54">
        <v>131.15</v>
      </c>
    </row>
    <row r="245" spans="1:21" hidden="1" x14ac:dyDescent="0.3">
      <c r="A245" s="23" t="s">
        <v>146</v>
      </c>
      <c r="B245" s="24">
        <v>2</v>
      </c>
      <c r="C245" s="121">
        <v>18219</v>
      </c>
      <c r="D245" s="54">
        <v>306.08</v>
      </c>
      <c r="I245"/>
      <c r="J245"/>
      <c r="K245"/>
      <c r="L245"/>
      <c r="R245" s="23" t="s">
        <v>1073</v>
      </c>
      <c r="S245" s="24">
        <v>1</v>
      </c>
      <c r="T245" s="66">
        <v>21</v>
      </c>
      <c r="U245" s="54">
        <v>100</v>
      </c>
    </row>
    <row r="246" spans="1:21" hidden="1" x14ac:dyDescent="0.3">
      <c r="A246" s="23" t="s">
        <v>168</v>
      </c>
      <c r="B246" s="24">
        <v>2</v>
      </c>
      <c r="C246" s="121">
        <v>587</v>
      </c>
      <c r="D246" s="54">
        <v>200</v>
      </c>
      <c r="I246"/>
      <c r="J246"/>
      <c r="K246"/>
      <c r="L246"/>
      <c r="R246" s="23" t="s">
        <v>299</v>
      </c>
      <c r="S246" s="24">
        <v>1</v>
      </c>
      <c r="T246" s="66">
        <v>49727</v>
      </c>
      <c r="U246" s="54">
        <v>462.46</v>
      </c>
    </row>
    <row r="247" spans="1:21" hidden="1" x14ac:dyDescent="0.3">
      <c r="A247" s="23" t="s">
        <v>335</v>
      </c>
      <c r="B247" s="24">
        <v>1</v>
      </c>
      <c r="C247" s="121">
        <v>4400</v>
      </c>
      <c r="D247" s="54">
        <v>100</v>
      </c>
      <c r="I247"/>
      <c r="J247"/>
      <c r="K247"/>
      <c r="L247"/>
      <c r="R247" s="59" t="s">
        <v>222</v>
      </c>
      <c r="S247" s="24">
        <v>1</v>
      </c>
      <c r="T247" s="66">
        <v>1131</v>
      </c>
      <c r="U247" s="54">
        <v>100</v>
      </c>
    </row>
    <row r="248" spans="1:21" hidden="1" x14ac:dyDescent="0.3">
      <c r="A248" s="23" t="s">
        <v>1875</v>
      </c>
      <c r="B248" s="24">
        <v>1</v>
      </c>
      <c r="C248" s="121">
        <v>84</v>
      </c>
      <c r="D248" s="54">
        <v>100</v>
      </c>
      <c r="I248"/>
      <c r="J248"/>
      <c r="K248"/>
      <c r="L248"/>
      <c r="R248" s="23" t="s">
        <v>344</v>
      </c>
      <c r="S248" s="24">
        <v>1</v>
      </c>
      <c r="T248" s="66">
        <v>419</v>
      </c>
      <c r="U248" s="54">
        <v>100</v>
      </c>
    </row>
    <row r="249" spans="1:21" hidden="1" x14ac:dyDescent="0.3">
      <c r="A249" s="23" t="s">
        <v>1299</v>
      </c>
      <c r="B249" s="24">
        <v>1</v>
      </c>
      <c r="C249" s="121">
        <v>419</v>
      </c>
      <c r="D249" s="54">
        <v>100</v>
      </c>
      <c r="I249"/>
      <c r="J249"/>
      <c r="K249"/>
      <c r="L249"/>
      <c r="R249" s="23" t="s">
        <v>235</v>
      </c>
      <c r="S249" s="24">
        <v>1</v>
      </c>
      <c r="T249" s="66">
        <v>72409</v>
      </c>
      <c r="U249" s="54">
        <v>606.05999999999995</v>
      </c>
    </row>
    <row r="250" spans="1:21" hidden="1" x14ac:dyDescent="0.3">
      <c r="A250" s="23" t="s">
        <v>2736</v>
      </c>
      <c r="B250" s="24">
        <v>1</v>
      </c>
      <c r="C250" s="121">
        <v>419</v>
      </c>
      <c r="D250" s="54">
        <v>100</v>
      </c>
      <c r="I250"/>
      <c r="J250"/>
      <c r="K250"/>
      <c r="L250"/>
      <c r="R250" s="23" t="s">
        <v>199</v>
      </c>
      <c r="S250" s="24">
        <v>274</v>
      </c>
      <c r="T250" s="66">
        <v>27700.498098859316</v>
      </c>
      <c r="U250" s="54">
        <v>69574.880000000019</v>
      </c>
    </row>
    <row r="251" spans="1:21" hidden="1" x14ac:dyDescent="0.3">
      <c r="A251" s="23" t="s">
        <v>92</v>
      </c>
      <c r="B251" s="24">
        <v>1</v>
      </c>
      <c r="C251" s="121">
        <v>105</v>
      </c>
      <c r="D251" s="54">
        <v>100</v>
      </c>
      <c r="I251"/>
      <c r="J251"/>
      <c r="K251"/>
      <c r="L251"/>
      <c r="R251"/>
      <c r="S251"/>
      <c r="T251"/>
      <c r="U251"/>
    </row>
    <row r="252" spans="1:21" hidden="1" x14ac:dyDescent="0.3">
      <c r="A252" s="23" t="s">
        <v>148</v>
      </c>
      <c r="B252" s="24">
        <v>1</v>
      </c>
      <c r="C252" s="121">
        <v>827</v>
      </c>
      <c r="D252" s="54">
        <v>100</v>
      </c>
      <c r="I252"/>
      <c r="J252"/>
      <c r="K252"/>
      <c r="L252"/>
      <c r="R252"/>
      <c r="S252"/>
      <c r="T252"/>
      <c r="U252"/>
    </row>
    <row r="253" spans="1:21" hidden="1" x14ac:dyDescent="0.3">
      <c r="A253" s="23" t="s">
        <v>199</v>
      </c>
      <c r="B253" s="24">
        <v>274</v>
      </c>
      <c r="C253" s="121">
        <v>27700.498098859316</v>
      </c>
      <c r="D253" s="54">
        <v>69574.879999999976</v>
      </c>
      <c r="I253"/>
      <c r="J253"/>
      <c r="K253"/>
      <c r="L253"/>
      <c r="R253"/>
      <c r="S253"/>
      <c r="T253"/>
      <c r="U253"/>
    </row>
    <row r="254" spans="1:21" hidden="1" x14ac:dyDescent="0.3">
      <c r="A254"/>
      <c r="B254"/>
      <c r="C254"/>
      <c r="D254"/>
      <c r="I254"/>
      <c r="J254"/>
      <c r="K254"/>
      <c r="L254"/>
      <c r="R254"/>
      <c r="S254"/>
      <c r="T254"/>
      <c r="U254"/>
    </row>
    <row r="255" spans="1:21" hidden="1" x14ac:dyDescent="0.3">
      <c r="A255"/>
      <c r="B255"/>
      <c r="C255"/>
      <c r="D255"/>
      <c r="I255"/>
      <c r="J255"/>
      <c r="K255"/>
      <c r="L255"/>
      <c r="R255"/>
      <c r="S255"/>
      <c r="T255"/>
      <c r="U255"/>
    </row>
    <row r="256" spans="1:21" hidden="1" x14ac:dyDescent="0.3">
      <c r="A256"/>
      <c r="B256"/>
      <c r="C256"/>
      <c r="D256"/>
      <c r="I256"/>
      <c r="J256"/>
      <c r="K256"/>
      <c r="L256"/>
      <c r="R256"/>
      <c r="S256"/>
      <c r="T256"/>
      <c r="U256"/>
    </row>
    <row r="257" spans="1:21" hidden="1" x14ac:dyDescent="0.3">
      <c r="A257"/>
      <c r="B257"/>
      <c r="C257"/>
      <c r="D257"/>
      <c r="I257"/>
      <c r="J257"/>
      <c r="K257"/>
      <c r="L257"/>
      <c r="R257"/>
      <c r="S257"/>
      <c r="T257"/>
      <c r="U257"/>
    </row>
    <row r="258" spans="1:21" hidden="1" x14ac:dyDescent="0.3">
      <c r="A258"/>
      <c r="B258"/>
      <c r="C258"/>
      <c r="D258"/>
      <c r="I258"/>
      <c r="J258"/>
      <c r="K258"/>
      <c r="L258"/>
      <c r="R258"/>
      <c r="S258"/>
      <c r="T258"/>
      <c r="U258"/>
    </row>
    <row r="259" spans="1:21" hidden="1" x14ac:dyDescent="0.3">
      <c r="A259"/>
      <c r="B259"/>
      <c r="C259"/>
      <c r="D259"/>
      <c r="I259"/>
      <c r="J259"/>
      <c r="K259"/>
      <c r="L259"/>
      <c r="R259"/>
      <c r="S259"/>
      <c r="T259"/>
      <c r="U259"/>
    </row>
    <row r="260" spans="1:21" hidden="1" x14ac:dyDescent="0.3">
      <c r="A260"/>
      <c r="B260"/>
      <c r="C260"/>
      <c r="D260"/>
      <c r="I260"/>
      <c r="J260"/>
      <c r="K260"/>
      <c r="L260"/>
      <c r="R260"/>
      <c r="S260"/>
      <c r="T260"/>
      <c r="U260"/>
    </row>
    <row r="261" spans="1:21" hidden="1" x14ac:dyDescent="0.3">
      <c r="A261"/>
      <c r="B261"/>
      <c r="C261"/>
      <c r="D261"/>
      <c r="I261"/>
      <c r="J261"/>
      <c r="K261"/>
      <c r="L261"/>
      <c r="R261"/>
      <c r="S261"/>
      <c r="T261"/>
      <c r="U261"/>
    </row>
    <row r="262" spans="1:21" hidden="1" x14ac:dyDescent="0.3">
      <c r="A262"/>
      <c r="B262"/>
      <c r="C262"/>
      <c r="D262"/>
      <c r="I262"/>
      <c r="J262"/>
      <c r="K262"/>
      <c r="L262"/>
      <c r="R262"/>
      <c r="S262"/>
      <c r="T262"/>
      <c r="U262"/>
    </row>
    <row r="263" spans="1:21" hidden="1" x14ac:dyDescent="0.3">
      <c r="A263"/>
      <c r="B263"/>
      <c r="C263"/>
      <c r="D263"/>
      <c r="I263"/>
      <c r="J263"/>
      <c r="K263"/>
      <c r="L263"/>
      <c r="R263"/>
      <c r="S263"/>
      <c r="T263"/>
      <c r="U263"/>
    </row>
    <row r="264" spans="1:21" hidden="1" x14ac:dyDescent="0.3">
      <c r="A264"/>
      <c r="B264"/>
      <c r="C264"/>
      <c r="D264"/>
      <c r="I264"/>
      <c r="J264"/>
      <c r="K264"/>
      <c r="L264"/>
      <c r="R264"/>
      <c r="S264"/>
      <c r="T264"/>
      <c r="U264"/>
    </row>
    <row r="265" spans="1:21" hidden="1" x14ac:dyDescent="0.3">
      <c r="A265"/>
      <c r="B265"/>
      <c r="C265"/>
      <c r="D265"/>
      <c r="I265"/>
      <c r="J265"/>
      <c r="K265"/>
      <c r="L265"/>
      <c r="R265"/>
      <c r="S265"/>
      <c r="T265"/>
      <c r="U265"/>
    </row>
    <row r="266" spans="1:21" hidden="1" x14ac:dyDescent="0.3">
      <c r="A266"/>
      <c r="B266"/>
      <c r="C266"/>
      <c r="D266"/>
      <c r="I266"/>
      <c r="J266"/>
      <c r="K266"/>
      <c r="L266"/>
      <c r="R266"/>
      <c r="S266"/>
      <c r="T266"/>
      <c r="U266"/>
    </row>
    <row r="267" spans="1:21" hidden="1" x14ac:dyDescent="0.3">
      <c r="A267"/>
      <c r="B267"/>
      <c r="C267"/>
      <c r="D267"/>
      <c r="I267"/>
      <c r="J267"/>
      <c r="K267"/>
      <c r="L267"/>
      <c r="R267"/>
      <c r="S267"/>
      <c r="T267"/>
      <c r="U267"/>
    </row>
    <row r="268" spans="1:21" hidden="1" x14ac:dyDescent="0.3">
      <c r="A268"/>
      <c r="B268"/>
      <c r="C268"/>
      <c r="D268"/>
      <c r="I268"/>
      <c r="J268"/>
      <c r="K268"/>
      <c r="L268"/>
      <c r="R268"/>
      <c r="S268"/>
      <c r="T268"/>
      <c r="U268"/>
    </row>
    <row r="269" spans="1:21" hidden="1" x14ac:dyDescent="0.3">
      <c r="A269"/>
      <c r="B269"/>
      <c r="C269"/>
      <c r="D269"/>
      <c r="I269"/>
      <c r="J269"/>
      <c r="K269"/>
      <c r="L269"/>
      <c r="R269"/>
      <c r="S269"/>
      <c r="T269"/>
      <c r="U269"/>
    </row>
    <row r="270" spans="1:21" hidden="1" x14ac:dyDescent="0.3">
      <c r="A270"/>
      <c r="B270"/>
      <c r="C270"/>
      <c r="D270"/>
      <c r="I270"/>
      <c r="J270"/>
      <c r="K270"/>
      <c r="L270"/>
      <c r="R270"/>
      <c r="S270"/>
      <c r="T270"/>
      <c r="U270"/>
    </row>
    <row r="271" spans="1:21" hidden="1" x14ac:dyDescent="0.3">
      <c r="I271"/>
      <c r="J271"/>
      <c r="K271"/>
      <c r="L271"/>
      <c r="R271"/>
      <c r="S271"/>
      <c r="T271"/>
      <c r="U271"/>
    </row>
    <row r="272" spans="1:21" hidden="1" x14ac:dyDescent="0.3">
      <c r="I272"/>
      <c r="J272"/>
      <c r="K272"/>
      <c r="L272"/>
      <c r="R272"/>
      <c r="S272"/>
      <c r="T272"/>
      <c r="U272"/>
    </row>
    <row r="273" spans="9:21" hidden="1" x14ac:dyDescent="0.3">
      <c r="I273"/>
      <c r="J273"/>
      <c r="K273"/>
      <c r="L273"/>
      <c r="R273"/>
      <c r="S273"/>
      <c r="T273"/>
      <c r="U273"/>
    </row>
    <row r="274" spans="9:21" hidden="1" x14ac:dyDescent="0.3">
      <c r="I274"/>
      <c r="J274"/>
      <c r="K274"/>
      <c r="L274"/>
      <c r="R274"/>
      <c r="S274"/>
      <c r="T274"/>
      <c r="U274"/>
    </row>
    <row r="275" spans="9:21" hidden="1" x14ac:dyDescent="0.3">
      <c r="I275"/>
      <c r="J275"/>
      <c r="K275"/>
      <c r="L275"/>
      <c r="R275"/>
      <c r="S275"/>
      <c r="T275"/>
      <c r="U275"/>
    </row>
    <row r="276" spans="9:21" hidden="1" x14ac:dyDescent="0.3">
      <c r="I276"/>
      <c r="J276"/>
      <c r="K276"/>
      <c r="L276"/>
      <c r="R276"/>
      <c r="S276"/>
      <c r="T276"/>
      <c r="U276"/>
    </row>
    <row r="277" spans="9:21" hidden="1" x14ac:dyDescent="0.3">
      <c r="I277"/>
      <c r="J277"/>
      <c r="K277"/>
      <c r="L277"/>
      <c r="R277"/>
      <c r="S277"/>
      <c r="T277"/>
      <c r="U277"/>
    </row>
    <row r="278" spans="9:21" hidden="1" x14ac:dyDescent="0.3">
      <c r="I278"/>
      <c r="J278"/>
      <c r="K278"/>
      <c r="L278"/>
      <c r="R278"/>
      <c r="S278"/>
      <c r="T278"/>
      <c r="U278"/>
    </row>
    <row r="279" spans="9:21" hidden="1" x14ac:dyDescent="0.3">
      <c r="I279"/>
      <c r="J279"/>
      <c r="K279"/>
      <c r="L279"/>
      <c r="R279"/>
      <c r="S279"/>
      <c r="T279"/>
      <c r="U279"/>
    </row>
    <row r="280" spans="9:21" hidden="1" x14ac:dyDescent="0.3">
      <c r="I280"/>
      <c r="J280"/>
      <c r="K280"/>
      <c r="L280"/>
      <c r="R280"/>
      <c r="S280"/>
      <c r="T280"/>
      <c r="U280"/>
    </row>
    <row r="281" spans="9:21" hidden="1" x14ac:dyDescent="0.3">
      <c r="I281"/>
      <c r="J281"/>
      <c r="K281"/>
      <c r="L281"/>
      <c r="R281"/>
      <c r="S281"/>
      <c r="T281"/>
      <c r="U281"/>
    </row>
    <row r="282" spans="9:21" hidden="1" x14ac:dyDescent="0.3">
      <c r="R282"/>
      <c r="S282"/>
      <c r="T282"/>
      <c r="U282"/>
    </row>
    <row r="283" spans="9:21" hidden="1" x14ac:dyDescent="0.3">
      <c r="R283"/>
      <c r="S283"/>
      <c r="T283"/>
      <c r="U283"/>
    </row>
    <row r="284" spans="9:21" hidden="1" x14ac:dyDescent="0.3"/>
    <row r="285" spans="9:21" hidden="1" x14ac:dyDescent="0.3"/>
    <row r="286" spans="9:21" hidden="1" x14ac:dyDescent="0.3"/>
    <row r="287" spans="9:21" hidden="1" x14ac:dyDescent="0.3"/>
    <row r="288" spans="9:21" hidden="1" x14ac:dyDescent="0.3"/>
    <row r="289" hidden="1" x14ac:dyDescent="0.3"/>
    <row r="290" hidden="1" x14ac:dyDescent="0.3"/>
    <row r="291" hidden="1" x14ac:dyDescent="0.3"/>
    <row r="292" hidden="1" x14ac:dyDescent="0.3"/>
    <row r="293" hidden="1" x14ac:dyDescent="0.3"/>
    <row r="294" hidden="1" x14ac:dyDescent="0.3"/>
    <row r="295" hidden="1" x14ac:dyDescent="0.3"/>
    <row r="296" hidden="1" x14ac:dyDescent="0.3"/>
    <row r="297" hidden="1" x14ac:dyDescent="0.3"/>
    <row r="298" hidden="1" x14ac:dyDescent="0.3"/>
    <row r="299" hidden="1" x14ac:dyDescent="0.3"/>
    <row r="300" hidden="1" x14ac:dyDescent="0.3"/>
    <row r="301" hidden="1" x14ac:dyDescent="0.3"/>
    <row r="302" hidden="1" x14ac:dyDescent="0.3"/>
    <row r="303" hidden="1" x14ac:dyDescent="0.3"/>
    <row r="304" hidden="1" x14ac:dyDescent="0.3"/>
    <row r="305" hidden="1" x14ac:dyDescent="0.3"/>
    <row r="306" hidden="1" x14ac:dyDescent="0.3"/>
    <row r="307" hidden="1" x14ac:dyDescent="0.3"/>
    <row r="308" hidden="1" x14ac:dyDescent="0.3"/>
    <row r="309" hidden="1" x14ac:dyDescent="0.3"/>
    <row r="310" hidden="1" x14ac:dyDescent="0.3"/>
    <row r="311" hidden="1" x14ac:dyDescent="0.3"/>
    <row r="312" hidden="1" x14ac:dyDescent="0.3"/>
    <row r="313" hidden="1" x14ac:dyDescent="0.3"/>
    <row r="314" hidden="1" x14ac:dyDescent="0.3"/>
    <row r="315" hidden="1" x14ac:dyDescent="0.3"/>
    <row r="316" hidden="1" x14ac:dyDescent="0.3"/>
    <row r="317" hidden="1" x14ac:dyDescent="0.3"/>
    <row r="318" hidden="1" x14ac:dyDescent="0.3"/>
    <row r="319" hidden="1" x14ac:dyDescent="0.3"/>
    <row r="320" hidden="1" x14ac:dyDescent="0.3"/>
    <row r="321" hidden="1" x14ac:dyDescent="0.3"/>
    <row r="322" hidden="1" x14ac:dyDescent="0.3"/>
    <row r="323" hidden="1" x14ac:dyDescent="0.3"/>
    <row r="324" hidden="1" x14ac:dyDescent="0.3"/>
    <row r="325" hidden="1" x14ac:dyDescent="0.3"/>
    <row r="326" hidden="1" x14ac:dyDescent="0.3"/>
    <row r="327" hidden="1" x14ac:dyDescent="0.3"/>
    <row r="328" hidden="1" x14ac:dyDescent="0.3"/>
    <row r="329" hidden="1" x14ac:dyDescent="0.3"/>
    <row r="330" hidden="1" x14ac:dyDescent="0.3"/>
    <row r="331" hidden="1" x14ac:dyDescent="0.3"/>
    <row r="332" hidden="1" x14ac:dyDescent="0.3"/>
    <row r="333" hidden="1" x14ac:dyDescent="0.3"/>
    <row r="334" hidden="1" x14ac:dyDescent="0.3"/>
    <row r="335" hidden="1" x14ac:dyDescent="0.3"/>
    <row r="336" hidden="1" x14ac:dyDescent="0.3"/>
    <row r="337" hidden="1" x14ac:dyDescent="0.3"/>
    <row r="338" hidden="1" x14ac:dyDescent="0.3"/>
    <row r="339" hidden="1" x14ac:dyDescent="0.3"/>
    <row r="340" hidden="1" x14ac:dyDescent="0.3"/>
    <row r="341" hidden="1" x14ac:dyDescent="0.3"/>
    <row r="342" hidden="1" x14ac:dyDescent="0.3"/>
    <row r="343" hidden="1" x14ac:dyDescent="0.3"/>
    <row r="344" hidden="1" x14ac:dyDescent="0.3"/>
    <row r="345" hidden="1" x14ac:dyDescent="0.3"/>
    <row r="346" hidden="1" x14ac:dyDescent="0.3"/>
    <row r="347" hidden="1" x14ac:dyDescent="0.3"/>
    <row r="348" hidden="1" x14ac:dyDescent="0.3"/>
    <row r="349" hidden="1" x14ac:dyDescent="0.3"/>
    <row r="350" hidden="1" x14ac:dyDescent="0.3"/>
    <row r="351" hidden="1" x14ac:dyDescent="0.3"/>
    <row r="352" hidden="1" x14ac:dyDescent="0.3"/>
    <row r="353" hidden="1" x14ac:dyDescent="0.3"/>
    <row r="354" hidden="1" x14ac:dyDescent="0.3"/>
    <row r="355" hidden="1" x14ac:dyDescent="0.3"/>
    <row r="356" hidden="1" x14ac:dyDescent="0.3"/>
    <row r="357" hidden="1" x14ac:dyDescent="0.3"/>
    <row r="358" hidden="1" x14ac:dyDescent="0.3"/>
    <row r="359" hidden="1" x14ac:dyDescent="0.3"/>
    <row r="360" hidden="1" x14ac:dyDescent="0.3"/>
    <row r="361" hidden="1" x14ac:dyDescent="0.3"/>
    <row r="362" hidden="1" x14ac:dyDescent="0.3"/>
    <row r="363" hidden="1" x14ac:dyDescent="0.3"/>
    <row r="364" hidden="1" x14ac:dyDescent="0.3"/>
    <row r="365" hidden="1" x14ac:dyDescent="0.3"/>
    <row r="366" hidden="1" x14ac:dyDescent="0.3"/>
    <row r="367" hidden="1" x14ac:dyDescent="0.3"/>
    <row r="368" hidden="1" x14ac:dyDescent="0.3"/>
    <row r="369" hidden="1" x14ac:dyDescent="0.3"/>
    <row r="370" hidden="1" x14ac:dyDescent="0.3"/>
    <row r="371" hidden="1" x14ac:dyDescent="0.3"/>
    <row r="372" hidden="1" x14ac:dyDescent="0.3"/>
    <row r="373" hidden="1" x14ac:dyDescent="0.3"/>
    <row r="374" hidden="1" x14ac:dyDescent="0.3"/>
    <row r="375" hidden="1" x14ac:dyDescent="0.3"/>
    <row r="376" hidden="1" x14ac:dyDescent="0.3"/>
    <row r="377" hidden="1" x14ac:dyDescent="0.3"/>
    <row r="378" hidden="1" x14ac:dyDescent="0.3"/>
    <row r="379" hidden="1" x14ac:dyDescent="0.3"/>
    <row r="380" hidden="1" x14ac:dyDescent="0.3"/>
    <row r="381" hidden="1" x14ac:dyDescent="0.3"/>
    <row r="382" hidden="1" x14ac:dyDescent="0.3"/>
    <row r="383" hidden="1" x14ac:dyDescent="0.3"/>
    <row r="384" hidden="1" x14ac:dyDescent="0.3"/>
    <row r="385" hidden="1" x14ac:dyDescent="0.3"/>
    <row r="386" hidden="1" x14ac:dyDescent="0.3"/>
    <row r="387" hidden="1" x14ac:dyDescent="0.3"/>
    <row r="388" hidden="1" x14ac:dyDescent="0.3"/>
    <row r="389" hidden="1" x14ac:dyDescent="0.3"/>
    <row r="390" hidden="1" x14ac:dyDescent="0.3"/>
    <row r="391" hidden="1" x14ac:dyDescent="0.3"/>
    <row r="392" hidden="1" x14ac:dyDescent="0.3"/>
    <row r="393" hidden="1" x14ac:dyDescent="0.3"/>
    <row r="394" hidden="1" x14ac:dyDescent="0.3"/>
    <row r="395" hidden="1" x14ac:dyDescent="0.3"/>
    <row r="396" hidden="1" x14ac:dyDescent="0.3"/>
    <row r="397" hidden="1" x14ac:dyDescent="0.3"/>
    <row r="398" hidden="1" x14ac:dyDescent="0.3"/>
    <row r="399" hidden="1" x14ac:dyDescent="0.3"/>
    <row r="400" hidden="1" x14ac:dyDescent="0.3"/>
    <row r="401" hidden="1" x14ac:dyDescent="0.3"/>
    <row r="402" hidden="1" x14ac:dyDescent="0.3"/>
    <row r="403" hidden="1" x14ac:dyDescent="0.3"/>
    <row r="404" hidden="1" x14ac:dyDescent="0.3"/>
    <row r="405" hidden="1" x14ac:dyDescent="0.3"/>
    <row r="406" hidden="1" x14ac:dyDescent="0.3"/>
    <row r="407" hidden="1" x14ac:dyDescent="0.3"/>
    <row r="408" hidden="1" x14ac:dyDescent="0.3"/>
    <row r="409" hidden="1" x14ac:dyDescent="0.3"/>
    <row r="410" hidden="1" x14ac:dyDescent="0.3"/>
    <row r="411" hidden="1" x14ac:dyDescent="0.3"/>
    <row r="412" hidden="1" x14ac:dyDescent="0.3"/>
    <row r="413" hidden="1" x14ac:dyDescent="0.3"/>
    <row r="414" hidden="1" x14ac:dyDescent="0.3"/>
    <row r="415" hidden="1" x14ac:dyDescent="0.3"/>
    <row r="416" hidden="1" x14ac:dyDescent="0.3"/>
    <row r="417" hidden="1" x14ac:dyDescent="0.3"/>
    <row r="418" hidden="1" x14ac:dyDescent="0.3"/>
    <row r="419" hidden="1" x14ac:dyDescent="0.3"/>
    <row r="420" hidden="1" x14ac:dyDescent="0.3"/>
    <row r="421" hidden="1" x14ac:dyDescent="0.3"/>
    <row r="422" hidden="1" x14ac:dyDescent="0.3"/>
    <row r="423" hidden="1" x14ac:dyDescent="0.3"/>
    <row r="424" hidden="1" x14ac:dyDescent="0.3"/>
    <row r="425" hidden="1" x14ac:dyDescent="0.3"/>
    <row r="426" hidden="1" x14ac:dyDescent="0.3"/>
    <row r="427" hidden="1" x14ac:dyDescent="0.3"/>
    <row r="428" hidden="1" x14ac:dyDescent="0.3"/>
    <row r="429" hidden="1" x14ac:dyDescent="0.3"/>
    <row r="434" spans="1:3" x14ac:dyDescent="0.3">
      <c r="A434" s="6" t="s">
        <v>5</v>
      </c>
      <c r="B434" s="6" t="s">
        <v>66</v>
      </c>
    </row>
    <row r="436" spans="1:3" ht="20.399999999999999" x14ac:dyDescent="0.3">
      <c r="A436" s="6" t="s">
        <v>198</v>
      </c>
      <c r="B436" s="62" t="s">
        <v>202</v>
      </c>
      <c r="C436" s="62" t="s">
        <v>209</v>
      </c>
    </row>
    <row r="437" spans="1:3" x14ac:dyDescent="0.3">
      <c r="A437" s="42" t="s">
        <v>67</v>
      </c>
      <c r="B437" s="63">
        <v>3.3356349206349214</v>
      </c>
      <c r="C437" s="43">
        <v>63</v>
      </c>
    </row>
    <row r="438" spans="1:3" x14ac:dyDescent="0.3">
      <c r="A438" s="42" t="s">
        <v>95</v>
      </c>
      <c r="B438" s="63">
        <v>3.4364285714285718</v>
      </c>
      <c r="C438" s="43">
        <v>28</v>
      </c>
    </row>
    <row r="439" spans="1:3" x14ac:dyDescent="0.3">
      <c r="A439" s="42" t="s">
        <v>80</v>
      </c>
      <c r="B439" s="63">
        <v>3.4286842105263156</v>
      </c>
      <c r="C439" s="43">
        <v>19</v>
      </c>
    </row>
    <row r="440" spans="1:3" x14ac:dyDescent="0.3">
      <c r="A440" s="42" t="s">
        <v>107</v>
      </c>
      <c r="B440" s="63">
        <v>3.2582352941176471</v>
      </c>
      <c r="C440" s="43">
        <v>17</v>
      </c>
    </row>
    <row r="441" spans="1:3" x14ac:dyDescent="0.3">
      <c r="A441" s="42" t="s">
        <v>86</v>
      </c>
      <c r="B441" s="63">
        <v>3.5050000000000003</v>
      </c>
      <c r="C441" s="43">
        <v>16</v>
      </c>
    </row>
    <row r="442" spans="1:3" x14ac:dyDescent="0.3">
      <c r="A442" s="42" t="s">
        <v>76</v>
      </c>
      <c r="B442" s="63">
        <v>3.314333333333332</v>
      </c>
      <c r="C442" s="43">
        <v>15</v>
      </c>
    </row>
    <row r="443" spans="1:3" x14ac:dyDescent="0.3">
      <c r="A443" s="42" t="s">
        <v>113</v>
      </c>
      <c r="B443" s="63">
        <v>3.3830769230769233</v>
      </c>
      <c r="C443" s="43">
        <v>13</v>
      </c>
    </row>
    <row r="444" spans="1:3" x14ac:dyDescent="0.3">
      <c r="A444" s="42" t="s">
        <v>88</v>
      </c>
      <c r="B444" s="63">
        <v>3.4954166666666668</v>
      </c>
      <c r="C444" s="43">
        <v>12</v>
      </c>
    </row>
    <row r="445" spans="1:3" x14ac:dyDescent="0.3">
      <c r="A445" s="42" t="s">
        <v>111</v>
      </c>
      <c r="B445" s="63">
        <v>3.5225</v>
      </c>
      <c r="C445" s="43">
        <v>10</v>
      </c>
    </row>
    <row r="446" spans="1:3" x14ac:dyDescent="0.3">
      <c r="A446" s="42" t="s">
        <v>101</v>
      </c>
      <c r="B446" s="63">
        <v>3.5</v>
      </c>
      <c r="C446" s="43">
        <v>10</v>
      </c>
    </row>
    <row r="447" spans="1:3" x14ac:dyDescent="0.3">
      <c r="A447" s="42" t="s">
        <v>105</v>
      </c>
      <c r="B447" s="63">
        <v>3.4805555555555561</v>
      </c>
      <c r="C447" s="43">
        <v>9</v>
      </c>
    </row>
    <row r="448" spans="1:3" x14ac:dyDescent="0.3">
      <c r="A448" s="42" t="s">
        <v>109</v>
      </c>
      <c r="B448" s="63">
        <v>4.0875000000000004</v>
      </c>
      <c r="C448" s="43">
        <v>8</v>
      </c>
    </row>
    <row r="449" spans="1:3" x14ac:dyDescent="0.3">
      <c r="A449" s="42" t="s">
        <v>151</v>
      </c>
      <c r="B449" s="63">
        <v>4.416666666666667</v>
      </c>
      <c r="C449" s="43">
        <v>6</v>
      </c>
    </row>
    <row r="450" spans="1:3" x14ac:dyDescent="0.3">
      <c r="A450" s="42" t="s">
        <v>97</v>
      </c>
      <c r="B450" s="63">
        <v>3.2969999999999997</v>
      </c>
      <c r="C450" s="43">
        <v>5</v>
      </c>
    </row>
    <row r="451" spans="1:3" x14ac:dyDescent="0.3">
      <c r="A451" s="42" t="s">
        <v>139</v>
      </c>
      <c r="B451" s="63">
        <v>3.6709999999999994</v>
      </c>
      <c r="C451" s="43">
        <v>5</v>
      </c>
    </row>
    <row r="452" spans="1:3" x14ac:dyDescent="0.3">
      <c r="A452" s="42" t="s">
        <v>153</v>
      </c>
      <c r="B452" s="63">
        <v>3.5769999999999995</v>
      </c>
      <c r="C452" s="43">
        <v>5</v>
      </c>
    </row>
    <row r="453" spans="1:3" x14ac:dyDescent="0.3">
      <c r="A453" s="42" t="s">
        <v>158</v>
      </c>
      <c r="B453" s="63">
        <v>3.78</v>
      </c>
      <c r="C453" s="43">
        <v>5</v>
      </c>
    </row>
    <row r="454" spans="1:3" x14ac:dyDescent="0.3">
      <c r="A454" s="42" t="s">
        <v>103</v>
      </c>
      <c r="B454" s="63">
        <v>3.7487499999999994</v>
      </c>
      <c r="C454" s="43">
        <v>4</v>
      </c>
    </row>
    <row r="455" spans="1:3" x14ac:dyDescent="0.3">
      <c r="A455" s="42" t="s">
        <v>90</v>
      </c>
      <c r="B455" s="63">
        <v>3.5737499999999995</v>
      </c>
      <c r="C455" s="43">
        <v>4</v>
      </c>
    </row>
    <row r="456" spans="1:3" x14ac:dyDescent="0.3">
      <c r="A456" s="42" t="s">
        <v>99</v>
      </c>
      <c r="B456" s="63">
        <v>3.9049999999999994</v>
      </c>
      <c r="C456" s="43">
        <v>3</v>
      </c>
    </row>
    <row r="457" spans="1:3" x14ac:dyDescent="0.3">
      <c r="A457" s="42" t="s">
        <v>280</v>
      </c>
      <c r="B457" s="63">
        <v>3.4883333333333328</v>
      </c>
      <c r="C457" s="43">
        <v>3</v>
      </c>
    </row>
    <row r="458" spans="1:3" x14ac:dyDescent="0.3">
      <c r="A458" s="42" t="s">
        <v>254</v>
      </c>
      <c r="B458" s="63">
        <v>3.9049999999999994</v>
      </c>
      <c r="C458" s="43">
        <v>2</v>
      </c>
    </row>
    <row r="459" spans="1:3" x14ac:dyDescent="0.3">
      <c r="A459" s="42" t="s">
        <v>2221</v>
      </c>
      <c r="B459" s="63">
        <v>3.085</v>
      </c>
      <c r="C459" s="43">
        <v>2</v>
      </c>
    </row>
    <row r="460" spans="1:3" x14ac:dyDescent="0.3">
      <c r="A460" s="42" t="s">
        <v>146</v>
      </c>
      <c r="B460" s="63">
        <v>3.5924999999999994</v>
      </c>
      <c r="C460" s="43">
        <v>2</v>
      </c>
    </row>
    <row r="461" spans="1:3" x14ac:dyDescent="0.3">
      <c r="A461" s="42" t="s">
        <v>168</v>
      </c>
      <c r="B461" s="63">
        <v>3.125</v>
      </c>
      <c r="C461" s="43">
        <v>2</v>
      </c>
    </row>
    <row r="462" spans="1:3" x14ac:dyDescent="0.3">
      <c r="A462" s="42" t="s">
        <v>335</v>
      </c>
      <c r="B462" s="63">
        <v>3.9049999999999994</v>
      </c>
      <c r="C462" s="43">
        <v>1</v>
      </c>
    </row>
    <row r="463" spans="1:3" x14ac:dyDescent="0.3">
      <c r="A463" s="42" t="s">
        <v>1875</v>
      </c>
      <c r="B463" s="63">
        <v>3.9049999999999994</v>
      </c>
      <c r="C463" s="43">
        <v>1</v>
      </c>
    </row>
    <row r="464" spans="1:3" x14ac:dyDescent="0.3">
      <c r="A464" s="42" t="s">
        <v>1299</v>
      </c>
      <c r="B464" s="63">
        <v>3.2050000000000001</v>
      </c>
      <c r="C464" s="43">
        <v>1</v>
      </c>
    </row>
    <row r="465" spans="1:3" x14ac:dyDescent="0.3">
      <c r="A465" s="42" t="s">
        <v>2736</v>
      </c>
      <c r="B465" s="63">
        <v>3.9049999999999994</v>
      </c>
      <c r="C465" s="43">
        <v>1</v>
      </c>
    </row>
    <row r="466" spans="1:3" x14ac:dyDescent="0.3">
      <c r="A466" s="42" t="s">
        <v>92</v>
      </c>
      <c r="B466" s="63">
        <v>2.9700000000000006</v>
      </c>
      <c r="C466" s="43">
        <v>1</v>
      </c>
    </row>
    <row r="467" spans="1:3" x14ac:dyDescent="0.3">
      <c r="A467" s="42" t="s">
        <v>148</v>
      </c>
      <c r="B467" s="63">
        <v>2.9700000000000006</v>
      </c>
      <c r="C467" s="43">
        <v>1</v>
      </c>
    </row>
    <row r="468" spans="1:3" x14ac:dyDescent="0.3">
      <c r="A468" s="42" t="s">
        <v>199</v>
      </c>
      <c r="B468" s="63">
        <v>3.4698540145985324</v>
      </c>
      <c r="C468" s="43">
        <v>274</v>
      </c>
    </row>
    <row r="469" spans="1:3" x14ac:dyDescent="0.3">
      <c r="A469"/>
      <c r="B469"/>
      <c r="C469"/>
    </row>
    <row r="470" spans="1:3" x14ac:dyDescent="0.3">
      <c r="A470"/>
      <c r="B470"/>
      <c r="C470"/>
    </row>
    <row r="471" spans="1:3" x14ac:dyDescent="0.3">
      <c r="A471"/>
      <c r="B471"/>
      <c r="C471"/>
    </row>
    <row r="472" spans="1:3" x14ac:dyDescent="0.3">
      <c r="A472"/>
      <c r="B472"/>
      <c r="C472"/>
    </row>
    <row r="473" spans="1:3" x14ac:dyDescent="0.3">
      <c r="A473"/>
      <c r="B473"/>
      <c r="C473"/>
    </row>
    <row r="474" spans="1:3" x14ac:dyDescent="0.3">
      <c r="A474"/>
      <c r="B474"/>
      <c r="C474"/>
    </row>
    <row r="475" spans="1:3" x14ac:dyDescent="0.3">
      <c r="A475"/>
      <c r="B475"/>
      <c r="C475"/>
    </row>
    <row r="476" spans="1:3" x14ac:dyDescent="0.3">
      <c r="A476"/>
      <c r="B476"/>
      <c r="C476"/>
    </row>
    <row r="477" spans="1:3" x14ac:dyDescent="0.3">
      <c r="A477"/>
      <c r="B477"/>
      <c r="C477"/>
    </row>
    <row r="478" spans="1:3" x14ac:dyDescent="0.3">
      <c r="A478"/>
      <c r="B478"/>
      <c r="C478"/>
    </row>
    <row r="479" spans="1:3" x14ac:dyDescent="0.3">
      <c r="A479"/>
      <c r="B479"/>
      <c r="C479"/>
    </row>
    <row r="480" spans="1:3" x14ac:dyDescent="0.3">
      <c r="A480"/>
      <c r="B480"/>
      <c r="C480"/>
    </row>
    <row r="481" spans="1:3" x14ac:dyDescent="0.3">
      <c r="A481"/>
      <c r="B481"/>
      <c r="C481"/>
    </row>
    <row r="482" spans="1:3" x14ac:dyDescent="0.3">
      <c r="A482"/>
      <c r="B482"/>
      <c r="C482"/>
    </row>
    <row r="483" spans="1:3" x14ac:dyDescent="0.3">
      <c r="A483"/>
      <c r="B483"/>
      <c r="C483"/>
    </row>
    <row r="484" spans="1:3" x14ac:dyDescent="0.3">
      <c r="A484"/>
      <c r="B484"/>
      <c r="C484"/>
    </row>
    <row r="485" spans="1:3" x14ac:dyDescent="0.3">
      <c r="A485"/>
      <c r="B485"/>
      <c r="C485"/>
    </row>
  </sheetData>
  <pageMargins left="0.7" right="0.7" top="0.75" bottom="0.75" header="0.3" footer="0.3"/>
  <pageSetup orientation="portrait" horizontalDpi="4294967293" verticalDpi="0" r:id="rId8"/>
  <drawing r:id="rId9"/>
  <legacyDrawing r:id="rId1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Z252"/>
  <sheetViews>
    <sheetView topLeftCell="G33" workbookViewId="0">
      <selection activeCell="L38" sqref="L38"/>
    </sheetView>
  </sheetViews>
  <sheetFormatPr baseColWidth="10" defaultColWidth="11.44140625" defaultRowHeight="14.4" x14ac:dyDescent="0.3"/>
  <cols>
    <col min="1" max="1" width="34" style="6" bestFit="1" customWidth="1"/>
    <col min="2" max="2" width="14.109375" style="6" bestFit="1" customWidth="1"/>
    <col min="3" max="3" width="9.109375" style="6" bestFit="1" customWidth="1"/>
    <col min="4" max="4" width="8.88671875" style="6" bestFit="1" customWidth="1"/>
    <col min="5" max="5" width="14" style="6" bestFit="1" customWidth="1"/>
    <col min="6" max="8" width="19.5546875" style="6" customWidth="1"/>
    <col min="9" max="9" width="25.6640625" style="6" customWidth="1"/>
    <col min="10" max="10" width="24.44140625" style="6" bestFit="1" customWidth="1"/>
    <col min="11" max="11" width="14.109375" style="6" bestFit="1" customWidth="1"/>
    <col min="12" max="12" width="11.21875" style="6" customWidth="1"/>
    <col min="13" max="13" width="8.33203125" style="6" bestFit="1" customWidth="1"/>
    <col min="14" max="14" width="12" style="6" bestFit="1" customWidth="1"/>
    <col min="15" max="17" width="19.5546875" style="6" customWidth="1"/>
    <col min="18" max="18" width="20.6640625" style="6" customWidth="1"/>
    <col min="19" max="19" width="27.77734375" style="6" bestFit="1" customWidth="1"/>
    <col min="20" max="20" width="11.77734375" style="6" bestFit="1" customWidth="1"/>
    <col min="21" max="21" width="8.44140625" style="6" bestFit="1" customWidth="1"/>
    <col min="22" max="22" width="8.33203125" style="6" bestFit="1" customWidth="1"/>
    <col min="23" max="23" width="14" style="6" bestFit="1" customWidth="1"/>
    <col min="24" max="26" width="13.88671875" style="6" customWidth="1"/>
    <col min="27" max="16384" width="11.44140625" style="6"/>
  </cols>
  <sheetData>
    <row r="2" spans="1:4" x14ac:dyDescent="0.3">
      <c r="A2" s="13" t="s">
        <v>188</v>
      </c>
      <c r="B2" s="10">
        <f>+SUMIFS('Base '!$BQ:$BQ,'Base '!$AD:$AD,"Sí")</f>
        <v>149</v>
      </c>
    </row>
    <row r="3" spans="1:4" x14ac:dyDescent="0.3">
      <c r="A3" s="8"/>
      <c r="B3" s="8"/>
    </row>
    <row r="4" spans="1:4" x14ac:dyDescent="0.3">
      <c r="A4" s="7" t="s">
        <v>57</v>
      </c>
      <c r="B4" s="11">
        <f>+AVERAGEIFS('Base '!$BU:$BU,'Base '!$AD:$AD,"Sí")</f>
        <v>3.5555033557046904</v>
      </c>
    </row>
    <row r="5" spans="1:4" x14ac:dyDescent="0.3">
      <c r="D5" s="14" t="s">
        <v>190</v>
      </c>
    </row>
    <row r="6" spans="1:4" x14ac:dyDescent="0.3">
      <c r="A6" s="14" t="s">
        <v>18</v>
      </c>
      <c r="B6" s="12">
        <f>+AVERAGEIFS('Base '!$S:$S,'Base '!$AD:$AD,"Sí")</f>
        <v>16583.054545454546</v>
      </c>
      <c r="D6" s="12">
        <f>+AVERAGEIFS('Base '!$S:$S,'Base '!$AD:$AD,"Sí")</f>
        <v>16583.054545454546</v>
      </c>
    </row>
    <row r="8" spans="1:4" x14ac:dyDescent="0.3">
      <c r="A8" s="15" t="s">
        <v>192</v>
      </c>
      <c r="B8" s="17">
        <f>+SUMIFS('Base '!$U:$U,'Base '!$BV:$BV,1,'Base '!$AD:$AD,"Sí")</f>
        <v>111437.29000000005</v>
      </c>
    </row>
    <row r="9" spans="1:4" x14ac:dyDescent="0.3">
      <c r="B9" s="37"/>
    </row>
    <row r="10" spans="1:4" x14ac:dyDescent="0.3">
      <c r="B10" s="37"/>
    </row>
    <row r="11" spans="1:4" x14ac:dyDescent="0.3">
      <c r="A11" s="33" t="s">
        <v>181</v>
      </c>
      <c r="B11" s="34" t="s">
        <v>182</v>
      </c>
      <c r="C11" s="35" t="s">
        <v>183</v>
      </c>
    </row>
    <row r="12" spans="1:4" x14ac:dyDescent="0.3">
      <c r="A12" s="30">
        <f>+SUMIFS('Base '!$BQ:$BQ,'Base '!$AD:$AD,"Sí",'Base '!$BV:$BV,1)</f>
        <v>104</v>
      </c>
      <c r="B12" s="31">
        <f>+SUMIFS('Base '!$BQ:$BQ,'Base '!$AD:$AD,"Sí",'Base '!$BW:$BW,1)</f>
        <v>32</v>
      </c>
      <c r="C12" s="36">
        <f>+SUMIFS('Base '!$BQ:$BQ,'Base '!$AD:$AD,"Sí",'Base '!$BX:$BX,1)</f>
        <v>13</v>
      </c>
    </row>
    <row r="13" spans="1:4" x14ac:dyDescent="0.3">
      <c r="B13" s="37"/>
    </row>
    <row r="14" spans="1:4" x14ac:dyDescent="0.3">
      <c r="B14" s="37"/>
    </row>
    <row r="15" spans="1:4" x14ac:dyDescent="0.3">
      <c r="B15" s="37"/>
    </row>
    <row r="16" spans="1:4" x14ac:dyDescent="0.3">
      <c r="A16" s="37"/>
      <c r="B16" s="37"/>
    </row>
    <row r="17" hidden="1" x14ac:dyDescent="0.3"/>
    <row r="18" hidden="1" x14ac:dyDescent="0.3"/>
    <row r="19" hidden="1" x14ac:dyDescent="0.3"/>
    <row r="20" hidden="1" x14ac:dyDescent="0.3"/>
    <row r="21" hidden="1" x14ac:dyDescent="0.3"/>
    <row r="22" hidden="1" x14ac:dyDescent="0.3"/>
    <row r="23" hidden="1" x14ac:dyDescent="0.3"/>
    <row r="24" hidden="1" x14ac:dyDescent="0.3"/>
    <row r="25" hidden="1" x14ac:dyDescent="0.3"/>
    <row r="26" hidden="1" x14ac:dyDescent="0.3"/>
    <row r="27" hidden="1" x14ac:dyDescent="0.3"/>
    <row r="28" hidden="1" x14ac:dyDescent="0.3"/>
    <row r="29" hidden="1" x14ac:dyDescent="0.3"/>
    <row r="31" s="45" customFormat="1" ht="11.25" customHeight="1" x14ac:dyDescent="0.3"/>
    <row r="33" spans="1:26" ht="15" thickBot="1" x14ac:dyDescent="0.35"/>
    <row r="34" spans="1:26" ht="15" thickBot="1" x14ac:dyDescent="0.35">
      <c r="A34" s="71" t="s">
        <v>185</v>
      </c>
      <c r="B34" s="73" t="s">
        <v>186</v>
      </c>
      <c r="C34" s="73" t="s">
        <v>18</v>
      </c>
      <c r="D34" s="73" t="s">
        <v>21</v>
      </c>
      <c r="E34" s="73" t="s">
        <v>187</v>
      </c>
      <c r="F34" s="74" t="s">
        <v>181</v>
      </c>
      <c r="G34" s="75" t="s">
        <v>182</v>
      </c>
      <c r="H34" s="76" t="s">
        <v>183</v>
      </c>
    </row>
    <row r="35" spans="1:26" ht="23.25" customHeight="1" thickBot="1" x14ac:dyDescent="0.35">
      <c r="A35" s="72" t="s">
        <v>29</v>
      </c>
      <c r="B35" s="77">
        <f>+SUMIFS('Base '!$BQ:$BQ,'Base '!$AD:$AD,"Sí")</f>
        <v>149</v>
      </c>
      <c r="C35" s="78">
        <f>+SUMIFS('Base '!$S:$S,'Base '!$AD:$AD,"Sí")</f>
        <v>1824136</v>
      </c>
      <c r="D35" s="80">
        <f>+SUMIFS('Base '!$BT:$BT,'Base '!$AD:$AD,"Sí")</f>
        <v>0.10072303921568629</v>
      </c>
      <c r="E35" s="79">
        <f>+SUMIFS('Base '!$U:$U,'Base '!$BV:$BV,1,'Base '!$AD:$AD,"Sí")</f>
        <v>111437.29000000005</v>
      </c>
      <c r="F35" s="30">
        <f>+SUMIFS('Base '!$BQ:$BQ,'Base '!$AD:$AD,"Sí",'Base '!$BV:$BV,1)</f>
        <v>104</v>
      </c>
      <c r="G35" s="31">
        <f>+SUMIFS('Base '!$BQ:$BQ,'Base '!$AD:$AD,"Sí",'Base '!$BW:$BW,1)</f>
        <v>32</v>
      </c>
      <c r="H35" s="36">
        <f>+SUMIFS('Base '!$BQ:$BQ,'Base '!$AD:$AD,"Sí",'Base '!$BX:$BX,1)</f>
        <v>13</v>
      </c>
    </row>
    <row r="41" spans="1:26" ht="18.75" customHeight="1" x14ac:dyDescent="0.3">
      <c r="A41"/>
      <c r="B41"/>
    </row>
    <row r="42" spans="1:26" ht="18.75" customHeight="1" x14ac:dyDescent="0.3">
      <c r="A42" s="22" t="s">
        <v>29</v>
      </c>
      <c r="B42" t="s">
        <v>77</v>
      </c>
      <c r="J42" s="22" t="s">
        <v>29</v>
      </c>
      <c r="K42" t="s">
        <v>77</v>
      </c>
      <c r="S42" s="22" t="s">
        <v>29</v>
      </c>
      <c r="T42" t="s">
        <v>77</v>
      </c>
    </row>
    <row r="43" spans="1:26" ht="18.75" customHeight="1" thickBot="1" x14ac:dyDescent="0.35"/>
    <row r="44" spans="1:26" ht="31.2" thickBot="1" x14ac:dyDescent="0.35">
      <c r="A44" s="6" t="s">
        <v>198</v>
      </c>
      <c r="B44" s="55" t="s">
        <v>209</v>
      </c>
      <c r="C44" s="55" t="s">
        <v>4962</v>
      </c>
      <c r="D44" t="s">
        <v>210</v>
      </c>
      <c r="E44" s="55" t="s">
        <v>211</v>
      </c>
      <c r="F44" s="50" t="s">
        <v>181</v>
      </c>
      <c r="G44" s="51" t="s">
        <v>182</v>
      </c>
      <c r="H44" s="52" t="s">
        <v>183</v>
      </c>
      <c r="J44" s="6" t="s">
        <v>198</v>
      </c>
      <c r="K44" s="55" t="s">
        <v>209</v>
      </c>
      <c r="L44" s="55" t="s">
        <v>4961</v>
      </c>
      <c r="M44" s="55" t="s">
        <v>210</v>
      </c>
      <c r="N44" s="55" t="s">
        <v>187</v>
      </c>
      <c r="O44" s="50" t="s">
        <v>181</v>
      </c>
      <c r="P44" s="51" t="s">
        <v>182</v>
      </c>
      <c r="Q44" s="52" t="s">
        <v>183</v>
      </c>
      <c r="S44" s="6" t="s">
        <v>198</v>
      </c>
      <c r="T44" s="55" t="s">
        <v>209</v>
      </c>
      <c r="U44" s="55" t="s">
        <v>4961</v>
      </c>
      <c r="V44" s="55" t="s">
        <v>210</v>
      </c>
      <c r="W44" s="55" t="s">
        <v>187</v>
      </c>
      <c r="X44" s="50" t="s">
        <v>181</v>
      </c>
      <c r="Y44" s="51" t="s">
        <v>182</v>
      </c>
      <c r="Z44" s="52" t="s">
        <v>183</v>
      </c>
    </row>
    <row r="45" spans="1:26" ht="15" thickBot="1" x14ac:dyDescent="0.35">
      <c r="A45" s="23" t="s">
        <v>67</v>
      </c>
      <c r="B45" s="24">
        <v>14</v>
      </c>
      <c r="C45" s="66">
        <v>696178</v>
      </c>
      <c r="D45" s="81">
        <v>0</v>
      </c>
      <c r="E45" s="54">
        <v>6474.44</v>
      </c>
      <c r="F45" s="47">
        <f>+SUMIFS('Base '!$BQ:$BQ,'Base '!$G:$G,A45,'Base '!$BV:$BV,1,'Base '!$AD:$AD,"Sí")</f>
        <v>8</v>
      </c>
      <c r="G45" s="48">
        <f>+SUMIFS('Base '!$BQ:$BQ,'Base '!$G:$G,A45,'Base '!$BW:$BW,1,'Base '!$AD:$AD,"Sí")</f>
        <v>4</v>
      </c>
      <c r="H45" s="36">
        <f>+SUMIFS('Base '!$BQ:$BQ,'Base '!$G:$G,A45,'Base '!$BX:$BX,1,'Base '!$AD:$AD,"Sí")</f>
        <v>2</v>
      </c>
      <c r="J45" s="23" t="s">
        <v>260</v>
      </c>
      <c r="K45" s="24">
        <v>7</v>
      </c>
      <c r="L45" s="66">
        <v>21314.428571428572</v>
      </c>
      <c r="M45" s="81">
        <v>0</v>
      </c>
      <c r="N45" s="54">
        <v>3511.38</v>
      </c>
      <c r="O45" s="47">
        <f>+SUMIFS('Base '!$BQ:$BQ,'Base '!$L:$L,J45,'Base '!$BV:$BV,1,'Base '!$AD:$AD,"Sí")</f>
        <v>4</v>
      </c>
      <c r="P45" s="48">
        <f>+SUMIFS('Base '!$BQ:$BQ,'Base '!$L:$L,J45,'Base '!$BW:$BW,1,'Base '!$AD:$AD,"Sí")</f>
        <v>3</v>
      </c>
      <c r="Q45" s="36">
        <f>+SUMIFS('Base '!$BQ:$BQ,'Base '!$L:$L,J45,'Base '!$BX:$BX,1,'Base '!$AD:$AD,"Sí")</f>
        <v>0</v>
      </c>
      <c r="S45" s="23" t="s">
        <v>224</v>
      </c>
      <c r="T45" s="24">
        <v>31</v>
      </c>
      <c r="U45" s="66">
        <v>20755.137931034482</v>
      </c>
      <c r="V45" s="81">
        <v>0</v>
      </c>
      <c r="W45" s="54">
        <v>7892.6500000000005</v>
      </c>
      <c r="X45" s="47">
        <f>+SUMIFS('Base '!$BQ:$BQ,'Base '!$BR:$BR,S45,'Base '!$BV:$BV,1,'Base '!$AD:$AD,"Sí")</f>
        <v>29</v>
      </c>
      <c r="Y45" s="48">
        <f>+SUMIFS('Base '!$BQ:$BQ,'Base '!$BR:$BR,S45,'Base '!$BW:$BW,1,'Base '!$AD:$AD,"Sí")</f>
        <v>2</v>
      </c>
      <c r="Z45" s="36">
        <f>+SUMIFS('Base '!$BQ:$BQ,'Base '!$BR:BR,S45,'Base '!$BX:$BX,1,'Base '!$AD:$AD,"Sí")</f>
        <v>0</v>
      </c>
    </row>
    <row r="46" spans="1:26" ht="15" thickBot="1" x14ac:dyDescent="0.35">
      <c r="A46" s="23" t="s">
        <v>109</v>
      </c>
      <c r="B46" s="24">
        <v>12</v>
      </c>
      <c r="C46" s="66">
        <v>53</v>
      </c>
      <c r="D46" s="81">
        <v>0</v>
      </c>
      <c r="E46" s="54">
        <v>5570</v>
      </c>
      <c r="F46" s="47">
        <f>+SUMIFS('Base '!$BQ:$BQ,'Base '!$G:$G,A46,'Base '!$BV:$BV,1,'Base '!$AD:$AD,"Sí")</f>
        <v>8</v>
      </c>
      <c r="G46" s="48">
        <f>+SUMIFS('Base '!$BQ:$BQ,'Base '!$G:$G,A46,'Base '!$BW:$BW,1,'Base '!$AD:$AD,"Sí")</f>
        <v>4</v>
      </c>
      <c r="H46" s="36">
        <f>+SUMIFS('Base '!$BQ:$BQ,'Base '!$G:$G,A46,'Base '!$BX:$BX,1,'Base '!$AD:$AD,"Sí")</f>
        <v>0</v>
      </c>
      <c r="J46" s="42" t="s">
        <v>829</v>
      </c>
      <c r="K46" s="43">
        <v>4</v>
      </c>
      <c r="L46" s="84"/>
      <c r="M46" s="85">
        <v>0</v>
      </c>
      <c r="N46" s="86">
        <v>400</v>
      </c>
      <c r="O46" s="47">
        <f>+SUMIFS('Base '!$BQ:$BQ,'Base '!$L:$L,J46,'Base '!$BV:$BV,1,'Base '!$AD:$AD,"Sí")</f>
        <v>4</v>
      </c>
      <c r="P46" s="48">
        <f>+SUMIFS('Base '!$BQ:$BQ,'Base '!$L:$L,J46,'Base '!$BW:$BW,1,'Base '!$AD:$AD,"Sí")</f>
        <v>0</v>
      </c>
      <c r="Q46" s="36">
        <f>+SUMIFS('Base '!$BQ:$BQ,'Base '!$L:$L,J46,'Base '!$BX:$BX,1,'Base '!$AD:$AD,"Sí")</f>
        <v>0</v>
      </c>
      <c r="S46" s="23" t="s">
        <v>497</v>
      </c>
      <c r="T46" s="24">
        <v>16</v>
      </c>
      <c r="U46" s="66">
        <v>1134.0999999999999</v>
      </c>
      <c r="V46" s="81">
        <v>7.4537037037037028E-3</v>
      </c>
      <c r="W46" s="54">
        <v>8532.0400000000009</v>
      </c>
      <c r="X46" s="47">
        <f>+SUMIFS('Base '!$BQ:$BQ,'Base '!$BR:$BR,S46,'Base '!$BV:$BV,1,'Base '!$AD:$AD,"Sí")</f>
        <v>16</v>
      </c>
      <c r="Y46" s="48">
        <f>+SUMIFS('Base '!$BQ:$BQ,'Base '!$BR:$BR,S46,'Base '!$BW:$BW,1,'Base '!$AD:$AD,"Sí")</f>
        <v>0</v>
      </c>
      <c r="Z46" s="36">
        <f>+SUMIFS('Base '!$BQ:$BQ,'Base '!$BR:BR,S46,'Base '!$BX:$BX,1,'Base '!$AD:$AD,"Sí")</f>
        <v>0</v>
      </c>
    </row>
    <row r="47" spans="1:26" ht="15" thickBot="1" x14ac:dyDescent="0.35">
      <c r="A47" s="23" t="s">
        <v>95</v>
      </c>
      <c r="B47" s="24">
        <v>11</v>
      </c>
      <c r="C47" s="66">
        <v>491002</v>
      </c>
      <c r="D47" s="81">
        <v>0</v>
      </c>
      <c r="E47" s="54">
        <v>2924.0200000000009</v>
      </c>
      <c r="F47" s="47">
        <f>+SUMIFS('Base '!$BQ:$BQ,'Base '!$G:$G,A47,'Base '!$BV:$BV,1,'Base '!$AD:$AD,"Sí")</f>
        <v>11</v>
      </c>
      <c r="G47" s="48">
        <f>+SUMIFS('Base '!$BQ:$BQ,'Base '!$G:$G,A47,'Base '!$BW:$BW,1,'Base '!$AD:$AD,"Sí")</f>
        <v>0</v>
      </c>
      <c r="H47" s="36">
        <f>+SUMIFS('Base '!$BQ:$BQ,'Base '!$G:$G,A47,'Base '!$BX:$BX,1,'Base '!$AD:$AD,"Sí")</f>
        <v>0</v>
      </c>
      <c r="J47" s="23" t="s">
        <v>133</v>
      </c>
      <c r="K47" s="24">
        <v>3</v>
      </c>
      <c r="L47" s="66">
        <v>49727</v>
      </c>
      <c r="M47" s="81">
        <v>0</v>
      </c>
      <c r="N47" s="54">
        <v>1387.3799999999999</v>
      </c>
      <c r="O47" s="47">
        <f>+SUMIFS('Base '!$BQ:$BQ,'Base '!$L:$L,J47,'Base '!$BV:$BV,1,'Base '!$AD:$AD,"Sí")</f>
        <v>3</v>
      </c>
      <c r="P47" s="48">
        <f>+SUMIFS('Base '!$BQ:$BQ,'Base '!$L:$L,J47,'Base '!$BW:$BW,1,'Base '!$AD:$AD,"Sí")</f>
        <v>0</v>
      </c>
      <c r="Q47" s="36">
        <f>+SUMIFS('Base '!$BQ:$BQ,'Base '!$L:$L,J47,'Base '!$BX:$BX,1,'Base '!$AD:$AD,"Sí")</f>
        <v>0</v>
      </c>
      <c r="S47" s="60" t="s">
        <v>174</v>
      </c>
      <c r="T47" s="61">
        <v>13</v>
      </c>
      <c r="U47" s="84">
        <v>29106</v>
      </c>
      <c r="V47" s="85">
        <v>4.4791666666666669E-3</v>
      </c>
      <c r="W47" s="86">
        <v>17971</v>
      </c>
      <c r="X47" s="47">
        <f>+SUMIFS('Base '!$BQ:$BQ,'Base '!$BR:$BR,S47,'Base '!$BV:$BV,1,'Base '!$AD:$AD,"Sí")</f>
        <v>12</v>
      </c>
      <c r="Y47" s="48">
        <f>+SUMIFS('Base '!$BQ:$BQ,'Base '!$BR:$BR,S47,'Base '!$BW:$BW,1,'Base '!$AD:$AD,"Sí")</f>
        <v>0</v>
      </c>
      <c r="Z47" s="36">
        <f>+SUMIFS('Base '!$BQ:$BQ,'Base '!$BR:BR,S47,'Base '!$BX:$BX,1,'Base '!$AD:$AD,"Sí")</f>
        <v>1</v>
      </c>
    </row>
    <row r="48" spans="1:26" ht="15" thickBot="1" x14ac:dyDescent="0.35">
      <c r="A48" s="23" t="s">
        <v>124</v>
      </c>
      <c r="B48" s="24">
        <v>10</v>
      </c>
      <c r="C48" s="66">
        <v>50</v>
      </c>
      <c r="D48" s="81">
        <v>0</v>
      </c>
      <c r="E48" s="54">
        <v>9197</v>
      </c>
      <c r="F48" s="47">
        <f>+SUMIFS('Base '!$BQ:$BQ,'Base '!$G:$G,A48,'Base '!$BV:$BV,1,'Base '!$AD:$AD,"Sí")</f>
        <v>6</v>
      </c>
      <c r="G48" s="48">
        <f>+SUMIFS('Base '!$BQ:$BQ,'Base '!$G:$G,A48,'Base '!$BW:$BW,1,'Base '!$AD:$AD,"Sí")</f>
        <v>2</v>
      </c>
      <c r="H48" s="36">
        <f>+SUMIFS('Base '!$BQ:$BQ,'Base '!$G:$G,A48,'Base '!$BX:$BX,1,'Base '!$AD:$AD,"Sí")</f>
        <v>2</v>
      </c>
      <c r="J48" s="23" t="s">
        <v>1050</v>
      </c>
      <c r="K48" s="24">
        <v>2</v>
      </c>
      <c r="L48" s="66">
        <v>4.5</v>
      </c>
      <c r="M48" s="81">
        <v>0</v>
      </c>
      <c r="N48" s="54">
        <v>1014</v>
      </c>
      <c r="O48" s="47">
        <f>+SUMIFS('Base '!$BQ:$BQ,'Base '!$L:$L,J48,'Base '!$BV:$BV,1,'Base '!$AD:$AD,"Sí")</f>
        <v>1</v>
      </c>
      <c r="P48" s="48">
        <f>+SUMIFS('Base '!$BQ:$BQ,'Base '!$L:$L,J48,'Base '!$BW:$BW,1,'Base '!$AD:$AD,"Sí")</f>
        <v>1</v>
      </c>
      <c r="Q48" s="36">
        <f>+SUMIFS('Base '!$BQ:$BQ,'Base '!$L:$L,J48,'Base '!$BX:$BX,1,'Base '!$AD:$AD,"Sí")</f>
        <v>0</v>
      </c>
      <c r="S48" s="23" t="s">
        <v>219</v>
      </c>
      <c r="T48" s="24">
        <v>13</v>
      </c>
      <c r="U48" s="66">
        <v>15543.454545454546</v>
      </c>
      <c r="V48" s="81">
        <v>8.5069444444444454E-3</v>
      </c>
      <c r="W48" s="54">
        <v>20428.71</v>
      </c>
      <c r="X48" s="47">
        <f>+SUMIFS('Base '!$BQ:$BQ,'Base '!$BR:$BR,S48,'Base '!$BV:$BV,1,'Base '!$AD:$AD,"Sí")</f>
        <v>3</v>
      </c>
      <c r="Y48" s="48">
        <f>+SUMIFS('Base '!$BQ:$BQ,'Base '!$BR:$BR,S48,'Base '!$BW:$BW,1,'Base '!$AD:$AD,"Sí")</f>
        <v>3</v>
      </c>
      <c r="Z48" s="36">
        <f>+SUMIFS('Base '!$BQ:$BQ,'Base '!$BR:BR,S48,'Base '!$BX:$BX,1,'Base '!$AD:$AD,"Sí")</f>
        <v>7</v>
      </c>
    </row>
    <row r="49" spans="1:26" ht="15" thickBot="1" x14ac:dyDescent="0.35">
      <c r="A49" s="23" t="s">
        <v>227</v>
      </c>
      <c r="B49" s="24">
        <v>7</v>
      </c>
      <c r="C49" s="66">
        <v>28</v>
      </c>
      <c r="D49" s="81">
        <v>0</v>
      </c>
      <c r="E49" s="54">
        <v>313</v>
      </c>
      <c r="F49" s="47">
        <f>+SUMIFS('Base '!$BQ:$BQ,'Base '!$G:$G,A49,'Base '!$BV:$BV,1,'Base '!$AD:$AD,"Sí")</f>
        <v>5</v>
      </c>
      <c r="G49" s="48">
        <f>+SUMIFS('Base '!$BQ:$BQ,'Base '!$G:$G,A49,'Base '!$BW:$BW,1,'Base '!$AD:$AD,"Sí")</f>
        <v>2</v>
      </c>
      <c r="H49" s="36">
        <f>+SUMIFS('Base '!$BQ:$BQ,'Base '!$G:$G,A49,'Base '!$BX:$BX,1,'Base '!$AD:$AD,"Sí")</f>
        <v>0</v>
      </c>
      <c r="J49" s="23" t="s">
        <v>176</v>
      </c>
      <c r="K49" s="24">
        <v>2</v>
      </c>
      <c r="L49" s="66">
        <v>16218.5</v>
      </c>
      <c r="M49" s="81">
        <v>0</v>
      </c>
      <c r="N49" s="54">
        <v>1141.05</v>
      </c>
      <c r="O49" s="47">
        <f>+SUMIFS('Base '!$BQ:$BQ,'Base '!$L:$L,J49,'Base '!$BV:$BV,1,'Base '!$AD:$AD,"Sí")</f>
        <v>0</v>
      </c>
      <c r="P49" s="48">
        <f>+SUMIFS('Base '!$BQ:$BQ,'Base '!$L:$L,J49,'Base '!$BW:$BW,1,'Base '!$AD:$AD,"Sí")</f>
        <v>2</v>
      </c>
      <c r="Q49" s="36">
        <f>+SUMIFS('Base '!$BQ:$BQ,'Base '!$L:$L,J49,'Base '!$BX:$BX,1,'Base '!$AD:$AD,"Sí")</f>
        <v>0</v>
      </c>
      <c r="S49" s="23" t="s">
        <v>267</v>
      </c>
      <c r="T49" s="24">
        <v>11</v>
      </c>
      <c r="U49" s="66">
        <v>18367.285714285714</v>
      </c>
      <c r="V49" s="81">
        <v>7.6273148148148142E-3</v>
      </c>
      <c r="W49" s="54">
        <v>26878.239999999998</v>
      </c>
      <c r="X49" s="47">
        <f>+SUMIFS('Base '!$BQ:$BQ,'Base '!$BR:$BR,S49,'Base '!$BV:$BV,1,'Base '!$AD:$AD,"Sí")</f>
        <v>6</v>
      </c>
      <c r="Y49" s="48">
        <f>+SUMIFS('Base '!$BQ:$BQ,'Base '!$BR:$BR,S49,'Base '!$BW:$BW,1,'Base '!$AD:$AD,"Sí")</f>
        <v>3</v>
      </c>
      <c r="Z49" s="36">
        <f>+SUMIFS('Base '!$BQ:$BQ,'Base '!$BR:BR,S49,'Base '!$BX:$BX,1,'Base '!$AD:$AD,"Sí")</f>
        <v>2</v>
      </c>
    </row>
    <row r="50" spans="1:26" ht="15" thickBot="1" x14ac:dyDescent="0.35">
      <c r="A50" s="23" t="s">
        <v>244</v>
      </c>
      <c r="B50" s="24">
        <v>5</v>
      </c>
      <c r="C50" s="66"/>
      <c r="D50" s="81">
        <v>2.8750000000000005E-2</v>
      </c>
      <c r="E50" s="54">
        <v>3387.66</v>
      </c>
      <c r="F50" s="47">
        <f>+SUMIFS('Base '!$BQ:$BQ,'Base '!$G:$G,A50,'Base '!$BV:$BV,1,'Base '!$AD:$AD,"Sí")</f>
        <v>3</v>
      </c>
      <c r="G50" s="48">
        <f>+SUMIFS('Base '!$BQ:$BQ,'Base '!$G:$G,A50,'Base '!$BW:$BW,1,'Base '!$AD:$AD,"Sí")</f>
        <v>1</v>
      </c>
      <c r="H50" s="36">
        <f>+SUMIFS('Base '!$BQ:$BQ,'Base '!$G:$G,A50,'Base '!$BX:$BX,1,'Base '!$AD:$AD,"Sí")</f>
        <v>1</v>
      </c>
      <c r="J50" s="23" t="s">
        <v>243</v>
      </c>
      <c r="K50" s="24">
        <v>1</v>
      </c>
      <c r="L50" s="66">
        <v>4</v>
      </c>
      <c r="M50" s="81">
        <v>0</v>
      </c>
      <c r="N50" s="54">
        <v>290</v>
      </c>
      <c r="O50" s="47">
        <f>+SUMIFS('Base '!$BQ:$BQ,'Base '!$L:$L,J50,'Base '!$BV:$BV,1,'Base '!$AD:$AD,"Sí")</f>
        <v>0</v>
      </c>
      <c r="P50" s="48">
        <f>+SUMIFS('Base '!$BQ:$BQ,'Base '!$L:$L,J50,'Base '!$BW:$BW,1,'Base '!$AD:$AD,"Sí")</f>
        <v>1</v>
      </c>
      <c r="Q50" s="36">
        <f>+SUMIFS('Base '!$BQ:$BQ,'Base '!$L:$L,J50,'Base '!$BX:$BX,1,'Base '!$AD:$AD,"Sí")</f>
        <v>0</v>
      </c>
      <c r="S50" s="23" t="s">
        <v>262</v>
      </c>
      <c r="T50" s="24">
        <v>10</v>
      </c>
      <c r="U50" s="66">
        <v>21029.8</v>
      </c>
      <c r="V50" s="81">
        <v>1.9652777777777776E-2</v>
      </c>
      <c r="W50" s="54">
        <v>65593.209999999992</v>
      </c>
      <c r="X50" s="47">
        <f>+SUMIFS('Base '!$BQ:$BQ,'Base '!$BR:$BR,S50,'Base '!$BV:$BV,1,'Base '!$AD:$AD,"Sí")</f>
        <v>7</v>
      </c>
      <c r="Y50" s="48">
        <f>+SUMIFS('Base '!$BQ:$BQ,'Base '!$BR:$BR,S50,'Base '!$BW:$BW,1,'Base '!$AD:$AD,"Sí")</f>
        <v>3</v>
      </c>
      <c r="Z50" s="36">
        <f>+SUMIFS('Base '!$BQ:$BQ,'Base '!$BR:BR,S50,'Base '!$BX:$BX,1,'Base '!$AD:$AD,"Sí")</f>
        <v>0</v>
      </c>
    </row>
    <row r="51" spans="1:26" ht="15" thickBot="1" x14ac:dyDescent="0.35">
      <c r="A51" s="23" t="s">
        <v>107</v>
      </c>
      <c r="B51" s="24">
        <v>5</v>
      </c>
      <c r="C51" s="66">
        <v>1844</v>
      </c>
      <c r="D51" s="81">
        <v>0</v>
      </c>
      <c r="E51" s="54">
        <v>500</v>
      </c>
      <c r="F51" s="47">
        <f>+SUMIFS('Base '!$BQ:$BQ,'Base '!$G:$G,A51,'Base '!$BV:$BV,1,'Base '!$AD:$AD,"Sí")</f>
        <v>3</v>
      </c>
      <c r="G51" s="48">
        <f>+SUMIFS('Base '!$BQ:$BQ,'Base '!$G:$G,A51,'Base '!$BW:$BW,1,'Base '!$AD:$AD,"Sí")</f>
        <v>2</v>
      </c>
      <c r="H51" s="36">
        <f>+SUMIFS('Base '!$BQ:$BQ,'Base '!$G:$G,A51,'Base '!$BX:$BX,1,'Base '!$AD:$AD,"Sí")</f>
        <v>0</v>
      </c>
      <c r="J51" s="23" t="s">
        <v>175</v>
      </c>
      <c r="K51" s="24">
        <v>1</v>
      </c>
      <c r="L51" s="66">
        <v>5</v>
      </c>
      <c r="M51" s="81">
        <v>0</v>
      </c>
      <c r="N51" s="54">
        <v>221</v>
      </c>
      <c r="O51" s="47">
        <f>+SUMIFS('Base '!$BQ:$BQ,'Base '!$L:$L,J51,'Base '!$BV:$BV,1,'Base '!$AD:$AD,"Sí")</f>
        <v>0</v>
      </c>
      <c r="P51" s="48">
        <f>+SUMIFS('Base '!$BQ:$BQ,'Base '!$L:$L,J51,'Base '!$BW:$BW,1,'Base '!$AD:$AD,"Sí")</f>
        <v>1</v>
      </c>
      <c r="Q51" s="36">
        <f>+SUMIFS('Base '!$BQ:$BQ,'Base '!$L:$L,J51,'Base '!$BX:$BX,1,'Base '!$AD:$AD,"Sí")</f>
        <v>0</v>
      </c>
      <c r="S51" s="23" t="s">
        <v>221</v>
      </c>
      <c r="T51" s="24">
        <v>9</v>
      </c>
      <c r="U51" s="66">
        <v>49126</v>
      </c>
      <c r="V51" s="81">
        <v>3.0578703703703705E-2</v>
      </c>
      <c r="W51" s="54">
        <v>24326.019999999997</v>
      </c>
      <c r="X51" s="47">
        <f>+SUMIFS('Base '!$BQ:$BQ,'Base '!$BR:$BR,S51,'Base '!$BV:$BV,1,'Base '!$AD:$AD,"Sí")</f>
        <v>8</v>
      </c>
      <c r="Y51" s="48">
        <f>+SUMIFS('Base '!$BQ:$BQ,'Base '!$BR:$BR,S51,'Base '!$BW:$BW,1,'Base '!$AD:$AD,"Sí")</f>
        <v>1</v>
      </c>
      <c r="Z51" s="36">
        <f>+SUMIFS('Base '!$BQ:$BQ,'Base '!$BR:BR,S51,'Base '!$BX:$BX,1,'Base '!$AD:$AD,"Sí")</f>
        <v>0</v>
      </c>
    </row>
    <row r="52" spans="1:26" ht="15" thickBot="1" x14ac:dyDescent="0.35">
      <c r="A52" s="23" t="s">
        <v>86</v>
      </c>
      <c r="B52" s="24">
        <v>5</v>
      </c>
      <c r="C52" s="66">
        <v>3452</v>
      </c>
      <c r="D52" s="81">
        <v>0</v>
      </c>
      <c r="E52" s="54">
        <v>2575</v>
      </c>
      <c r="F52" s="47">
        <f>+SUMIFS('Base '!$BQ:$BQ,'Base '!$G:$G,A52,'Base '!$BV:$BV,1,'Base '!$AD:$AD,"Sí")</f>
        <v>3</v>
      </c>
      <c r="G52" s="48">
        <f>+SUMIFS('Base '!$BQ:$BQ,'Base '!$G:$G,A52,'Base '!$BW:$BW,1,'Base '!$AD:$AD,"Sí")</f>
        <v>1</v>
      </c>
      <c r="H52" s="36">
        <f>+SUMIFS('Base '!$BQ:$BQ,'Base '!$G:$G,A52,'Base '!$BX:$BX,1,'Base '!$AD:$AD,"Sí")</f>
        <v>1</v>
      </c>
      <c r="J52" s="23" t="s">
        <v>297</v>
      </c>
      <c r="K52" s="24">
        <v>1</v>
      </c>
      <c r="L52" s="66">
        <v>4</v>
      </c>
      <c r="M52" s="81">
        <v>0</v>
      </c>
      <c r="N52" s="54">
        <v>458</v>
      </c>
      <c r="O52" s="47">
        <f>+SUMIFS('Base '!$BQ:$BQ,'Base '!$L:$L,J52,'Base '!$BV:$BV,1,'Base '!$AD:$AD,"Sí")</f>
        <v>1</v>
      </c>
      <c r="P52" s="48">
        <f>+SUMIFS('Base '!$BQ:$BQ,'Base '!$L:$L,J52,'Base '!$BW:$BW,1,'Base '!$AD:$AD,"Sí")</f>
        <v>0</v>
      </c>
      <c r="Q52" s="36">
        <f>+SUMIFS('Base '!$BQ:$BQ,'Base '!$L:$L,J52,'Base '!$BX:$BX,1,'Base '!$AD:$AD,"Sí")</f>
        <v>0</v>
      </c>
      <c r="S52" s="23" t="s">
        <v>220</v>
      </c>
      <c r="T52" s="24">
        <v>8</v>
      </c>
      <c r="U52" s="66">
        <v>9814.8571428571431</v>
      </c>
      <c r="V52" s="81">
        <v>2.8703703703703708E-3</v>
      </c>
      <c r="W52" s="54">
        <v>2615.61</v>
      </c>
      <c r="X52" s="47">
        <f>+SUMIFS('Base '!$BQ:$BQ,'Base '!$BR:$BR,S52,'Base '!$BV:$BV,1,'Base '!$AD:$AD,"Sí")</f>
        <v>6</v>
      </c>
      <c r="Y52" s="48">
        <f>+SUMIFS('Base '!$BQ:$BQ,'Base '!$BR:$BR,S52,'Base '!$BW:$BW,1,'Base '!$AD:$AD,"Sí")</f>
        <v>0</v>
      </c>
      <c r="Z52" s="36">
        <f>+SUMIFS('Base '!$BQ:$BQ,'Base '!$BR:BR,S52,'Base '!$BX:$BX,1,'Base '!$AD:$AD,"Sí")</f>
        <v>2</v>
      </c>
    </row>
    <row r="53" spans="1:26" ht="15" thickBot="1" x14ac:dyDescent="0.35">
      <c r="A53" s="23" t="s">
        <v>142</v>
      </c>
      <c r="B53" s="24">
        <v>5</v>
      </c>
      <c r="C53" s="66"/>
      <c r="D53" s="81">
        <v>8.3796296296296292E-3</v>
      </c>
      <c r="E53" s="54">
        <v>66997.8</v>
      </c>
      <c r="F53" s="47">
        <f>+SUMIFS('Base '!$BQ:$BQ,'Base '!$G:$G,A53,'Base '!$BV:$BV,1,'Base '!$AD:$AD,"Sí")</f>
        <v>3</v>
      </c>
      <c r="G53" s="48">
        <f>+SUMIFS('Base '!$BQ:$BQ,'Base '!$G:$G,A53,'Base '!$BW:$BW,1,'Base '!$AD:$AD,"Sí")</f>
        <v>0</v>
      </c>
      <c r="H53" s="36">
        <f>+SUMIFS('Base '!$BQ:$BQ,'Base '!$G:$G,A53,'Base '!$BX:$BX,1,'Base '!$AD:$AD,"Sí")</f>
        <v>2</v>
      </c>
      <c r="J53" s="23" t="s">
        <v>853</v>
      </c>
      <c r="K53" s="24">
        <v>1</v>
      </c>
      <c r="L53" s="66">
        <v>1844</v>
      </c>
      <c r="M53" s="81">
        <v>0</v>
      </c>
      <c r="N53" s="54">
        <v>100</v>
      </c>
      <c r="O53" s="47">
        <f>+SUMIFS('Base '!$BQ:$BQ,'Base '!$L:$L,J53,'Base '!$BV:$BV,1,'Base '!$AD:$AD,"Sí")</f>
        <v>1</v>
      </c>
      <c r="P53" s="48">
        <f>+SUMIFS('Base '!$BQ:$BQ,'Base '!$L:$L,J53,'Base '!$BW:$BW,1,'Base '!$AD:$AD,"Sí")</f>
        <v>0</v>
      </c>
      <c r="Q53" s="36">
        <f>+SUMIFS('Base '!$BQ:$BQ,'Base '!$L:$L,J53,'Base '!$BX:$BX,1,'Base '!$AD:$AD,"Sí")</f>
        <v>0</v>
      </c>
      <c r="S53" s="23" t="s">
        <v>214</v>
      </c>
      <c r="T53" s="24">
        <v>7</v>
      </c>
      <c r="U53" s="66">
        <v>33207.333333333336</v>
      </c>
      <c r="V53" s="81">
        <v>7.3958333333333333E-3</v>
      </c>
      <c r="W53" s="54">
        <v>19404.91</v>
      </c>
      <c r="X53" s="47">
        <f>+SUMIFS('Base '!$BQ:$BQ,'Base '!$BR:$BR,S53,'Base '!$BV:$BV,1,'Base '!$AD:$AD,"Sí")</f>
        <v>0</v>
      </c>
      <c r="Y53" s="48">
        <f>+SUMIFS('Base '!$BQ:$BQ,'Base '!$BR:$BR,S53,'Base '!$BW:$BW,1,'Base '!$AD:$AD,"Sí")</f>
        <v>7</v>
      </c>
      <c r="Z53" s="36">
        <f>+SUMIFS('Base '!$BQ:$BQ,'Base '!$BR:BR,S53,'Base '!$BX:$BX,1,'Base '!$AD:$AD,"Sí")</f>
        <v>0</v>
      </c>
    </row>
    <row r="54" spans="1:26" ht="15" thickBot="1" x14ac:dyDescent="0.35">
      <c r="A54" s="23" t="s">
        <v>151</v>
      </c>
      <c r="B54" s="24">
        <v>4</v>
      </c>
      <c r="C54" s="66"/>
      <c r="D54" s="81">
        <v>0</v>
      </c>
      <c r="E54" s="54">
        <v>400</v>
      </c>
      <c r="F54" s="47">
        <f>+SUMIFS('Base '!$BQ:$BQ,'Base '!$G:$G,A54,'Base '!$BV:$BV,1,'Base '!$AD:$AD,"Sí")</f>
        <v>4</v>
      </c>
      <c r="G54" s="48">
        <f>+SUMIFS('Base '!$BQ:$BQ,'Base '!$G:$G,A54,'Base '!$BW:$BW,1,'Base '!$AD:$AD,"Sí")</f>
        <v>0</v>
      </c>
      <c r="H54" s="36">
        <f>+SUMIFS('Base '!$BQ:$BQ,'Base '!$G:$G,A54,'Base '!$BX:$BX,1,'Base '!$AD:$AD,"Sí")</f>
        <v>0</v>
      </c>
      <c r="J54" s="23" t="s">
        <v>255</v>
      </c>
      <c r="K54" s="24">
        <v>1</v>
      </c>
      <c r="L54" s="66">
        <v>5238</v>
      </c>
      <c r="M54" s="81">
        <v>0</v>
      </c>
      <c r="N54" s="54">
        <v>100</v>
      </c>
      <c r="O54" s="47">
        <f>+SUMIFS('Base '!$BQ:$BQ,'Base '!$L:$L,J54,'Base '!$BV:$BV,1,'Base '!$AD:$AD,"Sí")</f>
        <v>1</v>
      </c>
      <c r="P54" s="48">
        <f>+SUMIFS('Base '!$BQ:$BQ,'Base '!$L:$L,J54,'Base '!$BW:$BW,1,'Base '!$AD:$AD,"Sí")</f>
        <v>0</v>
      </c>
      <c r="Q54" s="36">
        <f>+SUMIFS('Base '!$BQ:$BQ,'Base '!$L:$L,J54,'Base '!$BX:$BX,1,'Base '!$AD:$AD,"Sí")</f>
        <v>0</v>
      </c>
      <c r="S54" s="23" t="s">
        <v>269</v>
      </c>
      <c r="T54" s="24">
        <v>7</v>
      </c>
      <c r="U54" s="66">
        <v>4308.666666666667</v>
      </c>
      <c r="V54" s="81">
        <v>0</v>
      </c>
      <c r="W54" s="54">
        <v>922.9</v>
      </c>
      <c r="X54" s="47">
        <f>+SUMIFS('Base '!$BQ:$BQ,'Base '!$BR:$BR,S54,'Base '!$BV:$BV,1,'Base '!$AD:$AD,"Sí")</f>
        <v>7</v>
      </c>
      <c r="Y54" s="48">
        <f>+SUMIFS('Base '!$BQ:$BQ,'Base '!$BR:$BR,S54,'Base '!$BW:$BW,1,'Base '!$AD:$AD,"Sí")</f>
        <v>0</v>
      </c>
      <c r="Z54" s="36">
        <f>+SUMIFS('Base '!$BQ:$BQ,'Base '!$BR:BR,S54,'Base '!$BX:$BX,1,'Base '!$AD:$AD,"Sí")</f>
        <v>0</v>
      </c>
    </row>
    <row r="55" spans="1:26" ht="15" hidden="1" thickBot="1" x14ac:dyDescent="0.35">
      <c r="A55" s="23" t="s">
        <v>261</v>
      </c>
      <c r="B55" s="24">
        <v>4</v>
      </c>
      <c r="C55" s="66"/>
      <c r="D55" s="81">
        <v>1.0243055555555556E-2</v>
      </c>
      <c r="E55" s="54">
        <v>75150</v>
      </c>
      <c r="F55" s="48">
        <f>+SUMIFS('Base '!$BQ:$BQ,'Base '!$G:$G,A55,'Base '!$BW:$BW,1,'Base '!$AD:$AD,"Sí")</f>
        <v>3</v>
      </c>
      <c r="G55" s="36">
        <f>+SUMIFS('Base '!$BQ:$BQ,'Base '!$G:$G,A55,'Base '!$BX:$BX,1,'Base '!$AD:$AD,"Sí")</f>
        <v>0</v>
      </c>
      <c r="H55" s="36"/>
      <c r="J55" s="23" t="s">
        <v>199</v>
      </c>
      <c r="K55" s="24">
        <v>23</v>
      </c>
      <c r="L55" s="66">
        <v>17785.42105263158</v>
      </c>
      <c r="M55" s="81">
        <v>0</v>
      </c>
      <c r="N55" s="54">
        <v>8622.8100000000013</v>
      </c>
      <c r="S55" s="23" t="s">
        <v>229</v>
      </c>
      <c r="T55" s="24">
        <v>4</v>
      </c>
      <c r="U55" s="66">
        <v>24139</v>
      </c>
      <c r="V55" s="81">
        <v>0</v>
      </c>
      <c r="W55" s="54">
        <v>2315.06</v>
      </c>
    </row>
    <row r="56" spans="1:26" ht="18.75" hidden="1" customHeight="1" x14ac:dyDescent="0.3">
      <c r="A56" s="23" t="s">
        <v>101</v>
      </c>
      <c r="B56" s="24">
        <v>4</v>
      </c>
      <c r="C56" s="66">
        <v>71090</v>
      </c>
      <c r="D56" s="81">
        <v>0</v>
      </c>
      <c r="E56" s="54">
        <v>1282.1000000000001</v>
      </c>
      <c r="J56"/>
      <c r="K56"/>
      <c r="L56"/>
      <c r="M56"/>
      <c r="N56"/>
      <c r="S56" s="23" t="s">
        <v>216</v>
      </c>
      <c r="T56" s="24">
        <v>3</v>
      </c>
      <c r="U56" s="66">
        <v>4</v>
      </c>
      <c r="V56" s="81">
        <v>0</v>
      </c>
      <c r="W56" s="54">
        <v>461</v>
      </c>
    </row>
    <row r="57" spans="1:26" hidden="1" x14ac:dyDescent="0.3">
      <c r="A57" s="23" t="s">
        <v>121</v>
      </c>
      <c r="B57" s="24">
        <v>4</v>
      </c>
      <c r="C57" s="66">
        <v>16</v>
      </c>
      <c r="D57" s="81">
        <v>0</v>
      </c>
      <c r="E57" s="54">
        <v>545</v>
      </c>
      <c r="J57"/>
      <c r="K57"/>
      <c r="L57"/>
      <c r="M57"/>
      <c r="S57" s="23" t="s">
        <v>218</v>
      </c>
      <c r="T57" s="24">
        <v>2</v>
      </c>
      <c r="U57" s="66">
        <v>210</v>
      </c>
      <c r="V57" s="81">
        <v>1.6435185185185183E-3</v>
      </c>
      <c r="W57" s="54">
        <v>13225.3</v>
      </c>
    </row>
    <row r="58" spans="1:26" hidden="1" x14ac:dyDescent="0.3">
      <c r="A58" s="23" t="s">
        <v>113</v>
      </c>
      <c r="B58" s="24">
        <v>4</v>
      </c>
      <c r="C58" s="66">
        <v>92104</v>
      </c>
      <c r="D58" s="81">
        <v>0</v>
      </c>
      <c r="E58" s="54">
        <v>635.5</v>
      </c>
      <c r="J58"/>
      <c r="K58"/>
      <c r="L58"/>
      <c r="M58"/>
      <c r="S58" s="23" t="s">
        <v>299</v>
      </c>
      <c r="T58" s="24">
        <v>2</v>
      </c>
      <c r="U58" s="66">
        <v>24865.5</v>
      </c>
      <c r="V58" s="81">
        <v>0</v>
      </c>
      <c r="W58" s="54">
        <v>752.46</v>
      </c>
    </row>
    <row r="59" spans="1:26" hidden="1" x14ac:dyDescent="0.3">
      <c r="A59" s="23" t="s">
        <v>146</v>
      </c>
      <c r="B59" s="24">
        <v>4</v>
      </c>
      <c r="C59" s="66">
        <v>18231</v>
      </c>
      <c r="D59" s="81">
        <v>0</v>
      </c>
      <c r="E59" s="54">
        <v>979.04</v>
      </c>
      <c r="J59"/>
      <c r="K59"/>
      <c r="L59"/>
      <c r="M59"/>
      <c r="S59" s="23" t="s">
        <v>420</v>
      </c>
      <c r="T59" s="24">
        <v>2</v>
      </c>
      <c r="U59" s="66">
        <v>211.5</v>
      </c>
      <c r="V59" s="81">
        <v>0</v>
      </c>
      <c r="W59" s="54">
        <v>297</v>
      </c>
    </row>
    <row r="60" spans="1:26" hidden="1" x14ac:dyDescent="0.3">
      <c r="A60" s="23" t="s">
        <v>80</v>
      </c>
      <c r="B60" s="24">
        <v>3</v>
      </c>
      <c r="C60" s="66">
        <v>97296</v>
      </c>
      <c r="D60" s="81">
        <v>0</v>
      </c>
      <c r="E60" s="54">
        <v>642.15000000000009</v>
      </c>
      <c r="J60"/>
      <c r="K60"/>
      <c r="L60"/>
      <c r="M60"/>
      <c r="S60" s="23" t="s">
        <v>215</v>
      </c>
      <c r="T60" s="24">
        <v>2</v>
      </c>
      <c r="U60" s="66">
        <v>12.5</v>
      </c>
      <c r="V60" s="81">
        <v>0</v>
      </c>
      <c r="W60" s="54">
        <v>150</v>
      </c>
    </row>
    <row r="61" spans="1:26" hidden="1" x14ac:dyDescent="0.3">
      <c r="A61" s="23" t="s">
        <v>139</v>
      </c>
      <c r="B61" s="24">
        <v>3</v>
      </c>
      <c r="C61" s="66">
        <v>1048</v>
      </c>
      <c r="D61" s="81">
        <v>0</v>
      </c>
      <c r="E61" s="54">
        <v>300</v>
      </c>
      <c r="J61"/>
      <c r="K61"/>
      <c r="L61"/>
      <c r="M61"/>
      <c r="S61" s="60" t="s">
        <v>184</v>
      </c>
      <c r="T61" s="111">
        <v>2</v>
      </c>
      <c r="U61" s="84">
        <v>24865.5</v>
      </c>
      <c r="V61" s="85">
        <v>0</v>
      </c>
      <c r="W61" s="86">
        <v>920.46</v>
      </c>
    </row>
    <row r="62" spans="1:26" hidden="1" x14ac:dyDescent="0.3">
      <c r="A62" s="23" t="s">
        <v>76</v>
      </c>
      <c r="B62" s="24">
        <v>3</v>
      </c>
      <c r="C62" s="66">
        <v>208927</v>
      </c>
      <c r="D62" s="81">
        <v>0</v>
      </c>
      <c r="E62" s="54">
        <v>1804.4899999999998</v>
      </c>
      <c r="J62"/>
      <c r="K62"/>
      <c r="L62"/>
      <c r="M62"/>
      <c r="S62" s="60" t="s">
        <v>166</v>
      </c>
      <c r="T62" s="61">
        <v>1</v>
      </c>
      <c r="U62" s="84"/>
      <c r="V62" s="85">
        <v>1.6319444444444445E-3</v>
      </c>
      <c r="W62" s="86">
        <v>13027.35</v>
      </c>
    </row>
    <row r="63" spans="1:26" hidden="1" x14ac:dyDescent="0.3">
      <c r="A63" s="23" t="s">
        <v>171</v>
      </c>
      <c r="B63" s="24">
        <v>3</v>
      </c>
      <c r="C63" s="66"/>
      <c r="D63" s="81">
        <v>5.7523148148148143E-3</v>
      </c>
      <c r="E63" s="54">
        <v>9693.76</v>
      </c>
      <c r="J63"/>
      <c r="K63"/>
      <c r="L63"/>
      <c r="M63"/>
      <c r="S63" s="23" t="s">
        <v>344</v>
      </c>
      <c r="T63" s="24">
        <v>1</v>
      </c>
      <c r="U63" s="66">
        <v>419</v>
      </c>
      <c r="V63" s="81">
        <v>0</v>
      </c>
      <c r="W63" s="54">
        <v>100</v>
      </c>
    </row>
    <row r="64" spans="1:26" hidden="1" x14ac:dyDescent="0.3">
      <c r="A64" s="23" t="s">
        <v>126</v>
      </c>
      <c r="B64" s="24">
        <v>3</v>
      </c>
      <c r="C64" s="66">
        <v>15</v>
      </c>
      <c r="D64" s="81">
        <v>0</v>
      </c>
      <c r="E64" s="54">
        <v>2014</v>
      </c>
      <c r="J64"/>
      <c r="K64"/>
      <c r="L64"/>
      <c r="M64"/>
      <c r="S64" s="23" t="s">
        <v>236</v>
      </c>
      <c r="T64" s="24">
        <v>1</v>
      </c>
      <c r="U64" s="66">
        <v>5</v>
      </c>
      <c r="V64" s="81">
        <v>0</v>
      </c>
      <c r="W64" s="54">
        <v>1735</v>
      </c>
    </row>
    <row r="65" spans="1:23" hidden="1" x14ac:dyDescent="0.3">
      <c r="A65" s="23" t="s">
        <v>84</v>
      </c>
      <c r="B65" s="24">
        <v>3</v>
      </c>
      <c r="C65" s="66"/>
      <c r="D65" s="81">
        <v>6.5277777777777782E-3</v>
      </c>
      <c r="E65" s="54">
        <v>355.25</v>
      </c>
      <c r="J65"/>
      <c r="K65"/>
      <c r="L65"/>
      <c r="M65"/>
      <c r="S65" s="60" t="s">
        <v>167</v>
      </c>
      <c r="T65" s="61">
        <v>1</v>
      </c>
      <c r="U65" s="84">
        <v>49727</v>
      </c>
      <c r="V65" s="85">
        <v>0</v>
      </c>
      <c r="W65" s="86">
        <v>462.46</v>
      </c>
    </row>
    <row r="66" spans="1:23" hidden="1" x14ac:dyDescent="0.3">
      <c r="A66" s="23" t="s">
        <v>103</v>
      </c>
      <c r="B66" s="24">
        <v>2</v>
      </c>
      <c r="C66" s="66">
        <v>18691</v>
      </c>
      <c r="D66" s="81">
        <v>0</v>
      </c>
      <c r="E66" s="54">
        <v>200</v>
      </c>
      <c r="J66"/>
      <c r="K66"/>
      <c r="L66"/>
      <c r="M66"/>
      <c r="S66" s="23" t="s">
        <v>238</v>
      </c>
      <c r="T66" s="24">
        <v>1</v>
      </c>
      <c r="U66" s="66"/>
      <c r="V66" s="81">
        <v>8.8773148148148153E-3</v>
      </c>
      <c r="W66" s="54">
        <v>241</v>
      </c>
    </row>
    <row r="67" spans="1:23" hidden="1" x14ac:dyDescent="0.3">
      <c r="A67" s="23" t="s">
        <v>282</v>
      </c>
      <c r="B67" s="24">
        <v>2</v>
      </c>
      <c r="C67" s="66"/>
      <c r="D67" s="81">
        <v>5.8449074074074072E-3</v>
      </c>
      <c r="E67" s="54">
        <v>17887.5</v>
      </c>
      <c r="J67"/>
      <c r="K67"/>
      <c r="L67"/>
      <c r="M67"/>
      <c r="S67" s="23" t="s">
        <v>231</v>
      </c>
      <c r="T67" s="24">
        <v>1</v>
      </c>
      <c r="U67" s="66">
        <v>4</v>
      </c>
      <c r="V67" s="81">
        <v>0</v>
      </c>
      <c r="W67" s="54">
        <v>89</v>
      </c>
    </row>
    <row r="68" spans="1:23" hidden="1" x14ac:dyDescent="0.3">
      <c r="A68" s="23" t="s">
        <v>158</v>
      </c>
      <c r="B68" s="24">
        <v>2</v>
      </c>
      <c r="C68" s="66">
        <v>838</v>
      </c>
      <c r="D68" s="81">
        <v>0</v>
      </c>
      <c r="E68" s="54">
        <v>200</v>
      </c>
      <c r="J68"/>
      <c r="K68"/>
      <c r="L68"/>
      <c r="M68"/>
      <c r="S68" s="23" t="s">
        <v>2415</v>
      </c>
      <c r="T68" s="24">
        <v>1</v>
      </c>
      <c r="U68" s="66">
        <v>4</v>
      </c>
      <c r="V68" s="81">
        <v>0</v>
      </c>
      <c r="W68" s="54">
        <v>479</v>
      </c>
    </row>
    <row r="69" spans="1:23" hidden="1" x14ac:dyDescent="0.3">
      <c r="A69" s="23" t="s">
        <v>117</v>
      </c>
      <c r="B69" s="24">
        <v>2</v>
      </c>
      <c r="C69" s="66">
        <v>8</v>
      </c>
      <c r="D69" s="81">
        <v>0</v>
      </c>
      <c r="E69" s="54">
        <v>583</v>
      </c>
      <c r="J69"/>
      <c r="K69"/>
      <c r="L69"/>
      <c r="M69"/>
      <c r="S69" s="23" t="s">
        <v>199</v>
      </c>
      <c r="T69" s="24">
        <v>149</v>
      </c>
      <c r="U69" s="66">
        <v>16583.054545454546</v>
      </c>
      <c r="V69" s="81">
        <v>0.10071759259259261</v>
      </c>
      <c r="W69" s="54">
        <v>228820.38000000003</v>
      </c>
    </row>
    <row r="70" spans="1:23" hidden="1" x14ac:dyDescent="0.3">
      <c r="A70" s="23" t="s">
        <v>111</v>
      </c>
      <c r="B70" s="24">
        <v>2</v>
      </c>
      <c r="C70" s="66">
        <v>98252</v>
      </c>
      <c r="D70" s="81">
        <v>0</v>
      </c>
      <c r="E70" s="54">
        <v>972.7</v>
      </c>
      <c r="J70"/>
      <c r="K70"/>
      <c r="L70"/>
      <c r="M70"/>
      <c r="S70"/>
      <c r="T70"/>
      <c r="U70"/>
      <c r="V70"/>
      <c r="W70"/>
    </row>
    <row r="71" spans="1:23" hidden="1" x14ac:dyDescent="0.3">
      <c r="A71" s="23" t="s">
        <v>254</v>
      </c>
      <c r="B71" s="24">
        <v>2</v>
      </c>
      <c r="C71" s="66">
        <v>10476</v>
      </c>
      <c r="D71" s="81">
        <v>0</v>
      </c>
      <c r="E71" s="54">
        <v>200</v>
      </c>
      <c r="J71"/>
      <c r="K71"/>
      <c r="L71"/>
      <c r="M71"/>
      <c r="S71"/>
      <c r="T71"/>
      <c r="U71"/>
      <c r="V71"/>
      <c r="W71"/>
    </row>
    <row r="72" spans="1:23" hidden="1" x14ac:dyDescent="0.3">
      <c r="A72" s="23" t="s">
        <v>161</v>
      </c>
      <c r="B72" s="24">
        <v>2</v>
      </c>
      <c r="C72" s="66"/>
      <c r="D72" s="81">
        <v>3.7037037037037043E-3</v>
      </c>
      <c r="E72" s="54">
        <v>498.3</v>
      </c>
      <c r="J72"/>
      <c r="K72"/>
      <c r="L72"/>
      <c r="M72"/>
      <c r="S72"/>
      <c r="T72"/>
      <c r="U72"/>
      <c r="V72"/>
      <c r="W72"/>
    </row>
    <row r="73" spans="1:23" hidden="1" x14ac:dyDescent="0.3">
      <c r="A73" s="23" t="s">
        <v>137</v>
      </c>
      <c r="B73" s="24">
        <v>2</v>
      </c>
      <c r="C73" s="66"/>
      <c r="D73" s="81">
        <v>6.0185185185185177E-3</v>
      </c>
      <c r="E73" s="54">
        <v>524.72</v>
      </c>
      <c r="J73"/>
      <c r="K73"/>
      <c r="L73"/>
      <c r="M73"/>
      <c r="S73"/>
      <c r="T73"/>
      <c r="U73"/>
      <c r="V73"/>
      <c r="W73"/>
    </row>
    <row r="74" spans="1:23" hidden="1" x14ac:dyDescent="0.3">
      <c r="A74" s="23" t="s">
        <v>335</v>
      </c>
      <c r="B74" s="24">
        <v>1</v>
      </c>
      <c r="C74" s="66">
        <v>4400</v>
      </c>
      <c r="D74" s="81">
        <v>0</v>
      </c>
      <c r="E74" s="54">
        <v>100</v>
      </c>
      <c r="J74"/>
      <c r="K74"/>
      <c r="L74"/>
      <c r="M74"/>
      <c r="S74"/>
      <c r="T74"/>
      <c r="U74"/>
      <c r="V74"/>
      <c r="W74"/>
    </row>
    <row r="75" spans="1:23" hidden="1" x14ac:dyDescent="0.3">
      <c r="A75" s="23" t="s">
        <v>277</v>
      </c>
      <c r="B75" s="24">
        <v>1</v>
      </c>
      <c r="C75" s="66"/>
      <c r="D75" s="81">
        <v>7.1180555555555554E-3</v>
      </c>
      <c r="E75" s="54">
        <v>620</v>
      </c>
      <c r="J75"/>
      <c r="K75"/>
      <c r="L75"/>
      <c r="M75"/>
    </row>
    <row r="76" spans="1:23" hidden="1" x14ac:dyDescent="0.3">
      <c r="A76" s="23" t="s">
        <v>153</v>
      </c>
      <c r="B76" s="24">
        <v>1</v>
      </c>
      <c r="C76" s="66">
        <v>147</v>
      </c>
      <c r="D76" s="81">
        <v>0</v>
      </c>
      <c r="E76" s="54">
        <v>100</v>
      </c>
      <c r="J76"/>
      <c r="K76"/>
      <c r="L76"/>
      <c r="M76"/>
    </row>
    <row r="77" spans="1:23" hidden="1" x14ac:dyDescent="0.3">
      <c r="A77" s="23" t="s">
        <v>135</v>
      </c>
      <c r="B77" s="24">
        <v>1</v>
      </c>
      <c r="C77" s="66"/>
      <c r="D77" s="81">
        <v>1.3657407407407409E-3</v>
      </c>
      <c r="E77" s="54">
        <v>3768.45</v>
      </c>
      <c r="J77"/>
      <c r="K77"/>
      <c r="L77"/>
      <c r="M77"/>
    </row>
    <row r="78" spans="1:23" hidden="1" x14ac:dyDescent="0.3">
      <c r="A78" s="23" t="s">
        <v>283</v>
      </c>
      <c r="B78" s="24">
        <v>1</v>
      </c>
      <c r="C78" s="66"/>
      <c r="D78" s="81">
        <v>2.1759259259259258E-3</v>
      </c>
      <c r="E78" s="54">
        <v>2202.75</v>
      </c>
      <c r="J78"/>
      <c r="K78"/>
      <c r="L78"/>
      <c r="M78"/>
    </row>
    <row r="79" spans="1:23" hidden="1" x14ac:dyDescent="0.3">
      <c r="A79" s="23" t="s">
        <v>90</v>
      </c>
      <c r="B79" s="24">
        <v>1</v>
      </c>
      <c r="C79" s="66">
        <v>3403</v>
      </c>
      <c r="D79" s="81">
        <v>0</v>
      </c>
      <c r="E79" s="54">
        <v>100</v>
      </c>
      <c r="J79"/>
      <c r="K79"/>
      <c r="L79"/>
      <c r="M79"/>
    </row>
    <row r="80" spans="1:23" hidden="1" x14ac:dyDescent="0.3">
      <c r="A80" s="23" t="s">
        <v>97</v>
      </c>
      <c r="B80" s="24">
        <v>1</v>
      </c>
      <c r="C80" s="66">
        <v>168</v>
      </c>
      <c r="D80" s="81">
        <v>0</v>
      </c>
      <c r="E80" s="54">
        <v>100</v>
      </c>
      <c r="J80"/>
      <c r="K80"/>
      <c r="L80"/>
      <c r="M80"/>
    </row>
    <row r="81" spans="1:13" hidden="1" x14ac:dyDescent="0.3">
      <c r="A81" s="23" t="s">
        <v>105</v>
      </c>
      <c r="B81" s="24">
        <v>1</v>
      </c>
      <c r="C81" s="66">
        <v>1823</v>
      </c>
      <c r="D81" s="81">
        <v>0</v>
      </c>
      <c r="E81" s="58">
        <v>100</v>
      </c>
      <c r="J81"/>
      <c r="K81"/>
      <c r="L81"/>
      <c r="M81"/>
    </row>
    <row r="82" spans="1:13" hidden="1" x14ac:dyDescent="0.3">
      <c r="A82" s="23" t="s">
        <v>2736</v>
      </c>
      <c r="B82" s="24">
        <v>1</v>
      </c>
      <c r="C82" s="66">
        <v>419</v>
      </c>
      <c r="D82" s="81">
        <v>0</v>
      </c>
      <c r="E82" s="54">
        <v>100</v>
      </c>
      <c r="J82"/>
      <c r="K82"/>
      <c r="L82"/>
      <c r="M82"/>
    </row>
    <row r="83" spans="1:13" hidden="1" x14ac:dyDescent="0.3">
      <c r="A83" s="23" t="s">
        <v>998</v>
      </c>
      <c r="B83" s="24">
        <v>1</v>
      </c>
      <c r="C83" s="66"/>
      <c r="D83" s="81">
        <v>8.8773148148148153E-3</v>
      </c>
      <c r="E83" s="54">
        <v>241</v>
      </c>
      <c r="J83"/>
      <c r="K83"/>
      <c r="L83"/>
      <c r="M83"/>
    </row>
    <row r="84" spans="1:13" hidden="1" x14ac:dyDescent="0.3">
      <c r="A84" s="23" t="s">
        <v>280</v>
      </c>
      <c r="B84" s="24">
        <v>1</v>
      </c>
      <c r="C84" s="66">
        <v>1131</v>
      </c>
      <c r="D84" s="81">
        <v>0</v>
      </c>
      <c r="E84" s="54">
        <v>100</v>
      </c>
      <c r="J84"/>
      <c r="K84"/>
      <c r="L84"/>
      <c r="M84"/>
    </row>
    <row r="85" spans="1:13" hidden="1" x14ac:dyDescent="0.3">
      <c r="A85" s="23" t="s">
        <v>258</v>
      </c>
      <c r="B85" s="24">
        <v>1</v>
      </c>
      <c r="C85" s="66"/>
      <c r="D85" s="81">
        <v>2.9050925925925928E-3</v>
      </c>
      <c r="E85" s="54">
        <v>7998.75</v>
      </c>
      <c r="J85"/>
      <c r="K85"/>
      <c r="L85"/>
      <c r="M85"/>
    </row>
    <row r="86" spans="1:13" hidden="1" x14ac:dyDescent="0.3">
      <c r="A86" s="23" t="s">
        <v>288</v>
      </c>
      <c r="B86" s="24">
        <v>1</v>
      </c>
      <c r="C86" s="66">
        <v>4</v>
      </c>
      <c r="D86" s="81">
        <v>0</v>
      </c>
      <c r="E86" s="54">
        <v>12</v>
      </c>
      <c r="J86"/>
      <c r="K86"/>
      <c r="L86"/>
      <c r="M86"/>
    </row>
    <row r="87" spans="1:13" hidden="1" x14ac:dyDescent="0.3">
      <c r="A87" s="23" t="s">
        <v>99</v>
      </c>
      <c r="B87" s="24">
        <v>1</v>
      </c>
      <c r="C87" s="66">
        <v>1194</v>
      </c>
      <c r="D87" s="81">
        <v>0</v>
      </c>
      <c r="E87" s="54">
        <v>100</v>
      </c>
      <c r="J87"/>
      <c r="K87"/>
      <c r="L87"/>
      <c r="M87"/>
    </row>
    <row r="88" spans="1:13" hidden="1" x14ac:dyDescent="0.3">
      <c r="A88" s="23" t="s">
        <v>274</v>
      </c>
      <c r="B88" s="24">
        <v>1</v>
      </c>
      <c r="C88" s="66"/>
      <c r="D88" s="81">
        <v>3.0555555555555557E-3</v>
      </c>
      <c r="E88" s="54">
        <v>249</v>
      </c>
      <c r="J88"/>
      <c r="K88"/>
      <c r="L88"/>
      <c r="M88"/>
    </row>
    <row r="89" spans="1:13" hidden="1" x14ac:dyDescent="0.3">
      <c r="A89" s="23" t="s">
        <v>163</v>
      </c>
      <c r="B89" s="24">
        <v>1</v>
      </c>
      <c r="C89" s="66">
        <v>4</v>
      </c>
      <c r="D89" s="81">
        <v>0</v>
      </c>
      <c r="E89" s="54">
        <v>22</v>
      </c>
      <c r="J89"/>
      <c r="K89"/>
      <c r="L89"/>
      <c r="M89"/>
    </row>
    <row r="90" spans="1:13" hidden="1" x14ac:dyDescent="0.3">
      <c r="A90" s="23" t="s">
        <v>88</v>
      </c>
      <c r="B90" s="24">
        <v>1</v>
      </c>
      <c r="C90" s="66">
        <v>1844</v>
      </c>
      <c r="D90" s="81">
        <v>0</v>
      </c>
      <c r="E90" s="54">
        <v>100</v>
      </c>
      <c r="J90"/>
      <c r="K90"/>
      <c r="L90"/>
      <c r="M90"/>
    </row>
    <row r="91" spans="1:13" hidden="1" x14ac:dyDescent="0.3">
      <c r="A91" s="23" t="s">
        <v>199</v>
      </c>
      <c r="B91" s="24">
        <v>149</v>
      </c>
      <c r="C91" s="66">
        <v>1824136</v>
      </c>
      <c r="D91" s="81">
        <v>0.10071759259259258</v>
      </c>
      <c r="E91" s="54">
        <v>228820.37999999989</v>
      </c>
      <c r="J91"/>
      <c r="K91"/>
      <c r="L91"/>
      <c r="M91"/>
    </row>
    <row r="92" spans="1:13" hidden="1" x14ac:dyDescent="0.3">
      <c r="A92"/>
      <c r="B92"/>
      <c r="C92"/>
      <c r="D92"/>
      <c r="E92"/>
      <c r="J92"/>
      <c r="K92"/>
      <c r="L92"/>
      <c r="M92"/>
    </row>
    <row r="93" spans="1:13" hidden="1" x14ac:dyDescent="0.3">
      <c r="A93"/>
      <c r="B93"/>
      <c r="C93"/>
      <c r="D93"/>
      <c r="E93"/>
      <c r="J93"/>
      <c r="K93"/>
      <c r="L93"/>
      <c r="M93"/>
    </row>
    <row r="94" spans="1:13" hidden="1" x14ac:dyDescent="0.3">
      <c r="A94"/>
      <c r="B94"/>
      <c r="C94"/>
      <c r="D94"/>
      <c r="E94"/>
      <c r="J94"/>
      <c r="K94"/>
      <c r="L94"/>
      <c r="M94"/>
    </row>
    <row r="95" spans="1:13" hidden="1" x14ac:dyDescent="0.3">
      <c r="A95"/>
      <c r="B95"/>
      <c r="C95"/>
      <c r="D95"/>
      <c r="E95"/>
      <c r="J95"/>
      <c r="K95"/>
      <c r="L95"/>
      <c r="M95"/>
    </row>
    <row r="96" spans="1:13" hidden="1" x14ac:dyDescent="0.3">
      <c r="A96"/>
      <c r="B96"/>
      <c r="C96"/>
      <c r="D96"/>
      <c r="E96"/>
      <c r="J96"/>
      <c r="K96"/>
      <c r="L96"/>
      <c r="M96"/>
    </row>
    <row r="97" spans="1:13" hidden="1" x14ac:dyDescent="0.3">
      <c r="A97"/>
      <c r="B97"/>
      <c r="C97"/>
      <c r="D97"/>
      <c r="E97"/>
      <c r="J97"/>
      <c r="K97"/>
      <c r="L97"/>
      <c r="M97"/>
    </row>
    <row r="98" spans="1:13" hidden="1" x14ac:dyDescent="0.3">
      <c r="A98"/>
      <c r="B98"/>
      <c r="C98"/>
      <c r="D98"/>
      <c r="E98"/>
      <c r="J98"/>
      <c r="K98"/>
      <c r="L98"/>
      <c r="M98"/>
    </row>
    <row r="99" spans="1:13" hidden="1" x14ac:dyDescent="0.3">
      <c r="A99"/>
      <c r="B99"/>
      <c r="C99"/>
      <c r="D99"/>
      <c r="E99"/>
      <c r="J99"/>
      <c r="K99"/>
      <c r="L99"/>
      <c r="M99"/>
    </row>
    <row r="100" spans="1:13" hidden="1" x14ac:dyDescent="0.3">
      <c r="A100"/>
      <c r="B100"/>
      <c r="C100"/>
      <c r="D100"/>
      <c r="J100"/>
      <c r="K100"/>
      <c r="L100"/>
      <c r="M100"/>
    </row>
    <row r="101" spans="1:13" hidden="1" x14ac:dyDescent="0.3">
      <c r="A101"/>
      <c r="B101"/>
      <c r="C101"/>
      <c r="D101"/>
      <c r="J101"/>
      <c r="K101"/>
      <c r="L101"/>
      <c r="M101"/>
    </row>
    <row r="102" spans="1:13" hidden="1" x14ac:dyDescent="0.3">
      <c r="A102"/>
      <c r="B102"/>
      <c r="C102"/>
      <c r="D102"/>
      <c r="J102"/>
      <c r="K102"/>
      <c r="L102"/>
      <c r="M102"/>
    </row>
    <row r="103" spans="1:13" hidden="1" x14ac:dyDescent="0.3">
      <c r="A103"/>
      <c r="B103"/>
      <c r="C103"/>
      <c r="D103"/>
      <c r="J103"/>
      <c r="K103"/>
      <c r="L103"/>
      <c r="M103"/>
    </row>
    <row r="104" spans="1:13" hidden="1" x14ac:dyDescent="0.3">
      <c r="A104"/>
      <c r="B104"/>
      <c r="C104"/>
      <c r="D104"/>
      <c r="J104"/>
      <c r="K104"/>
      <c r="L104"/>
      <c r="M104"/>
    </row>
    <row r="105" spans="1:13" hidden="1" x14ac:dyDescent="0.3">
      <c r="A105"/>
      <c r="B105"/>
      <c r="C105"/>
      <c r="D105"/>
      <c r="J105"/>
      <c r="K105"/>
      <c r="L105"/>
      <c r="M105"/>
    </row>
    <row r="106" spans="1:13" hidden="1" x14ac:dyDescent="0.3">
      <c r="A106"/>
      <c r="B106"/>
      <c r="C106"/>
      <c r="D106"/>
      <c r="J106"/>
      <c r="K106"/>
      <c r="L106"/>
      <c r="M106"/>
    </row>
    <row r="107" spans="1:13" hidden="1" x14ac:dyDescent="0.3">
      <c r="A107"/>
      <c r="B107"/>
      <c r="C107"/>
      <c r="D107"/>
      <c r="J107"/>
      <c r="K107"/>
      <c r="L107"/>
      <c r="M107"/>
    </row>
    <row r="108" spans="1:13" hidden="1" x14ac:dyDescent="0.3">
      <c r="A108"/>
      <c r="B108"/>
      <c r="C108"/>
      <c r="D108"/>
      <c r="J108"/>
      <c r="K108"/>
      <c r="L108"/>
      <c r="M108"/>
    </row>
    <row r="109" spans="1:13" hidden="1" x14ac:dyDescent="0.3">
      <c r="A109"/>
      <c r="B109"/>
      <c r="C109"/>
      <c r="D109"/>
      <c r="J109"/>
      <c r="K109"/>
      <c r="L109"/>
      <c r="M109"/>
    </row>
    <row r="110" spans="1:13" hidden="1" x14ac:dyDescent="0.3">
      <c r="A110"/>
      <c r="B110"/>
      <c r="C110"/>
      <c r="D110"/>
      <c r="J110"/>
      <c r="K110"/>
      <c r="L110"/>
      <c r="M110"/>
    </row>
    <row r="111" spans="1:13" hidden="1" x14ac:dyDescent="0.3">
      <c r="A111"/>
      <c r="B111"/>
      <c r="C111"/>
      <c r="D111"/>
      <c r="J111"/>
      <c r="K111"/>
      <c r="L111"/>
      <c r="M111"/>
    </row>
    <row r="112" spans="1:13" hidden="1" x14ac:dyDescent="0.3">
      <c r="A112"/>
      <c r="B112"/>
      <c r="C112"/>
      <c r="D112"/>
      <c r="J112"/>
      <c r="K112"/>
      <c r="L112"/>
      <c r="M112"/>
    </row>
    <row r="113" spans="1:13" hidden="1" x14ac:dyDescent="0.3">
      <c r="A113"/>
      <c r="B113"/>
      <c r="C113"/>
      <c r="D113"/>
      <c r="J113"/>
      <c r="K113"/>
      <c r="L113"/>
      <c r="M113"/>
    </row>
    <row r="114" spans="1:13" hidden="1" x14ac:dyDescent="0.3">
      <c r="A114"/>
      <c r="B114"/>
      <c r="C114"/>
      <c r="D114"/>
      <c r="J114"/>
      <c r="K114"/>
      <c r="L114"/>
      <c r="M114"/>
    </row>
    <row r="115" spans="1:13" hidden="1" x14ac:dyDescent="0.3">
      <c r="A115"/>
      <c r="B115"/>
      <c r="C115"/>
      <c r="D115"/>
      <c r="J115"/>
      <c r="K115"/>
      <c r="L115"/>
      <c r="M115"/>
    </row>
    <row r="116" spans="1:13" hidden="1" x14ac:dyDescent="0.3">
      <c r="A116"/>
      <c r="B116"/>
      <c r="C116"/>
      <c r="D116"/>
      <c r="J116"/>
      <c r="K116"/>
      <c r="L116"/>
      <c r="M116"/>
    </row>
    <row r="117" spans="1:13" hidden="1" x14ac:dyDescent="0.3">
      <c r="A117"/>
      <c r="B117"/>
      <c r="C117"/>
      <c r="D117"/>
      <c r="J117"/>
      <c r="K117"/>
      <c r="L117"/>
      <c r="M117"/>
    </row>
    <row r="118" spans="1:13" hidden="1" x14ac:dyDescent="0.3">
      <c r="A118"/>
      <c r="B118"/>
      <c r="C118"/>
      <c r="D118"/>
      <c r="J118"/>
      <c r="K118"/>
      <c r="L118"/>
      <c r="M118"/>
    </row>
    <row r="119" spans="1:13" hidden="1" x14ac:dyDescent="0.3">
      <c r="J119"/>
      <c r="K119"/>
      <c r="L119"/>
      <c r="M119"/>
    </row>
    <row r="120" spans="1:13" hidden="1" x14ac:dyDescent="0.3">
      <c r="J120"/>
      <c r="K120"/>
      <c r="L120"/>
      <c r="M120"/>
    </row>
    <row r="121" spans="1:13" hidden="1" x14ac:dyDescent="0.3">
      <c r="J121"/>
      <c r="K121"/>
      <c r="L121"/>
      <c r="M121"/>
    </row>
    <row r="122" spans="1:13" hidden="1" x14ac:dyDescent="0.3">
      <c r="J122"/>
      <c r="K122"/>
      <c r="L122"/>
      <c r="M122"/>
    </row>
    <row r="123" spans="1:13" hidden="1" x14ac:dyDescent="0.3">
      <c r="J123"/>
      <c r="K123"/>
      <c r="L123"/>
      <c r="M123"/>
    </row>
    <row r="124" spans="1:13" hidden="1" x14ac:dyDescent="0.3">
      <c r="J124"/>
      <c r="K124"/>
      <c r="L124"/>
      <c r="M124"/>
    </row>
    <row r="125" spans="1:13" hidden="1" x14ac:dyDescent="0.3">
      <c r="J125"/>
      <c r="K125"/>
      <c r="L125"/>
      <c r="M125"/>
    </row>
    <row r="126" spans="1:13" hidden="1" x14ac:dyDescent="0.3">
      <c r="J126"/>
      <c r="K126"/>
      <c r="L126"/>
      <c r="M126"/>
    </row>
    <row r="127" spans="1:13" hidden="1" x14ac:dyDescent="0.3">
      <c r="J127"/>
      <c r="K127"/>
      <c r="L127"/>
      <c r="M127"/>
    </row>
    <row r="128" spans="1:13" hidden="1" x14ac:dyDescent="0.3">
      <c r="J128"/>
      <c r="K128"/>
      <c r="L128"/>
      <c r="M128"/>
    </row>
    <row r="129" spans="10:13" hidden="1" x14ac:dyDescent="0.3">
      <c r="J129"/>
      <c r="K129"/>
      <c r="L129"/>
      <c r="M129"/>
    </row>
    <row r="130" spans="10:13" hidden="1" x14ac:dyDescent="0.3">
      <c r="J130"/>
      <c r="K130"/>
      <c r="L130"/>
      <c r="M130"/>
    </row>
    <row r="131" spans="10:13" hidden="1" x14ac:dyDescent="0.3">
      <c r="J131"/>
      <c r="K131"/>
      <c r="L131"/>
      <c r="M131"/>
    </row>
    <row r="132" spans="10:13" hidden="1" x14ac:dyDescent="0.3">
      <c r="J132"/>
      <c r="K132"/>
      <c r="L132"/>
      <c r="M132"/>
    </row>
    <row r="133" spans="10:13" hidden="1" x14ac:dyDescent="0.3">
      <c r="J133"/>
      <c r="K133"/>
      <c r="L133"/>
      <c r="M133"/>
    </row>
    <row r="134" spans="10:13" hidden="1" x14ac:dyDescent="0.3">
      <c r="J134"/>
      <c r="K134"/>
      <c r="L134"/>
      <c r="M134"/>
    </row>
    <row r="135" spans="10:13" hidden="1" x14ac:dyDescent="0.3">
      <c r="J135"/>
      <c r="K135"/>
      <c r="L135"/>
      <c r="M135"/>
    </row>
    <row r="136" spans="10:13" hidden="1" x14ac:dyDescent="0.3">
      <c r="J136"/>
      <c r="K136"/>
      <c r="L136"/>
      <c r="M136"/>
    </row>
    <row r="137" spans="10:13" hidden="1" x14ac:dyDescent="0.3">
      <c r="J137"/>
      <c r="K137"/>
      <c r="L137"/>
      <c r="M137"/>
    </row>
    <row r="138" spans="10:13" hidden="1" x14ac:dyDescent="0.3">
      <c r="J138"/>
      <c r="K138"/>
      <c r="L138"/>
      <c r="M138"/>
    </row>
    <row r="139" spans="10:13" hidden="1" x14ac:dyDescent="0.3">
      <c r="J139"/>
      <c r="K139"/>
      <c r="L139"/>
      <c r="M139"/>
    </row>
    <row r="140" spans="10:13" hidden="1" x14ac:dyDescent="0.3">
      <c r="J140"/>
      <c r="K140"/>
      <c r="L140"/>
      <c r="M140"/>
    </row>
    <row r="141" spans="10:13" hidden="1" x14ac:dyDescent="0.3">
      <c r="J141"/>
      <c r="K141"/>
      <c r="L141"/>
      <c r="M141"/>
    </row>
    <row r="142" spans="10:13" hidden="1" x14ac:dyDescent="0.3">
      <c r="J142"/>
      <c r="K142"/>
      <c r="L142"/>
      <c r="M142"/>
    </row>
    <row r="143" spans="10:13" hidden="1" x14ac:dyDescent="0.3"/>
    <row r="144" spans="10:13" hidden="1" x14ac:dyDescent="0.3"/>
    <row r="145" hidden="1" x14ac:dyDescent="0.3"/>
    <row r="146" hidden="1" x14ac:dyDescent="0.3"/>
    <row r="147" hidden="1" x14ac:dyDescent="0.3"/>
    <row r="148" hidden="1" x14ac:dyDescent="0.3"/>
    <row r="149" hidden="1" x14ac:dyDescent="0.3"/>
    <row r="150" hidden="1" x14ac:dyDescent="0.3"/>
    <row r="151" hidden="1" x14ac:dyDescent="0.3"/>
    <row r="152" hidden="1" x14ac:dyDescent="0.3"/>
    <row r="153" hidden="1" x14ac:dyDescent="0.3"/>
    <row r="154" hidden="1" x14ac:dyDescent="0.3"/>
    <row r="155" hidden="1" x14ac:dyDescent="0.3"/>
    <row r="156" hidden="1" x14ac:dyDescent="0.3"/>
    <row r="157" hidden="1" x14ac:dyDescent="0.3"/>
    <row r="158" hidden="1" x14ac:dyDescent="0.3"/>
    <row r="159" hidden="1" x14ac:dyDescent="0.3"/>
    <row r="160" hidden="1" x14ac:dyDescent="0.3"/>
    <row r="161" hidden="1" x14ac:dyDescent="0.3"/>
    <row r="162" hidden="1" x14ac:dyDescent="0.3"/>
    <row r="163" hidden="1" x14ac:dyDescent="0.3"/>
    <row r="164" hidden="1" x14ac:dyDescent="0.3"/>
    <row r="165" hidden="1" x14ac:dyDescent="0.3"/>
    <row r="166" hidden="1" x14ac:dyDescent="0.3"/>
    <row r="167" hidden="1" x14ac:dyDescent="0.3"/>
    <row r="168" hidden="1" x14ac:dyDescent="0.3"/>
    <row r="169" hidden="1" x14ac:dyDescent="0.3"/>
    <row r="170" hidden="1" x14ac:dyDescent="0.3"/>
    <row r="171" hidden="1" x14ac:dyDescent="0.3"/>
    <row r="172" hidden="1" x14ac:dyDescent="0.3"/>
    <row r="173" hidden="1" x14ac:dyDescent="0.3"/>
    <row r="174" hidden="1" x14ac:dyDescent="0.3"/>
    <row r="175" hidden="1" x14ac:dyDescent="0.3"/>
    <row r="176" hidden="1" x14ac:dyDescent="0.3"/>
    <row r="177" hidden="1" x14ac:dyDescent="0.3"/>
    <row r="178" hidden="1" x14ac:dyDescent="0.3"/>
    <row r="179" hidden="1" x14ac:dyDescent="0.3"/>
    <row r="180" hidden="1" x14ac:dyDescent="0.3"/>
    <row r="181" hidden="1" x14ac:dyDescent="0.3"/>
    <row r="182" hidden="1" x14ac:dyDescent="0.3"/>
    <row r="183" hidden="1" x14ac:dyDescent="0.3"/>
    <row r="184" hidden="1" x14ac:dyDescent="0.3"/>
    <row r="185" hidden="1" x14ac:dyDescent="0.3"/>
    <row r="186" hidden="1" x14ac:dyDescent="0.3"/>
    <row r="187" hidden="1" x14ac:dyDescent="0.3"/>
    <row r="188" hidden="1" x14ac:dyDescent="0.3"/>
    <row r="189" hidden="1" x14ac:dyDescent="0.3"/>
    <row r="190" hidden="1" x14ac:dyDescent="0.3"/>
    <row r="191" hidden="1" x14ac:dyDescent="0.3"/>
    <row r="192" hidden="1" x14ac:dyDescent="0.3"/>
    <row r="193" hidden="1" x14ac:dyDescent="0.3"/>
    <row r="194" hidden="1" x14ac:dyDescent="0.3"/>
    <row r="195" hidden="1" x14ac:dyDescent="0.3"/>
    <row r="196" hidden="1" x14ac:dyDescent="0.3"/>
    <row r="197" hidden="1" x14ac:dyDescent="0.3"/>
    <row r="198" hidden="1" x14ac:dyDescent="0.3"/>
    <row r="199" hidden="1" x14ac:dyDescent="0.3"/>
    <row r="200" hidden="1" x14ac:dyDescent="0.3"/>
    <row r="201" hidden="1" x14ac:dyDescent="0.3"/>
    <row r="202" hidden="1" x14ac:dyDescent="0.3"/>
    <row r="203" hidden="1" x14ac:dyDescent="0.3"/>
    <row r="204" hidden="1" x14ac:dyDescent="0.3"/>
    <row r="205" hidden="1" x14ac:dyDescent="0.3"/>
    <row r="206" hidden="1" x14ac:dyDescent="0.3"/>
    <row r="207" hidden="1" x14ac:dyDescent="0.3"/>
    <row r="208" hidden="1" x14ac:dyDescent="0.3"/>
    <row r="209" hidden="1" x14ac:dyDescent="0.3"/>
    <row r="210" hidden="1" x14ac:dyDescent="0.3"/>
    <row r="211" hidden="1" x14ac:dyDescent="0.3"/>
    <row r="212" hidden="1" x14ac:dyDescent="0.3"/>
    <row r="213" hidden="1" x14ac:dyDescent="0.3"/>
    <row r="214" hidden="1" x14ac:dyDescent="0.3"/>
    <row r="215" hidden="1" x14ac:dyDescent="0.3"/>
    <row r="216" hidden="1" x14ac:dyDescent="0.3"/>
    <row r="217" hidden="1" x14ac:dyDescent="0.3"/>
    <row r="218" hidden="1" x14ac:dyDescent="0.3"/>
    <row r="219" hidden="1" x14ac:dyDescent="0.3"/>
    <row r="220" hidden="1" x14ac:dyDescent="0.3"/>
    <row r="221" hidden="1" x14ac:dyDescent="0.3"/>
    <row r="222" hidden="1" x14ac:dyDescent="0.3"/>
    <row r="223" hidden="1" x14ac:dyDescent="0.3"/>
    <row r="224" hidden="1" x14ac:dyDescent="0.3"/>
    <row r="225" hidden="1" x14ac:dyDescent="0.3"/>
    <row r="226" hidden="1" x14ac:dyDescent="0.3"/>
    <row r="227" hidden="1" x14ac:dyDescent="0.3"/>
    <row r="228" hidden="1" x14ac:dyDescent="0.3"/>
    <row r="229" hidden="1" x14ac:dyDescent="0.3"/>
    <row r="230" hidden="1" x14ac:dyDescent="0.3"/>
    <row r="231" hidden="1" x14ac:dyDescent="0.3"/>
    <row r="232" hidden="1" x14ac:dyDescent="0.3"/>
    <row r="233" hidden="1" x14ac:dyDescent="0.3"/>
    <row r="234" hidden="1" x14ac:dyDescent="0.3"/>
    <row r="235" hidden="1" x14ac:dyDescent="0.3"/>
    <row r="236" hidden="1" x14ac:dyDescent="0.3"/>
    <row r="237" hidden="1" x14ac:dyDescent="0.3"/>
    <row r="238" hidden="1" x14ac:dyDescent="0.3"/>
    <row r="239" hidden="1" x14ac:dyDescent="0.3"/>
    <row r="240" hidden="1" x14ac:dyDescent="0.3"/>
    <row r="241" hidden="1" x14ac:dyDescent="0.3"/>
    <row r="242" hidden="1" x14ac:dyDescent="0.3"/>
    <row r="243" hidden="1" x14ac:dyDescent="0.3"/>
    <row r="244" hidden="1" x14ac:dyDescent="0.3"/>
    <row r="245" hidden="1" x14ac:dyDescent="0.3"/>
    <row r="246" hidden="1" x14ac:dyDescent="0.3"/>
    <row r="247" hidden="1" x14ac:dyDescent="0.3"/>
    <row r="248" hidden="1" x14ac:dyDescent="0.3"/>
    <row r="249" hidden="1" x14ac:dyDescent="0.3"/>
    <row r="250" hidden="1" x14ac:dyDescent="0.3"/>
    <row r="251" hidden="1" x14ac:dyDescent="0.3"/>
    <row r="252" hidden="1" x14ac:dyDescent="0.3"/>
  </sheetData>
  <pageMargins left="0.7" right="0.7" top="0.75" bottom="0.75" header="0.3" footer="0.3"/>
  <pageSetup orientation="portrait" horizontalDpi="4294967293" verticalDpi="0" r:id="rId4"/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774DB-C9E6-4592-9898-3E52EB440BA6}">
  <dimension ref="A1:B1832"/>
  <sheetViews>
    <sheetView workbookViewId="0">
      <selection activeCell="C19" sqref="C19"/>
    </sheetView>
  </sheetViews>
  <sheetFormatPr baseColWidth="10" defaultRowHeight="14.4" x14ac:dyDescent="0.3"/>
  <sheetData>
    <row r="1" spans="1:2" x14ac:dyDescent="0.3">
      <c r="A1">
        <v>174</v>
      </c>
      <c r="B1" t="s">
        <v>71</v>
      </c>
    </row>
    <row r="2" spans="1:2" x14ac:dyDescent="0.3">
      <c r="A2">
        <v>154</v>
      </c>
      <c r="B2" t="s">
        <v>3169</v>
      </c>
    </row>
    <row r="3" spans="1:2" x14ac:dyDescent="0.3">
      <c r="A3">
        <v>110</v>
      </c>
      <c r="B3" t="s">
        <v>3170</v>
      </c>
    </row>
    <row r="4" spans="1:2" x14ac:dyDescent="0.3">
      <c r="A4">
        <v>107</v>
      </c>
      <c r="B4" t="s">
        <v>4222</v>
      </c>
    </row>
    <row r="5" spans="1:2" x14ac:dyDescent="0.3">
      <c r="A5">
        <v>88</v>
      </c>
      <c r="B5" t="s">
        <v>4222</v>
      </c>
    </row>
    <row r="6" spans="1:2" x14ac:dyDescent="0.3">
      <c r="A6">
        <v>86</v>
      </c>
      <c r="B6" t="s">
        <v>3171</v>
      </c>
    </row>
    <row r="7" spans="1:2" x14ac:dyDescent="0.3">
      <c r="A7">
        <v>75</v>
      </c>
      <c r="B7" t="s">
        <v>3172</v>
      </c>
    </row>
    <row r="8" spans="1:2" x14ac:dyDescent="0.3">
      <c r="A8">
        <v>72</v>
      </c>
      <c r="B8" t="s">
        <v>3173</v>
      </c>
    </row>
    <row r="9" spans="1:2" x14ac:dyDescent="0.3">
      <c r="A9">
        <v>55</v>
      </c>
      <c r="B9" t="s">
        <v>3174</v>
      </c>
    </row>
    <row r="10" spans="1:2" x14ac:dyDescent="0.3">
      <c r="A10">
        <v>53</v>
      </c>
      <c r="B10" t="s">
        <v>3175</v>
      </c>
    </row>
    <row r="11" spans="1:2" x14ac:dyDescent="0.3">
      <c r="A11">
        <v>35</v>
      </c>
      <c r="B11" t="s">
        <v>3176</v>
      </c>
    </row>
    <row r="12" spans="1:2" x14ac:dyDescent="0.3">
      <c r="A12">
        <v>35</v>
      </c>
      <c r="B12" t="s">
        <v>3192</v>
      </c>
    </row>
    <row r="13" spans="1:2" x14ac:dyDescent="0.3">
      <c r="A13">
        <v>34</v>
      </c>
      <c r="B13" t="s">
        <v>3177</v>
      </c>
    </row>
    <row r="14" spans="1:2" x14ac:dyDescent="0.3">
      <c r="A14">
        <v>33</v>
      </c>
      <c r="B14" t="s">
        <v>3178</v>
      </c>
    </row>
    <row r="15" spans="1:2" x14ac:dyDescent="0.3">
      <c r="A15">
        <v>33</v>
      </c>
      <c r="B15" t="s">
        <v>3179</v>
      </c>
    </row>
    <row r="16" spans="1:2" x14ac:dyDescent="0.3">
      <c r="A16">
        <v>33</v>
      </c>
      <c r="B16" t="s">
        <v>3180</v>
      </c>
    </row>
    <row r="17" spans="1:2" x14ac:dyDescent="0.3">
      <c r="A17">
        <v>32</v>
      </c>
      <c r="B17" t="s">
        <v>3181</v>
      </c>
    </row>
    <row r="18" spans="1:2" x14ac:dyDescent="0.3">
      <c r="A18">
        <v>31</v>
      </c>
      <c r="B18" t="s">
        <v>3182</v>
      </c>
    </row>
    <row r="19" spans="1:2" x14ac:dyDescent="0.3">
      <c r="A19">
        <v>30</v>
      </c>
      <c r="B19" t="s">
        <v>3192</v>
      </c>
    </row>
    <row r="20" spans="1:2" x14ac:dyDescent="0.3">
      <c r="A20">
        <v>29</v>
      </c>
      <c r="B20" t="s">
        <v>3183</v>
      </c>
    </row>
    <row r="21" spans="1:2" x14ac:dyDescent="0.3">
      <c r="A21">
        <v>28</v>
      </c>
      <c r="B21" t="s">
        <v>3184</v>
      </c>
    </row>
    <row r="22" spans="1:2" x14ac:dyDescent="0.3">
      <c r="A22">
        <v>27</v>
      </c>
      <c r="B22" t="s">
        <v>3185</v>
      </c>
    </row>
    <row r="23" spans="1:2" x14ac:dyDescent="0.3">
      <c r="A23">
        <v>27</v>
      </c>
      <c r="B23" t="s">
        <v>3186</v>
      </c>
    </row>
    <row r="24" spans="1:2" x14ac:dyDescent="0.3">
      <c r="A24">
        <v>27</v>
      </c>
      <c r="B24" t="s">
        <v>3187</v>
      </c>
    </row>
    <row r="25" spans="1:2" x14ac:dyDescent="0.3">
      <c r="A25">
        <v>24</v>
      </c>
      <c r="B25" t="s">
        <v>143</v>
      </c>
    </row>
    <row r="26" spans="1:2" x14ac:dyDescent="0.3">
      <c r="A26">
        <v>23</v>
      </c>
      <c r="B26" t="s">
        <v>3188</v>
      </c>
    </row>
    <row r="27" spans="1:2" x14ac:dyDescent="0.3">
      <c r="A27">
        <v>23</v>
      </c>
      <c r="B27" t="s">
        <v>3180</v>
      </c>
    </row>
    <row r="28" spans="1:2" x14ac:dyDescent="0.3">
      <c r="A28">
        <v>22</v>
      </c>
      <c r="B28" t="s">
        <v>3189</v>
      </c>
    </row>
    <row r="29" spans="1:2" x14ac:dyDescent="0.3">
      <c r="A29">
        <v>22</v>
      </c>
      <c r="B29" t="s">
        <v>3190</v>
      </c>
    </row>
    <row r="30" spans="1:2" x14ac:dyDescent="0.3">
      <c r="A30">
        <v>22</v>
      </c>
      <c r="B30" t="s">
        <v>3191</v>
      </c>
    </row>
    <row r="31" spans="1:2" x14ac:dyDescent="0.3">
      <c r="A31">
        <v>21</v>
      </c>
      <c r="B31" t="s">
        <v>3192</v>
      </c>
    </row>
    <row r="32" spans="1:2" x14ac:dyDescent="0.3">
      <c r="A32">
        <v>21</v>
      </c>
      <c r="B32" t="s">
        <v>3193</v>
      </c>
    </row>
    <row r="33" spans="1:2" x14ac:dyDescent="0.3">
      <c r="A33">
        <v>21</v>
      </c>
      <c r="B33" t="s">
        <v>3194</v>
      </c>
    </row>
    <row r="34" spans="1:2" x14ac:dyDescent="0.3">
      <c r="A34">
        <v>19</v>
      </c>
      <c r="B34" t="s">
        <v>3195</v>
      </c>
    </row>
    <row r="35" spans="1:2" x14ac:dyDescent="0.3">
      <c r="A35">
        <v>19</v>
      </c>
      <c r="B35" t="s">
        <v>3196</v>
      </c>
    </row>
    <row r="36" spans="1:2" x14ac:dyDescent="0.3">
      <c r="A36">
        <v>18</v>
      </c>
      <c r="B36" t="s">
        <v>3197</v>
      </c>
    </row>
    <row r="37" spans="1:2" x14ac:dyDescent="0.3">
      <c r="A37">
        <v>18</v>
      </c>
      <c r="B37" t="s">
        <v>3198</v>
      </c>
    </row>
    <row r="38" spans="1:2" x14ac:dyDescent="0.3">
      <c r="A38">
        <v>18</v>
      </c>
      <c r="B38" t="s">
        <v>3199</v>
      </c>
    </row>
    <row r="39" spans="1:2" x14ac:dyDescent="0.3">
      <c r="A39">
        <v>18</v>
      </c>
      <c r="B39" t="s">
        <v>4852</v>
      </c>
    </row>
    <row r="40" spans="1:2" x14ac:dyDescent="0.3">
      <c r="A40">
        <v>17</v>
      </c>
      <c r="B40" t="s">
        <v>3200</v>
      </c>
    </row>
    <row r="41" spans="1:2" x14ac:dyDescent="0.3">
      <c r="A41">
        <v>17</v>
      </c>
      <c r="B41" t="s">
        <v>3201</v>
      </c>
    </row>
    <row r="42" spans="1:2" x14ac:dyDescent="0.3">
      <c r="A42">
        <v>17</v>
      </c>
      <c r="B42" t="s">
        <v>3202</v>
      </c>
    </row>
    <row r="43" spans="1:2" x14ac:dyDescent="0.3">
      <c r="A43">
        <v>16</v>
      </c>
      <c r="B43" t="s">
        <v>4938</v>
      </c>
    </row>
    <row r="44" spans="1:2" x14ac:dyDescent="0.3">
      <c r="A44">
        <v>15</v>
      </c>
      <c r="B44" t="s">
        <v>3203</v>
      </c>
    </row>
    <row r="45" spans="1:2" x14ac:dyDescent="0.3">
      <c r="A45">
        <v>15</v>
      </c>
      <c r="B45" t="s">
        <v>3204</v>
      </c>
    </row>
    <row r="46" spans="1:2" x14ac:dyDescent="0.3">
      <c r="A46">
        <v>15</v>
      </c>
      <c r="B46" t="s">
        <v>3205</v>
      </c>
    </row>
    <row r="47" spans="1:2" x14ac:dyDescent="0.3">
      <c r="A47">
        <v>14</v>
      </c>
      <c r="B47" t="s">
        <v>3206</v>
      </c>
    </row>
    <row r="48" spans="1:2" x14ac:dyDescent="0.3">
      <c r="A48">
        <v>14</v>
      </c>
      <c r="B48" t="s">
        <v>3207</v>
      </c>
    </row>
    <row r="49" spans="1:2" x14ac:dyDescent="0.3">
      <c r="A49">
        <v>14</v>
      </c>
      <c r="B49" t="s">
        <v>3208</v>
      </c>
    </row>
    <row r="50" spans="1:2" x14ac:dyDescent="0.3">
      <c r="A50">
        <v>13</v>
      </c>
      <c r="B50" t="s">
        <v>3209</v>
      </c>
    </row>
    <row r="51" spans="1:2" x14ac:dyDescent="0.3">
      <c r="A51">
        <v>13</v>
      </c>
      <c r="B51" t="s">
        <v>3210</v>
      </c>
    </row>
    <row r="52" spans="1:2" x14ac:dyDescent="0.3">
      <c r="A52">
        <v>13</v>
      </c>
      <c r="B52" t="s">
        <v>3211</v>
      </c>
    </row>
    <row r="53" spans="1:2" x14ac:dyDescent="0.3">
      <c r="A53">
        <v>13</v>
      </c>
      <c r="B53" t="s">
        <v>3212</v>
      </c>
    </row>
    <row r="54" spans="1:2" x14ac:dyDescent="0.3">
      <c r="A54">
        <v>13</v>
      </c>
      <c r="B54" t="s">
        <v>3213</v>
      </c>
    </row>
    <row r="55" spans="1:2" x14ac:dyDescent="0.3">
      <c r="A55">
        <v>12</v>
      </c>
      <c r="B55" t="s">
        <v>3214</v>
      </c>
    </row>
    <row r="56" spans="1:2" x14ac:dyDescent="0.3">
      <c r="A56">
        <v>12</v>
      </c>
      <c r="B56" t="s">
        <v>3215</v>
      </c>
    </row>
    <row r="57" spans="1:2" x14ac:dyDescent="0.3">
      <c r="A57">
        <v>12</v>
      </c>
      <c r="B57" t="s">
        <v>3216</v>
      </c>
    </row>
    <row r="58" spans="1:2" x14ac:dyDescent="0.3">
      <c r="A58">
        <v>12</v>
      </c>
      <c r="B58" t="s">
        <v>3217</v>
      </c>
    </row>
    <row r="59" spans="1:2" x14ac:dyDescent="0.3">
      <c r="A59">
        <v>11</v>
      </c>
      <c r="B59" t="s">
        <v>3218</v>
      </c>
    </row>
    <row r="60" spans="1:2" x14ac:dyDescent="0.3">
      <c r="A60">
        <v>11</v>
      </c>
      <c r="B60" t="s">
        <v>3219</v>
      </c>
    </row>
    <row r="61" spans="1:2" x14ac:dyDescent="0.3">
      <c r="A61">
        <v>11</v>
      </c>
      <c r="B61" t="s">
        <v>3220</v>
      </c>
    </row>
    <row r="62" spans="1:2" x14ac:dyDescent="0.3">
      <c r="A62">
        <v>11</v>
      </c>
      <c r="B62" t="s">
        <v>3221</v>
      </c>
    </row>
    <row r="63" spans="1:2" x14ac:dyDescent="0.3">
      <c r="A63">
        <v>11</v>
      </c>
      <c r="B63" t="s">
        <v>3222</v>
      </c>
    </row>
    <row r="64" spans="1:2" x14ac:dyDescent="0.3">
      <c r="A64">
        <v>10</v>
      </c>
      <c r="B64" t="s">
        <v>3223</v>
      </c>
    </row>
    <row r="65" spans="1:2" x14ac:dyDescent="0.3">
      <c r="A65">
        <v>10</v>
      </c>
      <c r="B65" t="s">
        <v>3224</v>
      </c>
    </row>
    <row r="66" spans="1:2" x14ac:dyDescent="0.3">
      <c r="A66">
        <v>10</v>
      </c>
      <c r="B66" t="s">
        <v>3225</v>
      </c>
    </row>
    <row r="67" spans="1:2" x14ac:dyDescent="0.3">
      <c r="A67">
        <v>10</v>
      </c>
      <c r="B67" t="s">
        <v>3226</v>
      </c>
    </row>
    <row r="68" spans="1:2" x14ac:dyDescent="0.3">
      <c r="A68">
        <v>10</v>
      </c>
      <c r="B68" t="s">
        <v>3227</v>
      </c>
    </row>
    <row r="69" spans="1:2" x14ac:dyDescent="0.3">
      <c r="A69">
        <v>10</v>
      </c>
      <c r="B69" t="s">
        <v>3228</v>
      </c>
    </row>
    <row r="70" spans="1:2" x14ac:dyDescent="0.3">
      <c r="A70">
        <v>10</v>
      </c>
      <c r="B70" t="s">
        <v>3229</v>
      </c>
    </row>
    <row r="71" spans="1:2" x14ac:dyDescent="0.3">
      <c r="A71">
        <v>10</v>
      </c>
      <c r="B71" t="s">
        <v>4939</v>
      </c>
    </row>
    <row r="72" spans="1:2" x14ac:dyDescent="0.3">
      <c r="A72">
        <v>10</v>
      </c>
      <c r="B72" t="s">
        <v>4852</v>
      </c>
    </row>
    <row r="73" spans="1:2" x14ac:dyDescent="0.3">
      <c r="A73">
        <v>10</v>
      </c>
      <c r="B73" t="s">
        <v>3230</v>
      </c>
    </row>
    <row r="74" spans="1:2" x14ac:dyDescent="0.3">
      <c r="A74">
        <v>9</v>
      </c>
      <c r="B74" t="s">
        <v>3231</v>
      </c>
    </row>
    <row r="75" spans="1:2" x14ac:dyDescent="0.3">
      <c r="A75">
        <v>9</v>
      </c>
      <c r="B75" t="s">
        <v>3232</v>
      </c>
    </row>
    <row r="76" spans="1:2" x14ac:dyDescent="0.3">
      <c r="A76">
        <v>9</v>
      </c>
      <c r="B76" t="s">
        <v>3233</v>
      </c>
    </row>
    <row r="77" spans="1:2" x14ac:dyDescent="0.3">
      <c r="A77">
        <v>9</v>
      </c>
      <c r="B77" t="s">
        <v>3234</v>
      </c>
    </row>
    <row r="78" spans="1:2" x14ac:dyDescent="0.3">
      <c r="A78">
        <v>9</v>
      </c>
      <c r="B78" t="s">
        <v>3235</v>
      </c>
    </row>
    <row r="79" spans="1:2" x14ac:dyDescent="0.3">
      <c r="A79">
        <v>9</v>
      </c>
      <c r="B79" t="s">
        <v>3236</v>
      </c>
    </row>
    <row r="80" spans="1:2" x14ac:dyDescent="0.3">
      <c r="A80">
        <v>9</v>
      </c>
      <c r="B80" t="s">
        <v>3237</v>
      </c>
    </row>
    <row r="81" spans="1:2" x14ac:dyDescent="0.3">
      <c r="A81">
        <v>9</v>
      </c>
      <c r="B81" t="s">
        <v>3238</v>
      </c>
    </row>
    <row r="82" spans="1:2" x14ac:dyDescent="0.3">
      <c r="A82">
        <v>9</v>
      </c>
      <c r="B82" t="s">
        <v>3239</v>
      </c>
    </row>
    <row r="83" spans="1:2" x14ac:dyDescent="0.3">
      <c r="A83">
        <v>8</v>
      </c>
      <c r="B83" t="s">
        <v>3240</v>
      </c>
    </row>
    <row r="84" spans="1:2" x14ac:dyDescent="0.3">
      <c r="A84">
        <v>8</v>
      </c>
      <c r="B84" t="s">
        <v>3241</v>
      </c>
    </row>
    <row r="85" spans="1:2" x14ac:dyDescent="0.3">
      <c r="A85">
        <v>8</v>
      </c>
      <c r="B85" t="s">
        <v>3242</v>
      </c>
    </row>
    <row r="86" spans="1:2" x14ac:dyDescent="0.3">
      <c r="A86">
        <v>8</v>
      </c>
      <c r="B86" t="s">
        <v>3243</v>
      </c>
    </row>
    <row r="87" spans="1:2" x14ac:dyDescent="0.3">
      <c r="A87">
        <v>8</v>
      </c>
      <c r="B87" t="s">
        <v>3244</v>
      </c>
    </row>
    <row r="88" spans="1:2" x14ac:dyDescent="0.3">
      <c r="A88">
        <v>8</v>
      </c>
      <c r="B88" t="s">
        <v>3245</v>
      </c>
    </row>
    <row r="89" spans="1:2" x14ac:dyDescent="0.3">
      <c r="A89">
        <v>8</v>
      </c>
      <c r="B89" t="s">
        <v>3246</v>
      </c>
    </row>
    <row r="90" spans="1:2" x14ac:dyDescent="0.3">
      <c r="A90">
        <v>8</v>
      </c>
      <c r="B90" t="s">
        <v>3247</v>
      </c>
    </row>
    <row r="91" spans="1:2" x14ac:dyDescent="0.3">
      <c r="A91">
        <v>8</v>
      </c>
      <c r="B91" t="s">
        <v>3248</v>
      </c>
    </row>
    <row r="92" spans="1:2" x14ac:dyDescent="0.3">
      <c r="A92">
        <v>8</v>
      </c>
      <c r="B92" t="s">
        <v>3249</v>
      </c>
    </row>
    <row r="93" spans="1:2" x14ac:dyDescent="0.3">
      <c r="A93">
        <v>8</v>
      </c>
      <c r="B93" t="s">
        <v>3250</v>
      </c>
    </row>
    <row r="94" spans="1:2" x14ac:dyDescent="0.3">
      <c r="A94">
        <v>8</v>
      </c>
      <c r="B94" t="s">
        <v>3251</v>
      </c>
    </row>
    <row r="95" spans="1:2" x14ac:dyDescent="0.3">
      <c r="A95">
        <v>8</v>
      </c>
      <c r="B95" t="s">
        <v>3252</v>
      </c>
    </row>
    <row r="96" spans="1:2" x14ac:dyDescent="0.3">
      <c r="A96">
        <v>8</v>
      </c>
      <c r="B96" t="s">
        <v>3253</v>
      </c>
    </row>
    <row r="97" spans="1:2" x14ac:dyDescent="0.3">
      <c r="A97">
        <v>8</v>
      </c>
      <c r="B97" t="s">
        <v>3254</v>
      </c>
    </row>
    <row r="98" spans="1:2" x14ac:dyDescent="0.3">
      <c r="A98">
        <v>8</v>
      </c>
      <c r="B98" t="s">
        <v>3255</v>
      </c>
    </row>
    <row r="99" spans="1:2" x14ac:dyDescent="0.3">
      <c r="A99">
        <v>8</v>
      </c>
      <c r="B99" t="s">
        <v>3256</v>
      </c>
    </row>
    <row r="100" spans="1:2" x14ac:dyDescent="0.3">
      <c r="A100">
        <v>8</v>
      </c>
      <c r="B100" t="s">
        <v>3373</v>
      </c>
    </row>
    <row r="101" spans="1:2" x14ac:dyDescent="0.3">
      <c r="A101">
        <v>8</v>
      </c>
      <c r="B101" t="s">
        <v>4852</v>
      </c>
    </row>
    <row r="102" spans="1:2" x14ac:dyDescent="0.3">
      <c r="A102">
        <v>8</v>
      </c>
      <c r="B102" t="s">
        <v>3257</v>
      </c>
    </row>
    <row r="103" spans="1:2" x14ac:dyDescent="0.3">
      <c r="A103">
        <v>8</v>
      </c>
      <c r="B103" t="s">
        <v>3258</v>
      </c>
    </row>
    <row r="104" spans="1:2" x14ac:dyDescent="0.3">
      <c r="A104">
        <v>8</v>
      </c>
      <c r="B104" t="s">
        <v>3259</v>
      </c>
    </row>
    <row r="105" spans="1:2" x14ac:dyDescent="0.3">
      <c r="A105">
        <v>7</v>
      </c>
      <c r="B105" t="s">
        <v>3260</v>
      </c>
    </row>
    <row r="106" spans="1:2" x14ac:dyDescent="0.3">
      <c r="A106">
        <v>7</v>
      </c>
      <c r="B106" t="s">
        <v>3261</v>
      </c>
    </row>
    <row r="107" spans="1:2" x14ac:dyDescent="0.3">
      <c r="A107">
        <v>7</v>
      </c>
      <c r="B107" t="s">
        <v>3262</v>
      </c>
    </row>
    <row r="108" spans="1:2" x14ac:dyDescent="0.3">
      <c r="A108">
        <v>7</v>
      </c>
      <c r="B108" t="s">
        <v>3263</v>
      </c>
    </row>
    <row r="109" spans="1:2" x14ac:dyDescent="0.3">
      <c r="A109">
        <v>7</v>
      </c>
      <c r="B109" t="s">
        <v>3264</v>
      </c>
    </row>
    <row r="110" spans="1:2" x14ac:dyDescent="0.3">
      <c r="A110">
        <v>7</v>
      </c>
      <c r="B110" t="s">
        <v>3265</v>
      </c>
    </row>
    <row r="111" spans="1:2" x14ac:dyDescent="0.3">
      <c r="A111">
        <v>7</v>
      </c>
      <c r="B111" t="s">
        <v>3266</v>
      </c>
    </row>
    <row r="112" spans="1:2" x14ac:dyDescent="0.3">
      <c r="A112">
        <v>7</v>
      </c>
      <c r="B112" t="s">
        <v>3267</v>
      </c>
    </row>
    <row r="113" spans="1:2" x14ac:dyDescent="0.3">
      <c r="A113">
        <v>7</v>
      </c>
      <c r="B113" t="s">
        <v>4940</v>
      </c>
    </row>
    <row r="114" spans="1:2" x14ac:dyDescent="0.3">
      <c r="A114">
        <v>7</v>
      </c>
      <c r="B114" t="s">
        <v>3268</v>
      </c>
    </row>
    <row r="115" spans="1:2" x14ac:dyDescent="0.3">
      <c r="A115">
        <v>7</v>
      </c>
      <c r="B115" t="s">
        <v>3269</v>
      </c>
    </row>
    <row r="116" spans="1:2" x14ac:dyDescent="0.3">
      <c r="A116">
        <v>6</v>
      </c>
      <c r="B116" t="s">
        <v>3270</v>
      </c>
    </row>
    <row r="117" spans="1:2" x14ac:dyDescent="0.3">
      <c r="A117">
        <v>6</v>
      </c>
      <c r="B117" t="s">
        <v>3271</v>
      </c>
    </row>
    <row r="118" spans="1:2" x14ac:dyDescent="0.3">
      <c r="A118">
        <v>6</v>
      </c>
      <c r="B118" t="s">
        <v>3272</v>
      </c>
    </row>
    <row r="119" spans="1:2" x14ac:dyDescent="0.3">
      <c r="A119">
        <v>6</v>
      </c>
      <c r="B119" t="s">
        <v>3273</v>
      </c>
    </row>
    <row r="120" spans="1:2" x14ac:dyDescent="0.3">
      <c r="A120">
        <v>6</v>
      </c>
      <c r="B120" t="s">
        <v>3274</v>
      </c>
    </row>
    <row r="121" spans="1:2" x14ac:dyDescent="0.3">
      <c r="A121">
        <v>6</v>
      </c>
      <c r="B121" t="s">
        <v>3275</v>
      </c>
    </row>
    <row r="122" spans="1:2" x14ac:dyDescent="0.3">
      <c r="A122">
        <v>6</v>
      </c>
      <c r="B122" t="s">
        <v>3276</v>
      </c>
    </row>
    <row r="123" spans="1:2" x14ac:dyDescent="0.3">
      <c r="A123">
        <v>6</v>
      </c>
      <c r="B123" t="s">
        <v>3277</v>
      </c>
    </row>
    <row r="124" spans="1:2" x14ac:dyDescent="0.3">
      <c r="A124">
        <v>6</v>
      </c>
      <c r="B124" t="s">
        <v>3278</v>
      </c>
    </row>
    <row r="125" spans="1:2" x14ac:dyDescent="0.3">
      <c r="A125">
        <v>6</v>
      </c>
      <c r="B125" t="s">
        <v>3279</v>
      </c>
    </row>
    <row r="126" spans="1:2" x14ac:dyDescent="0.3">
      <c r="A126">
        <v>6</v>
      </c>
      <c r="B126" t="s">
        <v>3280</v>
      </c>
    </row>
    <row r="127" spans="1:2" x14ac:dyDescent="0.3">
      <c r="A127">
        <v>6</v>
      </c>
      <c r="B127" t="s">
        <v>3281</v>
      </c>
    </row>
    <row r="128" spans="1:2" x14ac:dyDescent="0.3">
      <c r="A128">
        <v>6</v>
      </c>
      <c r="B128" t="s">
        <v>3282</v>
      </c>
    </row>
    <row r="129" spans="1:2" x14ac:dyDescent="0.3">
      <c r="A129">
        <v>6</v>
      </c>
      <c r="B129" t="s">
        <v>3283</v>
      </c>
    </row>
    <row r="130" spans="1:2" x14ac:dyDescent="0.3">
      <c r="A130">
        <v>6</v>
      </c>
      <c r="B130" t="s">
        <v>3284</v>
      </c>
    </row>
    <row r="131" spans="1:2" x14ac:dyDescent="0.3">
      <c r="A131">
        <v>6</v>
      </c>
      <c r="B131" t="s">
        <v>3285</v>
      </c>
    </row>
    <row r="132" spans="1:2" x14ac:dyDescent="0.3">
      <c r="A132">
        <v>6</v>
      </c>
      <c r="B132" t="s">
        <v>3286</v>
      </c>
    </row>
    <row r="133" spans="1:2" x14ac:dyDescent="0.3">
      <c r="A133">
        <v>6</v>
      </c>
      <c r="B133" t="s">
        <v>3287</v>
      </c>
    </row>
    <row r="134" spans="1:2" x14ac:dyDescent="0.3">
      <c r="A134">
        <v>6</v>
      </c>
      <c r="B134" t="s">
        <v>3288</v>
      </c>
    </row>
    <row r="135" spans="1:2" x14ac:dyDescent="0.3">
      <c r="A135">
        <v>6</v>
      </c>
      <c r="B135" t="s">
        <v>3289</v>
      </c>
    </row>
    <row r="136" spans="1:2" x14ac:dyDescent="0.3">
      <c r="A136">
        <v>6</v>
      </c>
      <c r="B136" t="s">
        <v>3290</v>
      </c>
    </row>
    <row r="137" spans="1:2" x14ac:dyDescent="0.3">
      <c r="A137">
        <v>6</v>
      </c>
      <c r="B137" t="s">
        <v>3291</v>
      </c>
    </row>
    <row r="138" spans="1:2" x14ac:dyDescent="0.3">
      <c r="A138">
        <v>6</v>
      </c>
      <c r="B138" t="s">
        <v>3292</v>
      </c>
    </row>
    <row r="139" spans="1:2" x14ac:dyDescent="0.3">
      <c r="A139">
        <v>6</v>
      </c>
      <c r="B139" t="s">
        <v>3293</v>
      </c>
    </row>
    <row r="140" spans="1:2" x14ac:dyDescent="0.3">
      <c r="A140">
        <v>6</v>
      </c>
      <c r="B140" t="s">
        <v>3294</v>
      </c>
    </row>
    <row r="141" spans="1:2" x14ac:dyDescent="0.3">
      <c r="A141">
        <v>6</v>
      </c>
      <c r="B141" t="s">
        <v>3295</v>
      </c>
    </row>
    <row r="142" spans="1:2" x14ac:dyDescent="0.3">
      <c r="A142">
        <v>6</v>
      </c>
      <c r="B142" t="s">
        <v>3296</v>
      </c>
    </row>
    <row r="143" spans="1:2" x14ac:dyDescent="0.3">
      <c r="A143">
        <v>6</v>
      </c>
      <c r="B143" t="s">
        <v>3297</v>
      </c>
    </row>
    <row r="144" spans="1:2" x14ac:dyDescent="0.3">
      <c r="A144">
        <v>6</v>
      </c>
      <c r="B144" t="s">
        <v>3298</v>
      </c>
    </row>
    <row r="145" spans="1:2" x14ac:dyDescent="0.3">
      <c r="A145">
        <v>6</v>
      </c>
      <c r="B145" t="s">
        <v>3299</v>
      </c>
    </row>
    <row r="146" spans="1:2" x14ac:dyDescent="0.3">
      <c r="A146">
        <v>6</v>
      </c>
      <c r="B146" t="s">
        <v>3300</v>
      </c>
    </row>
    <row r="147" spans="1:2" x14ac:dyDescent="0.3">
      <c r="A147">
        <v>6</v>
      </c>
      <c r="B147" t="s">
        <v>3301</v>
      </c>
    </row>
    <row r="148" spans="1:2" x14ac:dyDescent="0.3">
      <c r="A148">
        <v>6</v>
      </c>
      <c r="B148" t="s">
        <v>3302</v>
      </c>
    </row>
    <row r="149" spans="1:2" x14ac:dyDescent="0.3">
      <c r="A149">
        <v>6</v>
      </c>
      <c r="B149" t="s">
        <v>3373</v>
      </c>
    </row>
    <row r="150" spans="1:2" x14ac:dyDescent="0.3">
      <c r="A150">
        <v>6</v>
      </c>
      <c r="B150" t="s">
        <v>3303</v>
      </c>
    </row>
    <row r="151" spans="1:2" x14ac:dyDescent="0.3">
      <c r="A151">
        <v>6</v>
      </c>
      <c r="B151" t="s">
        <v>3304</v>
      </c>
    </row>
    <row r="152" spans="1:2" x14ac:dyDescent="0.3">
      <c r="A152">
        <v>6</v>
      </c>
      <c r="B152" t="s">
        <v>4960</v>
      </c>
    </row>
    <row r="153" spans="1:2" x14ac:dyDescent="0.3">
      <c r="A153">
        <v>6</v>
      </c>
      <c r="B153" t="s">
        <v>3305</v>
      </c>
    </row>
    <row r="154" spans="1:2" x14ac:dyDescent="0.3">
      <c r="A154">
        <v>6</v>
      </c>
      <c r="B154" t="s">
        <v>3306</v>
      </c>
    </row>
    <row r="155" spans="1:2" x14ac:dyDescent="0.3">
      <c r="A155">
        <v>5</v>
      </c>
      <c r="B155" t="s">
        <v>3307</v>
      </c>
    </row>
    <row r="156" spans="1:2" x14ac:dyDescent="0.3">
      <c r="A156">
        <v>5</v>
      </c>
      <c r="B156" t="s">
        <v>3308</v>
      </c>
    </row>
    <row r="157" spans="1:2" x14ac:dyDescent="0.3">
      <c r="A157">
        <v>5</v>
      </c>
      <c r="B157" t="s">
        <v>3309</v>
      </c>
    </row>
    <row r="158" spans="1:2" x14ac:dyDescent="0.3">
      <c r="A158">
        <v>5</v>
      </c>
      <c r="B158" t="s">
        <v>3310</v>
      </c>
    </row>
    <row r="159" spans="1:2" x14ac:dyDescent="0.3">
      <c r="A159">
        <v>5</v>
      </c>
      <c r="B159" t="s">
        <v>3311</v>
      </c>
    </row>
    <row r="160" spans="1:2" x14ac:dyDescent="0.3">
      <c r="A160">
        <v>5</v>
      </c>
      <c r="B160" t="s">
        <v>3312</v>
      </c>
    </row>
    <row r="161" spans="1:2" x14ac:dyDescent="0.3">
      <c r="A161">
        <v>5</v>
      </c>
      <c r="B161" t="s">
        <v>3313</v>
      </c>
    </row>
    <row r="162" spans="1:2" x14ac:dyDescent="0.3">
      <c r="A162">
        <v>5</v>
      </c>
      <c r="B162" t="s">
        <v>3314</v>
      </c>
    </row>
    <row r="163" spans="1:2" x14ac:dyDescent="0.3">
      <c r="A163">
        <v>5</v>
      </c>
      <c r="B163" t="s">
        <v>3315</v>
      </c>
    </row>
    <row r="164" spans="1:2" x14ac:dyDescent="0.3">
      <c r="A164">
        <v>5</v>
      </c>
      <c r="B164" t="s">
        <v>3316</v>
      </c>
    </row>
    <row r="165" spans="1:2" x14ac:dyDescent="0.3">
      <c r="A165">
        <v>5</v>
      </c>
      <c r="B165" t="s">
        <v>3317</v>
      </c>
    </row>
    <row r="166" spans="1:2" x14ac:dyDescent="0.3">
      <c r="A166">
        <v>5</v>
      </c>
      <c r="B166" t="s">
        <v>3318</v>
      </c>
    </row>
    <row r="167" spans="1:2" x14ac:dyDescent="0.3">
      <c r="A167">
        <v>5</v>
      </c>
      <c r="B167" t="s">
        <v>3319</v>
      </c>
    </row>
    <row r="168" spans="1:2" x14ac:dyDescent="0.3">
      <c r="A168">
        <v>5</v>
      </c>
      <c r="B168" t="s">
        <v>3320</v>
      </c>
    </row>
    <row r="169" spans="1:2" x14ac:dyDescent="0.3">
      <c r="A169">
        <v>5</v>
      </c>
      <c r="B169" t="s">
        <v>3321</v>
      </c>
    </row>
    <row r="170" spans="1:2" x14ac:dyDescent="0.3">
      <c r="A170">
        <v>5</v>
      </c>
      <c r="B170" t="s">
        <v>3322</v>
      </c>
    </row>
    <row r="171" spans="1:2" x14ac:dyDescent="0.3">
      <c r="A171">
        <v>5</v>
      </c>
      <c r="B171" t="s">
        <v>3323</v>
      </c>
    </row>
    <row r="172" spans="1:2" x14ac:dyDescent="0.3">
      <c r="A172">
        <v>5</v>
      </c>
      <c r="B172" t="s">
        <v>3324</v>
      </c>
    </row>
    <row r="173" spans="1:2" x14ac:dyDescent="0.3">
      <c r="A173">
        <v>5</v>
      </c>
      <c r="B173" t="s">
        <v>3325</v>
      </c>
    </row>
    <row r="174" spans="1:2" x14ac:dyDescent="0.3">
      <c r="A174">
        <v>5</v>
      </c>
      <c r="B174" t="s">
        <v>3326</v>
      </c>
    </row>
    <row r="175" spans="1:2" x14ac:dyDescent="0.3">
      <c r="A175">
        <v>5</v>
      </c>
      <c r="B175" t="s">
        <v>3327</v>
      </c>
    </row>
    <row r="176" spans="1:2" x14ac:dyDescent="0.3">
      <c r="A176">
        <v>5</v>
      </c>
      <c r="B176" t="s">
        <v>3328</v>
      </c>
    </row>
    <row r="177" spans="1:2" x14ac:dyDescent="0.3">
      <c r="A177">
        <v>5</v>
      </c>
      <c r="B177" t="s">
        <v>3329</v>
      </c>
    </row>
    <row r="178" spans="1:2" x14ac:dyDescent="0.3">
      <c r="A178">
        <v>5</v>
      </c>
      <c r="B178" t="s">
        <v>3330</v>
      </c>
    </row>
    <row r="179" spans="1:2" x14ac:dyDescent="0.3">
      <c r="A179">
        <v>5</v>
      </c>
      <c r="B179" t="s">
        <v>3331</v>
      </c>
    </row>
    <row r="180" spans="1:2" x14ac:dyDescent="0.3">
      <c r="A180">
        <v>5</v>
      </c>
      <c r="B180" t="s">
        <v>3332</v>
      </c>
    </row>
    <row r="181" spans="1:2" x14ac:dyDescent="0.3">
      <c r="A181">
        <v>5</v>
      </c>
      <c r="B181" t="s">
        <v>3333</v>
      </c>
    </row>
    <row r="182" spans="1:2" x14ac:dyDescent="0.3">
      <c r="A182">
        <v>5</v>
      </c>
      <c r="B182" t="s">
        <v>3334</v>
      </c>
    </row>
    <row r="183" spans="1:2" x14ac:dyDescent="0.3">
      <c r="A183">
        <v>5</v>
      </c>
      <c r="B183" t="s">
        <v>3335</v>
      </c>
    </row>
    <row r="184" spans="1:2" x14ac:dyDescent="0.3">
      <c r="A184">
        <v>5</v>
      </c>
      <c r="B184" t="s">
        <v>3336</v>
      </c>
    </row>
    <row r="185" spans="1:2" x14ac:dyDescent="0.3">
      <c r="A185">
        <v>5</v>
      </c>
      <c r="B185" t="s">
        <v>3337</v>
      </c>
    </row>
    <row r="186" spans="1:2" x14ac:dyDescent="0.3">
      <c r="A186">
        <v>5</v>
      </c>
      <c r="B186" t="s">
        <v>3338</v>
      </c>
    </row>
    <row r="187" spans="1:2" x14ac:dyDescent="0.3">
      <c r="A187">
        <v>5</v>
      </c>
      <c r="B187" t="s">
        <v>3339</v>
      </c>
    </row>
    <row r="188" spans="1:2" x14ac:dyDescent="0.3">
      <c r="A188">
        <v>5</v>
      </c>
      <c r="B188" t="s">
        <v>3340</v>
      </c>
    </row>
    <row r="189" spans="1:2" x14ac:dyDescent="0.3">
      <c r="A189">
        <v>5</v>
      </c>
      <c r="B189" t="s">
        <v>3341</v>
      </c>
    </row>
    <row r="190" spans="1:2" x14ac:dyDescent="0.3">
      <c r="A190">
        <v>5</v>
      </c>
      <c r="B190" t="s">
        <v>3342</v>
      </c>
    </row>
    <row r="191" spans="1:2" x14ac:dyDescent="0.3">
      <c r="A191">
        <v>5</v>
      </c>
      <c r="B191" t="s">
        <v>3343</v>
      </c>
    </row>
    <row r="192" spans="1:2" x14ac:dyDescent="0.3">
      <c r="A192">
        <v>5</v>
      </c>
      <c r="B192" t="s">
        <v>3344</v>
      </c>
    </row>
    <row r="193" spans="1:2" x14ac:dyDescent="0.3">
      <c r="A193">
        <v>5</v>
      </c>
      <c r="B193" t="s">
        <v>3345</v>
      </c>
    </row>
    <row r="194" spans="1:2" x14ac:dyDescent="0.3">
      <c r="A194">
        <v>5</v>
      </c>
      <c r="B194" t="s">
        <v>3346</v>
      </c>
    </row>
    <row r="195" spans="1:2" x14ac:dyDescent="0.3">
      <c r="A195">
        <v>5</v>
      </c>
      <c r="B195" t="s">
        <v>3347</v>
      </c>
    </row>
    <row r="196" spans="1:2" x14ac:dyDescent="0.3">
      <c r="A196">
        <v>5</v>
      </c>
      <c r="B196" t="s">
        <v>3348</v>
      </c>
    </row>
    <row r="197" spans="1:2" x14ac:dyDescent="0.3">
      <c r="A197">
        <v>5</v>
      </c>
      <c r="B197" t="s">
        <v>3349</v>
      </c>
    </row>
    <row r="198" spans="1:2" x14ac:dyDescent="0.3">
      <c r="A198">
        <v>5</v>
      </c>
      <c r="B198" t="s">
        <v>3350</v>
      </c>
    </row>
    <row r="199" spans="1:2" x14ac:dyDescent="0.3">
      <c r="A199">
        <v>5</v>
      </c>
      <c r="B199" t="s">
        <v>3351</v>
      </c>
    </row>
    <row r="200" spans="1:2" x14ac:dyDescent="0.3">
      <c r="A200">
        <v>5</v>
      </c>
      <c r="B200" t="s">
        <v>3352</v>
      </c>
    </row>
    <row r="201" spans="1:2" x14ac:dyDescent="0.3">
      <c r="A201">
        <v>4</v>
      </c>
      <c r="B201" t="s">
        <v>3353</v>
      </c>
    </row>
    <row r="202" spans="1:2" x14ac:dyDescent="0.3">
      <c r="A202">
        <v>4</v>
      </c>
      <c r="B202" t="s">
        <v>3354</v>
      </c>
    </row>
    <row r="203" spans="1:2" x14ac:dyDescent="0.3">
      <c r="A203">
        <v>4</v>
      </c>
      <c r="B203" t="s">
        <v>3355</v>
      </c>
    </row>
    <row r="204" spans="1:2" x14ac:dyDescent="0.3">
      <c r="A204">
        <v>4</v>
      </c>
      <c r="B204" t="s">
        <v>3356</v>
      </c>
    </row>
    <row r="205" spans="1:2" x14ac:dyDescent="0.3">
      <c r="A205">
        <v>4</v>
      </c>
      <c r="B205" t="s">
        <v>3357</v>
      </c>
    </row>
    <row r="206" spans="1:2" x14ac:dyDescent="0.3">
      <c r="A206">
        <v>4</v>
      </c>
      <c r="B206" t="s">
        <v>3358</v>
      </c>
    </row>
    <row r="207" spans="1:2" x14ac:dyDescent="0.3">
      <c r="A207">
        <v>4</v>
      </c>
      <c r="B207" t="s">
        <v>3359</v>
      </c>
    </row>
    <row r="208" spans="1:2" x14ac:dyDescent="0.3">
      <c r="A208">
        <v>4</v>
      </c>
      <c r="B208" t="s">
        <v>252</v>
      </c>
    </row>
    <row r="209" spans="1:2" x14ac:dyDescent="0.3">
      <c r="A209">
        <v>4</v>
      </c>
      <c r="B209" t="s">
        <v>3360</v>
      </c>
    </row>
    <row r="210" spans="1:2" x14ac:dyDescent="0.3">
      <c r="A210">
        <v>4</v>
      </c>
      <c r="B210" t="s">
        <v>3361</v>
      </c>
    </row>
    <row r="211" spans="1:2" x14ac:dyDescent="0.3">
      <c r="A211">
        <v>4</v>
      </c>
      <c r="B211" t="s">
        <v>3362</v>
      </c>
    </row>
    <row r="212" spans="1:2" x14ac:dyDescent="0.3">
      <c r="A212">
        <v>4</v>
      </c>
      <c r="B212" t="s">
        <v>3363</v>
      </c>
    </row>
    <row r="213" spans="1:2" x14ac:dyDescent="0.3">
      <c r="A213">
        <v>4</v>
      </c>
      <c r="B213" t="s">
        <v>3364</v>
      </c>
    </row>
    <row r="214" spans="1:2" x14ac:dyDescent="0.3">
      <c r="A214">
        <v>4</v>
      </c>
      <c r="B214" t="s">
        <v>3365</v>
      </c>
    </row>
    <row r="215" spans="1:2" x14ac:dyDescent="0.3">
      <c r="A215">
        <v>4</v>
      </c>
      <c r="B215" t="s">
        <v>3366</v>
      </c>
    </row>
    <row r="216" spans="1:2" x14ac:dyDescent="0.3">
      <c r="A216">
        <v>4</v>
      </c>
      <c r="B216" t="s">
        <v>3367</v>
      </c>
    </row>
    <row r="217" spans="1:2" x14ac:dyDescent="0.3">
      <c r="A217">
        <v>4</v>
      </c>
      <c r="B217" t="s">
        <v>3368</v>
      </c>
    </row>
    <row r="218" spans="1:2" x14ac:dyDescent="0.3">
      <c r="A218">
        <v>4</v>
      </c>
      <c r="B218" t="s">
        <v>3369</v>
      </c>
    </row>
    <row r="219" spans="1:2" x14ac:dyDescent="0.3">
      <c r="A219">
        <v>4</v>
      </c>
      <c r="B219" t="s">
        <v>3370</v>
      </c>
    </row>
    <row r="220" spans="1:2" x14ac:dyDescent="0.3">
      <c r="A220">
        <v>4</v>
      </c>
      <c r="B220" t="s">
        <v>3371</v>
      </c>
    </row>
    <row r="221" spans="1:2" x14ac:dyDescent="0.3">
      <c r="A221">
        <v>4</v>
      </c>
      <c r="B221" t="s">
        <v>3372</v>
      </c>
    </row>
    <row r="222" spans="1:2" x14ac:dyDescent="0.3">
      <c r="A222">
        <v>4</v>
      </c>
      <c r="B222" t="s">
        <v>3373</v>
      </c>
    </row>
    <row r="223" spans="1:2" x14ac:dyDescent="0.3">
      <c r="A223">
        <v>4</v>
      </c>
      <c r="B223" t="s">
        <v>3374</v>
      </c>
    </row>
    <row r="224" spans="1:2" x14ac:dyDescent="0.3">
      <c r="A224">
        <v>4</v>
      </c>
      <c r="B224" t="s">
        <v>3375</v>
      </c>
    </row>
    <row r="225" spans="1:2" x14ac:dyDescent="0.3">
      <c r="A225">
        <v>4</v>
      </c>
      <c r="B225" t="s">
        <v>3376</v>
      </c>
    </row>
    <row r="226" spans="1:2" x14ac:dyDescent="0.3">
      <c r="A226">
        <v>4</v>
      </c>
      <c r="B226" t="s">
        <v>3377</v>
      </c>
    </row>
    <row r="227" spans="1:2" x14ac:dyDescent="0.3">
      <c r="A227">
        <v>4</v>
      </c>
      <c r="B227" t="s">
        <v>3378</v>
      </c>
    </row>
    <row r="228" spans="1:2" x14ac:dyDescent="0.3">
      <c r="A228">
        <v>4</v>
      </c>
      <c r="B228" t="s">
        <v>3379</v>
      </c>
    </row>
    <row r="229" spans="1:2" x14ac:dyDescent="0.3">
      <c r="A229">
        <v>4</v>
      </c>
      <c r="B229" t="s">
        <v>3380</v>
      </c>
    </row>
    <row r="230" spans="1:2" x14ac:dyDescent="0.3">
      <c r="A230">
        <v>4</v>
      </c>
      <c r="B230" t="s">
        <v>3381</v>
      </c>
    </row>
    <row r="231" spans="1:2" x14ac:dyDescent="0.3">
      <c r="A231">
        <v>4</v>
      </c>
      <c r="B231" t="s">
        <v>3382</v>
      </c>
    </row>
    <row r="232" spans="1:2" x14ac:dyDescent="0.3">
      <c r="A232">
        <v>4</v>
      </c>
      <c r="B232" t="s">
        <v>3383</v>
      </c>
    </row>
    <row r="233" spans="1:2" x14ac:dyDescent="0.3">
      <c r="A233">
        <v>4</v>
      </c>
      <c r="B233" t="s">
        <v>3384</v>
      </c>
    </row>
    <row r="234" spans="1:2" x14ac:dyDescent="0.3">
      <c r="A234">
        <v>4</v>
      </c>
      <c r="B234" t="s">
        <v>3385</v>
      </c>
    </row>
    <row r="235" spans="1:2" x14ac:dyDescent="0.3">
      <c r="A235">
        <v>4</v>
      </c>
      <c r="B235" t="s">
        <v>3386</v>
      </c>
    </row>
    <row r="236" spans="1:2" x14ac:dyDescent="0.3">
      <c r="A236">
        <v>4</v>
      </c>
      <c r="B236" t="s">
        <v>3387</v>
      </c>
    </row>
    <row r="237" spans="1:2" x14ac:dyDescent="0.3">
      <c r="A237">
        <v>4</v>
      </c>
      <c r="B237" t="s">
        <v>3388</v>
      </c>
    </row>
    <row r="238" spans="1:2" x14ac:dyDescent="0.3">
      <c r="A238">
        <v>4</v>
      </c>
      <c r="B238" t="s">
        <v>3389</v>
      </c>
    </row>
    <row r="239" spans="1:2" x14ac:dyDescent="0.3">
      <c r="A239">
        <v>4</v>
      </c>
      <c r="B239" t="s">
        <v>3390</v>
      </c>
    </row>
    <row r="240" spans="1:2" x14ac:dyDescent="0.3">
      <c r="A240">
        <v>4</v>
      </c>
      <c r="B240" t="s">
        <v>3391</v>
      </c>
    </row>
    <row r="241" spans="1:2" x14ac:dyDescent="0.3">
      <c r="A241">
        <v>4</v>
      </c>
      <c r="B241" t="s">
        <v>3392</v>
      </c>
    </row>
    <row r="242" spans="1:2" x14ac:dyDescent="0.3">
      <c r="A242">
        <v>4</v>
      </c>
      <c r="B242" t="s">
        <v>3393</v>
      </c>
    </row>
    <row r="243" spans="1:2" x14ac:dyDescent="0.3">
      <c r="A243">
        <v>4</v>
      </c>
      <c r="B243" t="s">
        <v>3394</v>
      </c>
    </row>
    <row r="244" spans="1:2" x14ac:dyDescent="0.3">
      <c r="A244">
        <v>4</v>
      </c>
      <c r="B244" t="s">
        <v>3395</v>
      </c>
    </row>
    <row r="245" spans="1:2" x14ac:dyDescent="0.3">
      <c r="A245">
        <v>4</v>
      </c>
      <c r="B245" t="s">
        <v>3396</v>
      </c>
    </row>
    <row r="246" spans="1:2" x14ac:dyDescent="0.3">
      <c r="A246">
        <v>4</v>
      </c>
      <c r="B246" t="s">
        <v>3397</v>
      </c>
    </row>
    <row r="247" spans="1:2" x14ac:dyDescent="0.3">
      <c r="A247">
        <v>4</v>
      </c>
      <c r="B247" t="s">
        <v>3398</v>
      </c>
    </row>
    <row r="248" spans="1:2" x14ac:dyDescent="0.3">
      <c r="A248">
        <v>4</v>
      </c>
      <c r="B248" t="s">
        <v>3399</v>
      </c>
    </row>
    <row r="249" spans="1:2" x14ac:dyDescent="0.3">
      <c r="A249">
        <v>4</v>
      </c>
      <c r="B249" t="s">
        <v>3400</v>
      </c>
    </row>
    <row r="250" spans="1:2" x14ac:dyDescent="0.3">
      <c r="A250">
        <v>4</v>
      </c>
      <c r="B250" t="s">
        <v>3401</v>
      </c>
    </row>
    <row r="251" spans="1:2" x14ac:dyDescent="0.3">
      <c r="A251">
        <v>4</v>
      </c>
      <c r="B251" t="s">
        <v>3402</v>
      </c>
    </row>
    <row r="252" spans="1:2" x14ac:dyDescent="0.3">
      <c r="A252">
        <v>4</v>
      </c>
      <c r="B252" t="s">
        <v>3403</v>
      </c>
    </row>
    <row r="253" spans="1:2" x14ac:dyDescent="0.3">
      <c r="A253">
        <v>4</v>
      </c>
      <c r="B253" t="s">
        <v>3404</v>
      </c>
    </row>
    <row r="254" spans="1:2" x14ac:dyDescent="0.3">
      <c r="A254">
        <v>4</v>
      </c>
      <c r="B254" t="s">
        <v>3405</v>
      </c>
    </row>
    <row r="255" spans="1:2" x14ac:dyDescent="0.3">
      <c r="A255">
        <v>4</v>
      </c>
      <c r="B255" t="s">
        <v>3406</v>
      </c>
    </row>
    <row r="256" spans="1:2" x14ac:dyDescent="0.3">
      <c r="A256">
        <v>4</v>
      </c>
      <c r="B256" t="s">
        <v>3407</v>
      </c>
    </row>
    <row r="257" spans="1:2" x14ac:dyDescent="0.3">
      <c r="A257">
        <v>4</v>
      </c>
      <c r="B257" t="s">
        <v>3408</v>
      </c>
    </row>
    <row r="258" spans="1:2" x14ac:dyDescent="0.3">
      <c r="A258">
        <v>4</v>
      </c>
      <c r="B258" t="s">
        <v>3409</v>
      </c>
    </row>
    <row r="259" spans="1:2" x14ac:dyDescent="0.3">
      <c r="A259">
        <v>4</v>
      </c>
      <c r="B259" t="s">
        <v>3410</v>
      </c>
    </row>
    <row r="260" spans="1:2" x14ac:dyDescent="0.3">
      <c r="A260">
        <v>4</v>
      </c>
      <c r="B260" t="s">
        <v>3411</v>
      </c>
    </row>
    <row r="261" spans="1:2" x14ac:dyDescent="0.3">
      <c r="A261">
        <v>4</v>
      </c>
      <c r="B261" t="s">
        <v>3412</v>
      </c>
    </row>
    <row r="262" spans="1:2" x14ac:dyDescent="0.3">
      <c r="A262">
        <v>4</v>
      </c>
      <c r="B262" t="s">
        <v>3413</v>
      </c>
    </row>
    <row r="263" spans="1:2" x14ac:dyDescent="0.3">
      <c r="A263">
        <v>4</v>
      </c>
      <c r="B263" t="s">
        <v>3414</v>
      </c>
    </row>
    <row r="264" spans="1:2" x14ac:dyDescent="0.3">
      <c r="A264">
        <v>4</v>
      </c>
      <c r="B264" t="s">
        <v>3415</v>
      </c>
    </row>
    <row r="265" spans="1:2" x14ac:dyDescent="0.3">
      <c r="A265">
        <v>4</v>
      </c>
      <c r="B265" t="s">
        <v>3416</v>
      </c>
    </row>
    <row r="266" spans="1:2" x14ac:dyDescent="0.3">
      <c r="A266">
        <v>4</v>
      </c>
      <c r="B266" t="s">
        <v>3417</v>
      </c>
    </row>
    <row r="267" spans="1:2" x14ac:dyDescent="0.3">
      <c r="A267">
        <v>4</v>
      </c>
      <c r="B267" t="s">
        <v>3418</v>
      </c>
    </row>
    <row r="268" spans="1:2" x14ac:dyDescent="0.3">
      <c r="A268">
        <v>4</v>
      </c>
      <c r="B268" t="s">
        <v>3419</v>
      </c>
    </row>
    <row r="269" spans="1:2" x14ac:dyDescent="0.3">
      <c r="A269">
        <v>4</v>
      </c>
      <c r="B269" t="s">
        <v>3420</v>
      </c>
    </row>
    <row r="270" spans="1:2" x14ac:dyDescent="0.3">
      <c r="A270">
        <v>4</v>
      </c>
      <c r="B270" t="s">
        <v>3421</v>
      </c>
    </row>
    <row r="271" spans="1:2" x14ac:dyDescent="0.3">
      <c r="A271">
        <v>4</v>
      </c>
      <c r="B271" t="s">
        <v>3422</v>
      </c>
    </row>
    <row r="272" spans="1:2" x14ac:dyDescent="0.3">
      <c r="A272">
        <v>4</v>
      </c>
      <c r="B272" t="s">
        <v>3423</v>
      </c>
    </row>
    <row r="273" spans="1:2" x14ac:dyDescent="0.3">
      <c r="A273">
        <v>4</v>
      </c>
      <c r="B273" t="s">
        <v>3424</v>
      </c>
    </row>
    <row r="274" spans="1:2" x14ac:dyDescent="0.3">
      <c r="A274">
        <v>4</v>
      </c>
      <c r="B274" t="s">
        <v>3425</v>
      </c>
    </row>
    <row r="275" spans="1:2" x14ac:dyDescent="0.3">
      <c r="A275">
        <v>4</v>
      </c>
      <c r="B275" t="s">
        <v>3426</v>
      </c>
    </row>
    <row r="276" spans="1:2" x14ac:dyDescent="0.3">
      <c r="A276">
        <v>4</v>
      </c>
      <c r="B276" t="s">
        <v>3427</v>
      </c>
    </row>
    <row r="277" spans="1:2" x14ac:dyDescent="0.3">
      <c r="A277">
        <v>4</v>
      </c>
      <c r="B277" t="s">
        <v>3428</v>
      </c>
    </row>
    <row r="278" spans="1:2" x14ac:dyDescent="0.3">
      <c r="A278">
        <v>4</v>
      </c>
      <c r="B278" t="s">
        <v>3429</v>
      </c>
    </row>
    <row r="279" spans="1:2" x14ac:dyDescent="0.3">
      <c r="A279">
        <v>4</v>
      </c>
      <c r="B279" t="s">
        <v>3430</v>
      </c>
    </row>
    <row r="280" spans="1:2" x14ac:dyDescent="0.3">
      <c r="A280">
        <v>4</v>
      </c>
      <c r="B280" t="s">
        <v>3431</v>
      </c>
    </row>
    <row r="281" spans="1:2" x14ac:dyDescent="0.3">
      <c r="A281">
        <v>4</v>
      </c>
      <c r="B281" t="s">
        <v>4222</v>
      </c>
    </row>
    <row r="282" spans="1:2" x14ac:dyDescent="0.3">
      <c r="A282">
        <v>4</v>
      </c>
      <c r="B282" t="s">
        <v>4222</v>
      </c>
    </row>
    <row r="283" spans="1:2" x14ac:dyDescent="0.3">
      <c r="A283">
        <v>3</v>
      </c>
      <c r="B283" t="s">
        <v>3432</v>
      </c>
    </row>
    <row r="284" spans="1:2" x14ac:dyDescent="0.3">
      <c r="A284">
        <v>3</v>
      </c>
      <c r="B284" t="s">
        <v>3433</v>
      </c>
    </row>
    <row r="285" spans="1:2" x14ac:dyDescent="0.3">
      <c r="A285">
        <v>3</v>
      </c>
      <c r="B285" t="s">
        <v>3434</v>
      </c>
    </row>
    <row r="286" spans="1:2" x14ac:dyDescent="0.3">
      <c r="A286">
        <v>3</v>
      </c>
      <c r="B286" t="s">
        <v>3435</v>
      </c>
    </row>
    <row r="287" spans="1:2" x14ac:dyDescent="0.3">
      <c r="A287">
        <v>3</v>
      </c>
      <c r="B287" t="s">
        <v>3436</v>
      </c>
    </row>
    <row r="288" spans="1:2" x14ac:dyDescent="0.3">
      <c r="A288">
        <v>3</v>
      </c>
      <c r="B288" t="s">
        <v>3437</v>
      </c>
    </row>
    <row r="289" spans="1:2" x14ac:dyDescent="0.3">
      <c r="A289">
        <v>3</v>
      </c>
      <c r="B289" t="s">
        <v>3438</v>
      </c>
    </row>
    <row r="290" spans="1:2" x14ac:dyDescent="0.3">
      <c r="A290">
        <v>3</v>
      </c>
      <c r="B290" t="s">
        <v>3439</v>
      </c>
    </row>
    <row r="291" spans="1:2" x14ac:dyDescent="0.3">
      <c r="A291">
        <v>3</v>
      </c>
      <c r="B291" t="s">
        <v>3440</v>
      </c>
    </row>
    <row r="292" spans="1:2" x14ac:dyDescent="0.3">
      <c r="A292">
        <v>3</v>
      </c>
      <c r="B292" t="s">
        <v>3441</v>
      </c>
    </row>
    <row r="293" spans="1:2" x14ac:dyDescent="0.3">
      <c r="A293">
        <v>3</v>
      </c>
      <c r="B293" t="s">
        <v>3442</v>
      </c>
    </row>
    <row r="294" spans="1:2" x14ac:dyDescent="0.3">
      <c r="A294">
        <v>3</v>
      </c>
      <c r="B294" t="s">
        <v>3443</v>
      </c>
    </row>
    <row r="295" spans="1:2" x14ac:dyDescent="0.3">
      <c r="A295">
        <v>3</v>
      </c>
      <c r="B295" t="s">
        <v>3444</v>
      </c>
    </row>
    <row r="296" spans="1:2" x14ac:dyDescent="0.3">
      <c r="A296">
        <v>3</v>
      </c>
      <c r="B296" t="s">
        <v>3445</v>
      </c>
    </row>
    <row r="297" spans="1:2" x14ac:dyDescent="0.3">
      <c r="A297">
        <v>3</v>
      </c>
      <c r="B297" t="s">
        <v>3446</v>
      </c>
    </row>
    <row r="298" spans="1:2" x14ac:dyDescent="0.3">
      <c r="A298">
        <v>3</v>
      </c>
      <c r="B298" t="s">
        <v>3447</v>
      </c>
    </row>
    <row r="299" spans="1:2" x14ac:dyDescent="0.3">
      <c r="A299">
        <v>3</v>
      </c>
      <c r="B299" t="s">
        <v>3448</v>
      </c>
    </row>
    <row r="300" spans="1:2" x14ac:dyDescent="0.3">
      <c r="A300">
        <v>3</v>
      </c>
      <c r="B300" t="s">
        <v>3449</v>
      </c>
    </row>
    <row r="301" spans="1:2" x14ac:dyDescent="0.3">
      <c r="A301">
        <v>3</v>
      </c>
      <c r="B301" t="s">
        <v>3450</v>
      </c>
    </row>
    <row r="302" spans="1:2" x14ac:dyDescent="0.3">
      <c r="A302">
        <v>3</v>
      </c>
      <c r="B302" t="s">
        <v>3451</v>
      </c>
    </row>
    <row r="303" spans="1:2" x14ac:dyDescent="0.3">
      <c r="A303">
        <v>3</v>
      </c>
      <c r="B303" t="s">
        <v>3452</v>
      </c>
    </row>
    <row r="304" spans="1:2" x14ac:dyDescent="0.3">
      <c r="A304">
        <v>3</v>
      </c>
      <c r="B304" t="s">
        <v>3453</v>
      </c>
    </row>
    <row r="305" spans="1:2" x14ac:dyDescent="0.3">
      <c r="A305">
        <v>3</v>
      </c>
      <c r="B305" t="s">
        <v>3454</v>
      </c>
    </row>
    <row r="306" spans="1:2" x14ac:dyDescent="0.3">
      <c r="A306">
        <v>3</v>
      </c>
      <c r="B306" t="s">
        <v>3455</v>
      </c>
    </row>
    <row r="307" spans="1:2" x14ac:dyDescent="0.3">
      <c r="A307">
        <v>3</v>
      </c>
      <c r="B307" t="s">
        <v>3456</v>
      </c>
    </row>
    <row r="308" spans="1:2" x14ac:dyDescent="0.3">
      <c r="A308">
        <v>3</v>
      </c>
      <c r="B308" t="s">
        <v>3457</v>
      </c>
    </row>
    <row r="309" spans="1:2" x14ac:dyDescent="0.3">
      <c r="A309">
        <v>3</v>
      </c>
      <c r="B309" t="s">
        <v>3458</v>
      </c>
    </row>
    <row r="310" spans="1:2" x14ac:dyDescent="0.3">
      <c r="A310">
        <v>3</v>
      </c>
      <c r="B310" t="s">
        <v>3459</v>
      </c>
    </row>
    <row r="311" spans="1:2" x14ac:dyDescent="0.3">
      <c r="A311">
        <v>3</v>
      </c>
      <c r="B311" t="s">
        <v>3460</v>
      </c>
    </row>
    <row r="312" spans="1:2" x14ac:dyDescent="0.3">
      <c r="A312">
        <v>3</v>
      </c>
      <c r="B312" t="s">
        <v>3461</v>
      </c>
    </row>
    <row r="313" spans="1:2" x14ac:dyDescent="0.3">
      <c r="A313">
        <v>3</v>
      </c>
      <c r="B313" t="s">
        <v>3462</v>
      </c>
    </row>
    <row r="314" spans="1:2" x14ac:dyDescent="0.3">
      <c r="A314">
        <v>3</v>
      </c>
      <c r="B314" t="s">
        <v>3463</v>
      </c>
    </row>
    <row r="315" spans="1:2" x14ac:dyDescent="0.3">
      <c r="A315">
        <v>3</v>
      </c>
      <c r="B315" t="s">
        <v>3464</v>
      </c>
    </row>
    <row r="316" spans="1:2" x14ac:dyDescent="0.3">
      <c r="A316">
        <v>3</v>
      </c>
      <c r="B316" t="s">
        <v>3465</v>
      </c>
    </row>
    <row r="317" spans="1:2" x14ac:dyDescent="0.3">
      <c r="A317">
        <v>3</v>
      </c>
      <c r="B317" t="s">
        <v>3466</v>
      </c>
    </row>
    <row r="318" spans="1:2" x14ac:dyDescent="0.3">
      <c r="A318">
        <v>3</v>
      </c>
      <c r="B318" t="s">
        <v>3467</v>
      </c>
    </row>
    <row r="319" spans="1:2" x14ac:dyDescent="0.3">
      <c r="A319">
        <v>3</v>
      </c>
      <c r="B319" t="s">
        <v>3468</v>
      </c>
    </row>
    <row r="320" spans="1:2" x14ac:dyDescent="0.3">
      <c r="A320">
        <v>3</v>
      </c>
      <c r="B320" t="s">
        <v>3469</v>
      </c>
    </row>
    <row r="321" spans="1:2" x14ac:dyDescent="0.3">
      <c r="A321">
        <v>3</v>
      </c>
      <c r="B321" t="s">
        <v>3470</v>
      </c>
    </row>
    <row r="322" spans="1:2" x14ac:dyDescent="0.3">
      <c r="A322">
        <v>3</v>
      </c>
      <c r="B322" t="s">
        <v>3471</v>
      </c>
    </row>
    <row r="323" spans="1:2" x14ac:dyDescent="0.3">
      <c r="A323">
        <v>3</v>
      </c>
      <c r="B323" t="s">
        <v>3472</v>
      </c>
    </row>
    <row r="324" spans="1:2" x14ac:dyDescent="0.3">
      <c r="A324">
        <v>3</v>
      </c>
      <c r="B324" t="s">
        <v>3473</v>
      </c>
    </row>
    <row r="325" spans="1:2" x14ac:dyDescent="0.3">
      <c r="A325">
        <v>3</v>
      </c>
      <c r="B325" t="s">
        <v>3474</v>
      </c>
    </row>
    <row r="326" spans="1:2" x14ac:dyDescent="0.3">
      <c r="A326">
        <v>3</v>
      </c>
      <c r="B326" t="s">
        <v>3475</v>
      </c>
    </row>
    <row r="327" spans="1:2" x14ac:dyDescent="0.3">
      <c r="A327">
        <v>3</v>
      </c>
      <c r="B327" t="s">
        <v>3476</v>
      </c>
    </row>
    <row r="328" spans="1:2" x14ac:dyDescent="0.3">
      <c r="A328">
        <v>3</v>
      </c>
      <c r="B328" t="s">
        <v>3477</v>
      </c>
    </row>
    <row r="329" spans="1:2" x14ac:dyDescent="0.3">
      <c r="A329">
        <v>3</v>
      </c>
      <c r="B329" t="s">
        <v>3478</v>
      </c>
    </row>
    <row r="330" spans="1:2" x14ac:dyDescent="0.3">
      <c r="A330">
        <v>3</v>
      </c>
      <c r="B330" t="s">
        <v>3479</v>
      </c>
    </row>
    <row r="331" spans="1:2" x14ac:dyDescent="0.3">
      <c r="A331">
        <v>3</v>
      </c>
      <c r="B331" t="s">
        <v>3480</v>
      </c>
    </row>
    <row r="332" spans="1:2" x14ac:dyDescent="0.3">
      <c r="A332">
        <v>3</v>
      </c>
      <c r="B332" t="s">
        <v>3481</v>
      </c>
    </row>
    <row r="333" spans="1:2" x14ac:dyDescent="0.3">
      <c r="A333">
        <v>3</v>
      </c>
      <c r="B333" t="s">
        <v>3482</v>
      </c>
    </row>
    <row r="334" spans="1:2" x14ac:dyDescent="0.3">
      <c r="A334">
        <v>3</v>
      </c>
      <c r="B334" t="s">
        <v>3483</v>
      </c>
    </row>
    <row r="335" spans="1:2" x14ac:dyDescent="0.3">
      <c r="A335">
        <v>3</v>
      </c>
      <c r="B335" t="s">
        <v>3484</v>
      </c>
    </row>
    <row r="336" spans="1:2" x14ac:dyDescent="0.3">
      <c r="A336">
        <v>3</v>
      </c>
      <c r="B336" t="s">
        <v>3485</v>
      </c>
    </row>
    <row r="337" spans="1:2" x14ac:dyDescent="0.3">
      <c r="A337">
        <v>3</v>
      </c>
      <c r="B337" t="s">
        <v>3486</v>
      </c>
    </row>
    <row r="338" spans="1:2" x14ac:dyDescent="0.3">
      <c r="A338">
        <v>3</v>
      </c>
      <c r="B338" t="s">
        <v>3487</v>
      </c>
    </row>
    <row r="339" spans="1:2" x14ac:dyDescent="0.3">
      <c r="A339">
        <v>3</v>
      </c>
      <c r="B339" t="s">
        <v>3488</v>
      </c>
    </row>
    <row r="340" spans="1:2" x14ac:dyDescent="0.3">
      <c r="A340">
        <v>3</v>
      </c>
      <c r="B340" t="s">
        <v>3489</v>
      </c>
    </row>
    <row r="341" spans="1:2" x14ac:dyDescent="0.3">
      <c r="A341">
        <v>3</v>
      </c>
      <c r="B341" t="s">
        <v>3490</v>
      </c>
    </row>
    <row r="342" spans="1:2" x14ac:dyDescent="0.3">
      <c r="A342">
        <v>3</v>
      </c>
      <c r="B342" t="s">
        <v>3491</v>
      </c>
    </row>
    <row r="343" spans="1:2" x14ac:dyDescent="0.3">
      <c r="A343">
        <v>3</v>
      </c>
      <c r="B343" t="s">
        <v>3492</v>
      </c>
    </row>
    <row r="344" spans="1:2" x14ac:dyDescent="0.3">
      <c r="A344">
        <v>3</v>
      </c>
      <c r="B344" t="s">
        <v>3493</v>
      </c>
    </row>
    <row r="345" spans="1:2" x14ac:dyDescent="0.3">
      <c r="A345">
        <v>3</v>
      </c>
      <c r="B345" t="s">
        <v>3494</v>
      </c>
    </row>
    <row r="346" spans="1:2" x14ac:dyDescent="0.3">
      <c r="A346">
        <v>3</v>
      </c>
      <c r="B346" t="s">
        <v>3495</v>
      </c>
    </row>
    <row r="347" spans="1:2" x14ac:dyDescent="0.3">
      <c r="A347">
        <v>3</v>
      </c>
      <c r="B347" t="s">
        <v>3496</v>
      </c>
    </row>
    <row r="348" spans="1:2" x14ac:dyDescent="0.3">
      <c r="A348">
        <v>3</v>
      </c>
      <c r="B348" t="s">
        <v>3497</v>
      </c>
    </row>
    <row r="349" spans="1:2" x14ac:dyDescent="0.3">
      <c r="A349">
        <v>3</v>
      </c>
      <c r="B349" t="s">
        <v>3498</v>
      </c>
    </row>
    <row r="350" spans="1:2" x14ac:dyDescent="0.3">
      <c r="A350">
        <v>3</v>
      </c>
      <c r="B350" t="s">
        <v>3499</v>
      </c>
    </row>
    <row r="351" spans="1:2" x14ac:dyDescent="0.3">
      <c r="A351">
        <v>3</v>
      </c>
      <c r="B351" t="s">
        <v>3500</v>
      </c>
    </row>
    <row r="352" spans="1:2" x14ac:dyDescent="0.3">
      <c r="A352">
        <v>3</v>
      </c>
      <c r="B352" t="s">
        <v>3501</v>
      </c>
    </row>
    <row r="353" spans="1:2" x14ac:dyDescent="0.3">
      <c r="A353">
        <v>3</v>
      </c>
      <c r="B353" t="s">
        <v>3502</v>
      </c>
    </row>
    <row r="354" spans="1:2" x14ac:dyDescent="0.3">
      <c r="A354">
        <v>3</v>
      </c>
      <c r="B354" t="s">
        <v>3503</v>
      </c>
    </row>
    <row r="355" spans="1:2" x14ac:dyDescent="0.3">
      <c r="A355">
        <v>3</v>
      </c>
      <c r="B355" t="s">
        <v>3504</v>
      </c>
    </row>
    <row r="356" spans="1:2" x14ac:dyDescent="0.3">
      <c r="A356">
        <v>3</v>
      </c>
      <c r="B356" t="s">
        <v>4941</v>
      </c>
    </row>
    <row r="357" spans="1:2" x14ac:dyDescent="0.3">
      <c r="A357">
        <v>3</v>
      </c>
      <c r="B357" t="s">
        <v>3505</v>
      </c>
    </row>
    <row r="358" spans="1:2" x14ac:dyDescent="0.3">
      <c r="A358">
        <v>3</v>
      </c>
      <c r="B358" t="s">
        <v>3506</v>
      </c>
    </row>
    <row r="359" spans="1:2" x14ac:dyDescent="0.3">
      <c r="A359">
        <v>3</v>
      </c>
      <c r="B359" t="s">
        <v>3507</v>
      </c>
    </row>
    <row r="360" spans="1:2" x14ac:dyDescent="0.3">
      <c r="A360">
        <v>3</v>
      </c>
      <c r="B360" t="s">
        <v>3508</v>
      </c>
    </row>
    <row r="361" spans="1:2" x14ac:dyDescent="0.3">
      <c r="A361">
        <v>3</v>
      </c>
      <c r="B361" t="s">
        <v>3509</v>
      </c>
    </row>
    <row r="362" spans="1:2" x14ac:dyDescent="0.3">
      <c r="A362">
        <v>3</v>
      </c>
      <c r="B362" t="s">
        <v>3510</v>
      </c>
    </row>
    <row r="363" spans="1:2" x14ac:dyDescent="0.3">
      <c r="A363">
        <v>3</v>
      </c>
      <c r="B363" t="s">
        <v>3511</v>
      </c>
    </row>
    <row r="364" spans="1:2" x14ac:dyDescent="0.3">
      <c r="A364">
        <v>3</v>
      </c>
      <c r="B364" t="s">
        <v>3512</v>
      </c>
    </row>
    <row r="365" spans="1:2" x14ac:dyDescent="0.3">
      <c r="A365">
        <v>3</v>
      </c>
      <c r="B365" t="s">
        <v>3513</v>
      </c>
    </row>
    <row r="366" spans="1:2" x14ac:dyDescent="0.3">
      <c r="A366">
        <v>3</v>
      </c>
      <c r="B366" t="s">
        <v>3514</v>
      </c>
    </row>
    <row r="367" spans="1:2" x14ac:dyDescent="0.3">
      <c r="A367">
        <v>3</v>
      </c>
      <c r="B367" t="s">
        <v>3515</v>
      </c>
    </row>
    <row r="368" spans="1:2" x14ac:dyDescent="0.3">
      <c r="A368">
        <v>3</v>
      </c>
      <c r="B368" t="s">
        <v>3516</v>
      </c>
    </row>
    <row r="369" spans="1:2" x14ac:dyDescent="0.3">
      <c r="A369">
        <v>3</v>
      </c>
      <c r="B369" t="s">
        <v>3517</v>
      </c>
    </row>
    <row r="370" spans="1:2" x14ac:dyDescent="0.3">
      <c r="A370">
        <v>3</v>
      </c>
      <c r="B370" t="s">
        <v>3518</v>
      </c>
    </row>
    <row r="371" spans="1:2" x14ac:dyDescent="0.3">
      <c r="A371">
        <v>3</v>
      </c>
      <c r="B371" t="s">
        <v>3519</v>
      </c>
    </row>
    <row r="372" spans="1:2" x14ac:dyDescent="0.3">
      <c r="A372">
        <v>3</v>
      </c>
      <c r="B372" t="s">
        <v>3520</v>
      </c>
    </row>
    <row r="373" spans="1:2" x14ac:dyDescent="0.3">
      <c r="A373">
        <v>3</v>
      </c>
      <c r="B373" t="s">
        <v>3521</v>
      </c>
    </row>
    <row r="374" spans="1:2" x14ac:dyDescent="0.3">
      <c r="A374">
        <v>3</v>
      </c>
      <c r="B374" t="s">
        <v>3522</v>
      </c>
    </row>
    <row r="375" spans="1:2" x14ac:dyDescent="0.3">
      <c r="A375">
        <v>3</v>
      </c>
      <c r="B375" t="s">
        <v>3523</v>
      </c>
    </row>
    <row r="376" spans="1:2" x14ac:dyDescent="0.3">
      <c r="A376">
        <v>3</v>
      </c>
      <c r="B376" t="s">
        <v>3524</v>
      </c>
    </row>
    <row r="377" spans="1:2" x14ac:dyDescent="0.3">
      <c r="A377">
        <v>3</v>
      </c>
      <c r="B377" t="s">
        <v>3525</v>
      </c>
    </row>
    <row r="378" spans="1:2" x14ac:dyDescent="0.3">
      <c r="A378">
        <v>3</v>
      </c>
      <c r="B378" t="s">
        <v>3526</v>
      </c>
    </row>
    <row r="379" spans="1:2" x14ac:dyDescent="0.3">
      <c r="A379">
        <v>3</v>
      </c>
      <c r="B379" t="s">
        <v>3527</v>
      </c>
    </row>
    <row r="380" spans="1:2" x14ac:dyDescent="0.3">
      <c r="A380">
        <v>3</v>
      </c>
      <c r="B380" t="s">
        <v>3528</v>
      </c>
    </row>
    <row r="381" spans="1:2" x14ac:dyDescent="0.3">
      <c r="A381">
        <v>3</v>
      </c>
      <c r="B381" t="s">
        <v>3529</v>
      </c>
    </row>
    <row r="382" spans="1:2" x14ac:dyDescent="0.3">
      <c r="A382">
        <v>3</v>
      </c>
      <c r="B382" t="s">
        <v>3530</v>
      </c>
    </row>
    <row r="383" spans="1:2" x14ac:dyDescent="0.3">
      <c r="A383">
        <v>3</v>
      </c>
      <c r="B383" t="s">
        <v>3531</v>
      </c>
    </row>
    <row r="384" spans="1:2" x14ac:dyDescent="0.3">
      <c r="A384">
        <v>3</v>
      </c>
      <c r="B384" t="s">
        <v>3532</v>
      </c>
    </row>
    <row r="385" spans="1:2" x14ac:dyDescent="0.3">
      <c r="A385">
        <v>3</v>
      </c>
      <c r="B385" t="s">
        <v>3533</v>
      </c>
    </row>
    <row r="386" spans="1:2" x14ac:dyDescent="0.3">
      <c r="A386">
        <v>3</v>
      </c>
      <c r="B386" t="s">
        <v>3534</v>
      </c>
    </row>
    <row r="387" spans="1:2" x14ac:dyDescent="0.3">
      <c r="A387">
        <v>3</v>
      </c>
      <c r="B387" t="s">
        <v>3535</v>
      </c>
    </row>
    <row r="388" spans="1:2" x14ac:dyDescent="0.3">
      <c r="A388">
        <v>3</v>
      </c>
      <c r="B388" t="s">
        <v>3536</v>
      </c>
    </row>
    <row r="389" spans="1:2" x14ac:dyDescent="0.3">
      <c r="A389">
        <v>3</v>
      </c>
      <c r="B389" t="s">
        <v>3537</v>
      </c>
    </row>
    <row r="390" spans="1:2" x14ac:dyDescent="0.3">
      <c r="A390">
        <v>3</v>
      </c>
      <c r="B390" t="s">
        <v>3538</v>
      </c>
    </row>
    <row r="391" spans="1:2" x14ac:dyDescent="0.3">
      <c r="A391">
        <v>3</v>
      </c>
      <c r="B391" t="s">
        <v>3539</v>
      </c>
    </row>
    <row r="392" spans="1:2" x14ac:dyDescent="0.3">
      <c r="A392">
        <v>3</v>
      </c>
      <c r="B392" t="s">
        <v>3540</v>
      </c>
    </row>
    <row r="393" spans="1:2" x14ac:dyDescent="0.3">
      <c r="A393">
        <v>3</v>
      </c>
      <c r="B393" t="s">
        <v>3541</v>
      </c>
    </row>
    <row r="394" spans="1:2" x14ac:dyDescent="0.3">
      <c r="A394">
        <v>3</v>
      </c>
      <c r="B394" t="s">
        <v>3542</v>
      </c>
    </row>
    <row r="395" spans="1:2" x14ac:dyDescent="0.3">
      <c r="A395">
        <v>3</v>
      </c>
      <c r="B395" t="s">
        <v>3543</v>
      </c>
    </row>
    <row r="396" spans="1:2" x14ac:dyDescent="0.3">
      <c r="A396">
        <v>3</v>
      </c>
      <c r="B396" t="s">
        <v>3544</v>
      </c>
    </row>
    <row r="397" spans="1:2" x14ac:dyDescent="0.3">
      <c r="A397">
        <v>3</v>
      </c>
      <c r="B397" t="s">
        <v>3545</v>
      </c>
    </row>
    <row r="398" spans="1:2" x14ac:dyDescent="0.3">
      <c r="A398">
        <v>3</v>
      </c>
      <c r="B398" t="s">
        <v>3546</v>
      </c>
    </row>
    <row r="399" spans="1:2" x14ac:dyDescent="0.3">
      <c r="A399">
        <v>3</v>
      </c>
      <c r="B399" t="s">
        <v>3547</v>
      </c>
    </row>
    <row r="400" spans="1:2" x14ac:dyDescent="0.3">
      <c r="A400">
        <v>3</v>
      </c>
      <c r="B400" t="s">
        <v>3548</v>
      </c>
    </row>
    <row r="401" spans="1:2" x14ac:dyDescent="0.3">
      <c r="A401">
        <v>3</v>
      </c>
      <c r="B401" t="s">
        <v>3549</v>
      </c>
    </row>
    <row r="402" spans="1:2" x14ac:dyDescent="0.3">
      <c r="A402">
        <v>3</v>
      </c>
      <c r="B402" t="s">
        <v>3550</v>
      </c>
    </row>
    <row r="403" spans="1:2" x14ac:dyDescent="0.3">
      <c r="A403">
        <v>3</v>
      </c>
      <c r="B403" t="s">
        <v>3551</v>
      </c>
    </row>
    <row r="404" spans="1:2" x14ac:dyDescent="0.3">
      <c r="A404">
        <v>3</v>
      </c>
      <c r="B404" t="s">
        <v>3552</v>
      </c>
    </row>
    <row r="405" spans="1:2" x14ac:dyDescent="0.3">
      <c r="A405">
        <v>3</v>
      </c>
      <c r="B405" t="s">
        <v>3553</v>
      </c>
    </row>
    <row r="406" spans="1:2" x14ac:dyDescent="0.3">
      <c r="A406">
        <v>3</v>
      </c>
      <c r="B406" t="s">
        <v>3554</v>
      </c>
    </row>
    <row r="407" spans="1:2" x14ac:dyDescent="0.3">
      <c r="A407">
        <v>3</v>
      </c>
      <c r="B407" t="s">
        <v>3555</v>
      </c>
    </row>
    <row r="408" spans="1:2" x14ac:dyDescent="0.3">
      <c r="A408">
        <v>3</v>
      </c>
      <c r="B408" t="s">
        <v>3556</v>
      </c>
    </row>
    <row r="409" spans="1:2" x14ac:dyDescent="0.3">
      <c r="A409">
        <v>3</v>
      </c>
      <c r="B409" t="s">
        <v>3557</v>
      </c>
    </row>
    <row r="410" spans="1:2" x14ac:dyDescent="0.3">
      <c r="A410">
        <v>3</v>
      </c>
      <c r="B410" t="s">
        <v>3558</v>
      </c>
    </row>
    <row r="411" spans="1:2" x14ac:dyDescent="0.3">
      <c r="A411">
        <v>3</v>
      </c>
      <c r="B411" t="s">
        <v>3559</v>
      </c>
    </row>
    <row r="412" spans="1:2" x14ac:dyDescent="0.3">
      <c r="A412">
        <v>3</v>
      </c>
      <c r="B412" t="s">
        <v>3560</v>
      </c>
    </row>
    <row r="413" spans="1:2" x14ac:dyDescent="0.3">
      <c r="A413">
        <v>3</v>
      </c>
      <c r="B413" t="s">
        <v>3561</v>
      </c>
    </row>
    <row r="414" spans="1:2" x14ac:dyDescent="0.3">
      <c r="A414">
        <v>3</v>
      </c>
      <c r="B414" t="s">
        <v>3562</v>
      </c>
    </row>
    <row r="415" spans="1:2" x14ac:dyDescent="0.3">
      <c r="A415">
        <v>3</v>
      </c>
      <c r="B415" t="s">
        <v>3563</v>
      </c>
    </row>
    <row r="416" spans="1:2" x14ac:dyDescent="0.3">
      <c r="A416">
        <v>3</v>
      </c>
      <c r="B416" t="s">
        <v>3564</v>
      </c>
    </row>
    <row r="417" spans="1:2" x14ac:dyDescent="0.3">
      <c r="A417">
        <v>3</v>
      </c>
      <c r="B417" t="s">
        <v>3565</v>
      </c>
    </row>
    <row r="418" spans="1:2" x14ac:dyDescent="0.3">
      <c r="A418">
        <v>3</v>
      </c>
      <c r="B418" t="s">
        <v>3566</v>
      </c>
    </row>
    <row r="419" spans="1:2" x14ac:dyDescent="0.3">
      <c r="A419">
        <v>3</v>
      </c>
      <c r="B419" t="s">
        <v>3567</v>
      </c>
    </row>
    <row r="420" spans="1:2" x14ac:dyDescent="0.3">
      <c r="A420">
        <v>3</v>
      </c>
      <c r="B420" t="s">
        <v>3568</v>
      </c>
    </row>
    <row r="421" spans="1:2" x14ac:dyDescent="0.3">
      <c r="A421">
        <v>3</v>
      </c>
      <c r="B421" t="s">
        <v>4852</v>
      </c>
    </row>
    <row r="422" spans="1:2" x14ac:dyDescent="0.3">
      <c r="A422">
        <v>3</v>
      </c>
      <c r="B422" t="s">
        <v>3569</v>
      </c>
    </row>
    <row r="423" spans="1:2" x14ac:dyDescent="0.3">
      <c r="A423">
        <v>3</v>
      </c>
      <c r="B423" t="s">
        <v>3570</v>
      </c>
    </row>
    <row r="424" spans="1:2" x14ac:dyDescent="0.3">
      <c r="A424">
        <v>3</v>
      </c>
      <c r="B424" t="s">
        <v>3571</v>
      </c>
    </row>
    <row r="425" spans="1:2" x14ac:dyDescent="0.3">
      <c r="A425">
        <v>2</v>
      </c>
      <c r="B425" t="s">
        <v>3572</v>
      </c>
    </row>
    <row r="426" spans="1:2" x14ac:dyDescent="0.3">
      <c r="A426">
        <v>2</v>
      </c>
      <c r="B426" t="s">
        <v>3573</v>
      </c>
    </row>
    <row r="427" spans="1:2" x14ac:dyDescent="0.3">
      <c r="A427">
        <v>2</v>
      </c>
      <c r="B427" t="s">
        <v>3574</v>
      </c>
    </row>
    <row r="428" spans="1:2" x14ac:dyDescent="0.3">
      <c r="A428">
        <v>2</v>
      </c>
      <c r="B428" t="s">
        <v>3575</v>
      </c>
    </row>
    <row r="429" spans="1:2" x14ac:dyDescent="0.3">
      <c r="A429">
        <v>2</v>
      </c>
      <c r="B429" t="s">
        <v>3576</v>
      </c>
    </row>
    <row r="430" spans="1:2" x14ac:dyDescent="0.3">
      <c r="A430">
        <v>2</v>
      </c>
      <c r="B430" t="s">
        <v>3577</v>
      </c>
    </row>
    <row r="431" spans="1:2" x14ac:dyDescent="0.3">
      <c r="A431">
        <v>2</v>
      </c>
      <c r="B431" t="s">
        <v>3578</v>
      </c>
    </row>
    <row r="432" spans="1:2" x14ac:dyDescent="0.3">
      <c r="A432">
        <v>2</v>
      </c>
      <c r="B432" t="s">
        <v>3579</v>
      </c>
    </row>
    <row r="433" spans="1:2" x14ac:dyDescent="0.3">
      <c r="A433">
        <v>2</v>
      </c>
      <c r="B433" t="s">
        <v>4950</v>
      </c>
    </row>
    <row r="434" spans="1:2" x14ac:dyDescent="0.3">
      <c r="A434">
        <v>2</v>
      </c>
      <c r="B434" t="s">
        <v>3580</v>
      </c>
    </row>
    <row r="435" spans="1:2" x14ac:dyDescent="0.3">
      <c r="A435">
        <v>2</v>
      </c>
      <c r="B435" t="s">
        <v>3581</v>
      </c>
    </row>
    <row r="436" spans="1:2" x14ac:dyDescent="0.3">
      <c r="A436">
        <v>2</v>
      </c>
      <c r="B436" t="s">
        <v>3582</v>
      </c>
    </row>
    <row r="437" spans="1:2" x14ac:dyDescent="0.3">
      <c r="A437">
        <v>2</v>
      </c>
      <c r="B437" t="s">
        <v>3583</v>
      </c>
    </row>
    <row r="438" spans="1:2" x14ac:dyDescent="0.3">
      <c r="A438">
        <v>2</v>
      </c>
      <c r="B438" t="s">
        <v>3584</v>
      </c>
    </row>
    <row r="439" spans="1:2" x14ac:dyDescent="0.3">
      <c r="A439">
        <v>2</v>
      </c>
      <c r="B439" t="s">
        <v>3585</v>
      </c>
    </row>
    <row r="440" spans="1:2" x14ac:dyDescent="0.3">
      <c r="A440">
        <v>2</v>
      </c>
      <c r="B440" t="s">
        <v>3586</v>
      </c>
    </row>
    <row r="441" spans="1:2" x14ac:dyDescent="0.3">
      <c r="A441">
        <v>2</v>
      </c>
      <c r="B441" t="s">
        <v>3587</v>
      </c>
    </row>
    <row r="442" spans="1:2" x14ac:dyDescent="0.3">
      <c r="A442">
        <v>2</v>
      </c>
      <c r="B442" t="s">
        <v>3588</v>
      </c>
    </row>
    <row r="443" spans="1:2" x14ac:dyDescent="0.3">
      <c r="A443">
        <v>2</v>
      </c>
      <c r="B443" t="s">
        <v>3589</v>
      </c>
    </row>
    <row r="444" spans="1:2" x14ac:dyDescent="0.3">
      <c r="A444">
        <v>2</v>
      </c>
      <c r="B444" t="s">
        <v>3590</v>
      </c>
    </row>
    <row r="445" spans="1:2" x14ac:dyDescent="0.3">
      <c r="A445">
        <v>2</v>
      </c>
      <c r="B445" t="s">
        <v>3591</v>
      </c>
    </row>
    <row r="446" spans="1:2" x14ac:dyDescent="0.3">
      <c r="A446">
        <v>2</v>
      </c>
      <c r="B446" t="s">
        <v>3592</v>
      </c>
    </row>
    <row r="447" spans="1:2" x14ac:dyDescent="0.3">
      <c r="A447">
        <v>2</v>
      </c>
      <c r="B447" t="s">
        <v>3593</v>
      </c>
    </row>
    <row r="448" spans="1:2" x14ac:dyDescent="0.3">
      <c r="A448">
        <v>2</v>
      </c>
      <c r="B448" t="s">
        <v>3594</v>
      </c>
    </row>
    <row r="449" spans="1:2" x14ac:dyDescent="0.3">
      <c r="A449">
        <v>2</v>
      </c>
      <c r="B449" t="s">
        <v>3595</v>
      </c>
    </row>
    <row r="450" spans="1:2" x14ac:dyDescent="0.3">
      <c r="A450">
        <v>2</v>
      </c>
      <c r="B450" t="s">
        <v>3596</v>
      </c>
    </row>
    <row r="451" spans="1:2" x14ac:dyDescent="0.3">
      <c r="A451">
        <v>2</v>
      </c>
      <c r="B451" t="s">
        <v>3597</v>
      </c>
    </row>
    <row r="452" spans="1:2" x14ac:dyDescent="0.3">
      <c r="A452">
        <v>2</v>
      </c>
      <c r="B452" t="s">
        <v>3598</v>
      </c>
    </row>
    <row r="453" spans="1:2" x14ac:dyDescent="0.3">
      <c r="A453">
        <v>2</v>
      </c>
      <c r="B453" t="s">
        <v>3599</v>
      </c>
    </row>
    <row r="454" spans="1:2" x14ac:dyDescent="0.3">
      <c r="A454">
        <v>2</v>
      </c>
      <c r="B454" t="s">
        <v>3600</v>
      </c>
    </row>
    <row r="455" spans="1:2" x14ac:dyDescent="0.3">
      <c r="A455">
        <v>2</v>
      </c>
      <c r="B455" t="s">
        <v>3601</v>
      </c>
    </row>
    <row r="456" spans="1:2" x14ac:dyDescent="0.3">
      <c r="A456">
        <v>2</v>
      </c>
      <c r="B456" t="s">
        <v>3602</v>
      </c>
    </row>
    <row r="457" spans="1:2" x14ac:dyDescent="0.3">
      <c r="A457">
        <v>2</v>
      </c>
      <c r="B457" t="s">
        <v>3603</v>
      </c>
    </row>
    <row r="458" spans="1:2" x14ac:dyDescent="0.3">
      <c r="A458">
        <v>2</v>
      </c>
      <c r="B458" t="s">
        <v>3604</v>
      </c>
    </row>
    <row r="459" spans="1:2" x14ac:dyDescent="0.3">
      <c r="A459">
        <v>2</v>
      </c>
      <c r="B459" t="s">
        <v>3605</v>
      </c>
    </row>
    <row r="460" spans="1:2" x14ac:dyDescent="0.3">
      <c r="A460">
        <v>2</v>
      </c>
      <c r="B460" t="s">
        <v>3606</v>
      </c>
    </row>
    <row r="461" spans="1:2" x14ac:dyDescent="0.3">
      <c r="A461">
        <v>2</v>
      </c>
      <c r="B461" t="s">
        <v>3607</v>
      </c>
    </row>
    <row r="462" spans="1:2" x14ac:dyDescent="0.3">
      <c r="A462">
        <v>2</v>
      </c>
      <c r="B462" t="s">
        <v>3608</v>
      </c>
    </row>
    <row r="463" spans="1:2" x14ac:dyDescent="0.3">
      <c r="A463">
        <v>2</v>
      </c>
      <c r="B463" t="s">
        <v>3609</v>
      </c>
    </row>
    <row r="464" spans="1:2" x14ac:dyDescent="0.3">
      <c r="A464">
        <v>2</v>
      </c>
      <c r="B464" t="s">
        <v>3610</v>
      </c>
    </row>
    <row r="465" spans="1:2" x14ac:dyDescent="0.3">
      <c r="A465">
        <v>2</v>
      </c>
      <c r="B465" t="s">
        <v>3611</v>
      </c>
    </row>
    <row r="466" spans="1:2" x14ac:dyDescent="0.3">
      <c r="A466">
        <v>2</v>
      </c>
      <c r="B466" t="s">
        <v>3612</v>
      </c>
    </row>
    <row r="467" spans="1:2" x14ac:dyDescent="0.3">
      <c r="A467">
        <v>2</v>
      </c>
      <c r="B467" t="s">
        <v>3613</v>
      </c>
    </row>
    <row r="468" spans="1:2" x14ac:dyDescent="0.3">
      <c r="A468">
        <v>2</v>
      </c>
      <c r="B468" t="s">
        <v>3614</v>
      </c>
    </row>
    <row r="469" spans="1:2" x14ac:dyDescent="0.3">
      <c r="A469">
        <v>2</v>
      </c>
      <c r="B469" t="s">
        <v>3615</v>
      </c>
    </row>
    <row r="470" spans="1:2" x14ac:dyDescent="0.3">
      <c r="A470">
        <v>2</v>
      </c>
      <c r="B470" t="s">
        <v>3616</v>
      </c>
    </row>
    <row r="471" spans="1:2" x14ac:dyDescent="0.3">
      <c r="A471">
        <v>2</v>
      </c>
      <c r="B471" t="s">
        <v>3617</v>
      </c>
    </row>
    <row r="472" spans="1:2" x14ac:dyDescent="0.3">
      <c r="A472">
        <v>2</v>
      </c>
      <c r="B472" t="s">
        <v>3618</v>
      </c>
    </row>
    <row r="473" spans="1:2" x14ac:dyDescent="0.3">
      <c r="A473">
        <v>2</v>
      </c>
      <c r="B473" t="s">
        <v>3619</v>
      </c>
    </row>
    <row r="474" spans="1:2" x14ac:dyDescent="0.3">
      <c r="A474">
        <v>2</v>
      </c>
      <c r="B474" t="s">
        <v>3620</v>
      </c>
    </row>
    <row r="475" spans="1:2" x14ac:dyDescent="0.3">
      <c r="A475">
        <v>2</v>
      </c>
      <c r="B475" t="s">
        <v>3621</v>
      </c>
    </row>
    <row r="476" spans="1:2" x14ac:dyDescent="0.3">
      <c r="A476">
        <v>2</v>
      </c>
      <c r="B476" t="s">
        <v>3622</v>
      </c>
    </row>
    <row r="477" spans="1:2" x14ac:dyDescent="0.3">
      <c r="A477">
        <v>2</v>
      </c>
      <c r="B477" t="s">
        <v>3623</v>
      </c>
    </row>
    <row r="478" spans="1:2" x14ac:dyDescent="0.3">
      <c r="A478">
        <v>2</v>
      </c>
      <c r="B478" t="s">
        <v>3624</v>
      </c>
    </row>
    <row r="479" spans="1:2" x14ac:dyDescent="0.3">
      <c r="A479">
        <v>2</v>
      </c>
      <c r="B479" t="s">
        <v>3625</v>
      </c>
    </row>
    <row r="480" spans="1:2" x14ac:dyDescent="0.3">
      <c r="A480">
        <v>2</v>
      </c>
      <c r="B480" t="s">
        <v>3626</v>
      </c>
    </row>
    <row r="481" spans="1:2" x14ac:dyDescent="0.3">
      <c r="A481">
        <v>2</v>
      </c>
      <c r="B481" t="s">
        <v>3627</v>
      </c>
    </row>
    <row r="482" spans="1:2" x14ac:dyDescent="0.3">
      <c r="A482">
        <v>2</v>
      </c>
      <c r="B482" t="s">
        <v>3628</v>
      </c>
    </row>
    <row r="483" spans="1:2" x14ac:dyDescent="0.3">
      <c r="A483">
        <v>2</v>
      </c>
      <c r="B483" t="s">
        <v>3629</v>
      </c>
    </row>
    <row r="484" spans="1:2" x14ac:dyDescent="0.3">
      <c r="A484">
        <v>2</v>
      </c>
      <c r="B484" t="s">
        <v>3630</v>
      </c>
    </row>
    <row r="485" spans="1:2" x14ac:dyDescent="0.3">
      <c r="A485">
        <v>2</v>
      </c>
      <c r="B485" t="s">
        <v>3631</v>
      </c>
    </row>
    <row r="486" spans="1:2" x14ac:dyDescent="0.3">
      <c r="A486">
        <v>2</v>
      </c>
      <c r="B486" t="s">
        <v>3632</v>
      </c>
    </row>
    <row r="487" spans="1:2" x14ac:dyDescent="0.3">
      <c r="A487">
        <v>2</v>
      </c>
      <c r="B487" t="s">
        <v>3633</v>
      </c>
    </row>
    <row r="488" spans="1:2" x14ac:dyDescent="0.3">
      <c r="A488">
        <v>2</v>
      </c>
      <c r="B488" t="s">
        <v>3634</v>
      </c>
    </row>
    <row r="489" spans="1:2" x14ac:dyDescent="0.3">
      <c r="A489">
        <v>2</v>
      </c>
      <c r="B489" t="s">
        <v>3635</v>
      </c>
    </row>
    <row r="490" spans="1:2" x14ac:dyDescent="0.3">
      <c r="A490">
        <v>2</v>
      </c>
      <c r="B490" t="s">
        <v>3636</v>
      </c>
    </row>
    <row r="491" spans="1:2" x14ac:dyDescent="0.3">
      <c r="A491">
        <v>2</v>
      </c>
      <c r="B491" t="s">
        <v>257</v>
      </c>
    </row>
    <row r="492" spans="1:2" x14ac:dyDescent="0.3">
      <c r="A492">
        <v>2</v>
      </c>
      <c r="B492" t="s">
        <v>3637</v>
      </c>
    </row>
    <row r="493" spans="1:2" x14ac:dyDescent="0.3">
      <c r="A493">
        <v>2</v>
      </c>
      <c r="B493" t="s">
        <v>3638</v>
      </c>
    </row>
    <row r="494" spans="1:2" x14ac:dyDescent="0.3">
      <c r="A494">
        <v>2</v>
      </c>
      <c r="B494" t="s">
        <v>3639</v>
      </c>
    </row>
    <row r="495" spans="1:2" x14ac:dyDescent="0.3">
      <c r="A495">
        <v>2</v>
      </c>
      <c r="B495" t="s">
        <v>3640</v>
      </c>
    </row>
    <row r="496" spans="1:2" x14ac:dyDescent="0.3">
      <c r="A496">
        <v>2</v>
      </c>
      <c r="B496" t="s">
        <v>3641</v>
      </c>
    </row>
    <row r="497" spans="1:2" x14ac:dyDescent="0.3">
      <c r="A497">
        <v>2</v>
      </c>
      <c r="B497" t="s">
        <v>3642</v>
      </c>
    </row>
    <row r="498" spans="1:2" x14ac:dyDescent="0.3">
      <c r="A498">
        <v>2</v>
      </c>
      <c r="B498" t="s">
        <v>3643</v>
      </c>
    </row>
    <row r="499" spans="1:2" x14ac:dyDescent="0.3">
      <c r="A499">
        <v>2</v>
      </c>
      <c r="B499" t="s">
        <v>3644</v>
      </c>
    </row>
    <row r="500" spans="1:2" x14ac:dyDescent="0.3">
      <c r="A500">
        <v>2</v>
      </c>
      <c r="B500" t="s">
        <v>3645</v>
      </c>
    </row>
    <row r="501" spans="1:2" x14ac:dyDescent="0.3">
      <c r="A501">
        <v>2</v>
      </c>
      <c r="B501" t="s">
        <v>3646</v>
      </c>
    </row>
    <row r="502" spans="1:2" x14ac:dyDescent="0.3">
      <c r="A502">
        <v>2</v>
      </c>
      <c r="B502" t="s">
        <v>3647</v>
      </c>
    </row>
    <row r="503" spans="1:2" x14ac:dyDescent="0.3">
      <c r="A503">
        <v>2</v>
      </c>
      <c r="B503" t="s">
        <v>3648</v>
      </c>
    </row>
    <row r="504" spans="1:2" x14ac:dyDescent="0.3">
      <c r="A504">
        <v>2</v>
      </c>
      <c r="B504" t="s">
        <v>3649</v>
      </c>
    </row>
    <row r="505" spans="1:2" x14ac:dyDescent="0.3">
      <c r="A505">
        <v>2</v>
      </c>
      <c r="B505" t="s">
        <v>3650</v>
      </c>
    </row>
    <row r="506" spans="1:2" x14ac:dyDescent="0.3">
      <c r="A506">
        <v>2</v>
      </c>
      <c r="B506" t="s">
        <v>3651</v>
      </c>
    </row>
    <row r="507" spans="1:2" x14ac:dyDescent="0.3">
      <c r="A507">
        <v>2</v>
      </c>
      <c r="B507" t="s">
        <v>3652</v>
      </c>
    </row>
    <row r="508" spans="1:2" x14ac:dyDescent="0.3">
      <c r="A508">
        <v>2</v>
      </c>
      <c r="B508" t="s">
        <v>3653</v>
      </c>
    </row>
    <row r="509" spans="1:2" x14ac:dyDescent="0.3">
      <c r="A509">
        <v>2</v>
      </c>
      <c r="B509" t="s">
        <v>3654</v>
      </c>
    </row>
    <row r="510" spans="1:2" x14ac:dyDescent="0.3">
      <c r="A510">
        <v>2</v>
      </c>
      <c r="B510" t="s">
        <v>239</v>
      </c>
    </row>
    <row r="511" spans="1:2" x14ac:dyDescent="0.3">
      <c r="A511">
        <v>2</v>
      </c>
      <c r="B511" t="s">
        <v>3655</v>
      </c>
    </row>
    <row r="512" spans="1:2" x14ac:dyDescent="0.3">
      <c r="A512">
        <v>2</v>
      </c>
      <c r="B512" t="s">
        <v>3656</v>
      </c>
    </row>
    <row r="513" spans="1:2" x14ac:dyDescent="0.3">
      <c r="A513">
        <v>2</v>
      </c>
      <c r="B513" t="s">
        <v>3657</v>
      </c>
    </row>
    <row r="514" spans="1:2" x14ac:dyDescent="0.3">
      <c r="A514">
        <v>2</v>
      </c>
      <c r="B514" t="s">
        <v>3658</v>
      </c>
    </row>
    <row r="515" spans="1:2" x14ac:dyDescent="0.3">
      <c r="A515">
        <v>2</v>
      </c>
      <c r="B515" t="s">
        <v>3659</v>
      </c>
    </row>
    <row r="516" spans="1:2" x14ac:dyDescent="0.3">
      <c r="A516">
        <v>2</v>
      </c>
      <c r="B516" t="s">
        <v>3660</v>
      </c>
    </row>
    <row r="517" spans="1:2" x14ac:dyDescent="0.3">
      <c r="A517">
        <v>2</v>
      </c>
      <c r="B517" t="s">
        <v>3661</v>
      </c>
    </row>
    <row r="518" spans="1:2" x14ac:dyDescent="0.3">
      <c r="A518">
        <v>2</v>
      </c>
      <c r="B518" t="s">
        <v>3662</v>
      </c>
    </row>
    <row r="519" spans="1:2" x14ac:dyDescent="0.3">
      <c r="A519">
        <v>2</v>
      </c>
      <c r="B519" t="s">
        <v>3663</v>
      </c>
    </row>
    <row r="520" spans="1:2" x14ac:dyDescent="0.3">
      <c r="A520">
        <v>2</v>
      </c>
      <c r="B520" t="s">
        <v>3664</v>
      </c>
    </row>
    <row r="521" spans="1:2" x14ac:dyDescent="0.3">
      <c r="A521">
        <v>2</v>
      </c>
      <c r="B521" t="s">
        <v>3665</v>
      </c>
    </row>
    <row r="522" spans="1:2" x14ac:dyDescent="0.3">
      <c r="A522">
        <v>2</v>
      </c>
      <c r="B522" t="s">
        <v>3666</v>
      </c>
    </row>
    <row r="523" spans="1:2" x14ac:dyDescent="0.3">
      <c r="A523">
        <v>2</v>
      </c>
      <c r="B523" t="s">
        <v>3667</v>
      </c>
    </row>
    <row r="524" spans="1:2" x14ac:dyDescent="0.3">
      <c r="A524">
        <v>2</v>
      </c>
      <c r="B524" t="s">
        <v>3668</v>
      </c>
    </row>
    <row r="525" spans="1:2" x14ac:dyDescent="0.3">
      <c r="A525">
        <v>2</v>
      </c>
      <c r="B525" t="s">
        <v>3669</v>
      </c>
    </row>
    <row r="526" spans="1:2" x14ac:dyDescent="0.3">
      <c r="A526">
        <v>2</v>
      </c>
      <c r="B526" t="s">
        <v>3670</v>
      </c>
    </row>
    <row r="527" spans="1:2" x14ac:dyDescent="0.3">
      <c r="A527">
        <v>2</v>
      </c>
      <c r="B527" t="s">
        <v>3671</v>
      </c>
    </row>
    <row r="528" spans="1:2" x14ac:dyDescent="0.3">
      <c r="A528">
        <v>2</v>
      </c>
      <c r="B528" t="s">
        <v>3672</v>
      </c>
    </row>
    <row r="529" spans="1:2" x14ac:dyDescent="0.3">
      <c r="A529">
        <v>2</v>
      </c>
      <c r="B529" t="s">
        <v>3673</v>
      </c>
    </row>
    <row r="530" spans="1:2" x14ac:dyDescent="0.3">
      <c r="A530">
        <v>2</v>
      </c>
      <c r="B530" t="s">
        <v>3674</v>
      </c>
    </row>
    <row r="531" spans="1:2" x14ac:dyDescent="0.3">
      <c r="A531">
        <v>2</v>
      </c>
      <c r="B531" t="s">
        <v>3675</v>
      </c>
    </row>
    <row r="532" spans="1:2" x14ac:dyDescent="0.3">
      <c r="A532">
        <v>2</v>
      </c>
      <c r="B532" t="s">
        <v>3676</v>
      </c>
    </row>
    <row r="533" spans="1:2" x14ac:dyDescent="0.3">
      <c r="A533">
        <v>2</v>
      </c>
      <c r="B533" t="s">
        <v>3677</v>
      </c>
    </row>
    <row r="534" spans="1:2" x14ac:dyDescent="0.3">
      <c r="A534">
        <v>2</v>
      </c>
      <c r="B534" t="s">
        <v>3678</v>
      </c>
    </row>
    <row r="535" spans="1:2" x14ac:dyDescent="0.3">
      <c r="A535">
        <v>2</v>
      </c>
      <c r="B535" t="s">
        <v>3679</v>
      </c>
    </row>
    <row r="536" spans="1:2" x14ac:dyDescent="0.3">
      <c r="A536">
        <v>2</v>
      </c>
      <c r="B536" t="s">
        <v>3680</v>
      </c>
    </row>
    <row r="537" spans="1:2" x14ac:dyDescent="0.3">
      <c r="A537">
        <v>2</v>
      </c>
      <c r="B537" t="s">
        <v>3681</v>
      </c>
    </row>
    <row r="538" spans="1:2" x14ac:dyDescent="0.3">
      <c r="A538">
        <v>2</v>
      </c>
      <c r="B538" t="s">
        <v>3682</v>
      </c>
    </row>
    <row r="539" spans="1:2" x14ac:dyDescent="0.3">
      <c r="A539">
        <v>2</v>
      </c>
      <c r="B539" t="s">
        <v>3683</v>
      </c>
    </row>
    <row r="540" spans="1:2" x14ac:dyDescent="0.3">
      <c r="A540">
        <v>2</v>
      </c>
      <c r="B540" t="s">
        <v>3684</v>
      </c>
    </row>
    <row r="541" spans="1:2" x14ac:dyDescent="0.3">
      <c r="A541">
        <v>2</v>
      </c>
      <c r="B541" t="s">
        <v>3685</v>
      </c>
    </row>
    <row r="542" spans="1:2" x14ac:dyDescent="0.3">
      <c r="A542">
        <v>2</v>
      </c>
      <c r="B542" t="s">
        <v>3686</v>
      </c>
    </row>
    <row r="543" spans="1:2" x14ac:dyDescent="0.3">
      <c r="A543">
        <v>2</v>
      </c>
      <c r="B543" t="s">
        <v>3687</v>
      </c>
    </row>
    <row r="544" spans="1:2" x14ac:dyDescent="0.3">
      <c r="A544">
        <v>2</v>
      </c>
      <c r="B544" t="s">
        <v>3688</v>
      </c>
    </row>
    <row r="545" spans="1:2" x14ac:dyDescent="0.3">
      <c r="A545">
        <v>2</v>
      </c>
      <c r="B545" t="s">
        <v>3689</v>
      </c>
    </row>
    <row r="546" spans="1:2" x14ac:dyDescent="0.3">
      <c r="A546">
        <v>2</v>
      </c>
      <c r="B546" t="s">
        <v>3690</v>
      </c>
    </row>
    <row r="547" spans="1:2" x14ac:dyDescent="0.3">
      <c r="A547">
        <v>2</v>
      </c>
      <c r="B547" t="s">
        <v>3691</v>
      </c>
    </row>
    <row r="548" spans="1:2" x14ac:dyDescent="0.3">
      <c r="A548">
        <v>2</v>
      </c>
      <c r="B548" t="s">
        <v>3692</v>
      </c>
    </row>
    <row r="549" spans="1:2" x14ac:dyDescent="0.3">
      <c r="A549">
        <v>2</v>
      </c>
      <c r="B549" t="s">
        <v>3693</v>
      </c>
    </row>
    <row r="550" spans="1:2" x14ac:dyDescent="0.3">
      <c r="A550">
        <v>2</v>
      </c>
      <c r="B550" t="s">
        <v>3694</v>
      </c>
    </row>
    <row r="551" spans="1:2" x14ac:dyDescent="0.3">
      <c r="A551">
        <v>2</v>
      </c>
      <c r="B551" t="s">
        <v>3695</v>
      </c>
    </row>
    <row r="552" spans="1:2" x14ac:dyDescent="0.3">
      <c r="A552">
        <v>2</v>
      </c>
      <c r="B552" t="s">
        <v>3696</v>
      </c>
    </row>
    <row r="553" spans="1:2" x14ac:dyDescent="0.3">
      <c r="A553">
        <v>2</v>
      </c>
      <c r="B553" t="s">
        <v>3697</v>
      </c>
    </row>
    <row r="554" spans="1:2" x14ac:dyDescent="0.3">
      <c r="A554">
        <v>2</v>
      </c>
      <c r="B554" t="s">
        <v>4951</v>
      </c>
    </row>
    <row r="555" spans="1:2" x14ac:dyDescent="0.3">
      <c r="A555">
        <v>2</v>
      </c>
      <c r="B555" t="s">
        <v>3698</v>
      </c>
    </row>
    <row r="556" spans="1:2" x14ac:dyDescent="0.3">
      <c r="A556">
        <v>2</v>
      </c>
      <c r="B556" t="s">
        <v>3699</v>
      </c>
    </row>
    <row r="557" spans="1:2" x14ac:dyDescent="0.3">
      <c r="A557">
        <v>2</v>
      </c>
      <c r="B557" t="s">
        <v>3700</v>
      </c>
    </row>
    <row r="558" spans="1:2" x14ac:dyDescent="0.3">
      <c r="A558">
        <v>2</v>
      </c>
      <c r="B558" t="s">
        <v>3701</v>
      </c>
    </row>
    <row r="559" spans="1:2" x14ac:dyDescent="0.3">
      <c r="A559">
        <v>2</v>
      </c>
      <c r="B559" t="s">
        <v>3702</v>
      </c>
    </row>
    <row r="560" spans="1:2" x14ac:dyDescent="0.3">
      <c r="A560">
        <v>2</v>
      </c>
      <c r="B560" t="s">
        <v>3703</v>
      </c>
    </row>
    <row r="561" spans="1:2" x14ac:dyDescent="0.3">
      <c r="A561">
        <v>2</v>
      </c>
      <c r="B561" t="s">
        <v>3704</v>
      </c>
    </row>
    <row r="562" spans="1:2" x14ac:dyDescent="0.3">
      <c r="A562">
        <v>2</v>
      </c>
      <c r="B562" t="s">
        <v>3705</v>
      </c>
    </row>
    <row r="563" spans="1:2" x14ac:dyDescent="0.3">
      <c r="A563">
        <v>2</v>
      </c>
      <c r="B563" t="s">
        <v>3706</v>
      </c>
    </row>
    <row r="564" spans="1:2" x14ac:dyDescent="0.3">
      <c r="A564">
        <v>2</v>
      </c>
      <c r="B564" t="s">
        <v>272</v>
      </c>
    </row>
    <row r="565" spans="1:2" x14ac:dyDescent="0.3">
      <c r="A565">
        <v>2</v>
      </c>
      <c r="B565" t="s">
        <v>3707</v>
      </c>
    </row>
    <row r="566" spans="1:2" x14ac:dyDescent="0.3">
      <c r="A566">
        <v>2</v>
      </c>
      <c r="B566" t="s">
        <v>3708</v>
      </c>
    </row>
    <row r="567" spans="1:2" x14ac:dyDescent="0.3">
      <c r="A567">
        <v>2</v>
      </c>
      <c r="B567" t="s">
        <v>3709</v>
      </c>
    </row>
    <row r="568" spans="1:2" x14ac:dyDescent="0.3">
      <c r="A568">
        <v>2</v>
      </c>
      <c r="B568" t="s">
        <v>3710</v>
      </c>
    </row>
    <row r="569" spans="1:2" x14ac:dyDescent="0.3">
      <c r="A569">
        <v>2</v>
      </c>
      <c r="B569" t="s">
        <v>3711</v>
      </c>
    </row>
    <row r="570" spans="1:2" x14ac:dyDescent="0.3">
      <c r="A570">
        <v>2</v>
      </c>
      <c r="B570" t="s">
        <v>3712</v>
      </c>
    </row>
    <row r="571" spans="1:2" x14ac:dyDescent="0.3">
      <c r="A571">
        <v>2</v>
      </c>
      <c r="B571" t="s">
        <v>3713</v>
      </c>
    </row>
    <row r="572" spans="1:2" x14ac:dyDescent="0.3">
      <c r="A572">
        <v>2</v>
      </c>
      <c r="B572" t="s">
        <v>3714</v>
      </c>
    </row>
    <row r="573" spans="1:2" x14ac:dyDescent="0.3">
      <c r="A573">
        <v>2</v>
      </c>
      <c r="B573" t="s">
        <v>3715</v>
      </c>
    </row>
    <row r="574" spans="1:2" x14ac:dyDescent="0.3">
      <c r="A574">
        <v>2</v>
      </c>
      <c r="B574" t="s">
        <v>3716</v>
      </c>
    </row>
    <row r="575" spans="1:2" x14ac:dyDescent="0.3">
      <c r="A575">
        <v>2</v>
      </c>
      <c r="B575" t="s">
        <v>3717</v>
      </c>
    </row>
    <row r="576" spans="1:2" x14ac:dyDescent="0.3">
      <c r="A576">
        <v>2</v>
      </c>
      <c r="B576" t="s">
        <v>3718</v>
      </c>
    </row>
    <row r="577" spans="1:2" x14ac:dyDescent="0.3">
      <c r="A577">
        <v>2</v>
      </c>
      <c r="B577" t="s">
        <v>3719</v>
      </c>
    </row>
    <row r="578" spans="1:2" x14ac:dyDescent="0.3">
      <c r="A578">
        <v>2</v>
      </c>
      <c r="B578" t="s">
        <v>3720</v>
      </c>
    </row>
    <row r="579" spans="1:2" x14ac:dyDescent="0.3">
      <c r="A579">
        <v>2</v>
      </c>
      <c r="B579" t="s">
        <v>3721</v>
      </c>
    </row>
    <row r="580" spans="1:2" x14ac:dyDescent="0.3">
      <c r="A580">
        <v>2</v>
      </c>
      <c r="B580" t="s">
        <v>3722</v>
      </c>
    </row>
    <row r="581" spans="1:2" x14ac:dyDescent="0.3">
      <c r="A581">
        <v>2</v>
      </c>
      <c r="B581" t="s">
        <v>3723</v>
      </c>
    </row>
    <row r="582" spans="1:2" x14ac:dyDescent="0.3">
      <c r="A582">
        <v>2</v>
      </c>
      <c r="B582" t="s">
        <v>3724</v>
      </c>
    </row>
    <row r="583" spans="1:2" x14ac:dyDescent="0.3">
      <c r="A583">
        <v>2</v>
      </c>
      <c r="B583" t="s">
        <v>3725</v>
      </c>
    </row>
    <row r="584" spans="1:2" x14ac:dyDescent="0.3">
      <c r="A584">
        <v>2</v>
      </c>
      <c r="B584" t="s">
        <v>3726</v>
      </c>
    </row>
    <row r="585" spans="1:2" x14ac:dyDescent="0.3">
      <c r="A585">
        <v>2</v>
      </c>
      <c r="B585" t="s">
        <v>3727</v>
      </c>
    </row>
    <row r="586" spans="1:2" x14ac:dyDescent="0.3">
      <c r="A586">
        <v>2</v>
      </c>
      <c r="B586" t="s">
        <v>3728</v>
      </c>
    </row>
    <row r="587" spans="1:2" x14ac:dyDescent="0.3">
      <c r="A587">
        <v>2</v>
      </c>
      <c r="B587" t="s">
        <v>3729</v>
      </c>
    </row>
    <row r="588" spans="1:2" x14ac:dyDescent="0.3">
      <c r="A588">
        <v>2</v>
      </c>
      <c r="B588" t="s">
        <v>3730</v>
      </c>
    </row>
    <row r="589" spans="1:2" x14ac:dyDescent="0.3">
      <c r="A589">
        <v>2</v>
      </c>
      <c r="B589" t="s">
        <v>3731</v>
      </c>
    </row>
    <row r="590" spans="1:2" x14ac:dyDescent="0.3">
      <c r="A590">
        <v>2</v>
      </c>
      <c r="B590" t="s">
        <v>3732</v>
      </c>
    </row>
    <row r="591" spans="1:2" x14ac:dyDescent="0.3">
      <c r="A591">
        <v>2</v>
      </c>
      <c r="B591" t="s">
        <v>3733</v>
      </c>
    </row>
    <row r="592" spans="1:2" x14ac:dyDescent="0.3">
      <c r="A592">
        <v>2</v>
      </c>
      <c r="B592" t="s">
        <v>3734</v>
      </c>
    </row>
    <row r="593" spans="1:2" x14ac:dyDescent="0.3">
      <c r="A593">
        <v>2</v>
      </c>
      <c r="B593" t="s">
        <v>3735</v>
      </c>
    </row>
    <row r="594" spans="1:2" x14ac:dyDescent="0.3">
      <c r="A594">
        <v>2</v>
      </c>
      <c r="B594" t="s">
        <v>3736</v>
      </c>
    </row>
    <row r="595" spans="1:2" x14ac:dyDescent="0.3">
      <c r="A595">
        <v>2</v>
      </c>
      <c r="B595" t="s">
        <v>3737</v>
      </c>
    </row>
    <row r="596" spans="1:2" x14ac:dyDescent="0.3">
      <c r="A596">
        <v>2</v>
      </c>
      <c r="B596" t="s">
        <v>3738</v>
      </c>
    </row>
    <row r="597" spans="1:2" x14ac:dyDescent="0.3">
      <c r="A597">
        <v>2</v>
      </c>
      <c r="B597" t="s">
        <v>3739</v>
      </c>
    </row>
    <row r="598" spans="1:2" x14ac:dyDescent="0.3">
      <c r="A598">
        <v>2</v>
      </c>
      <c r="B598" t="s">
        <v>3740</v>
      </c>
    </row>
    <row r="599" spans="1:2" x14ac:dyDescent="0.3">
      <c r="A599">
        <v>2</v>
      </c>
      <c r="B599" t="s">
        <v>3741</v>
      </c>
    </row>
    <row r="600" spans="1:2" x14ac:dyDescent="0.3">
      <c r="A600">
        <v>2</v>
      </c>
      <c r="B600" t="s">
        <v>3742</v>
      </c>
    </row>
    <row r="601" spans="1:2" x14ac:dyDescent="0.3">
      <c r="A601">
        <v>2</v>
      </c>
      <c r="B601" t="s">
        <v>3743</v>
      </c>
    </row>
    <row r="602" spans="1:2" x14ac:dyDescent="0.3">
      <c r="A602">
        <v>2</v>
      </c>
      <c r="B602" t="s">
        <v>3744</v>
      </c>
    </row>
    <row r="603" spans="1:2" x14ac:dyDescent="0.3">
      <c r="A603">
        <v>2</v>
      </c>
      <c r="B603" t="s">
        <v>3745</v>
      </c>
    </row>
    <row r="604" spans="1:2" x14ac:dyDescent="0.3">
      <c r="A604">
        <v>2</v>
      </c>
      <c r="B604" t="s">
        <v>3746</v>
      </c>
    </row>
    <row r="605" spans="1:2" x14ac:dyDescent="0.3">
      <c r="A605">
        <v>2</v>
      </c>
      <c r="B605" t="s">
        <v>3747</v>
      </c>
    </row>
    <row r="606" spans="1:2" x14ac:dyDescent="0.3">
      <c r="A606">
        <v>2</v>
      </c>
      <c r="B606" t="s">
        <v>3748</v>
      </c>
    </row>
    <row r="607" spans="1:2" x14ac:dyDescent="0.3">
      <c r="A607">
        <v>2</v>
      </c>
      <c r="B607" t="s">
        <v>3749</v>
      </c>
    </row>
    <row r="608" spans="1:2" x14ac:dyDescent="0.3">
      <c r="A608">
        <v>2</v>
      </c>
      <c r="B608" t="s">
        <v>3750</v>
      </c>
    </row>
    <row r="609" spans="1:2" x14ac:dyDescent="0.3">
      <c r="A609">
        <v>2</v>
      </c>
      <c r="B609" t="s">
        <v>3751</v>
      </c>
    </row>
    <row r="610" spans="1:2" x14ac:dyDescent="0.3">
      <c r="A610">
        <v>2</v>
      </c>
      <c r="B610" t="s">
        <v>3752</v>
      </c>
    </row>
    <row r="611" spans="1:2" x14ac:dyDescent="0.3">
      <c r="A611">
        <v>2</v>
      </c>
      <c r="B611" t="s">
        <v>3753</v>
      </c>
    </row>
    <row r="612" spans="1:2" x14ac:dyDescent="0.3">
      <c r="A612">
        <v>2</v>
      </c>
      <c r="B612" t="s">
        <v>3754</v>
      </c>
    </row>
    <row r="613" spans="1:2" x14ac:dyDescent="0.3">
      <c r="A613">
        <v>2</v>
      </c>
      <c r="B613" t="s">
        <v>3755</v>
      </c>
    </row>
    <row r="614" spans="1:2" x14ac:dyDescent="0.3">
      <c r="A614">
        <v>2</v>
      </c>
      <c r="B614" t="s">
        <v>3756</v>
      </c>
    </row>
    <row r="615" spans="1:2" x14ac:dyDescent="0.3">
      <c r="A615">
        <v>2</v>
      </c>
      <c r="B615" t="s">
        <v>3757</v>
      </c>
    </row>
    <row r="616" spans="1:2" x14ac:dyDescent="0.3">
      <c r="A616">
        <v>2</v>
      </c>
      <c r="B616" t="s">
        <v>3758</v>
      </c>
    </row>
    <row r="617" spans="1:2" x14ac:dyDescent="0.3">
      <c r="A617">
        <v>2</v>
      </c>
      <c r="B617" t="s">
        <v>4942</v>
      </c>
    </row>
    <row r="618" spans="1:2" x14ac:dyDescent="0.3">
      <c r="A618">
        <v>2</v>
      </c>
      <c r="B618" t="s">
        <v>3759</v>
      </c>
    </row>
    <row r="619" spans="1:2" x14ac:dyDescent="0.3">
      <c r="A619">
        <v>2</v>
      </c>
      <c r="B619" t="s">
        <v>3760</v>
      </c>
    </row>
    <row r="620" spans="1:2" x14ac:dyDescent="0.3">
      <c r="A620">
        <v>2</v>
      </c>
      <c r="B620" t="s">
        <v>3761</v>
      </c>
    </row>
    <row r="621" spans="1:2" x14ac:dyDescent="0.3">
      <c r="A621">
        <v>2</v>
      </c>
      <c r="B621" t="s">
        <v>3762</v>
      </c>
    </row>
    <row r="622" spans="1:2" x14ac:dyDescent="0.3">
      <c r="A622">
        <v>2</v>
      </c>
      <c r="B622" t="s">
        <v>3763</v>
      </c>
    </row>
    <row r="623" spans="1:2" x14ac:dyDescent="0.3">
      <c r="A623">
        <v>2</v>
      </c>
      <c r="B623" t="s">
        <v>3764</v>
      </c>
    </row>
    <row r="624" spans="1:2" x14ac:dyDescent="0.3">
      <c r="A624">
        <v>2</v>
      </c>
      <c r="B624" t="s">
        <v>3765</v>
      </c>
    </row>
    <row r="625" spans="1:2" x14ac:dyDescent="0.3">
      <c r="A625">
        <v>2</v>
      </c>
      <c r="B625" t="s">
        <v>3766</v>
      </c>
    </row>
    <row r="626" spans="1:2" x14ac:dyDescent="0.3">
      <c r="A626">
        <v>2</v>
      </c>
      <c r="B626" t="s">
        <v>3767</v>
      </c>
    </row>
    <row r="627" spans="1:2" x14ac:dyDescent="0.3">
      <c r="A627">
        <v>2</v>
      </c>
      <c r="B627" t="s">
        <v>3768</v>
      </c>
    </row>
    <row r="628" spans="1:2" x14ac:dyDescent="0.3">
      <c r="A628">
        <v>2</v>
      </c>
      <c r="B628" t="s">
        <v>3769</v>
      </c>
    </row>
    <row r="629" spans="1:2" x14ac:dyDescent="0.3">
      <c r="A629">
        <v>2</v>
      </c>
      <c r="B629" t="s">
        <v>4952</v>
      </c>
    </row>
    <row r="630" spans="1:2" x14ac:dyDescent="0.3">
      <c r="A630">
        <v>2</v>
      </c>
      <c r="B630" t="s">
        <v>3770</v>
      </c>
    </row>
    <row r="631" spans="1:2" x14ac:dyDescent="0.3">
      <c r="A631">
        <v>2</v>
      </c>
      <c r="B631" t="s">
        <v>3771</v>
      </c>
    </row>
    <row r="632" spans="1:2" x14ac:dyDescent="0.3">
      <c r="A632">
        <v>2</v>
      </c>
      <c r="B632" t="s">
        <v>3772</v>
      </c>
    </row>
    <row r="633" spans="1:2" x14ac:dyDescent="0.3">
      <c r="A633">
        <v>2</v>
      </c>
      <c r="B633" t="s">
        <v>3773</v>
      </c>
    </row>
    <row r="634" spans="1:2" x14ac:dyDescent="0.3">
      <c r="A634">
        <v>2</v>
      </c>
      <c r="B634" t="s">
        <v>3774</v>
      </c>
    </row>
    <row r="635" spans="1:2" x14ac:dyDescent="0.3">
      <c r="A635">
        <v>2</v>
      </c>
      <c r="B635" t="s">
        <v>3775</v>
      </c>
    </row>
    <row r="636" spans="1:2" x14ac:dyDescent="0.3">
      <c r="A636">
        <v>2</v>
      </c>
      <c r="B636" t="s">
        <v>3776</v>
      </c>
    </row>
    <row r="637" spans="1:2" x14ac:dyDescent="0.3">
      <c r="A637">
        <v>2</v>
      </c>
      <c r="B637" t="s">
        <v>3777</v>
      </c>
    </row>
    <row r="638" spans="1:2" x14ac:dyDescent="0.3">
      <c r="A638">
        <v>2</v>
      </c>
      <c r="B638" t="s">
        <v>3778</v>
      </c>
    </row>
    <row r="639" spans="1:2" x14ac:dyDescent="0.3">
      <c r="A639">
        <v>2</v>
      </c>
      <c r="B639" t="s">
        <v>3779</v>
      </c>
    </row>
    <row r="640" spans="1:2" x14ac:dyDescent="0.3">
      <c r="A640">
        <v>2</v>
      </c>
      <c r="B640" t="s">
        <v>3780</v>
      </c>
    </row>
    <row r="641" spans="1:2" x14ac:dyDescent="0.3">
      <c r="A641">
        <v>2</v>
      </c>
      <c r="B641" t="s">
        <v>3781</v>
      </c>
    </row>
    <row r="642" spans="1:2" x14ac:dyDescent="0.3">
      <c r="A642">
        <v>2</v>
      </c>
      <c r="B642" t="s">
        <v>3782</v>
      </c>
    </row>
    <row r="643" spans="1:2" x14ac:dyDescent="0.3">
      <c r="A643">
        <v>2</v>
      </c>
      <c r="B643" t="s">
        <v>3783</v>
      </c>
    </row>
    <row r="644" spans="1:2" x14ac:dyDescent="0.3">
      <c r="A644">
        <v>2</v>
      </c>
      <c r="B644" t="s">
        <v>4943</v>
      </c>
    </row>
    <row r="645" spans="1:2" x14ac:dyDescent="0.3">
      <c r="A645">
        <v>2</v>
      </c>
      <c r="B645" t="s">
        <v>3784</v>
      </c>
    </row>
    <row r="646" spans="1:2" x14ac:dyDescent="0.3">
      <c r="A646">
        <v>2</v>
      </c>
      <c r="B646" t="s">
        <v>3785</v>
      </c>
    </row>
    <row r="647" spans="1:2" x14ac:dyDescent="0.3">
      <c r="A647">
        <v>2</v>
      </c>
      <c r="B647" t="s">
        <v>3786</v>
      </c>
    </row>
    <row r="648" spans="1:2" x14ac:dyDescent="0.3">
      <c r="A648">
        <v>2</v>
      </c>
      <c r="B648" t="s">
        <v>3787</v>
      </c>
    </row>
    <row r="649" spans="1:2" x14ac:dyDescent="0.3">
      <c r="A649">
        <v>2</v>
      </c>
      <c r="B649" t="s">
        <v>4944</v>
      </c>
    </row>
    <row r="650" spans="1:2" x14ac:dyDescent="0.3">
      <c r="A650">
        <v>2</v>
      </c>
      <c r="B650" t="s">
        <v>3788</v>
      </c>
    </row>
    <row r="651" spans="1:2" x14ac:dyDescent="0.3">
      <c r="A651">
        <v>2</v>
      </c>
      <c r="B651" t="s">
        <v>3789</v>
      </c>
    </row>
    <row r="652" spans="1:2" x14ac:dyDescent="0.3">
      <c r="A652">
        <v>2</v>
      </c>
      <c r="B652" t="s">
        <v>3790</v>
      </c>
    </row>
    <row r="653" spans="1:2" x14ac:dyDescent="0.3">
      <c r="A653">
        <v>2</v>
      </c>
      <c r="B653" t="s">
        <v>3791</v>
      </c>
    </row>
    <row r="654" spans="1:2" x14ac:dyDescent="0.3">
      <c r="A654">
        <v>2</v>
      </c>
      <c r="B654" t="s">
        <v>3792</v>
      </c>
    </row>
    <row r="655" spans="1:2" x14ac:dyDescent="0.3">
      <c r="A655">
        <v>2</v>
      </c>
      <c r="B655" t="s">
        <v>4953</v>
      </c>
    </row>
    <row r="656" spans="1:2" x14ac:dyDescent="0.3">
      <c r="A656">
        <v>2</v>
      </c>
      <c r="B656" t="s">
        <v>3793</v>
      </c>
    </row>
    <row r="657" spans="1:2" x14ac:dyDescent="0.3">
      <c r="A657">
        <v>2</v>
      </c>
      <c r="B657" t="s">
        <v>3794</v>
      </c>
    </row>
    <row r="658" spans="1:2" x14ac:dyDescent="0.3">
      <c r="A658">
        <v>2</v>
      </c>
      <c r="B658" t="s">
        <v>3795</v>
      </c>
    </row>
    <row r="659" spans="1:2" x14ac:dyDescent="0.3">
      <c r="A659">
        <v>2</v>
      </c>
      <c r="B659" t="s">
        <v>3796</v>
      </c>
    </row>
    <row r="660" spans="1:2" x14ac:dyDescent="0.3">
      <c r="A660">
        <v>2</v>
      </c>
      <c r="B660" t="s">
        <v>3797</v>
      </c>
    </row>
    <row r="661" spans="1:2" x14ac:dyDescent="0.3">
      <c r="A661">
        <v>2</v>
      </c>
      <c r="B661" t="s">
        <v>3798</v>
      </c>
    </row>
    <row r="662" spans="1:2" x14ac:dyDescent="0.3">
      <c r="A662">
        <v>2</v>
      </c>
      <c r="B662" t="s">
        <v>3799</v>
      </c>
    </row>
    <row r="663" spans="1:2" x14ac:dyDescent="0.3">
      <c r="A663">
        <v>2</v>
      </c>
      <c r="B663" t="s">
        <v>3800</v>
      </c>
    </row>
    <row r="664" spans="1:2" x14ac:dyDescent="0.3">
      <c r="A664">
        <v>2</v>
      </c>
      <c r="B664" t="s">
        <v>3801</v>
      </c>
    </row>
    <row r="665" spans="1:2" x14ac:dyDescent="0.3">
      <c r="A665">
        <v>2</v>
      </c>
      <c r="B665" t="s">
        <v>3802</v>
      </c>
    </row>
    <row r="666" spans="1:2" x14ac:dyDescent="0.3">
      <c r="A666">
        <v>2</v>
      </c>
      <c r="B666" t="s">
        <v>3803</v>
      </c>
    </row>
    <row r="667" spans="1:2" x14ac:dyDescent="0.3">
      <c r="A667">
        <v>2</v>
      </c>
      <c r="B667" t="s">
        <v>3804</v>
      </c>
    </row>
    <row r="668" spans="1:2" x14ac:dyDescent="0.3">
      <c r="A668">
        <v>2</v>
      </c>
      <c r="B668" t="s">
        <v>3805</v>
      </c>
    </row>
    <row r="669" spans="1:2" x14ac:dyDescent="0.3">
      <c r="A669">
        <v>2</v>
      </c>
      <c r="B669" t="s">
        <v>3806</v>
      </c>
    </row>
    <row r="670" spans="1:2" x14ac:dyDescent="0.3">
      <c r="A670">
        <v>2</v>
      </c>
      <c r="B670" t="s">
        <v>3807</v>
      </c>
    </row>
    <row r="671" spans="1:2" x14ac:dyDescent="0.3">
      <c r="A671">
        <v>2</v>
      </c>
      <c r="B671" t="s">
        <v>3808</v>
      </c>
    </row>
    <row r="672" spans="1:2" x14ac:dyDescent="0.3">
      <c r="A672">
        <v>2</v>
      </c>
      <c r="B672" t="s">
        <v>3809</v>
      </c>
    </row>
    <row r="673" spans="1:2" x14ac:dyDescent="0.3">
      <c r="A673">
        <v>2</v>
      </c>
      <c r="B673" t="s">
        <v>3810</v>
      </c>
    </row>
    <row r="674" spans="1:2" x14ac:dyDescent="0.3">
      <c r="A674">
        <v>2</v>
      </c>
      <c r="B674" t="s">
        <v>3811</v>
      </c>
    </row>
    <row r="675" spans="1:2" x14ac:dyDescent="0.3">
      <c r="A675">
        <v>2</v>
      </c>
      <c r="B675" t="s">
        <v>3812</v>
      </c>
    </row>
    <row r="676" spans="1:2" x14ac:dyDescent="0.3">
      <c r="A676">
        <v>2</v>
      </c>
      <c r="B676" t="s">
        <v>3813</v>
      </c>
    </row>
    <row r="677" spans="1:2" x14ac:dyDescent="0.3">
      <c r="A677">
        <v>2</v>
      </c>
      <c r="B677" t="s">
        <v>3814</v>
      </c>
    </row>
    <row r="678" spans="1:2" x14ac:dyDescent="0.3">
      <c r="A678">
        <v>2</v>
      </c>
      <c r="B678" t="s">
        <v>3815</v>
      </c>
    </row>
    <row r="679" spans="1:2" x14ac:dyDescent="0.3">
      <c r="A679">
        <v>2</v>
      </c>
      <c r="B679" t="s">
        <v>3816</v>
      </c>
    </row>
    <row r="680" spans="1:2" x14ac:dyDescent="0.3">
      <c r="A680">
        <v>2</v>
      </c>
      <c r="B680" t="s">
        <v>3817</v>
      </c>
    </row>
    <row r="681" spans="1:2" x14ac:dyDescent="0.3">
      <c r="A681">
        <v>2</v>
      </c>
      <c r="B681" t="s">
        <v>3818</v>
      </c>
    </row>
    <row r="682" spans="1:2" x14ac:dyDescent="0.3">
      <c r="A682">
        <v>2</v>
      </c>
      <c r="B682" t="s">
        <v>3819</v>
      </c>
    </row>
    <row r="683" spans="1:2" x14ac:dyDescent="0.3">
      <c r="A683">
        <v>2</v>
      </c>
      <c r="B683" t="s">
        <v>3820</v>
      </c>
    </row>
    <row r="684" spans="1:2" x14ac:dyDescent="0.3">
      <c r="A684">
        <v>2</v>
      </c>
      <c r="B684" t="s">
        <v>3821</v>
      </c>
    </row>
    <row r="685" spans="1:2" x14ac:dyDescent="0.3">
      <c r="A685">
        <v>2</v>
      </c>
      <c r="B685" t="s">
        <v>3822</v>
      </c>
    </row>
    <row r="686" spans="1:2" x14ac:dyDescent="0.3">
      <c r="A686">
        <v>2</v>
      </c>
      <c r="B686" t="s">
        <v>3823</v>
      </c>
    </row>
    <row r="687" spans="1:2" x14ac:dyDescent="0.3">
      <c r="A687">
        <v>2</v>
      </c>
      <c r="B687" t="s">
        <v>3824</v>
      </c>
    </row>
    <row r="688" spans="1:2" x14ac:dyDescent="0.3">
      <c r="A688">
        <v>2</v>
      </c>
      <c r="B688" t="s">
        <v>3825</v>
      </c>
    </row>
    <row r="689" spans="1:2" x14ac:dyDescent="0.3">
      <c r="A689">
        <v>2</v>
      </c>
      <c r="B689" t="s">
        <v>3826</v>
      </c>
    </row>
    <row r="690" spans="1:2" x14ac:dyDescent="0.3">
      <c r="A690">
        <v>2</v>
      </c>
      <c r="B690" t="s">
        <v>3827</v>
      </c>
    </row>
    <row r="691" spans="1:2" x14ac:dyDescent="0.3">
      <c r="A691">
        <v>2</v>
      </c>
      <c r="B691" t="s">
        <v>3828</v>
      </c>
    </row>
    <row r="692" spans="1:2" x14ac:dyDescent="0.3">
      <c r="A692">
        <v>2</v>
      </c>
      <c r="B692" t="s">
        <v>3829</v>
      </c>
    </row>
    <row r="693" spans="1:2" x14ac:dyDescent="0.3">
      <c r="A693">
        <v>2</v>
      </c>
      <c r="B693" t="s">
        <v>3830</v>
      </c>
    </row>
    <row r="694" spans="1:2" x14ac:dyDescent="0.3">
      <c r="A694">
        <v>2</v>
      </c>
      <c r="B694" t="s">
        <v>3831</v>
      </c>
    </row>
    <row r="695" spans="1:2" x14ac:dyDescent="0.3">
      <c r="A695">
        <v>2</v>
      </c>
      <c r="B695" t="s">
        <v>3832</v>
      </c>
    </row>
    <row r="696" spans="1:2" x14ac:dyDescent="0.3">
      <c r="A696">
        <v>2</v>
      </c>
      <c r="B696" t="s">
        <v>3833</v>
      </c>
    </row>
    <row r="697" spans="1:2" x14ac:dyDescent="0.3">
      <c r="A697">
        <v>2</v>
      </c>
      <c r="B697" t="s">
        <v>3834</v>
      </c>
    </row>
    <row r="698" spans="1:2" x14ac:dyDescent="0.3">
      <c r="A698">
        <v>2</v>
      </c>
      <c r="B698" t="s">
        <v>3835</v>
      </c>
    </row>
    <row r="699" spans="1:2" x14ac:dyDescent="0.3">
      <c r="A699">
        <v>2</v>
      </c>
      <c r="B699" t="s">
        <v>3836</v>
      </c>
    </row>
    <row r="700" spans="1:2" x14ac:dyDescent="0.3">
      <c r="A700">
        <v>2</v>
      </c>
      <c r="B700" t="s">
        <v>3837</v>
      </c>
    </row>
    <row r="701" spans="1:2" x14ac:dyDescent="0.3">
      <c r="A701">
        <v>2</v>
      </c>
      <c r="B701" t="s">
        <v>3838</v>
      </c>
    </row>
    <row r="702" spans="1:2" x14ac:dyDescent="0.3">
      <c r="A702">
        <v>2</v>
      </c>
      <c r="B702" t="s">
        <v>3839</v>
      </c>
    </row>
    <row r="703" spans="1:2" x14ac:dyDescent="0.3">
      <c r="A703">
        <v>2</v>
      </c>
      <c r="B703" t="s">
        <v>3840</v>
      </c>
    </row>
    <row r="704" spans="1:2" x14ac:dyDescent="0.3">
      <c r="A704">
        <v>2</v>
      </c>
      <c r="B704" t="s">
        <v>3841</v>
      </c>
    </row>
    <row r="705" spans="1:2" x14ac:dyDescent="0.3">
      <c r="A705">
        <v>2</v>
      </c>
      <c r="B705" t="s">
        <v>3842</v>
      </c>
    </row>
    <row r="706" spans="1:2" x14ac:dyDescent="0.3">
      <c r="A706">
        <v>2</v>
      </c>
      <c r="B706" t="s">
        <v>3843</v>
      </c>
    </row>
    <row r="707" spans="1:2" x14ac:dyDescent="0.3">
      <c r="A707">
        <v>2</v>
      </c>
      <c r="B707" t="s">
        <v>3844</v>
      </c>
    </row>
    <row r="708" spans="1:2" x14ac:dyDescent="0.3">
      <c r="A708">
        <v>2</v>
      </c>
      <c r="B708" t="s">
        <v>3845</v>
      </c>
    </row>
    <row r="709" spans="1:2" x14ac:dyDescent="0.3">
      <c r="A709">
        <v>2</v>
      </c>
      <c r="B709" t="s">
        <v>3180</v>
      </c>
    </row>
    <row r="710" spans="1:2" x14ac:dyDescent="0.3">
      <c r="A710">
        <v>2</v>
      </c>
      <c r="B710" t="s">
        <v>3846</v>
      </c>
    </row>
    <row r="711" spans="1:2" x14ac:dyDescent="0.3">
      <c r="A711">
        <v>2</v>
      </c>
      <c r="B711" t="s">
        <v>3847</v>
      </c>
    </row>
    <row r="712" spans="1:2" x14ac:dyDescent="0.3">
      <c r="A712">
        <v>2</v>
      </c>
      <c r="B712" t="s">
        <v>3848</v>
      </c>
    </row>
    <row r="713" spans="1:2" x14ac:dyDescent="0.3">
      <c r="A713">
        <v>2</v>
      </c>
      <c r="B713" t="s">
        <v>3849</v>
      </c>
    </row>
    <row r="714" spans="1:2" x14ac:dyDescent="0.3">
      <c r="A714">
        <v>2</v>
      </c>
      <c r="B714" t="s">
        <v>3850</v>
      </c>
    </row>
    <row r="715" spans="1:2" x14ac:dyDescent="0.3">
      <c r="A715">
        <v>2</v>
      </c>
      <c r="B715" t="s">
        <v>3851</v>
      </c>
    </row>
    <row r="716" spans="1:2" x14ac:dyDescent="0.3">
      <c r="A716">
        <v>2</v>
      </c>
      <c r="B716" t="s">
        <v>3852</v>
      </c>
    </row>
    <row r="717" spans="1:2" x14ac:dyDescent="0.3">
      <c r="A717">
        <v>2</v>
      </c>
      <c r="B717" t="s">
        <v>3853</v>
      </c>
    </row>
    <row r="718" spans="1:2" x14ac:dyDescent="0.3">
      <c r="A718">
        <v>2</v>
      </c>
      <c r="B718" t="s">
        <v>3854</v>
      </c>
    </row>
    <row r="719" spans="1:2" x14ac:dyDescent="0.3">
      <c r="A719">
        <v>2</v>
      </c>
      <c r="B719" t="s">
        <v>4852</v>
      </c>
    </row>
    <row r="720" spans="1:2" x14ac:dyDescent="0.3">
      <c r="A720">
        <v>2</v>
      </c>
      <c r="B720" t="s">
        <v>3855</v>
      </c>
    </row>
    <row r="721" spans="1:2" x14ac:dyDescent="0.3">
      <c r="A721">
        <v>2</v>
      </c>
      <c r="B721" t="s">
        <v>3856</v>
      </c>
    </row>
    <row r="722" spans="1:2" x14ac:dyDescent="0.3">
      <c r="A722">
        <v>2</v>
      </c>
      <c r="B722" t="s">
        <v>3857</v>
      </c>
    </row>
    <row r="723" spans="1:2" x14ac:dyDescent="0.3">
      <c r="A723">
        <v>2</v>
      </c>
      <c r="B723" t="s">
        <v>3858</v>
      </c>
    </row>
    <row r="724" spans="1:2" x14ac:dyDescent="0.3">
      <c r="A724">
        <v>2</v>
      </c>
      <c r="B724" t="s">
        <v>3859</v>
      </c>
    </row>
    <row r="725" spans="1:2" x14ac:dyDescent="0.3">
      <c r="A725">
        <v>2</v>
      </c>
      <c r="B725" t="s">
        <v>3860</v>
      </c>
    </row>
    <row r="726" spans="1:2" x14ac:dyDescent="0.3">
      <c r="A726">
        <v>2</v>
      </c>
      <c r="B726" t="s">
        <v>3861</v>
      </c>
    </row>
    <row r="727" spans="1:2" x14ac:dyDescent="0.3">
      <c r="A727">
        <v>2</v>
      </c>
      <c r="B727" t="s">
        <v>3862</v>
      </c>
    </row>
    <row r="728" spans="1:2" x14ac:dyDescent="0.3">
      <c r="A728">
        <v>1</v>
      </c>
      <c r="B728" t="s">
        <v>3863</v>
      </c>
    </row>
    <row r="729" spans="1:2" x14ac:dyDescent="0.3">
      <c r="A729">
        <v>1</v>
      </c>
      <c r="B729" t="s">
        <v>3864</v>
      </c>
    </row>
    <row r="730" spans="1:2" x14ac:dyDescent="0.3">
      <c r="A730">
        <v>1</v>
      </c>
      <c r="B730" t="s">
        <v>3865</v>
      </c>
    </row>
    <row r="731" spans="1:2" x14ac:dyDescent="0.3">
      <c r="A731">
        <v>1</v>
      </c>
      <c r="B731" t="s">
        <v>3866</v>
      </c>
    </row>
    <row r="732" spans="1:2" x14ac:dyDescent="0.3">
      <c r="A732">
        <v>1</v>
      </c>
      <c r="B732" t="s">
        <v>3867</v>
      </c>
    </row>
    <row r="733" spans="1:2" x14ac:dyDescent="0.3">
      <c r="A733">
        <v>1</v>
      </c>
      <c r="B733" t="s">
        <v>3868</v>
      </c>
    </row>
    <row r="734" spans="1:2" x14ac:dyDescent="0.3">
      <c r="A734">
        <v>1</v>
      </c>
      <c r="B734" t="s">
        <v>2255</v>
      </c>
    </row>
    <row r="735" spans="1:2" x14ac:dyDescent="0.3">
      <c r="A735">
        <v>1</v>
      </c>
      <c r="B735" t="s">
        <v>3869</v>
      </c>
    </row>
    <row r="736" spans="1:2" x14ac:dyDescent="0.3">
      <c r="A736">
        <v>1</v>
      </c>
      <c r="B736" t="s">
        <v>3870</v>
      </c>
    </row>
    <row r="737" spans="1:2" x14ac:dyDescent="0.3">
      <c r="A737">
        <v>1</v>
      </c>
      <c r="B737" t="s">
        <v>3871</v>
      </c>
    </row>
    <row r="738" spans="1:2" x14ac:dyDescent="0.3">
      <c r="A738">
        <v>1</v>
      </c>
      <c r="B738" t="s">
        <v>3872</v>
      </c>
    </row>
    <row r="739" spans="1:2" x14ac:dyDescent="0.3">
      <c r="A739">
        <v>1</v>
      </c>
      <c r="B739" t="s">
        <v>3873</v>
      </c>
    </row>
    <row r="740" spans="1:2" x14ac:dyDescent="0.3">
      <c r="A740">
        <v>1</v>
      </c>
      <c r="B740" t="s">
        <v>3874</v>
      </c>
    </row>
    <row r="741" spans="1:2" x14ac:dyDescent="0.3">
      <c r="A741">
        <v>1</v>
      </c>
      <c r="B741" t="s">
        <v>3875</v>
      </c>
    </row>
    <row r="742" spans="1:2" x14ac:dyDescent="0.3">
      <c r="A742">
        <v>1</v>
      </c>
      <c r="B742" t="s">
        <v>3876</v>
      </c>
    </row>
    <row r="743" spans="1:2" x14ac:dyDescent="0.3">
      <c r="A743">
        <v>1</v>
      </c>
      <c r="B743" t="s">
        <v>3877</v>
      </c>
    </row>
    <row r="744" spans="1:2" x14ac:dyDescent="0.3">
      <c r="A744">
        <v>1</v>
      </c>
      <c r="B744" t="s">
        <v>3878</v>
      </c>
    </row>
    <row r="745" spans="1:2" x14ac:dyDescent="0.3">
      <c r="A745">
        <v>1</v>
      </c>
      <c r="B745" t="s">
        <v>3879</v>
      </c>
    </row>
    <row r="746" spans="1:2" x14ac:dyDescent="0.3">
      <c r="A746">
        <v>1</v>
      </c>
      <c r="B746" t="s">
        <v>3880</v>
      </c>
    </row>
    <row r="747" spans="1:2" x14ac:dyDescent="0.3">
      <c r="A747">
        <v>1</v>
      </c>
      <c r="B747" t="s">
        <v>3881</v>
      </c>
    </row>
    <row r="748" spans="1:2" x14ac:dyDescent="0.3">
      <c r="A748">
        <v>1</v>
      </c>
      <c r="B748" t="s">
        <v>3882</v>
      </c>
    </row>
    <row r="749" spans="1:2" x14ac:dyDescent="0.3">
      <c r="A749">
        <v>1</v>
      </c>
      <c r="B749" t="s">
        <v>3883</v>
      </c>
    </row>
    <row r="750" spans="1:2" x14ac:dyDescent="0.3">
      <c r="A750">
        <v>1</v>
      </c>
      <c r="B750" t="s">
        <v>3884</v>
      </c>
    </row>
    <row r="751" spans="1:2" x14ac:dyDescent="0.3">
      <c r="A751">
        <v>1</v>
      </c>
      <c r="B751" t="s">
        <v>3885</v>
      </c>
    </row>
    <row r="752" spans="1:2" x14ac:dyDescent="0.3">
      <c r="A752">
        <v>1</v>
      </c>
      <c r="B752" t="s">
        <v>3886</v>
      </c>
    </row>
    <row r="753" spans="1:2" x14ac:dyDescent="0.3">
      <c r="A753">
        <v>1</v>
      </c>
      <c r="B753" t="s">
        <v>3887</v>
      </c>
    </row>
    <row r="754" spans="1:2" x14ac:dyDescent="0.3">
      <c r="A754">
        <v>1</v>
      </c>
      <c r="B754" t="s">
        <v>3888</v>
      </c>
    </row>
    <row r="755" spans="1:2" x14ac:dyDescent="0.3">
      <c r="A755">
        <v>1</v>
      </c>
      <c r="B755" t="s">
        <v>3889</v>
      </c>
    </row>
    <row r="756" spans="1:2" x14ac:dyDescent="0.3">
      <c r="A756">
        <v>1</v>
      </c>
      <c r="B756" t="s">
        <v>3890</v>
      </c>
    </row>
    <row r="757" spans="1:2" x14ac:dyDescent="0.3">
      <c r="A757">
        <v>1</v>
      </c>
      <c r="B757" t="s">
        <v>3891</v>
      </c>
    </row>
    <row r="758" spans="1:2" x14ac:dyDescent="0.3">
      <c r="A758">
        <v>1</v>
      </c>
      <c r="B758" t="s">
        <v>3892</v>
      </c>
    </row>
    <row r="759" spans="1:2" x14ac:dyDescent="0.3">
      <c r="A759">
        <v>1</v>
      </c>
      <c r="B759" t="s">
        <v>3893</v>
      </c>
    </row>
    <row r="760" spans="1:2" x14ac:dyDescent="0.3">
      <c r="A760">
        <v>1</v>
      </c>
      <c r="B760" t="s">
        <v>3894</v>
      </c>
    </row>
    <row r="761" spans="1:2" x14ac:dyDescent="0.3">
      <c r="A761">
        <v>1</v>
      </c>
      <c r="B761" t="s">
        <v>3895</v>
      </c>
    </row>
    <row r="762" spans="1:2" x14ac:dyDescent="0.3">
      <c r="A762">
        <v>1</v>
      </c>
      <c r="B762" t="s">
        <v>3896</v>
      </c>
    </row>
    <row r="763" spans="1:2" x14ac:dyDescent="0.3">
      <c r="A763">
        <v>1</v>
      </c>
      <c r="B763" t="s">
        <v>3897</v>
      </c>
    </row>
    <row r="764" spans="1:2" x14ac:dyDescent="0.3">
      <c r="A764">
        <v>1</v>
      </c>
      <c r="B764" t="s">
        <v>3898</v>
      </c>
    </row>
    <row r="765" spans="1:2" x14ac:dyDescent="0.3">
      <c r="A765">
        <v>1</v>
      </c>
      <c r="B765" t="s">
        <v>3899</v>
      </c>
    </row>
    <row r="766" spans="1:2" x14ac:dyDescent="0.3">
      <c r="A766">
        <v>1</v>
      </c>
      <c r="B766" t="s">
        <v>3900</v>
      </c>
    </row>
    <row r="767" spans="1:2" x14ac:dyDescent="0.3">
      <c r="A767">
        <v>1</v>
      </c>
      <c r="B767" t="s">
        <v>3901</v>
      </c>
    </row>
    <row r="768" spans="1:2" x14ac:dyDescent="0.3">
      <c r="A768">
        <v>1</v>
      </c>
      <c r="B768" t="s">
        <v>3902</v>
      </c>
    </row>
    <row r="769" spans="1:2" x14ac:dyDescent="0.3">
      <c r="A769">
        <v>1</v>
      </c>
      <c r="B769" t="s">
        <v>3903</v>
      </c>
    </row>
    <row r="770" spans="1:2" x14ac:dyDescent="0.3">
      <c r="A770">
        <v>1</v>
      </c>
      <c r="B770" t="s">
        <v>3904</v>
      </c>
    </row>
    <row r="771" spans="1:2" x14ac:dyDescent="0.3">
      <c r="A771">
        <v>1</v>
      </c>
      <c r="B771" t="s">
        <v>3905</v>
      </c>
    </row>
    <row r="772" spans="1:2" x14ac:dyDescent="0.3">
      <c r="A772">
        <v>1</v>
      </c>
      <c r="B772" t="s">
        <v>3906</v>
      </c>
    </row>
    <row r="773" spans="1:2" x14ac:dyDescent="0.3">
      <c r="A773">
        <v>1</v>
      </c>
      <c r="B773" t="s">
        <v>3907</v>
      </c>
    </row>
    <row r="774" spans="1:2" x14ac:dyDescent="0.3">
      <c r="A774">
        <v>1</v>
      </c>
      <c r="B774" t="s">
        <v>3908</v>
      </c>
    </row>
    <row r="775" spans="1:2" x14ac:dyDescent="0.3">
      <c r="A775">
        <v>1</v>
      </c>
      <c r="B775" t="s">
        <v>3909</v>
      </c>
    </row>
    <row r="776" spans="1:2" x14ac:dyDescent="0.3">
      <c r="A776">
        <v>1</v>
      </c>
      <c r="B776" t="s">
        <v>3910</v>
      </c>
    </row>
    <row r="777" spans="1:2" x14ac:dyDescent="0.3">
      <c r="A777">
        <v>1</v>
      </c>
      <c r="B777" t="s">
        <v>3911</v>
      </c>
    </row>
    <row r="778" spans="1:2" x14ac:dyDescent="0.3">
      <c r="A778">
        <v>1</v>
      </c>
      <c r="B778" t="s">
        <v>3912</v>
      </c>
    </row>
    <row r="779" spans="1:2" x14ac:dyDescent="0.3">
      <c r="A779">
        <v>1</v>
      </c>
      <c r="B779" t="s">
        <v>3913</v>
      </c>
    </row>
    <row r="780" spans="1:2" x14ac:dyDescent="0.3">
      <c r="A780">
        <v>1</v>
      </c>
      <c r="B780" t="s">
        <v>3914</v>
      </c>
    </row>
    <row r="781" spans="1:2" x14ac:dyDescent="0.3">
      <c r="A781">
        <v>1</v>
      </c>
      <c r="B781" t="s">
        <v>3915</v>
      </c>
    </row>
    <row r="782" spans="1:2" x14ac:dyDescent="0.3">
      <c r="A782">
        <v>1</v>
      </c>
      <c r="B782" t="s">
        <v>3916</v>
      </c>
    </row>
    <row r="783" spans="1:2" x14ac:dyDescent="0.3">
      <c r="A783">
        <v>1</v>
      </c>
      <c r="B783" t="s">
        <v>3917</v>
      </c>
    </row>
    <row r="784" spans="1:2" x14ac:dyDescent="0.3">
      <c r="A784">
        <v>1</v>
      </c>
      <c r="B784" t="s">
        <v>3918</v>
      </c>
    </row>
    <row r="785" spans="1:2" x14ac:dyDescent="0.3">
      <c r="A785">
        <v>1</v>
      </c>
      <c r="B785" t="s">
        <v>3919</v>
      </c>
    </row>
    <row r="786" spans="1:2" x14ac:dyDescent="0.3">
      <c r="A786">
        <v>1</v>
      </c>
      <c r="B786" t="s">
        <v>3920</v>
      </c>
    </row>
    <row r="787" spans="1:2" x14ac:dyDescent="0.3">
      <c r="A787">
        <v>1</v>
      </c>
      <c r="B787" t="s">
        <v>3921</v>
      </c>
    </row>
    <row r="788" spans="1:2" x14ac:dyDescent="0.3">
      <c r="A788">
        <v>1</v>
      </c>
      <c r="B788" t="s">
        <v>3922</v>
      </c>
    </row>
    <row r="789" spans="1:2" x14ac:dyDescent="0.3">
      <c r="A789">
        <v>1</v>
      </c>
      <c r="B789" t="s">
        <v>3923</v>
      </c>
    </row>
    <row r="790" spans="1:2" x14ac:dyDescent="0.3">
      <c r="A790">
        <v>1</v>
      </c>
      <c r="B790" t="s">
        <v>3924</v>
      </c>
    </row>
    <row r="791" spans="1:2" x14ac:dyDescent="0.3">
      <c r="A791">
        <v>1</v>
      </c>
      <c r="B791" t="s">
        <v>3925</v>
      </c>
    </row>
    <row r="792" spans="1:2" x14ac:dyDescent="0.3">
      <c r="A792">
        <v>1</v>
      </c>
      <c r="B792" t="s">
        <v>3926</v>
      </c>
    </row>
    <row r="793" spans="1:2" x14ac:dyDescent="0.3">
      <c r="A793">
        <v>1</v>
      </c>
      <c r="B793" t="s">
        <v>3927</v>
      </c>
    </row>
    <row r="794" spans="1:2" x14ac:dyDescent="0.3">
      <c r="A794">
        <v>1</v>
      </c>
      <c r="B794" t="s">
        <v>3928</v>
      </c>
    </row>
    <row r="795" spans="1:2" x14ac:dyDescent="0.3">
      <c r="A795">
        <v>1</v>
      </c>
      <c r="B795" t="s">
        <v>3929</v>
      </c>
    </row>
    <row r="796" spans="1:2" x14ac:dyDescent="0.3">
      <c r="A796">
        <v>1</v>
      </c>
      <c r="B796" t="s">
        <v>3930</v>
      </c>
    </row>
    <row r="797" spans="1:2" x14ac:dyDescent="0.3">
      <c r="A797">
        <v>1</v>
      </c>
      <c r="B797" t="s">
        <v>3931</v>
      </c>
    </row>
    <row r="798" spans="1:2" x14ac:dyDescent="0.3">
      <c r="A798">
        <v>1</v>
      </c>
      <c r="B798" t="s">
        <v>3932</v>
      </c>
    </row>
    <row r="799" spans="1:2" x14ac:dyDescent="0.3">
      <c r="A799">
        <v>1</v>
      </c>
      <c r="B799" t="s">
        <v>3933</v>
      </c>
    </row>
    <row r="800" spans="1:2" x14ac:dyDescent="0.3">
      <c r="A800">
        <v>1</v>
      </c>
      <c r="B800" t="s">
        <v>3934</v>
      </c>
    </row>
    <row r="801" spans="1:2" x14ac:dyDescent="0.3">
      <c r="A801">
        <v>1</v>
      </c>
      <c r="B801" t="s">
        <v>3935</v>
      </c>
    </row>
    <row r="802" spans="1:2" x14ac:dyDescent="0.3">
      <c r="A802">
        <v>1</v>
      </c>
      <c r="B802" t="s">
        <v>3936</v>
      </c>
    </row>
    <row r="803" spans="1:2" x14ac:dyDescent="0.3">
      <c r="A803">
        <v>1</v>
      </c>
      <c r="B803" t="s">
        <v>3937</v>
      </c>
    </row>
    <row r="804" spans="1:2" x14ac:dyDescent="0.3">
      <c r="A804">
        <v>1</v>
      </c>
      <c r="B804" t="s">
        <v>3938</v>
      </c>
    </row>
    <row r="805" spans="1:2" x14ac:dyDescent="0.3">
      <c r="A805">
        <v>1</v>
      </c>
      <c r="B805" t="s">
        <v>3939</v>
      </c>
    </row>
    <row r="806" spans="1:2" x14ac:dyDescent="0.3">
      <c r="A806">
        <v>1</v>
      </c>
      <c r="B806" t="s">
        <v>3940</v>
      </c>
    </row>
    <row r="807" spans="1:2" x14ac:dyDescent="0.3">
      <c r="A807">
        <v>1</v>
      </c>
      <c r="B807" t="s">
        <v>3941</v>
      </c>
    </row>
    <row r="808" spans="1:2" x14ac:dyDescent="0.3">
      <c r="A808">
        <v>1</v>
      </c>
      <c r="B808" t="s">
        <v>3942</v>
      </c>
    </row>
    <row r="809" spans="1:2" x14ac:dyDescent="0.3">
      <c r="A809">
        <v>1</v>
      </c>
      <c r="B809" t="s">
        <v>3943</v>
      </c>
    </row>
    <row r="810" spans="1:2" x14ac:dyDescent="0.3">
      <c r="A810">
        <v>1</v>
      </c>
      <c r="B810" t="s">
        <v>3944</v>
      </c>
    </row>
    <row r="811" spans="1:2" x14ac:dyDescent="0.3">
      <c r="A811">
        <v>1</v>
      </c>
      <c r="B811" t="s">
        <v>3945</v>
      </c>
    </row>
    <row r="812" spans="1:2" x14ac:dyDescent="0.3">
      <c r="A812">
        <v>1</v>
      </c>
      <c r="B812" t="s">
        <v>3946</v>
      </c>
    </row>
    <row r="813" spans="1:2" x14ac:dyDescent="0.3">
      <c r="A813">
        <v>1</v>
      </c>
      <c r="B813" t="s">
        <v>3947</v>
      </c>
    </row>
    <row r="814" spans="1:2" x14ac:dyDescent="0.3">
      <c r="A814">
        <v>1</v>
      </c>
      <c r="B814" t="s">
        <v>3948</v>
      </c>
    </row>
    <row r="815" spans="1:2" x14ac:dyDescent="0.3">
      <c r="A815">
        <v>1</v>
      </c>
      <c r="B815" t="s">
        <v>3949</v>
      </c>
    </row>
    <row r="816" spans="1:2" x14ac:dyDescent="0.3">
      <c r="A816">
        <v>1</v>
      </c>
      <c r="B816" t="s">
        <v>3950</v>
      </c>
    </row>
    <row r="817" spans="1:2" x14ac:dyDescent="0.3">
      <c r="A817">
        <v>1</v>
      </c>
      <c r="B817" t="s">
        <v>3951</v>
      </c>
    </row>
    <row r="818" spans="1:2" x14ac:dyDescent="0.3">
      <c r="A818">
        <v>1</v>
      </c>
      <c r="B818" t="s">
        <v>3952</v>
      </c>
    </row>
    <row r="819" spans="1:2" x14ac:dyDescent="0.3">
      <c r="A819">
        <v>1</v>
      </c>
      <c r="B819" t="s">
        <v>3953</v>
      </c>
    </row>
    <row r="820" spans="1:2" x14ac:dyDescent="0.3">
      <c r="A820">
        <v>1</v>
      </c>
      <c r="B820" t="s">
        <v>3954</v>
      </c>
    </row>
    <row r="821" spans="1:2" x14ac:dyDescent="0.3">
      <c r="A821">
        <v>1</v>
      </c>
      <c r="B821" t="s">
        <v>3955</v>
      </c>
    </row>
    <row r="822" spans="1:2" x14ac:dyDescent="0.3">
      <c r="A822">
        <v>1</v>
      </c>
      <c r="B822" t="s">
        <v>3956</v>
      </c>
    </row>
    <row r="823" spans="1:2" x14ac:dyDescent="0.3">
      <c r="A823">
        <v>1</v>
      </c>
      <c r="B823" t="s">
        <v>3957</v>
      </c>
    </row>
    <row r="824" spans="1:2" x14ac:dyDescent="0.3">
      <c r="A824">
        <v>1</v>
      </c>
      <c r="B824" t="s">
        <v>3958</v>
      </c>
    </row>
    <row r="825" spans="1:2" x14ac:dyDescent="0.3">
      <c r="A825">
        <v>1</v>
      </c>
      <c r="B825" t="s">
        <v>3959</v>
      </c>
    </row>
    <row r="826" spans="1:2" x14ac:dyDescent="0.3">
      <c r="A826">
        <v>1</v>
      </c>
      <c r="B826" t="s">
        <v>3960</v>
      </c>
    </row>
    <row r="827" spans="1:2" x14ac:dyDescent="0.3">
      <c r="A827">
        <v>1</v>
      </c>
      <c r="B827" t="s">
        <v>3961</v>
      </c>
    </row>
    <row r="828" spans="1:2" x14ac:dyDescent="0.3">
      <c r="A828">
        <v>1</v>
      </c>
      <c r="B828" t="s">
        <v>3962</v>
      </c>
    </row>
    <row r="829" spans="1:2" x14ac:dyDescent="0.3">
      <c r="A829">
        <v>1</v>
      </c>
      <c r="B829" t="s">
        <v>3963</v>
      </c>
    </row>
    <row r="830" spans="1:2" x14ac:dyDescent="0.3">
      <c r="A830">
        <v>1</v>
      </c>
      <c r="B830" t="s">
        <v>3964</v>
      </c>
    </row>
    <row r="831" spans="1:2" x14ac:dyDescent="0.3">
      <c r="A831">
        <v>1</v>
      </c>
      <c r="B831" t="s">
        <v>3965</v>
      </c>
    </row>
    <row r="832" spans="1:2" x14ac:dyDescent="0.3">
      <c r="A832">
        <v>1</v>
      </c>
      <c r="B832" t="s">
        <v>3966</v>
      </c>
    </row>
    <row r="833" spans="1:2" x14ac:dyDescent="0.3">
      <c r="A833">
        <v>1</v>
      </c>
      <c r="B833" t="s">
        <v>2365</v>
      </c>
    </row>
    <row r="834" spans="1:2" x14ac:dyDescent="0.3">
      <c r="A834">
        <v>1</v>
      </c>
      <c r="B834" t="s">
        <v>3967</v>
      </c>
    </row>
    <row r="835" spans="1:2" x14ac:dyDescent="0.3">
      <c r="A835">
        <v>1</v>
      </c>
      <c r="B835" t="s">
        <v>3968</v>
      </c>
    </row>
    <row r="836" spans="1:2" x14ac:dyDescent="0.3">
      <c r="A836">
        <v>1</v>
      </c>
      <c r="B836" t="s">
        <v>3969</v>
      </c>
    </row>
    <row r="837" spans="1:2" x14ac:dyDescent="0.3">
      <c r="A837">
        <v>1</v>
      </c>
      <c r="B837" t="s">
        <v>3970</v>
      </c>
    </row>
    <row r="838" spans="1:2" x14ac:dyDescent="0.3">
      <c r="A838">
        <v>1</v>
      </c>
      <c r="B838" t="s">
        <v>3971</v>
      </c>
    </row>
    <row r="839" spans="1:2" x14ac:dyDescent="0.3">
      <c r="A839">
        <v>1</v>
      </c>
      <c r="B839" t="s">
        <v>3972</v>
      </c>
    </row>
    <row r="840" spans="1:2" x14ac:dyDescent="0.3">
      <c r="A840">
        <v>1</v>
      </c>
      <c r="B840" t="s">
        <v>4954</v>
      </c>
    </row>
    <row r="841" spans="1:2" x14ac:dyDescent="0.3">
      <c r="A841">
        <v>1</v>
      </c>
      <c r="B841" t="s">
        <v>3973</v>
      </c>
    </row>
    <row r="842" spans="1:2" x14ac:dyDescent="0.3">
      <c r="A842">
        <v>1</v>
      </c>
      <c r="B842" t="s">
        <v>3974</v>
      </c>
    </row>
    <row r="843" spans="1:2" x14ac:dyDescent="0.3">
      <c r="A843">
        <v>1</v>
      </c>
      <c r="B843" t="s">
        <v>3975</v>
      </c>
    </row>
    <row r="844" spans="1:2" x14ac:dyDescent="0.3">
      <c r="A844">
        <v>1</v>
      </c>
      <c r="B844" t="s">
        <v>3976</v>
      </c>
    </row>
    <row r="845" spans="1:2" x14ac:dyDescent="0.3">
      <c r="A845">
        <v>1</v>
      </c>
      <c r="B845" t="s">
        <v>3977</v>
      </c>
    </row>
    <row r="846" spans="1:2" x14ac:dyDescent="0.3">
      <c r="A846">
        <v>1</v>
      </c>
      <c r="B846" t="s">
        <v>3978</v>
      </c>
    </row>
    <row r="847" spans="1:2" x14ac:dyDescent="0.3">
      <c r="A847">
        <v>1</v>
      </c>
      <c r="B847" t="s">
        <v>3979</v>
      </c>
    </row>
    <row r="848" spans="1:2" x14ac:dyDescent="0.3">
      <c r="A848">
        <v>1</v>
      </c>
      <c r="B848" t="s">
        <v>3980</v>
      </c>
    </row>
    <row r="849" spans="1:2" x14ac:dyDescent="0.3">
      <c r="A849">
        <v>1</v>
      </c>
      <c r="B849" t="s">
        <v>3981</v>
      </c>
    </row>
    <row r="850" spans="1:2" x14ac:dyDescent="0.3">
      <c r="A850">
        <v>1</v>
      </c>
      <c r="B850" t="s">
        <v>3982</v>
      </c>
    </row>
    <row r="851" spans="1:2" x14ac:dyDescent="0.3">
      <c r="A851">
        <v>1</v>
      </c>
      <c r="B851" t="s">
        <v>3983</v>
      </c>
    </row>
    <row r="852" spans="1:2" x14ac:dyDescent="0.3">
      <c r="A852">
        <v>1</v>
      </c>
      <c r="B852" t="s">
        <v>3984</v>
      </c>
    </row>
    <row r="853" spans="1:2" x14ac:dyDescent="0.3">
      <c r="A853">
        <v>1</v>
      </c>
      <c r="B853" t="s">
        <v>3985</v>
      </c>
    </row>
    <row r="854" spans="1:2" x14ac:dyDescent="0.3">
      <c r="A854">
        <v>1</v>
      </c>
      <c r="B854" t="s">
        <v>3986</v>
      </c>
    </row>
    <row r="855" spans="1:2" x14ac:dyDescent="0.3">
      <c r="A855">
        <v>1</v>
      </c>
      <c r="B855" t="s">
        <v>3987</v>
      </c>
    </row>
    <row r="856" spans="1:2" x14ac:dyDescent="0.3">
      <c r="A856">
        <v>1</v>
      </c>
      <c r="B856" t="s">
        <v>3988</v>
      </c>
    </row>
    <row r="857" spans="1:2" x14ac:dyDescent="0.3">
      <c r="A857">
        <v>1</v>
      </c>
      <c r="B857" t="s">
        <v>3989</v>
      </c>
    </row>
    <row r="858" spans="1:2" x14ac:dyDescent="0.3">
      <c r="A858">
        <v>1</v>
      </c>
      <c r="B858" t="s">
        <v>3990</v>
      </c>
    </row>
    <row r="859" spans="1:2" x14ac:dyDescent="0.3">
      <c r="A859">
        <v>1</v>
      </c>
      <c r="B859" t="s">
        <v>3991</v>
      </c>
    </row>
    <row r="860" spans="1:2" x14ac:dyDescent="0.3">
      <c r="A860">
        <v>1</v>
      </c>
      <c r="B860" t="s">
        <v>3992</v>
      </c>
    </row>
    <row r="861" spans="1:2" x14ac:dyDescent="0.3">
      <c r="A861">
        <v>1</v>
      </c>
      <c r="B861" t="s">
        <v>3993</v>
      </c>
    </row>
    <row r="862" spans="1:2" x14ac:dyDescent="0.3">
      <c r="A862">
        <v>1</v>
      </c>
      <c r="B862" t="s">
        <v>3994</v>
      </c>
    </row>
    <row r="863" spans="1:2" x14ac:dyDescent="0.3">
      <c r="A863">
        <v>1</v>
      </c>
      <c r="B863" t="s">
        <v>3995</v>
      </c>
    </row>
    <row r="864" spans="1:2" x14ac:dyDescent="0.3">
      <c r="A864">
        <v>1</v>
      </c>
      <c r="B864" t="s">
        <v>3996</v>
      </c>
    </row>
    <row r="865" spans="1:2" x14ac:dyDescent="0.3">
      <c r="A865">
        <v>1</v>
      </c>
      <c r="B865" t="s">
        <v>3997</v>
      </c>
    </row>
    <row r="866" spans="1:2" x14ac:dyDescent="0.3">
      <c r="A866">
        <v>1</v>
      </c>
      <c r="B866" t="s">
        <v>3998</v>
      </c>
    </row>
    <row r="867" spans="1:2" x14ac:dyDescent="0.3">
      <c r="A867">
        <v>1</v>
      </c>
      <c r="B867" t="s">
        <v>3999</v>
      </c>
    </row>
    <row r="868" spans="1:2" x14ac:dyDescent="0.3">
      <c r="A868">
        <v>1</v>
      </c>
      <c r="B868" t="s">
        <v>4000</v>
      </c>
    </row>
    <row r="869" spans="1:2" x14ac:dyDescent="0.3">
      <c r="A869">
        <v>1</v>
      </c>
      <c r="B869" t="s">
        <v>4001</v>
      </c>
    </row>
    <row r="870" spans="1:2" x14ac:dyDescent="0.3">
      <c r="A870">
        <v>1</v>
      </c>
      <c r="B870" t="s">
        <v>4002</v>
      </c>
    </row>
    <row r="871" spans="1:2" x14ac:dyDescent="0.3">
      <c r="A871">
        <v>1</v>
      </c>
      <c r="B871" t="s">
        <v>4003</v>
      </c>
    </row>
    <row r="872" spans="1:2" x14ac:dyDescent="0.3">
      <c r="A872">
        <v>1</v>
      </c>
      <c r="B872" t="s">
        <v>4004</v>
      </c>
    </row>
    <row r="873" spans="1:2" x14ac:dyDescent="0.3">
      <c r="A873">
        <v>1</v>
      </c>
      <c r="B873" t="s">
        <v>4005</v>
      </c>
    </row>
    <row r="874" spans="1:2" x14ac:dyDescent="0.3">
      <c r="A874">
        <v>1</v>
      </c>
      <c r="B874" t="s">
        <v>4006</v>
      </c>
    </row>
    <row r="875" spans="1:2" x14ac:dyDescent="0.3">
      <c r="A875">
        <v>1</v>
      </c>
      <c r="B875" t="s">
        <v>4955</v>
      </c>
    </row>
    <row r="876" spans="1:2" x14ac:dyDescent="0.3">
      <c r="A876">
        <v>1</v>
      </c>
      <c r="B876" t="s">
        <v>4007</v>
      </c>
    </row>
    <row r="877" spans="1:2" x14ac:dyDescent="0.3">
      <c r="A877">
        <v>1</v>
      </c>
      <c r="B877" t="s">
        <v>4008</v>
      </c>
    </row>
    <row r="878" spans="1:2" x14ac:dyDescent="0.3">
      <c r="A878">
        <v>1</v>
      </c>
      <c r="B878" t="s">
        <v>4009</v>
      </c>
    </row>
    <row r="879" spans="1:2" x14ac:dyDescent="0.3">
      <c r="A879">
        <v>1</v>
      </c>
      <c r="B879" t="s">
        <v>4010</v>
      </c>
    </row>
    <row r="880" spans="1:2" x14ac:dyDescent="0.3">
      <c r="A880">
        <v>1</v>
      </c>
      <c r="B880" t="s">
        <v>4011</v>
      </c>
    </row>
    <row r="881" spans="1:2" x14ac:dyDescent="0.3">
      <c r="A881">
        <v>1</v>
      </c>
      <c r="B881" t="s">
        <v>4012</v>
      </c>
    </row>
    <row r="882" spans="1:2" x14ac:dyDescent="0.3">
      <c r="A882">
        <v>1</v>
      </c>
      <c r="B882" t="s">
        <v>4013</v>
      </c>
    </row>
    <row r="883" spans="1:2" x14ac:dyDescent="0.3">
      <c r="A883">
        <v>1</v>
      </c>
      <c r="B883" t="s">
        <v>4014</v>
      </c>
    </row>
    <row r="884" spans="1:2" x14ac:dyDescent="0.3">
      <c r="A884">
        <v>1</v>
      </c>
      <c r="B884" t="s">
        <v>4015</v>
      </c>
    </row>
    <row r="885" spans="1:2" x14ac:dyDescent="0.3">
      <c r="A885">
        <v>1</v>
      </c>
      <c r="B885" t="s">
        <v>4016</v>
      </c>
    </row>
    <row r="886" spans="1:2" x14ac:dyDescent="0.3">
      <c r="A886">
        <v>1</v>
      </c>
      <c r="B886" t="s">
        <v>4017</v>
      </c>
    </row>
    <row r="887" spans="1:2" x14ac:dyDescent="0.3">
      <c r="A887">
        <v>1</v>
      </c>
      <c r="B887" t="s">
        <v>4018</v>
      </c>
    </row>
    <row r="888" spans="1:2" x14ac:dyDescent="0.3">
      <c r="A888">
        <v>1</v>
      </c>
      <c r="B888" t="s">
        <v>4019</v>
      </c>
    </row>
    <row r="889" spans="1:2" x14ac:dyDescent="0.3">
      <c r="A889">
        <v>1</v>
      </c>
      <c r="B889" t="s">
        <v>4020</v>
      </c>
    </row>
    <row r="890" spans="1:2" x14ac:dyDescent="0.3">
      <c r="A890">
        <v>1</v>
      </c>
      <c r="B890" t="s">
        <v>4021</v>
      </c>
    </row>
    <row r="891" spans="1:2" x14ac:dyDescent="0.3">
      <c r="A891">
        <v>1</v>
      </c>
      <c r="B891" t="s">
        <v>4022</v>
      </c>
    </row>
    <row r="892" spans="1:2" x14ac:dyDescent="0.3">
      <c r="A892">
        <v>1</v>
      </c>
      <c r="B892" t="s">
        <v>4023</v>
      </c>
    </row>
    <row r="893" spans="1:2" x14ac:dyDescent="0.3">
      <c r="A893">
        <v>1</v>
      </c>
      <c r="B893" t="s">
        <v>4024</v>
      </c>
    </row>
    <row r="894" spans="1:2" x14ac:dyDescent="0.3">
      <c r="A894">
        <v>1</v>
      </c>
      <c r="B894" t="s">
        <v>4025</v>
      </c>
    </row>
    <row r="895" spans="1:2" x14ac:dyDescent="0.3">
      <c r="A895">
        <v>1</v>
      </c>
      <c r="B895" t="s">
        <v>4026</v>
      </c>
    </row>
    <row r="896" spans="1:2" x14ac:dyDescent="0.3">
      <c r="A896">
        <v>1</v>
      </c>
      <c r="B896" s="1">
        <v>42964</v>
      </c>
    </row>
    <row r="897" spans="1:2" x14ac:dyDescent="0.3">
      <c r="A897">
        <v>1</v>
      </c>
      <c r="B897" t="s">
        <v>4027</v>
      </c>
    </row>
    <row r="898" spans="1:2" x14ac:dyDescent="0.3">
      <c r="A898">
        <v>1</v>
      </c>
      <c r="B898" t="s">
        <v>4028</v>
      </c>
    </row>
    <row r="899" spans="1:2" x14ac:dyDescent="0.3">
      <c r="A899">
        <v>1</v>
      </c>
      <c r="B899" t="s">
        <v>4029</v>
      </c>
    </row>
    <row r="900" spans="1:2" x14ac:dyDescent="0.3">
      <c r="A900">
        <v>1</v>
      </c>
      <c r="B900" t="s">
        <v>1405</v>
      </c>
    </row>
    <row r="901" spans="1:2" x14ac:dyDescent="0.3">
      <c r="A901">
        <v>1</v>
      </c>
      <c r="B901" t="s">
        <v>4030</v>
      </c>
    </row>
    <row r="902" spans="1:2" x14ac:dyDescent="0.3">
      <c r="A902">
        <v>1</v>
      </c>
      <c r="B902" t="s">
        <v>195</v>
      </c>
    </row>
    <row r="903" spans="1:2" x14ac:dyDescent="0.3">
      <c r="A903">
        <v>1</v>
      </c>
      <c r="B903" t="s">
        <v>4031</v>
      </c>
    </row>
    <row r="904" spans="1:2" x14ac:dyDescent="0.3">
      <c r="A904">
        <v>1</v>
      </c>
      <c r="B904" t="s">
        <v>4032</v>
      </c>
    </row>
    <row r="905" spans="1:2" x14ac:dyDescent="0.3">
      <c r="A905">
        <v>1</v>
      </c>
      <c r="B905" t="s">
        <v>4033</v>
      </c>
    </row>
    <row r="906" spans="1:2" x14ac:dyDescent="0.3">
      <c r="A906">
        <v>1</v>
      </c>
      <c r="B906" t="s">
        <v>4034</v>
      </c>
    </row>
    <row r="907" spans="1:2" x14ac:dyDescent="0.3">
      <c r="A907">
        <v>1</v>
      </c>
      <c r="B907" t="s">
        <v>4035</v>
      </c>
    </row>
    <row r="908" spans="1:2" x14ac:dyDescent="0.3">
      <c r="A908">
        <v>1</v>
      </c>
      <c r="B908" t="s">
        <v>4036</v>
      </c>
    </row>
    <row r="909" spans="1:2" x14ac:dyDescent="0.3">
      <c r="A909">
        <v>1</v>
      </c>
      <c r="B909" t="s">
        <v>4037</v>
      </c>
    </row>
    <row r="910" spans="1:2" x14ac:dyDescent="0.3">
      <c r="A910">
        <v>1</v>
      </c>
      <c r="B910" t="s">
        <v>4038</v>
      </c>
    </row>
    <row r="911" spans="1:2" x14ac:dyDescent="0.3">
      <c r="A911">
        <v>1</v>
      </c>
      <c r="B911" t="s">
        <v>4039</v>
      </c>
    </row>
    <row r="912" spans="1:2" x14ac:dyDescent="0.3">
      <c r="A912">
        <v>1</v>
      </c>
      <c r="B912" t="s">
        <v>4040</v>
      </c>
    </row>
    <row r="913" spans="1:2" x14ac:dyDescent="0.3">
      <c r="A913">
        <v>1</v>
      </c>
      <c r="B913" t="s">
        <v>4041</v>
      </c>
    </row>
    <row r="914" spans="1:2" x14ac:dyDescent="0.3">
      <c r="A914">
        <v>1</v>
      </c>
      <c r="B914" t="s">
        <v>4042</v>
      </c>
    </row>
    <row r="915" spans="1:2" x14ac:dyDescent="0.3">
      <c r="A915">
        <v>1</v>
      </c>
      <c r="B915" t="s">
        <v>4043</v>
      </c>
    </row>
    <row r="916" spans="1:2" x14ac:dyDescent="0.3">
      <c r="A916">
        <v>1</v>
      </c>
      <c r="B916" t="s">
        <v>4044</v>
      </c>
    </row>
    <row r="917" spans="1:2" x14ac:dyDescent="0.3">
      <c r="A917">
        <v>1</v>
      </c>
      <c r="B917" t="s">
        <v>4045</v>
      </c>
    </row>
    <row r="918" spans="1:2" x14ac:dyDescent="0.3">
      <c r="A918">
        <v>1</v>
      </c>
      <c r="B918" t="s">
        <v>4046</v>
      </c>
    </row>
    <row r="919" spans="1:2" x14ac:dyDescent="0.3">
      <c r="A919">
        <v>1</v>
      </c>
      <c r="B919" t="s">
        <v>4047</v>
      </c>
    </row>
    <row r="920" spans="1:2" x14ac:dyDescent="0.3">
      <c r="A920">
        <v>1</v>
      </c>
      <c r="B920" t="s">
        <v>4048</v>
      </c>
    </row>
    <row r="921" spans="1:2" x14ac:dyDescent="0.3">
      <c r="A921">
        <v>1</v>
      </c>
      <c r="B921" t="s">
        <v>4049</v>
      </c>
    </row>
    <row r="922" spans="1:2" x14ac:dyDescent="0.3">
      <c r="A922">
        <v>1</v>
      </c>
      <c r="B922" t="s">
        <v>4050</v>
      </c>
    </row>
    <row r="923" spans="1:2" x14ac:dyDescent="0.3">
      <c r="A923">
        <v>1</v>
      </c>
      <c r="B923" t="s">
        <v>4051</v>
      </c>
    </row>
    <row r="924" spans="1:2" x14ac:dyDescent="0.3">
      <c r="A924">
        <v>1</v>
      </c>
      <c r="B924" t="s">
        <v>4052</v>
      </c>
    </row>
    <row r="925" spans="1:2" x14ac:dyDescent="0.3">
      <c r="A925">
        <v>1</v>
      </c>
      <c r="B925" t="s">
        <v>4053</v>
      </c>
    </row>
    <row r="926" spans="1:2" x14ac:dyDescent="0.3">
      <c r="A926">
        <v>1</v>
      </c>
      <c r="B926" t="s">
        <v>4054</v>
      </c>
    </row>
    <row r="927" spans="1:2" x14ac:dyDescent="0.3">
      <c r="A927">
        <v>1</v>
      </c>
      <c r="B927" t="s">
        <v>4055</v>
      </c>
    </row>
    <row r="928" spans="1:2" x14ac:dyDescent="0.3">
      <c r="A928">
        <v>1</v>
      </c>
      <c r="B928" t="s">
        <v>4056</v>
      </c>
    </row>
    <row r="929" spans="1:2" x14ac:dyDescent="0.3">
      <c r="A929">
        <v>1</v>
      </c>
      <c r="B929" t="s">
        <v>4057</v>
      </c>
    </row>
    <row r="930" spans="1:2" x14ac:dyDescent="0.3">
      <c r="A930">
        <v>1</v>
      </c>
      <c r="B930" t="s">
        <v>4058</v>
      </c>
    </row>
    <row r="931" spans="1:2" x14ac:dyDescent="0.3">
      <c r="A931">
        <v>1</v>
      </c>
      <c r="B931" t="s">
        <v>4059</v>
      </c>
    </row>
    <row r="932" spans="1:2" x14ac:dyDescent="0.3">
      <c r="A932">
        <v>1</v>
      </c>
      <c r="B932" t="s">
        <v>4060</v>
      </c>
    </row>
    <row r="933" spans="1:2" x14ac:dyDescent="0.3">
      <c r="A933">
        <v>1</v>
      </c>
      <c r="B933" t="s">
        <v>4061</v>
      </c>
    </row>
    <row r="934" spans="1:2" x14ac:dyDescent="0.3">
      <c r="A934">
        <v>1</v>
      </c>
      <c r="B934" t="s">
        <v>4062</v>
      </c>
    </row>
    <row r="935" spans="1:2" x14ac:dyDescent="0.3">
      <c r="A935">
        <v>1</v>
      </c>
      <c r="B935" t="s">
        <v>4063</v>
      </c>
    </row>
    <row r="936" spans="1:2" x14ac:dyDescent="0.3">
      <c r="A936">
        <v>1</v>
      </c>
      <c r="B936" t="s">
        <v>4956</v>
      </c>
    </row>
    <row r="937" spans="1:2" x14ac:dyDescent="0.3">
      <c r="A937">
        <v>1</v>
      </c>
      <c r="B937" t="s">
        <v>4064</v>
      </c>
    </row>
    <row r="938" spans="1:2" x14ac:dyDescent="0.3">
      <c r="A938">
        <v>1</v>
      </c>
      <c r="B938" t="s">
        <v>4065</v>
      </c>
    </row>
    <row r="939" spans="1:2" x14ac:dyDescent="0.3">
      <c r="A939">
        <v>1</v>
      </c>
      <c r="B939" t="s">
        <v>4066</v>
      </c>
    </row>
    <row r="940" spans="1:2" x14ac:dyDescent="0.3">
      <c r="A940">
        <v>1</v>
      </c>
      <c r="B940" t="s">
        <v>4067</v>
      </c>
    </row>
    <row r="941" spans="1:2" x14ac:dyDescent="0.3">
      <c r="A941">
        <v>1</v>
      </c>
      <c r="B941" t="s">
        <v>4068</v>
      </c>
    </row>
    <row r="942" spans="1:2" x14ac:dyDescent="0.3">
      <c r="A942">
        <v>1</v>
      </c>
      <c r="B942" t="s">
        <v>4069</v>
      </c>
    </row>
    <row r="943" spans="1:2" x14ac:dyDescent="0.3">
      <c r="A943">
        <v>1</v>
      </c>
      <c r="B943" t="s">
        <v>4070</v>
      </c>
    </row>
    <row r="944" spans="1:2" x14ac:dyDescent="0.3">
      <c r="A944">
        <v>1</v>
      </c>
      <c r="B944" t="s">
        <v>4071</v>
      </c>
    </row>
    <row r="945" spans="1:2" x14ac:dyDescent="0.3">
      <c r="A945">
        <v>1</v>
      </c>
      <c r="B945" t="s">
        <v>4072</v>
      </c>
    </row>
    <row r="946" spans="1:2" x14ac:dyDescent="0.3">
      <c r="A946">
        <v>1</v>
      </c>
      <c r="B946" t="s">
        <v>4073</v>
      </c>
    </row>
    <row r="947" spans="1:2" x14ac:dyDescent="0.3">
      <c r="A947">
        <v>1</v>
      </c>
      <c r="B947" t="s">
        <v>4074</v>
      </c>
    </row>
    <row r="948" spans="1:2" x14ac:dyDescent="0.3">
      <c r="A948">
        <v>1</v>
      </c>
      <c r="B948" t="s">
        <v>4075</v>
      </c>
    </row>
    <row r="949" spans="1:2" x14ac:dyDescent="0.3">
      <c r="A949">
        <v>1</v>
      </c>
      <c r="B949" t="s">
        <v>4076</v>
      </c>
    </row>
    <row r="950" spans="1:2" x14ac:dyDescent="0.3">
      <c r="A950">
        <v>1</v>
      </c>
      <c r="B950" t="s">
        <v>4077</v>
      </c>
    </row>
    <row r="951" spans="1:2" x14ac:dyDescent="0.3">
      <c r="A951">
        <v>1</v>
      </c>
      <c r="B951" t="s">
        <v>4078</v>
      </c>
    </row>
    <row r="952" spans="1:2" x14ac:dyDescent="0.3">
      <c r="A952">
        <v>1</v>
      </c>
      <c r="B952" t="s">
        <v>4079</v>
      </c>
    </row>
    <row r="953" spans="1:2" x14ac:dyDescent="0.3">
      <c r="A953">
        <v>1</v>
      </c>
      <c r="B953" t="s">
        <v>4080</v>
      </c>
    </row>
    <row r="954" spans="1:2" x14ac:dyDescent="0.3">
      <c r="A954">
        <v>1</v>
      </c>
      <c r="B954" t="s">
        <v>4945</v>
      </c>
    </row>
    <row r="955" spans="1:2" x14ac:dyDescent="0.3">
      <c r="A955">
        <v>1</v>
      </c>
      <c r="B955" t="s">
        <v>4081</v>
      </c>
    </row>
    <row r="956" spans="1:2" x14ac:dyDescent="0.3">
      <c r="A956">
        <v>1</v>
      </c>
      <c r="B956" t="s">
        <v>4082</v>
      </c>
    </row>
    <row r="957" spans="1:2" x14ac:dyDescent="0.3">
      <c r="A957">
        <v>1</v>
      </c>
      <c r="B957" t="s">
        <v>4083</v>
      </c>
    </row>
    <row r="958" spans="1:2" x14ac:dyDescent="0.3">
      <c r="A958">
        <v>1</v>
      </c>
      <c r="B958" t="s">
        <v>4084</v>
      </c>
    </row>
    <row r="959" spans="1:2" x14ac:dyDescent="0.3">
      <c r="A959">
        <v>1</v>
      </c>
      <c r="B959" t="s">
        <v>4085</v>
      </c>
    </row>
    <row r="960" spans="1:2" x14ac:dyDescent="0.3">
      <c r="A960">
        <v>1</v>
      </c>
      <c r="B960" t="s">
        <v>4086</v>
      </c>
    </row>
    <row r="961" spans="1:2" x14ac:dyDescent="0.3">
      <c r="A961">
        <v>1</v>
      </c>
      <c r="B961" t="s">
        <v>4087</v>
      </c>
    </row>
    <row r="962" spans="1:2" x14ac:dyDescent="0.3">
      <c r="A962">
        <v>1</v>
      </c>
      <c r="B962" t="s">
        <v>4088</v>
      </c>
    </row>
    <row r="963" spans="1:2" x14ac:dyDescent="0.3">
      <c r="A963">
        <v>1</v>
      </c>
      <c r="B963" t="s">
        <v>4089</v>
      </c>
    </row>
    <row r="964" spans="1:2" x14ac:dyDescent="0.3">
      <c r="A964">
        <v>1</v>
      </c>
      <c r="B964" t="s">
        <v>4090</v>
      </c>
    </row>
    <row r="965" spans="1:2" x14ac:dyDescent="0.3">
      <c r="A965">
        <v>1</v>
      </c>
      <c r="B965" t="s">
        <v>4091</v>
      </c>
    </row>
    <row r="966" spans="1:2" x14ac:dyDescent="0.3">
      <c r="A966">
        <v>1</v>
      </c>
      <c r="B966" t="s">
        <v>4092</v>
      </c>
    </row>
    <row r="967" spans="1:2" x14ac:dyDescent="0.3">
      <c r="A967">
        <v>1</v>
      </c>
      <c r="B967" t="s">
        <v>4093</v>
      </c>
    </row>
    <row r="968" spans="1:2" x14ac:dyDescent="0.3">
      <c r="A968">
        <v>1</v>
      </c>
      <c r="B968" t="s">
        <v>4094</v>
      </c>
    </row>
    <row r="969" spans="1:2" x14ac:dyDescent="0.3">
      <c r="A969">
        <v>1</v>
      </c>
      <c r="B969" t="s">
        <v>4095</v>
      </c>
    </row>
    <row r="970" spans="1:2" x14ac:dyDescent="0.3">
      <c r="A970">
        <v>1</v>
      </c>
      <c r="B970" t="s">
        <v>4096</v>
      </c>
    </row>
    <row r="971" spans="1:2" x14ac:dyDescent="0.3">
      <c r="A971">
        <v>1</v>
      </c>
      <c r="B971" t="s">
        <v>4097</v>
      </c>
    </row>
    <row r="972" spans="1:2" x14ac:dyDescent="0.3">
      <c r="A972">
        <v>1</v>
      </c>
      <c r="B972" t="s">
        <v>4098</v>
      </c>
    </row>
    <row r="973" spans="1:2" x14ac:dyDescent="0.3">
      <c r="A973">
        <v>1</v>
      </c>
      <c r="B973" t="s">
        <v>4099</v>
      </c>
    </row>
    <row r="974" spans="1:2" x14ac:dyDescent="0.3">
      <c r="A974">
        <v>1</v>
      </c>
      <c r="B974" t="s">
        <v>4100</v>
      </c>
    </row>
    <row r="975" spans="1:2" x14ac:dyDescent="0.3">
      <c r="A975">
        <v>1</v>
      </c>
      <c r="B975" t="s">
        <v>4101</v>
      </c>
    </row>
    <row r="976" spans="1:2" x14ac:dyDescent="0.3">
      <c r="A976">
        <v>1</v>
      </c>
      <c r="B976" t="s">
        <v>4102</v>
      </c>
    </row>
    <row r="977" spans="1:2" x14ac:dyDescent="0.3">
      <c r="A977">
        <v>1</v>
      </c>
      <c r="B977" t="s">
        <v>4103</v>
      </c>
    </row>
    <row r="978" spans="1:2" x14ac:dyDescent="0.3">
      <c r="A978">
        <v>1</v>
      </c>
      <c r="B978" t="s">
        <v>4104</v>
      </c>
    </row>
    <row r="979" spans="1:2" x14ac:dyDescent="0.3">
      <c r="A979">
        <v>1</v>
      </c>
      <c r="B979" t="s">
        <v>4105</v>
      </c>
    </row>
    <row r="980" spans="1:2" x14ac:dyDescent="0.3">
      <c r="A980">
        <v>1</v>
      </c>
      <c r="B980" t="s">
        <v>4106</v>
      </c>
    </row>
    <row r="981" spans="1:2" x14ac:dyDescent="0.3">
      <c r="A981">
        <v>1</v>
      </c>
      <c r="B981" t="s">
        <v>4107</v>
      </c>
    </row>
    <row r="982" spans="1:2" x14ac:dyDescent="0.3">
      <c r="A982">
        <v>1</v>
      </c>
      <c r="B982" t="s">
        <v>4108</v>
      </c>
    </row>
    <row r="983" spans="1:2" x14ac:dyDescent="0.3">
      <c r="A983">
        <v>1</v>
      </c>
      <c r="B983" t="s">
        <v>4109</v>
      </c>
    </row>
    <row r="984" spans="1:2" x14ac:dyDescent="0.3">
      <c r="A984">
        <v>1</v>
      </c>
      <c r="B984" t="s">
        <v>4110</v>
      </c>
    </row>
    <row r="985" spans="1:2" x14ac:dyDescent="0.3">
      <c r="A985">
        <v>1</v>
      </c>
      <c r="B985" t="s">
        <v>4111</v>
      </c>
    </row>
    <row r="986" spans="1:2" x14ac:dyDescent="0.3">
      <c r="A986">
        <v>1</v>
      </c>
      <c r="B986" t="s">
        <v>4112</v>
      </c>
    </row>
    <row r="987" spans="1:2" x14ac:dyDescent="0.3">
      <c r="A987">
        <v>1</v>
      </c>
      <c r="B987" t="s">
        <v>4113</v>
      </c>
    </row>
    <row r="988" spans="1:2" x14ac:dyDescent="0.3">
      <c r="A988">
        <v>1</v>
      </c>
      <c r="B988" t="s">
        <v>4114</v>
      </c>
    </row>
    <row r="989" spans="1:2" x14ac:dyDescent="0.3">
      <c r="A989">
        <v>1</v>
      </c>
      <c r="B989" t="s">
        <v>4115</v>
      </c>
    </row>
    <row r="990" spans="1:2" x14ac:dyDescent="0.3">
      <c r="A990">
        <v>1</v>
      </c>
      <c r="B990" t="s">
        <v>4116</v>
      </c>
    </row>
    <row r="991" spans="1:2" x14ac:dyDescent="0.3">
      <c r="A991">
        <v>1</v>
      </c>
      <c r="B991" t="s">
        <v>4117</v>
      </c>
    </row>
    <row r="992" spans="1:2" x14ac:dyDescent="0.3">
      <c r="A992">
        <v>1</v>
      </c>
      <c r="B992" t="s">
        <v>4118</v>
      </c>
    </row>
    <row r="993" spans="1:2" x14ac:dyDescent="0.3">
      <c r="A993">
        <v>1</v>
      </c>
      <c r="B993" t="s">
        <v>4119</v>
      </c>
    </row>
    <row r="994" spans="1:2" x14ac:dyDescent="0.3">
      <c r="A994">
        <v>1</v>
      </c>
      <c r="B994" t="s">
        <v>4120</v>
      </c>
    </row>
    <row r="995" spans="1:2" x14ac:dyDescent="0.3">
      <c r="A995">
        <v>1</v>
      </c>
      <c r="B995" t="s">
        <v>4121</v>
      </c>
    </row>
    <row r="996" spans="1:2" x14ac:dyDescent="0.3">
      <c r="A996">
        <v>1</v>
      </c>
      <c r="B996" t="s">
        <v>4122</v>
      </c>
    </row>
    <row r="997" spans="1:2" x14ac:dyDescent="0.3">
      <c r="A997">
        <v>1</v>
      </c>
      <c r="B997" t="s">
        <v>4123</v>
      </c>
    </row>
    <row r="998" spans="1:2" x14ac:dyDescent="0.3">
      <c r="A998">
        <v>1</v>
      </c>
      <c r="B998" t="s">
        <v>4124</v>
      </c>
    </row>
    <row r="999" spans="1:2" x14ac:dyDescent="0.3">
      <c r="A999">
        <v>1</v>
      </c>
      <c r="B999" t="s">
        <v>4125</v>
      </c>
    </row>
    <row r="1000" spans="1:2" x14ac:dyDescent="0.3">
      <c r="A1000">
        <v>1</v>
      </c>
      <c r="B1000" t="s">
        <v>4126</v>
      </c>
    </row>
    <row r="1001" spans="1:2" x14ac:dyDescent="0.3">
      <c r="A1001">
        <v>1</v>
      </c>
      <c r="B1001" t="s">
        <v>4127</v>
      </c>
    </row>
    <row r="1002" spans="1:2" x14ac:dyDescent="0.3">
      <c r="A1002">
        <v>1</v>
      </c>
      <c r="B1002" t="s">
        <v>4128</v>
      </c>
    </row>
    <row r="1003" spans="1:2" x14ac:dyDescent="0.3">
      <c r="A1003">
        <v>1</v>
      </c>
      <c r="B1003" t="s">
        <v>4129</v>
      </c>
    </row>
    <row r="1004" spans="1:2" x14ac:dyDescent="0.3">
      <c r="A1004">
        <v>1</v>
      </c>
      <c r="B1004" t="s">
        <v>4130</v>
      </c>
    </row>
    <row r="1005" spans="1:2" x14ac:dyDescent="0.3">
      <c r="A1005">
        <v>1</v>
      </c>
      <c r="B1005" t="s">
        <v>4131</v>
      </c>
    </row>
    <row r="1006" spans="1:2" x14ac:dyDescent="0.3">
      <c r="A1006">
        <v>1</v>
      </c>
      <c r="B1006" t="s">
        <v>4132</v>
      </c>
    </row>
    <row r="1007" spans="1:2" x14ac:dyDescent="0.3">
      <c r="A1007">
        <v>1</v>
      </c>
      <c r="B1007" t="s">
        <v>4133</v>
      </c>
    </row>
    <row r="1008" spans="1:2" x14ac:dyDescent="0.3">
      <c r="A1008">
        <v>1</v>
      </c>
      <c r="B1008" t="s">
        <v>4134</v>
      </c>
    </row>
    <row r="1009" spans="1:2" x14ac:dyDescent="0.3">
      <c r="A1009">
        <v>1</v>
      </c>
      <c r="B1009" t="s">
        <v>4135</v>
      </c>
    </row>
    <row r="1010" spans="1:2" x14ac:dyDescent="0.3">
      <c r="A1010">
        <v>1</v>
      </c>
      <c r="B1010" t="s">
        <v>4136</v>
      </c>
    </row>
    <row r="1011" spans="1:2" x14ac:dyDescent="0.3">
      <c r="A1011">
        <v>1</v>
      </c>
      <c r="B1011" t="s">
        <v>4137</v>
      </c>
    </row>
    <row r="1012" spans="1:2" x14ac:dyDescent="0.3">
      <c r="A1012">
        <v>1</v>
      </c>
      <c r="B1012" t="s">
        <v>4138</v>
      </c>
    </row>
    <row r="1013" spans="1:2" x14ac:dyDescent="0.3">
      <c r="A1013">
        <v>1</v>
      </c>
      <c r="B1013" t="s">
        <v>4139</v>
      </c>
    </row>
    <row r="1014" spans="1:2" x14ac:dyDescent="0.3">
      <c r="A1014">
        <v>1</v>
      </c>
      <c r="B1014" t="s">
        <v>4140</v>
      </c>
    </row>
    <row r="1015" spans="1:2" x14ac:dyDescent="0.3">
      <c r="A1015">
        <v>1</v>
      </c>
      <c r="B1015" t="s">
        <v>4141</v>
      </c>
    </row>
    <row r="1016" spans="1:2" x14ac:dyDescent="0.3">
      <c r="A1016">
        <v>1</v>
      </c>
      <c r="B1016" t="s">
        <v>4142</v>
      </c>
    </row>
    <row r="1017" spans="1:2" x14ac:dyDescent="0.3">
      <c r="A1017">
        <v>1</v>
      </c>
      <c r="B1017" t="s">
        <v>4143</v>
      </c>
    </row>
    <row r="1018" spans="1:2" x14ac:dyDescent="0.3">
      <c r="A1018">
        <v>1</v>
      </c>
      <c r="B1018" t="s">
        <v>4144</v>
      </c>
    </row>
    <row r="1019" spans="1:2" x14ac:dyDescent="0.3">
      <c r="A1019">
        <v>1</v>
      </c>
      <c r="B1019" t="s">
        <v>4145</v>
      </c>
    </row>
    <row r="1020" spans="1:2" x14ac:dyDescent="0.3">
      <c r="A1020">
        <v>1</v>
      </c>
      <c r="B1020" t="s">
        <v>4146</v>
      </c>
    </row>
    <row r="1021" spans="1:2" x14ac:dyDescent="0.3">
      <c r="A1021">
        <v>1</v>
      </c>
      <c r="B1021" t="s">
        <v>4147</v>
      </c>
    </row>
    <row r="1022" spans="1:2" x14ac:dyDescent="0.3">
      <c r="A1022">
        <v>1</v>
      </c>
      <c r="B1022" t="s">
        <v>4148</v>
      </c>
    </row>
    <row r="1023" spans="1:2" x14ac:dyDescent="0.3">
      <c r="A1023">
        <v>1</v>
      </c>
      <c r="B1023" t="s">
        <v>4149</v>
      </c>
    </row>
    <row r="1024" spans="1:2" x14ac:dyDescent="0.3">
      <c r="A1024">
        <v>1</v>
      </c>
      <c r="B1024" t="s">
        <v>4150</v>
      </c>
    </row>
    <row r="1025" spans="1:2" x14ac:dyDescent="0.3">
      <c r="A1025">
        <v>1</v>
      </c>
      <c r="B1025" t="s">
        <v>4151</v>
      </c>
    </row>
    <row r="1026" spans="1:2" x14ac:dyDescent="0.3">
      <c r="A1026">
        <v>1</v>
      </c>
      <c r="B1026" t="s">
        <v>4152</v>
      </c>
    </row>
    <row r="1027" spans="1:2" x14ac:dyDescent="0.3">
      <c r="A1027">
        <v>1</v>
      </c>
      <c r="B1027" t="s">
        <v>4153</v>
      </c>
    </row>
    <row r="1028" spans="1:2" x14ac:dyDescent="0.3">
      <c r="A1028">
        <v>1</v>
      </c>
      <c r="B1028" t="s">
        <v>4154</v>
      </c>
    </row>
    <row r="1029" spans="1:2" x14ac:dyDescent="0.3">
      <c r="A1029">
        <v>1</v>
      </c>
      <c r="B1029" t="s">
        <v>4155</v>
      </c>
    </row>
    <row r="1030" spans="1:2" x14ac:dyDescent="0.3">
      <c r="A1030">
        <v>1</v>
      </c>
      <c r="B1030" t="s">
        <v>4156</v>
      </c>
    </row>
    <row r="1031" spans="1:2" x14ac:dyDescent="0.3">
      <c r="A1031">
        <v>1</v>
      </c>
      <c r="B1031" t="s">
        <v>4157</v>
      </c>
    </row>
    <row r="1032" spans="1:2" x14ac:dyDescent="0.3">
      <c r="A1032">
        <v>1</v>
      </c>
      <c r="B1032" t="s">
        <v>4158</v>
      </c>
    </row>
    <row r="1033" spans="1:2" x14ac:dyDescent="0.3">
      <c r="A1033">
        <v>1</v>
      </c>
      <c r="B1033" t="s">
        <v>4159</v>
      </c>
    </row>
    <row r="1034" spans="1:2" x14ac:dyDescent="0.3">
      <c r="A1034">
        <v>1</v>
      </c>
      <c r="B1034" t="s">
        <v>4160</v>
      </c>
    </row>
    <row r="1035" spans="1:2" x14ac:dyDescent="0.3">
      <c r="A1035">
        <v>1</v>
      </c>
      <c r="B1035" t="s">
        <v>4161</v>
      </c>
    </row>
    <row r="1036" spans="1:2" x14ac:dyDescent="0.3">
      <c r="A1036">
        <v>1</v>
      </c>
      <c r="B1036" t="s">
        <v>4162</v>
      </c>
    </row>
    <row r="1037" spans="1:2" x14ac:dyDescent="0.3">
      <c r="A1037">
        <v>1</v>
      </c>
      <c r="B1037" t="s">
        <v>4163</v>
      </c>
    </row>
    <row r="1038" spans="1:2" x14ac:dyDescent="0.3">
      <c r="A1038">
        <v>1</v>
      </c>
      <c r="B1038" t="s">
        <v>4164</v>
      </c>
    </row>
    <row r="1039" spans="1:2" x14ac:dyDescent="0.3">
      <c r="A1039">
        <v>1</v>
      </c>
      <c r="B1039" t="s">
        <v>4165</v>
      </c>
    </row>
    <row r="1040" spans="1:2" x14ac:dyDescent="0.3">
      <c r="A1040">
        <v>1</v>
      </c>
      <c r="B1040" t="s">
        <v>4166</v>
      </c>
    </row>
    <row r="1041" spans="1:2" x14ac:dyDescent="0.3">
      <c r="A1041">
        <v>1</v>
      </c>
      <c r="B1041" t="s">
        <v>4167</v>
      </c>
    </row>
    <row r="1042" spans="1:2" x14ac:dyDescent="0.3">
      <c r="A1042">
        <v>1</v>
      </c>
      <c r="B1042" t="s">
        <v>4168</v>
      </c>
    </row>
    <row r="1043" spans="1:2" x14ac:dyDescent="0.3">
      <c r="A1043">
        <v>1</v>
      </c>
      <c r="B1043" t="s">
        <v>4169</v>
      </c>
    </row>
    <row r="1044" spans="1:2" x14ac:dyDescent="0.3">
      <c r="A1044">
        <v>1</v>
      </c>
      <c r="B1044" t="s">
        <v>4170</v>
      </c>
    </row>
    <row r="1045" spans="1:2" x14ac:dyDescent="0.3">
      <c r="A1045">
        <v>1</v>
      </c>
      <c r="B1045" t="s">
        <v>4171</v>
      </c>
    </row>
    <row r="1046" spans="1:2" x14ac:dyDescent="0.3">
      <c r="A1046">
        <v>1</v>
      </c>
      <c r="B1046" t="s">
        <v>4172</v>
      </c>
    </row>
    <row r="1047" spans="1:2" x14ac:dyDescent="0.3">
      <c r="A1047">
        <v>1</v>
      </c>
      <c r="B1047" t="s">
        <v>4173</v>
      </c>
    </row>
    <row r="1048" spans="1:2" x14ac:dyDescent="0.3">
      <c r="A1048">
        <v>1</v>
      </c>
      <c r="B1048" t="s">
        <v>4174</v>
      </c>
    </row>
    <row r="1049" spans="1:2" x14ac:dyDescent="0.3">
      <c r="A1049">
        <v>1</v>
      </c>
      <c r="B1049" t="s">
        <v>4175</v>
      </c>
    </row>
    <row r="1050" spans="1:2" x14ac:dyDescent="0.3">
      <c r="A1050">
        <v>1</v>
      </c>
      <c r="B1050" t="s">
        <v>4176</v>
      </c>
    </row>
    <row r="1051" spans="1:2" x14ac:dyDescent="0.3">
      <c r="A1051">
        <v>1</v>
      </c>
      <c r="B1051" t="s">
        <v>4177</v>
      </c>
    </row>
    <row r="1052" spans="1:2" x14ac:dyDescent="0.3">
      <c r="A1052">
        <v>1</v>
      </c>
      <c r="B1052" t="s">
        <v>4178</v>
      </c>
    </row>
    <row r="1053" spans="1:2" x14ac:dyDescent="0.3">
      <c r="A1053">
        <v>1</v>
      </c>
      <c r="B1053" t="s">
        <v>4179</v>
      </c>
    </row>
    <row r="1054" spans="1:2" x14ac:dyDescent="0.3">
      <c r="A1054">
        <v>1</v>
      </c>
      <c r="B1054" t="s">
        <v>4180</v>
      </c>
    </row>
    <row r="1055" spans="1:2" x14ac:dyDescent="0.3">
      <c r="A1055">
        <v>1</v>
      </c>
      <c r="B1055" t="s">
        <v>4181</v>
      </c>
    </row>
    <row r="1056" spans="1:2" x14ac:dyDescent="0.3">
      <c r="A1056">
        <v>1</v>
      </c>
      <c r="B1056" t="s">
        <v>4182</v>
      </c>
    </row>
    <row r="1057" spans="1:2" x14ac:dyDescent="0.3">
      <c r="A1057">
        <v>1</v>
      </c>
      <c r="B1057" t="s">
        <v>4183</v>
      </c>
    </row>
    <row r="1058" spans="1:2" x14ac:dyDescent="0.3">
      <c r="A1058">
        <v>1</v>
      </c>
      <c r="B1058" t="s">
        <v>4184</v>
      </c>
    </row>
    <row r="1059" spans="1:2" x14ac:dyDescent="0.3">
      <c r="A1059">
        <v>1</v>
      </c>
      <c r="B1059" t="s">
        <v>4185</v>
      </c>
    </row>
    <row r="1060" spans="1:2" x14ac:dyDescent="0.3">
      <c r="A1060">
        <v>1</v>
      </c>
      <c r="B1060" t="s">
        <v>4186</v>
      </c>
    </row>
    <row r="1061" spans="1:2" x14ac:dyDescent="0.3">
      <c r="A1061">
        <v>1</v>
      </c>
      <c r="B1061" t="s">
        <v>4187</v>
      </c>
    </row>
    <row r="1062" spans="1:2" x14ac:dyDescent="0.3">
      <c r="A1062">
        <v>1</v>
      </c>
      <c r="B1062" t="s">
        <v>4188</v>
      </c>
    </row>
    <row r="1063" spans="1:2" x14ac:dyDescent="0.3">
      <c r="A1063">
        <v>1</v>
      </c>
      <c r="B1063" t="s">
        <v>4189</v>
      </c>
    </row>
    <row r="1064" spans="1:2" x14ac:dyDescent="0.3">
      <c r="A1064">
        <v>1</v>
      </c>
      <c r="B1064" t="s">
        <v>4190</v>
      </c>
    </row>
    <row r="1065" spans="1:2" x14ac:dyDescent="0.3">
      <c r="A1065">
        <v>1</v>
      </c>
      <c r="B1065" t="s">
        <v>4191</v>
      </c>
    </row>
    <row r="1066" spans="1:2" x14ac:dyDescent="0.3">
      <c r="A1066">
        <v>1</v>
      </c>
      <c r="B1066" t="s">
        <v>4192</v>
      </c>
    </row>
    <row r="1067" spans="1:2" x14ac:dyDescent="0.3">
      <c r="A1067">
        <v>1</v>
      </c>
      <c r="B1067" t="s">
        <v>4193</v>
      </c>
    </row>
    <row r="1068" spans="1:2" x14ac:dyDescent="0.3">
      <c r="A1068">
        <v>1</v>
      </c>
      <c r="B1068" t="s">
        <v>4194</v>
      </c>
    </row>
    <row r="1069" spans="1:2" x14ac:dyDescent="0.3">
      <c r="A1069">
        <v>1</v>
      </c>
      <c r="B1069" t="s">
        <v>4195</v>
      </c>
    </row>
    <row r="1070" spans="1:2" x14ac:dyDescent="0.3">
      <c r="A1070">
        <v>1</v>
      </c>
      <c r="B1070" t="s">
        <v>4196</v>
      </c>
    </row>
    <row r="1071" spans="1:2" x14ac:dyDescent="0.3">
      <c r="A1071">
        <v>1</v>
      </c>
      <c r="B1071" t="s">
        <v>4197</v>
      </c>
    </row>
    <row r="1072" spans="1:2" x14ac:dyDescent="0.3">
      <c r="A1072">
        <v>1</v>
      </c>
      <c r="B1072" t="s">
        <v>4198</v>
      </c>
    </row>
    <row r="1073" spans="1:2" x14ac:dyDescent="0.3">
      <c r="A1073">
        <v>1</v>
      </c>
      <c r="B1073" t="s">
        <v>4199</v>
      </c>
    </row>
    <row r="1074" spans="1:2" x14ac:dyDescent="0.3">
      <c r="A1074">
        <v>1</v>
      </c>
      <c r="B1074" t="s">
        <v>4200</v>
      </c>
    </row>
    <row r="1075" spans="1:2" x14ac:dyDescent="0.3">
      <c r="A1075">
        <v>1</v>
      </c>
      <c r="B1075" t="s">
        <v>4201</v>
      </c>
    </row>
    <row r="1076" spans="1:2" x14ac:dyDescent="0.3">
      <c r="A1076">
        <v>1</v>
      </c>
      <c r="B1076" t="s">
        <v>4202</v>
      </c>
    </row>
    <row r="1077" spans="1:2" x14ac:dyDescent="0.3">
      <c r="A1077">
        <v>1</v>
      </c>
      <c r="B1077" t="s">
        <v>4203</v>
      </c>
    </row>
    <row r="1078" spans="1:2" x14ac:dyDescent="0.3">
      <c r="A1078">
        <v>1</v>
      </c>
      <c r="B1078" t="s">
        <v>4204</v>
      </c>
    </row>
    <row r="1079" spans="1:2" x14ac:dyDescent="0.3">
      <c r="A1079">
        <v>1</v>
      </c>
      <c r="B1079" t="s">
        <v>4205</v>
      </c>
    </row>
    <row r="1080" spans="1:2" x14ac:dyDescent="0.3">
      <c r="A1080">
        <v>1</v>
      </c>
      <c r="B1080" t="s">
        <v>4206</v>
      </c>
    </row>
    <row r="1081" spans="1:2" x14ac:dyDescent="0.3">
      <c r="A1081">
        <v>1</v>
      </c>
      <c r="B1081" t="s">
        <v>4207</v>
      </c>
    </row>
    <row r="1082" spans="1:2" x14ac:dyDescent="0.3">
      <c r="A1082">
        <v>1</v>
      </c>
      <c r="B1082" t="s">
        <v>4208</v>
      </c>
    </row>
    <row r="1083" spans="1:2" x14ac:dyDescent="0.3">
      <c r="A1083">
        <v>1</v>
      </c>
      <c r="B1083" t="s">
        <v>4209</v>
      </c>
    </row>
    <row r="1084" spans="1:2" x14ac:dyDescent="0.3">
      <c r="A1084">
        <v>1</v>
      </c>
      <c r="B1084" t="s">
        <v>4210</v>
      </c>
    </row>
    <row r="1085" spans="1:2" x14ac:dyDescent="0.3">
      <c r="A1085">
        <v>1</v>
      </c>
      <c r="B1085" t="s">
        <v>4211</v>
      </c>
    </row>
    <row r="1086" spans="1:2" x14ac:dyDescent="0.3">
      <c r="A1086">
        <v>1</v>
      </c>
      <c r="B1086" t="s">
        <v>4212</v>
      </c>
    </row>
    <row r="1087" spans="1:2" x14ac:dyDescent="0.3">
      <c r="A1087">
        <v>1</v>
      </c>
      <c r="B1087" t="s">
        <v>4213</v>
      </c>
    </row>
    <row r="1088" spans="1:2" x14ac:dyDescent="0.3">
      <c r="A1088">
        <v>1</v>
      </c>
      <c r="B1088" t="s">
        <v>4214</v>
      </c>
    </row>
    <row r="1089" spans="1:2" x14ac:dyDescent="0.3">
      <c r="A1089">
        <v>1</v>
      </c>
      <c r="B1089" t="s">
        <v>4215</v>
      </c>
    </row>
    <row r="1090" spans="1:2" x14ac:dyDescent="0.3">
      <c r="A1090">
        <v>1</v>
      </c>
      <c r="B1090" t="s">
        <v>4216</v>
      </c>
    </row>
    <row r="1091" spans="1:2" x14ac:dyDescent="0.3">
      <c r="A1091">
        <v>1</v>
      </c>
      <c r="B1091" t="s">
        <v>4217</v>
      </c>
    </row>
    <row r="1092" spans="1:2" x14ac:dyDescent="0.3">
      <c r="A1092">
        <v>1</v>
      </c>
      <c r="B1092" t="s">
        <v>4218</v>
      </c>
    </row>
    <row r="1093" spans="1:2" x14ac:dyDescent="0.3">
      <c r="A1093">
        <v>1</v>
      </c>
      <c r="B1093" t="s">
        <v>4219</v>
      </c>
    </row>
    <row r="1094" spans="1:2" x14ac:dyDescent="0.3">
      <c r="A1094">
        <v>1</v>
      </c>
      <c r="B1094" t="s">
        <v>120</v>
      </c>
    </row>
    <row r="1095" spans="1:2" x14ac:dyDescent="0.3">
      <c r="A1095">
        <v>1</v>
      </c>
      <c r="B1095" t="s">
        <v>4220</v>
      </c>
    </row>
    <row r="1096" spans="1:2" x14ac:dyDescent="0.3">
      <c r="A1096">
        <v>1</v>
      </c>
      <c r="B1096" t="s">
        <v>4221</v>
      </c>
    </row>
    <row r="1097" spans="1:2" x14ac:dyDescent="0.3">
      <c r="A1097">
        <v>1</v>
      </c>
      <c r="B1097" t="s">
        <v>4222</v>
      </c>
    </row>
    <row r="1098" spans="1:2" x14ac:dyDescent="0.3">
      <c r="A1098">
        <v>1</v>
      </c>
      <c r="B1098" t="s">
        <v>4223</v>
      </c>
    </row>
    <row r="1099" spans="1:2" x14ac:dyDescent="0.3">
      <c r="A1099">
        <v>1</v>
      </c>
      <c r="B1099" t="s">
        <v>4224</v>
      </c>
    </row>
    <row r="1100" spans="1:2" x14ac:dyDescent="0.3">
      <c r="A1100">
        <v>1</v>
      </c>
      <c r="B1100" t="s">
        <v>4225</v>
      </c>
    </row>
    <row r="1101" spans="1:2" x14ac:dyDescent="0.3">
      <c r="A1101">
        <v>1</v>
      </c>
      <c r="B1101" t="s">
        <v>4226</v>
      </c>
    </row>
    <row r="1102" spans="1:2" x14ac:dyDescent="0.3">
      <c r="A1102">
        <v>1</v>
      </c>
      <c r="B1102" t="s">
        <v>4227</v>
      </c>
    </row>
    <row r="1103" spans="1:2" x14ac:dyDescent="0.3">
      <c r="A1103">
        <v>1</v>
      </c>
      <c r="B1103" t="s">
        <v>4228</v>
      </c>
    </row>
    <row r="1104" spans="1:2" x14ac:dyDescent="0.3">
      <c r="A1104">
        <v>1</v>
      </c>
      <c r="B1104" t="s">
        <v>4229</v>
      </c>
    </row>
    <row r="1105" spans="1:2" x14ac:dyDescent="0.3">
      <c r="A1105">
        <v>1</v>
      </c>
      <c r="B1105" t="s">
        <v>4230</v>
      </c>
    </row>
    <row r="1106" spans="1:2" x14ac:dyDescent="0.3">
      <c r="A1106">
        <v>1</v>
      </c>
      <c r="B1106" t="s">
        <v>4231</v>
      </c>
    </row>
    <row r="1107" spans="1:2" x14ac:dyDescent="0.3">
      <c r="A1107">
        <v>1</v>
      </c>
      <c r="B1107" t="s">
        <v>4232</v>
      </c>
    </row>
    <row r="1108" spans="1:2" x14ac:dyDescent="0.3">
      <c r="A1108">
        <v>1</v>
      </c>
      <c r="B1108" t="s">
        <v>4233</v>
      </c>
    </row>
    <row r="1109" spans="1:2" x14ac:dyDescent="0.3">
      <c r="A1109">
        <v>1</v>
      </c>
      <c r="B1109" t="s">
        <v>4234</v>
      </c>
    </row>
    <row r="1110" spans="1:2" x14ac:dyDescent="0.3">
      <c r="A1110">
        <v>1</v>
      </c>
      <c r="B1110" t="s">
        <v>4235</v>
      </c>
    </row>
    <row r="1111" spans="1:2" x14ac:dyDescent="0.3">
      <c r="A1111">
        <v>1</v>
      </c>
      <c r="B1111" t="s">
        <v>4236</v>
      </c>
    </row>
    <row r="1112" spans="1:2" x14ac:dyDescent="0.3">
      <c r="A1112">
        <v>1</v>
      </c>
      <c r="B1112" t="s">
        <v>4237</v>
      </c>
    </row>
    <row r="1113" spans="1:2" x14ac:dyDescent="0.3">
      <c r="A1113">
        <v>1</v>
      </c>
      <c r="B1113" t="s">
        <v>4238</v>
      </c>
    </row>
    <row r="1114" spans="1:2" x14ac:dyDescent="0.3">
      <c r="A1114">
        <v>1</v>
      </c>
      <c r="B1114" t="s">
        <v>4239</v>
      </c>
    </row>
    <row r="1115" spans="1:2" x14ac:dyDescent="0.3">
      <c r="A1115">
        <v>1</v>
      </c>
      <c r="B1115" t="s">
        <v>4240</v>
      </c>
    </row>
    <row r="1116" spans="1:2" x14ac:dyDescent="0.3">
      <c r="A1116">
        <v>1</v>
      </c>
      <c r="B1116" t="s">
        <v>4241</v>
      </c>
    </row>
    <row r="1117" spans="1:2" x14ac:dyDescent="0.3">
      <c r="A1117">
        <v>1</v>
      </c>
      <c r="B1117" t="s">
        <v>4242</v>
      </c>
    </row>
    <row r="1118" spans="1:2" x14ac:dyDescent="0.3">
      <c r="A1118">
        <v>1</v>
      </c>
      <c r="B1118" t="s">
        <v>4243</v>
      </c>
    </row>
    <row r="1119" spans="1:2" x14ac:dyDescent="0.3">
      <c r="A1119">
        <v>1</v>
      </c>
      <c r="B1119" t="s">
        <v>4244</v>
      </c>
    </row>
    <row r="1120" spans="1:2" x14ac:dyDescent="0.3">
      <c r="A1120">
        <v>1</v>
      </c>
      <c r="B1120" t="s">
        <v>4245</v>
      </c>
    </row>
    <row r="1121" spans="1:2" x14ac:dyDescent="0.3">
      <c r="A1121">
        <v>1</v>
      </c>
      <c r="B1121" t="s">
        <v>4246</v>
      </c>
    </row>
    <row r="1122" spans="1:2" x14ac:dyDescent="0.3">
      <c r="A1122">
        <v>1</v>
      </c>
      <c r="B1122" t="s">
        <v>4247</v>
      </c>
    </row>
    <row r="1123" spans="1:2" x14ac:dyDescent="0.3">
      <c r="A1123">
        <v>1</v>
      </c>
      <c r="B1123" t="s">
        <v>4248</v>
      </c>
    </row>
    <row r="1124" spans="1:2" x14ac:dyDescent="0.3">
      <c r="A1124">
        <v>1</v>
      </c>
      <c r="B1124" t="s">
        <v>4249</v>
      </c>
    </row>
    <row r="1125" spans="1:2" x14ac:dyDescent="0.3">
      <c r="A1125">
        <v>1</v>
      </c>
      <c r="B1125" t="s">
        <v>4946</v>
      </c>
    </row>
    <row r="1126" spans="1:2" x14ac:dyDescent="0.3">
      <c r="A1126">
        <v>1</v>
      </c>
      <c r="B1126" t="s">
        <v>4250</v>
      </c>
    </row>
    <row r="1127" spans="1:2" x14ac:dyDescent="0.3">
      <c r="A1127">
        <v>1</v>
      </c>
      <c r="B1127" t="s">
        <v>4251</v>
      </c>
    </row>
    <row r="1128" spans="1:2" x14ac:dyDescent="0.3">
      <c r="A1128">
        <v>1</v>
      </c>
      <c r="B1128" t="s">
        <v>4252</v>
      </c>
    </row>
    <row r="1129" spans="1:2" x14ac:dyDescent="0.3">
      <c r="A1129">
        <v>1</v>
      </c>
      <c r="B1129" t="s">
        <v>4253</v>
      </c>
    </row>
    <row r="1130" spans="1:2" x14ac:dyDescent="0.3">
      <c r="A1130">
        <v>1</v>
      </c>
      <c r="B1130" t="s">
        <v>4254</v>
      </c>
    </row>
    <row r="1131" spans="1:2" x14ac:dyDescent="0.3">
      <c r="A1131">
        <v>1</v>
      </c>
      <c r="B1131" t="s">
        <v>4255</v>
      </c>
    </row>
    <row r="1132" spans="1:2" x14ac:dyDescent="0.3">
      <c r="A1132">
        <v>1</v>
      </c>
      <c r="B1132" t="s">
        <v>4256</v>
      </c>
    </row>
    <row r="1133" spans="1:2" x14ac:dyDescent="0.3">
      <c r="A1133">
        <v>1</v>
      </c>
      <c r="B1133" t="s">
        <v>4257</v>
      </c>
    </row>
    <row r="1134" spans="1:2" x14ac:dyDescent="0.3">
      <c r="A1134">
        <v>1</v>
      </c>
      <c r="B1134" t="s">
        <v>4258</v>
      </c>
    </row>
    <row r="1135" spans="1:2" x14ac:dyDescent="0.3">
      <c r="A1135">
        <v>1</v>
      </c>
      <c r="B1135" t="s">
        <v>4259</v>
      </c>
    </row>
    <row r="1136" spans="1:2" x14ac:dyDescent="0.3">
      <c r="A1136">
        <v>1</v>
      </c>
      <c r="B1136" t="s">
        <v>4260</v>
      </c>
    </row>
    <row r="1137" spans="1:2" x14ac:dyDescent="0.3">
      <c r="A1137">
        <v>1</v>
      </c>
      <c r="B1137" t="s">
        <v>4261</v>
      </c>
    </row>
    <row r="1138" spans="1:2" x14ac:dyDescent="0.3">
      <c r="A1138">
        <v>1</v>
      </c>
      <c r="B1138" t="s">
        <v>4262</v>
      </c>
    </row>
    <row r="1139" spans="1:2" x14ac:dyDescent="0.3">
      <c r="A1139">
        <v>1</v>
      </c>
      <c r="B1139" t="s">
        <v>4263</v>
      </c>
    </row>
    <row r="1140" spans="1:2" x14ac:dyDescent="0.3">
      <c r="A1140">
        <v>1</v>
      </c>
      <c r="B1140" t="s">
        <v>4264</v>
      </c>
    </row>
    <row r="1141" spans="1:2" x14ac:dyDescent="0.3">
      <c r="A1141">
        <v>1</v>
      </c>
      <c r="B1141" t="s">
        <v>2567</v>
      </c>
    </row>
    <row r="1142" spans="1:2" x14ac:dyDescent="0.3">
      <c r="A1142">
        <v>1</v>
      </c>
      <c r="B1142" t="s">
        <v>4265</v>
      </c>
    </row>
    <row r="1143" spans="1:2" x14ac:dyDescent="0.3">
      <c r="A1143">
        <v>1</v>
      </c>
      <c r="B1143" t="s">
        <v>4266</v>
      </c>
    </row>
    <row r="1144" spans="1:2" x14ac:dyDescent="0.3">
      <c r="A1144">
        <v>1</v>
      </c>
      <c r="B1144" t="s">
        <v>4267</v>
      </c>
    </row>
    <row r="1145" spans="1:2" x14ac:dyDescent="0.3">
      <c r="A1145">
        <v>1</v>
      </c>
      <c r="B1145" t="s">
        <v>4268</v>
      </c>
    </row>
    <row r="1146" spans="1:2" x14ac:dyDescent="0.3">
      <c r="A1146">
        <v>1</v>
      </c>
      <c r="B1146" t="s">
        <v>4269</v>
      </c>
    </row>
    <row r="1147" spans="1:2" x14ac:dyDescent="0.3">
      <c r="A1147">
        <v>1</v>
      </c>
      <c r="B1147" t="s">
        <v>4270</v>
      </c>
    </row>
    <row r="1148" spans="1:2" x14ac:dyDescent="0.3">
      <c r="A1148">
        <v>1</v>
      </c>
      <c r="B1148" t="s">
        <v>4271</v>
      </c>
    </row>
    <row r="1149" spans="1:2" x14ac:dyDescent="0.3">
      <c r="A1149">
        <v>1</v>
      </c>
      <c r="B1149" t="s">
        <v>4272</v>
      </c>
    </row>
    <row r="1150" spans="1:2" x14ac:dyDescent="0.3">
      <c r="A1150">
        <v>1</v>
      </c>
      <c r="B1150" t="s">
        <v>4273</v>
      </c>
    </row>
    <row r="1151" spans="1:2" x14ac:dyDescent="0.3">
      <c r="A1151">
        <v>1</v>
      </c>
      <c r="B1151" t="s">
        <v>4274</v>
      </c>
    </row>
    <row r="1152" spans="1:2" x14ac:dyDescent="0.3">
      <c r="A1152">
        <v>1</v>
      </c>
      <c r="B1152" t="s">
        <v>4275</v>
      </c>
    </row>
    <row r="1153" spans="1:2" x14ac:dyDescent="0.3">
      <c r="A1153">
        <v>1</v>
      </c>
      <c r="B1153" t="s">
        <v>4276</v>
      </c>
    </row>
    <row r="1154" spans="1:2" x14ac:dyDescent="0.3">
      <c r="A1154">
        <v>1</v>
      </c>
      <c r="B1154" t="s">
        <v>4277</v>
      </c>
    </row>
    <row r="1155" spans="1:2" x14ac:dyDescent="0.3">
      <c r="A1155">
        <v>1</v>
      </c>
      <c r="B1155" t="s">
        <v>4278</v>
      </c>
    </row>
    <row r="1156" spans="1:2" x14ac:dyDescent="0.3">
      <c r="A1156">
        <v>1</v>
      </c>
      <c r="B1156" t="s">
        <v>4279</v>
      </c>
    </row>
    <row r="1157" spans="1:2" x14ac:dyDescent="0.3">
      <c r="A1157">
        <v>1</v>
      </c>
      <c r="B1157" t="s">
        <v>4280</v>
      </c>
    </row>
    <row r="1158" spans="1:2" x14ac:dyDescent="0.3">
      <c r="A1158">
        <v>1</v>
      </c>
      <c r="B1158" t="s">
        <v>4281</v>
      </c>
    </row>
    <row r="1159" spans="1:2" x14ac:dyDescent="0.3">
      <c r="A1159">
        <v>1</v>
      </c>
      <c r="B1159" t="s">
        <v>4282</v>
      </c>
    </row>
    <row r="1160" spans="1:2" x14ac:dyDescent="0.3">
      <c r="A1160">
        <v>1</v>
      </c>
      <c r="B1160" t="s">
        <v>4283</v>
      </c>
    </row>
    <row r="1161" spans="1:2" x14ac:dyDescent="0.3">
      <c r="A1161">
        <v>1</v>
      </c>
      <c r="B1161" t="s">
        <v>4284</v>
      </c>
    </row>
    <row r="1162" spans="1:2" x14ac:dyDescent="0.3">
      <c r="A1162">
        <v>1</v>
      </c>
      <c r="B1162" t="s">
        <v>4285</v>
      </c>
    </row>
    <row r="1163" spans="1:2" x14ac:dyDescent="0.3">
      <c r="A1163">
        <v>1</v>
      </c>
      <c r="B1163" t="s">
        <v>4286</v>
      </c>
    </row>
    <row r="1164" spans="1:2" x14ac:dyDescent="0.3">
      <c r="A1164">
        <v>1</v>
      </c>
      <c r="B1164" t="s">
        <v>4287</v>
      </c>
    </row>
    <row r="1165" spans="1:2" x14ac:dyDescent="0.3">
      <c r="A1165">
        <v>1</v>
      </c>
      <c r="B1165" t="s">
        <v>4288</v>
      </c>
    </row>
    <row r="1166" spans="1:2" x14ac:dyDescent="0.3">
      <c r="A1166">
        <v>1</v>
      </c>
      <c r="B1166" t="s">
        <v>4289</v>
      </c>
    </row>
    <row r="1167" spans="1:2" x14ac:dyDescent="0.3">
      <c r="A1167">
        <v>1</v>
      </c>
      <c r="B1167" t="s">
        <v>4290</v>
      </c>
    </row>
    <row r="1168" spans="1:2" x14ac:dyDescent="0.3">
      <c r="A1168">
        <v>1</v>
      </c>
      <c r="B1168" t="s">
        <v>4291</v>
      </c>
    </row>
    <row r="1169" spans="1:2" x14ac:dyDescent="0.3">
      <c r="A1169">
        <v>1</v>
      </c>
      <c r="B1169" t="s">
        <v>4292</v>
      </c>
    </row>
    <row r="1170" spans="1:2" x14ac:dyDescent="0.3">
      <c r="A1170">
        <v>1</v>
      </c>
      <c r="B1170" t="s">
        <v>4293</v>
      </c>
    </row>
    <row r="1171" spans="1:2" x14ac:dyDescent="0.3">
      <c r="A1171">
        <v>1</v>
      </c>
      <c r="B1171" t="s">
        <v>4294</v>
      </c>
    </row>
    <row r="1172" spans="1:2" x14ac:dyDescent="0.3">
      <c r="A1172">
        <v>1</v>
      </c>
      <c r="B1172" t="s">
        <v>4295</v>
      </c>
    </row>
    <row r="1173" spans="1:2" x14ac:dyDescent="0.3">
      <c r="A1173">
        <v>1</v>
      </c>
      <c r="B1173" t="s">
        <v>4296</v>
      </c>
    </row>
    <row r="1174" spans="1:2" x14ac:dyDescent="0.3">
      <c r="A1174">
        <v>1</v>
      </c>
      <c r="B1174" t="s">
        <v>4297</v>
      </c>
    </row>
    <row r="1175" spans="1:2" x14ac:dyDescent="0.3">
      <c r="A1175">
        <v>1</v>
      </c>
      <c r="B1175" t="s">
        <v>4298</v>
      </c>
    </row>
    <row r="1176" spans="1:2" x14ac:dyDescent="0.3">
      <c r="A1176">
        <v>1</v>
      </c>
      <c r="B1176" t="s">
        <v>4299</v>
      </c>
    </row>
    <row r="1177" spans="1:2" x14ac:dyDescent="0.3">
      <c r="A1177">
        <v>1</v>
      </c>
      <c r="B1177" t="s">
        <v>4300</v>
      </c>
    </row>
    <row r="1178" spans="1:2" x14ac:dyDescent="0.3">
      <c r="A1178">
        <v>1</v>
      </c>
      <c r="B1178" t="s">
        <v>4301</v>
      </c>
    </row>
    <row r="1179" spans="1:2" x14ac:dyDescent="0.3">
      <c r="A1179">
        <v>1</v>
      </c>
      <c r="B1179" t="s">
        <v>4302</v>
      </c>
    </row>
    <row r="1180" spans="1:2" x14ac:dyDescent="0.3">
      <c r="A1180">
        <v>1</v>
      </c>
      <c r="B1180" t="s">
        <v>4303</v>
      </c>
    </row>
    <row r="1181" spans="1:2" x14ac:dyDescent="0.3">
      <c r="A1181">
        <v>1</v>
      </c>
      <c r="B1181" t="s">
        <v>4304</v>
      </c>
    </row>
    <row r="1182" spans="1:2" x14ac:dyDescent="0.3">
      <c r="A1182">
        <v>1</v>
      </c>
      <c r="B1182" t="s">
        <v>4305</v>
      </c>
    </row>
    <row r="1183" spans="1:2" x14ac:dyDescent="0.3">
      <c r="A1183">
        <v>1</v>
      </c>
      <c r="B1183" t="s">
        <v>4306</v>
      </c>
    </row>
    <row r="1184" spans="1:2" x14ac:dyDescent="0.3">
      <c r="A1184">
        <v>1</v>
      </c>
      <c r="B1184" t="s">
        <v>4307</v>
      </c>
    </row>
    <row r="1185" spans="1:2" x14ac:dyDescent="0.3">
      <c r="A1185">
        <v>1</v>
      </c>
      <c r="B1185" t="s">
        <v>4308</v>
      </c>
    </row>
    <row r="1186" spans="1:2" x14ac:dyDescent="0.3">
      <c r="A1186">
        <v>1</v>
      </c>
      <c r="B1186" t="s">
        <v>4309</v>
      </c>
    </row>
    <row r="1187" spans="1:2" x14ac:dyDescent="0.3">
      <c r="A1187">
        <v>1</v>
      </c>
      <c r="B1187" t="s">
        <v>4310</v>
      </c>
    </row>
    <row r="1188" spans="1:2" x14ac:dyDescent="0.3">
      <c r="A1188">
        <v>1</v>
      </c>
      <c r="B1188" t="s">
        <v>4311</v>
      </c>
    </row>
    <row r="1189" spans="1:2" x14ac:dyDescent="0.3">
      <c r="A1189">
        <v>1</v>
      </c>
      <c r="B1189" t="s">
        <v>4312</v>
      </c>
    </row>
    <row r="1190" spans="1:2" x14ac:dyDescent="0.3">
      <c r="A1190">
        <v>1</v>
      </c>
      <c r="B1190" t="s">
        <v>4313</v>
      </c>
    </row>
    <row r="1191" spans="1:2" x14ac:dyDescent="0.3">
      <c r="A1191">
        <v>1</v>
      </c>
      <c r="B1191" t="s">
        <v>4314</v>
      </c>
    </row>
    <row r="1192" spans="1:2" x14ac:dyDescent="0.3">
      <c r="A1192">
        <v>1</v>
      </c>
      <c r="B1192" t="s">
        <v>4315</v>
      </c>
    </row>
    <row r="1193" spans="1:2" x14ac:dyDescent="0.3">
      <c r="A1193">
        <v>1</v>
      </c>
      <c r="B1193" t="s">
        <v>4316</v>
      </c>
    </row>
    <row r="1194" spans="1:2" x14ac:dyDescent="0.3">
      <c r="A1194">
        <v>1</v>
      </c>
      <c r="B1194" t="s">
        <v>4317</v>
      </c>
    </row>
    <row r="1195" spans="1:2" x14ac:dyDescent="0.3">
      <c r="A1195">
        <v>1</v>
      </c>
      <c r="B1195" t="s">
        <v>4318</v>
      </c>
    </row>
    <row r="1196" spans="1:2" x14ac:dyDescent="0.3">
      <c r="A1196">
        <v>1</v>
      </c>
      <c r="B1196" t="s">
        <v>4319</v>
      </c>
    </row>
    <row r="1197" spans="1:2" x14ac:dyDescent="0.3">
      <c r="A1197">
        <v>1</v>
      </c>
      <c r="B1197" t="s">
        <v>4320</v>
      </c>
    </row>
    <row r="1198" spans="1:2" x14ac:dyDescent="0.3">
      <c r="A1198">
        <v>1</v>
      </c>
      <c r="B1198" t="s">
        <v>4321</v>
      </c>
    </row>
    <row r="1199" spans="1:2" x14ac:dyDescent="0.3">
      <c r="A1199">
        <v>1</v>
      </c>
      <c r="B1199" t="s">
        <v>4322</v>
      </c>
    </row>
    <row r="1200" spans="1:2" x14ac:dyDescent="0.3">
      <c r="A1200">
        <v>1</v>
      </c>
      <c r="B1200" t="s">
        <v>4323</v>
      </c>
    </row>
    <row r="1201" spans="1:2" x14ac:dyDescent="0.3">
      <c r="A1201">
        <v>1</v>
      </c>
      <c r="B1201" t="s">
        <v>4324</v>
      </c>
    </row>
    <row r="1202" spans="1:2" x14ac:dyDescent="0.3">
      <c r="A1202">
        <v>1</v>
      </c>
      <c r="B1202" t="s">
        <v>4325</v>
      </c>
    </row>
    <row r="1203" spans="1:2" x14ac:dyDescent="0.3">
      <c r="A1203">
        <v>1</v>
      </c>
      <c r="B1203" t="s">
        <v>4326</v>
      </c>
    </row>
    <row r="1204" spans="1:2" x14ac:dyDescent="0.3">
      <c r="A1204">
        <v>1</v>
      </c>
      <c r="B1204" t="s">
        <v>4327</v>
      </c>
    </row>
    <row r="1205" spans="1:2" x14ac:dyDescent="0.3">
      <c r="A1205">
        <v>1</v>
      </c>
      <c r="B1205" t="s">
        <v>4328</v>
      </c>
    </row>
    <row r="1206" spans="1:2" x14ac:dyDescent="0.3">
      <c r="A1206">
        <v>1</v>
      </c>
      <c r="B1206" t="s">
        <v>4329</v>
      </c>
    </row>
    <row r="1207" spans="1:2" x14ac:dyDescent="0.3">
      <c r="A1207">
        <v>1</v>
      </c>
      <c r="B1207" t="s">
        <v>4330</v>
      </c>
    </row>
    <row r="1208" spans="1:2" x14ac:dyDescent="0.3">
      <c r="A1208">
        <v>1</v>
      </c>
      <c r="B1208" t="s">
        <v>4331</v>
      </c>
    </row>
    <row r="1209" spans="1:2" x14ac:dyDescent="0.3">
      <c r="A1209">
        <v>1</v>
      </c>
      <c r="B1209" t="s">
        <v>4332</v>
      </c>
    </row>
    <row r="1210" spans="1:2" x14ac:dyDescent="0.3">
      <c r="A1210">
        <v>1</v>
      </c>
      <c r="B1210" t="s">
        <v>4333</v>
      </c>
    </row>
    <row r="1211" spans="1:2" x14ac:dyDescent="0.3">
      <c r="A1211">
        <v>1</v>
      </c>
      <c r="B1211" t="s">
        <v>4334</v>
      </c>
    </row>
    <row r="1212" spans="1:2" x14ac:dyDescent="0.3">
      <c r="A1212">
        <v>1</v>
      </c>
      <c r="B1212" t="s">
        <v>4335</v>
      </c>
    </row>
    <row r="1213" spans="1:2" x14ac:dyDescent="0.3">
      <c r="A1213">
        <v>1</v>
      </c>
      <c r="B1213" t="s">
        <v>4336</v>
      </c>
    </row>
    <row r="1214" spans="1:2" x14ac:dyDescent="0.3">
      <c r="A1214">
        <v>1</v>
      </c>
      <c r="B1214" t="s">
        <v>4337</v>
      </c>
    </row>
    <row r="1215" spans="1:2" x14ac:dyDescent="0.3">
      <c r="A1215">
        <v>1</v>
      </c>
      <c r="B1215" t="s">
        <v>4338</v>
      </c>
    </row>
    <row r="1216" spans="1:2" x14ac:dyDescent="0.3">
      <c r="A1216">
        <v>1</v>
      </c>
      <c r="B1216" t="s">
        <v>4339</v>
      </c>
    </row>
    <row r="1217" spans="1:2" x14ac:dyDescent="0.3">
      <c r="A1217">
        <v>1</v>
      </c>
      <c r="B1217" t="s">
        <v>4340</v>
      </c>
    </row>
    <row r="1218" spans="1:2" x14ac:dyDescent="0.3">
      <c r="A1218">
        <v>1</v>
      </c>
      <c r="B1218" t="s">
        <v>4341</v>
      </c>
    </row>
    <row r="1219" spans="1:2" x14ac:dyDescent="0.3">
      <c r="A1219">
        <v>1</v>
      </c>
      <c r="B1219" t="s">
        <v>4342</v>
      </c>
    </row>
    <row r="1220" spans="1:2" x14ac:dyDescent="0.3">
      <c r="A1220">
        <v>1</v>
      </c>
      <c r="B1220" t="s">
        <v>4343</v>
      </c>
    </row>
    <row r="1221" spans="1:2" x14ac:dyDescent="0.3">
      <c r="A1221">
        <v>1</v>
      </c>
      <c r="B1221" t="s">
        <v>4344</v>
      </c>
    </row>
    <row r="1222" spans="1:2" x14ac:dyDescent="0.3">
      <c r="A1222">
        <v>1</v>
      </c>
      <c r="B1222" t="s">
        <v>4345</v>
      </c>
    </row>
    <row r="1223" spans="1:2" x14ac:dyDescent="0.3">
      <c r="A1223">
        <v>1</v>
      </c>
      <c r="B1223" t="s">
        <v>4346</v>
      </c>
    </row>
    <row r="1224" spans="1:2" x14ac:dyDescent="0.3">
      <c r="A1224">
        <v>1</v>
      </c>
      <c r="B1224" t="s">
        <v>4347</v>
      </c>
    </row>
    <row r="1225" spans="1:2" x14ac:dyDescent="0.3">
      <c r="A1225">
        <v>1</v>
      </c>
      <c r="B1225" t="s">
        <v>4348</v>
      </c>
    </row>
    <row r="1226" spans="1:2" x14ac:dyDescent="0.3">
      <c r="A1226">
        <v>1</v>
      </c>
      <c r="B1226" t="s">
        <v>4349</v>
      </c>
    </row>
    <row r="1227" spans="1:2" x14ac:dyDescent="0.3">
      <c r="A1227">
        <v>1</v>
      </c>
      <c r="B1227" t="s">
        <v>4350</v>
      </c>
    </row>
    <row r="1228" spans="1:2" x14ac:dyDescent="0.3">
      <c r="A1228">
        <v>1</v>
      </c>
      <c r="B1228" t="s">
        <v>4351</v>
      </c>
    </row>
    <row r="1229" spans="1:2" x14ac:dyDescent="0.3">
      <c r="A1229">
        <v>1</v>
      </c>
      <c r="B1229" t="s">
        <v>4352</v>
      </c>
    </row>
    <row r="1230" spans="1:2" x14ac:dyDescent="0.3">
      <c r="A1230">
        <v>1</v>
      </c>
      <c r="B1230" t="s">
        <v>4353</v>
      </c>
    </row>
    <row r="1231" spans="1:2" x14ac:dyDescent="0.3">
      <c r="A1231">
        <v>1</v>
      </c>
      <c r="B1231" t="s">
        <v>4354</v>
      </c>
    </row>
    <row r="1232" spans="1:2" x14ac:dyDescent="0.3">
      <c r="A1232">
        <v>1</v>
      </c>
      <c r="B1232" t="s">
        <v>4355</v>
      </c>
    </row>
    <row r="1233" spans="1:2" x14ac:dyDescent="0.3">
      <c r="A1233">
        <v>1</v>
      </c>
      <c r="B1233" t="s">
        <v>4356</v>
      </c>
    </row>
    <row r="1234" spans="1:2" x14ac:dyDescent="0.3">
      <c r="A1234">
        <v>1</v>
      </c>
      <c r="B1234" t="s">
        <v>4357</v>
      </c>
    </row>
    <row r="1235" spans="1:2" x14ac:dyDescent="0.3">
      <c r="A1235">
        <v>1</v>
      </c>
      <c r="B1235" t="s">
        <v>4358</v>
      </c>
    </row>
    <row r="1236" spans="1:2" x14ac:dyDescent="0.3">
      <c r="A1236">
        <v>1</v>
      </c>
      <c r="B1236" t="s">
        <v>4359</v>
      </c>
    </row>
    <row r="1237" spans="1:2" x14ac:dyDescent="0.3">
      <c r="A1237">
        <v>1</v>
      </c>
      <c r="B1237" t="s">
        <v>4360</v>
      </c>
    </row>
    <row r="1238" spans="1:2" x14ac:dyDescent="0.3">
      <c r="A1238">
        <v>1</v>
      </c>
      <c r="B1238" t="s">
        <v>4361</v>
      </c>
    </row>
    <row r="1239" spans="1:2" x14ac:dyDescent="0.3">
      <c r="A1239">
        <v>1</v>
      </c>
      <c r="B1239" t="s">
        <v>4362</v>
      </c>
    </row>
    <row r="1240" spans="1:2" x14ac:dyDescent="0.3">
      <c r="A1240">
        <v>1</v>
      </c>
      <c r="B1240" t="s">
        <v>4947</v>
      </c>
    </row>
    <row r="1241" spans="1:2" x14ac:dyDescent="0.3">
      <c r="A1241">
        <v>1</v>
      </c>
      <c r="B1241" t="s">
        <v>4363</v>
      </c>
    </row>
    <row r="1242" spans="1:2" x14ac:dyDescent="0.3">
      <c r="A1242">
        <v>1</v>
      </c>
      <c r="B1242" t="s">
        <v>4364</v>
      </c>
    </row>
    <row r="1243" spans="1:2" x14ac:dyDescent="0.3">
      <c r="A1243">
        <v>1</v>
      </c>
      <c r="B1243" t="s">
        <v>4365</v>
      </c>
    </row>
    <row r="1244" spans="1:2" x14ac:dyDescent="0.3">
      <c r="A1244">
        <v>1</v>
      </c>
      <c r="B1244" t="s">
        <v>4366</v>
      </c>
    </row>
    <row r="1245" spans="1:2" x14ac:dyDescent="0.3">
      <c r="A1245">
        <v>1</v>
      </c>
      <c r="B1245" t="s">
        <v>4367</v>
      </c>
    </row>
    <row r="1246" spans="1:2" x14ac:dyDescent="0.3">
      <c r="A1246">
        <v>1</v>
      </c>
      <c r="B1246" t="s">
        <v>4368</v>
      </c>
    </row>
    <row r="1247" spans="1:2" x14ac:dyDescent="0.3">
      <c r="A1247">
        <v>1</v>
      </c>
      <c r="B1247" t="s">
        <v>4369</v>
      </c>
    </row>
    <row r="1248" spans="1:2" x14ac:dyDescent="0.3">
      <c r="A1248">
        <v>1</v>
      </c>
      <c r="B1248" t="s">
        <v>4370</v>
      </c>
    </row>
    <row r="1249" spans="1:2" x14ac:dyDescent="0.3">
      <c r="A1249">
        <v>1</v>
      </c>
      <c r="B1249" t="s">
        <v>4371</v>
      </c>
    </row>
    <row r="1250" spans="1:2" x14ac:dyDescent="0.3">
      <c r="A1250">
        <v>1</v>
      </c>
      <c r="B1250" t="s">
        <v>4372</v>
      </c>
    </row>
    <row r="1251" spans="1:2" x14ac:dyDescent="0.3">
      <c r="A1251">
        <v>1</v>
      </c>
      <c r="B1251" t="s">
        <v>4373</v>
      </c>
    </row>
    <row r="1252" spans="1:2" x14ac:dyDescent="0.3">
      <c r="A1252">
        <v>1</v>
      </c>
      <c r="B1252" t="s">
        <v>4374</v>
      </c>
    </row>
    <row r="1253" spans="1:2" x14ac:dyDescent="0.3">
      <c r="A1253">
        <v>1</v>
      </c>
      <c r="B1253" t="s">
        <v>4375</v>
      </c>
    </row>
    <row r="1254" spans="1:2" x14ac:dyDescent="0.3">
      <c r="A1254">
        <v>1</v>
      </c>
      <c r="B1254" t="s">
        <v>4376</v>
      </c>
    </row>
    <row r="1255" spans="1:2" x14ac:dyDescent="0.3">
      <c r="A1255">
        <v>1</v>
      </c>
      <c r="B1255" t="s">
        <v>4377</v>
      </c>
    </row>
    <row r="1256" spans="1:2" x14ac:dyDescent="0.3">
      <c r="A1256">
        <v>1</v>
      </c>
      <c r="B1256" t="s">
        <v>4378</v>
      </c>
    </row>
    <row r="1257" spans="1:2" x14ac:dyDescent="0.3">
      <c r="A1257">
        <v>1</v>
      </c>
      <c r="B1257" t="s">
        <v>4379</v>
      </c>
    </row>
    <row r="1258" spans="1:2" x14ac:dyDescent="0.3">
      <c r="A1258">
        <v>1</v>
      </c>
      <c r="B1258" t="s">
        <v>4957</v>
      </c>
    </row>
    <row r="1259" spans="1:2" x14ac:dyDescent="0.3">
      <c r="A1259">
        <v>1</v>
      </c>
      <c r="B1259" t="s">
        <v>4380</v>
      </c>
    </row>
    <row r="1260" spans="1:2" x14ac:dyDescent="0.3">
      <c r="A1260">
        <v>1</v>
      </c>
      <c r="B1260" t="s">
        <v>4381</v>
      </c>
    </row>
    <row r="1261" spans="1:2" x14ac:dyDescent="0.3">
      <c r="A1261">
        <v>1</v>
      </c>
      <c r="B1261" t="s">
        <v>4382</v>
      </c>
    </row>
    <row r="1262" spans="1:2" x14ac:dyDescent="0.3">
      <c r="A1262">
        <v>1</v>
      </c>
      <c r="B1262" t="s">
        <v>4383</v>
      </c>
    </row>
    <row r="1263" spans="1:2" x14ac:dyDescent="0.3">
      <c r="A1263">
        <v>1</v>
      </c>
      <c r="B1263" t="s">
        <v>4384</v>
      </c>
    </row>
    <row r="1264" spans="1:2" x14ac:dyDescent="0.3">
      <c r="A1264">
        <v>1</v>
      </c>
      <c r="B1264" t="s">
        <v>4385</v>
      </c>
    </row>
    <row r="1265" spans="1:2" x14ac:dyDescent="0.3">
      <c r="A1265">
        <v>1</v>
      </c>
      <c r="B1265" t="s">
        <v>4386</v>
      </c>
    </row>
    <row r="1266" spans="1:2" x14ac:dyDescent="0.3">
      <c r="A1266">
        <v>1</v>
      </c>
      <c r="B1266" t="s">
        <v>4387</v>
      </c>
    </row>
    <row r="1267" spans="1:2" x14ac:dyDescent="0.3">
      <c r="A1267">
        <v>1</v>
      </c>
      <c r="B1267" t="s">
        <v>4388</v>
      </c>
    </row>
    <row r="1268" spans="1:2" x14ac:dyDescent="0.3">
      <c r="A1268">
        <v>1</v>
      </c>
      <c r="B1268" t="s">
        <v>4389</v>
      </c>
    </row>
    <row r="1269" spans="1:2" x14ac:dyDescent="0.3">
      <c r="A1269">
        <v>1</v>
      </c>
      <c r="B1269" t="s">
        <v>4390</v>
      </c>
    </row>
    <row r="1270" spans="1:2" x14ac:dyDescent="0.3">
      <c r="A1270">
        <v>1</v>
      </c>
      <c r="B1270" t="s">
        <v>4391</v>
      </c>
    </row>
    <row r="1271" spans="1:2" x14ac:dyDescent="0.3">
      <c r="A1271">
        <v>1</v>
      </c>
      <c r="B1271" t="s">
        <v>4392</v>
      </c>
    </row>
    <row r="1272" spans="1:2" x14ac:dyDescent="0.3">
      <c r="A1272">
        <v>1</v>
      </c>
      <c r="B1272" t="s">
        <v>4393</v>
      </c>
    </row>
    <row r="1273" spans="1:2" x14ac:dyDescent="0.3">
      <c r="A1273">
        <v>1</v>
      </c>
      <c r="B1273" t="s">
        <v>4394</v>
      </c>
    </row>
    <row r="1274" spans="1:2" x14ac:dyDescent="0.3">
      <c r="A1274">
        <v>1</v>
      </c>
      <c r="B1274" t="s">
        <v>4395</v>
      </c>
    </row>
    <row r="1275" spans="1:2" x14ac:dyDescent="0.3">
      <c r="A1275">
        <v>1</v>
      </c>
      <c r="B1275" t="s">
        <v>4396</v>
      </c>
    </row>
    <row r="1276" spans="1:2" x14ac:dyDescent="0.3">
      <c r="A1276">
        <v>1</v>
      </c>
      <c r="B1276" t="s">
        <v>4397</v>
      </c>
    </row>
    <row r="1277" spans="1:2" x14ac:dyDescent="0.3">
      <c r="A1277">
        <v>1</v>
      </c>
      <c r="B1277" t="s">
        <v>4398</v>
      </c>
    </row>
    <row r="1278" spans="1:2" x14ac:dyDescent="0.3">
      <c r="A1278">
        <v>1</v>
      </c>
      <c r="B1278" t="s">
        <v>4399</v>
      </c>
    </row>
    <row r="1279" spans="1:2" x14ac:dyDescent="0.3">
      <c r="A1279">
        <v>1</v>
      </c>
      <c r="B1279" t="s">
        <v>4400</v>
      </c>
    </row>
    <row r="1280" spans="1:2" x14ac:dyDescent="0.3">
      <c r="A1280">
        <v>1</v>
      </c>
      <c r="B1280" t="s">
        <v>4401</v>
      </c>
    </row>
    <row r="1281" spans="1:2" x14ac:dyDescent="0.3">
      <c r="A1281">
        <v>1</v>
      </c>
      <c r="B1281" t="s">
        <v>4402</v>
      </c>
    </row>
    <row r="1282" spans="1:2" x14ac:dyDescent="0.3">
      <c r="A1282">
        <v>1</v>
      </c>
      <c r="B1282" t="s">
        <v>4403</v>
      </c>
    </row>
    <row r="1283" spans="1:2" x14ac:dyDescent="0.3">
      <c r="A1283">
        <v>1</v>
      </c>
      <c r="B1283" t="s">
        <v>4404</v>
      </c>
    </row>
    <row r="1284" spans="1:2" x14ac:dyDescent="0.3">
      <c r="A1284">
        <v>1</v>
      </c>
      <c r="B1284" t="s">
        <v>4405</v>
      </c>
    </row>
    <row r="1285" spans="1:2" x14ac:dyDescent="0.3">
      <c r="A1285">
        <v>1</v>
      </c>
      <c r="B1285" t="s">
        <v>4406</v>
      </c>
    </row>
    <row r="1286" spans="1:2" x14ac:dyDescent="0.3">
      <c r="A1286">
        <v>1</v>
      </c>
      <c r="B1286" t="s">
        <v>4407</v>
      </c>
    </row>
    <row r="1287" spans="1:2" x14ac:dyDescent="0.3">
      <c r="A1287">
        <v>1</v>
      </c>
      <c r="B1287" t="s">
        <v>4408</v>
      </c>
    </row>
    <row r="1288" spans="1:2" x14ac:dyDescent="0.3">
      <c r="A1288">
        <v>1</v>
      </c>
      <c r="B1288" t="s">
        <v>4409</v>
      </c>
    </row>
    <row r="1289" spans="1:2" x14ac:dyDescent="0.3">
      <c r="A1289">
        <v>1</v>
      </c>
      <c r="B1289" t="s">
        <v>4410</v>
      </c>
    </row>
    <row r="1290" spans="1:2" x14ac:dyDescent="0.3">
      <c r="A1290">
        <v>1</v>
      </c>
      <c r="B1290" t="s">
        <v>4411</v>
      </c>
    </row>
    <row r="1291" spans="1:2" x14ac:dyDescent="0.3">
      <c r="A1291">
        <v>1</v>
      </c>
      <c r="B1291" t="s">
        <v>4412</v>
      </c>
    </row>
    <row r="1292" spans="1:2" x14ac:dyDescent="0.3">
      <c r="A1292">
        <v>1</v>
      </c>
      <c r="B1292" t="s">
        <v>4413</v>
      </c>
    </row>
    <row r="1293" spans="1:2" x14ac:dyDescent="0.3">
      <c r="A1293">
        <v>1</v>
      </c>
      <c r="B1293" t="s">
        <v>4414</v>
      </c>
    </row>
    <row r="1294" spans="1:2" x14ac:dyDescent="0.3">
      <c r="A1294">
        <v>1</v>
      </c>
      <c r="B1294" t="s">
        <v>4415</v>
      </c>
    </row>
    <row r="1295" spans="1:2" x14ac:dyDescent="0.3">
      <c r="A1295">
        <v>1</v>
      </c>
      <c r="B1295" t="s">
        <v>4416</v>
      </c>
    </row>
    <row r="1296" spans="1:2" x14ac:dyDescent="0.3">
      <c r="A1296">
        <v>1</v>
      </c>
      <c r="B1296" t="s">
        <v>4417</v>
      </c>
    </row>
    <row r="1297" spans="1:2" x14ac:dyDescent="0.3">
      <c r="A1297">
        <v>1</v>
      </c>
      <c r="B1297" t="s">
        <v>4958</v>
      </c>
    </row>
    <row r="1298" spans="1:2" x14ac:dyDescent="0.3">
      <c r="A1298">
        <v>1</v>
      </c>
      <c r="B1298" t="s">
        <v>4418</v>
      </c>
    </row>
    <row r="1299" spans="1:2" x14ac:dyDescent="0.3">
      <c r="A1299">
        <v>1</v>
      </c>
      <c r="B1299" t="s">
        <v>4419</v>
      </c>
    </row>
    <row r="1300" spans="1:2" x14ac:dyDescent="0.3">
      <c r="A1300">
        <v>1</v>
      </c>
      <c r="B1300" t="s">
        <v>4420</v>
      </c>
    </row>
    <row r="1301" spans="1:2" x14ac:dyDescent="0.3">
      <c r="A1301">
        <v>1</v>
      </c>
      <c r="B1301" t="s">
        <v>4421</v>
      </c>
    </row>
    <row r="1302" spans="1:2" x14ac:dyDescent="0.3">
      <c r="A1302">
        <v>1</v>
      </c>
      <c r="B1302" t="s">
        <v>4422</v>
      </c>
    </row>
    <row r="1303" spans="1:2" x14ac:dyDescent="0.3">
      <c r="A1303">
        <v>1</v>
      </c>
      <c r="B1303" t="s">
        <v>4423</v>
      </c>
    </row>
    <row r="1304" spans="1:2" x14ac:dyDescent="0.3">
      <c r="A1304">
        <v>1</v>
      </c>
      <c r="B1304" t="s">
        <v>4424</v>
      </c>
    </row>
    <row r="1305" spans="1:2" x14ac:dyDescent="0.3">
      <c r="A1305">
        <v>1</v>
      </c>
      <c r="B1305" t="s">
        <v>4425</v>
      </c>
    </row>
    <row r="1306" spans="1:2" x14ac:dyDescent="0.3">
      <c r="A1306">
        <v>1</v>
      </c>
      <c r="B1306" t="s">
        <v>4426</v>
      </c>
    </row>
    <row r="1307" spans="1:2" x14ac:dyDescent="0.3">
      <c r="A1307">
        <v>1</v>
      </c>
      <c r="B1307" t="s">
        <v>4427</v>
      </c>
    </row>
    <row r="1308" spans="1:2" x14ac:dyDescent="0.3">
      <c r="A1308">
        <v>1</v>
      </c>
      <c r="B1308" t="s">
        <v>4428</v>
      </c>
    </row>
    <row r="1309" spans="1:2" x14ac:dyDescent="0.3">
      <c r="A1309">
        <v>1</v>
      </c>
      <c r="B1309" t="s">
        <v>4429</v>
      </c>
    </row>
    <row r="1310" spans="1:2" x14ac:dyDescent="0.3">
      <c r="A1310">
        <v>1</v>
      </c>
      <c r="B1310" t="s">
        <v>4430</v>
      </c>
    </row>
    <row r="1311" spans="1:2" x14ac:dyDescent="0.3">
      <c r="A1311">
        <v>1</v>
      </c>
      <c r="B1311" t="s">
        <v>4431</v>
      </c>
    </row>
    <row r="1312" spans="1:2" x14ac:dyDescent="0.3">
      <c r="A1312">
        <v>1</v>
      </c>
      <c r="B1312" t="s">
        <v>4432</v>
      </c>
    </row>
    <row r="1313" spans="1:2" x14ac:dyDescent="0.3">
      <c r="A1313">
        <v>1</v>
      </c>
      <c r="B1313" t="s">
        <v>4433</v>
      </c>
    </row>
    <row r="1314" spans="1:2" x14ac:dyDescent="0.3">
      <c r="A1314">
        <v>1</v>
      </c>
      <c r="B1314" t="s">
        <v>4434</v>
      </c>
    </row>
    <row r="1315" spans="1:2" x14ac:dyDescent="0.3">
      <c r="A1315">
        <v>1</v>
      </c>
      <c r="B1315" t="s">
        <v>4435</v>
      </c>
    </row>
    <row r="1316" spans="1:2" x14ac:dyDescent="0.3">
      <c r="A1316">
        <v>1</v>
      </c>
      <c r="B1316" t="s">
        <v>4436</v>
      </c>
    </row>
    <row r="1317" spans="1:2" x14ac:dyDescent="0.3">
      <c r="A1317">
        <v>1</v>
      </c>
      <c r="B1317" t="s">
        <v>4437</v>
      </c>
    </row>
    <row r="1318" spans="1:2" x14ac:dyDescent="0.3">
      <c r="A1318">
        <v>1</v>
      </c>
      <c r="B1318" t="s">
        <v>4438</v>
      </c>
    </row>
    <row r="1319" spans="1:2" x14ac:dyDescent="0.3">
      <c r="A1319">
        <v>1</v>
      </c>
      <c r="B1319" t="s">
        <v>4439</v>
      </c>
    </row>
    <row r="1320" spans="1:2" x14ac:dyDescent="0.3">
      <c r="A1320">
        <v>1</v>
      </c>
      <c r="B1320" t="s">
        <v>4440</v>
      </c>
    </row>
    <row r="1321" spans="1:2" x14ac:dyDescent="0.3">
      <c r="A1321">
        <v>1</v>
      </c>
      <c r="B1321" t="s">
        <v>4441</v>
      </c>
    </row>
    <row r="1322" spans="1:2" x14ac:dyDescent="0.3">
      <c r="A1322">
        <v>1</v>
      </c>
      <c r="B1322" t="s">
        <v>4442</v>
      </c>
    </row>
    <row r="1323" spans="1:2" x14ac:dyDescent="0.3">
      <c r="A1323">
        <v>1</v>
      </c>
      <c r="B1323" t="s">
        <v>4443</v>
      </c>
    </row>
    <row r="1324" spans="1:2" x14ac:dyDescent="0.3">
      <c r="A1324">
        <v>1</v>
      </c>
      <c r="B1324" t="s">
        <v>4444</v>
      </c>
    </row>
    <row r="1325" spans="1:2" x14ac:dyDescent="0.3">
      <c r="A1325">
        <v>1</v>
      </c>
      <c r="B1325" t="s">
        <v>4445</v>
      </c>
    </row>
    <row r="1326" spans="1:2" x14ac:dyDescent="0.3">
      <c r="A1326">
        <v>1</v>
      </c>
      <c r="B1326" t="s">
        <v>4446</v>
      </c>
    </row>
    <row r="1327" spans="1:2" x14ac:dyDescent="0.3">
      <c r="A1327">
        <v>1</v>
      </c>
      <c r="B1327" t="s">
        <v>4447</v>
      </c>
    </row>
    <row r="1328" spans="1:2" x14ac:dyDescent="0.3">
      <c r="A1328">
        <v>1</v>
      </c>
      <c r="B1328" t="s">
        <v>4448</v>
      </c>
    </row>
    <row r="1329" spans="1:2" x14ac:dyDescent="0.3">
      <c r="A1329">
        <v>1</v>
      </c>
      <c r="B1329" t="s">
        <v>4948</v>
      </c>
    </row>
    <row r="1330" spans="1:2" x14ac:dyDescent="0.3">
      <c r="A1330">
        <v>1</v>
      </c>
      <c r="B1330" t="s">
        <v>4449</v>
      </c>
    </row>
    <row r="1331" spans="1:2" x14ac:dyDescent="0.3">
      <c r="A1331">
        <v>1</v>
      </c>
      <c r="B1331" t="s">
        <v>4450</v>
      </c>
    </row>
    <row r="1332" spans="1:2" x14ac:dyDescent="0.3">
      <c r="A1332">
        <v>1</v>
      </c>
      <c r="B1332" t="s">
        <v>4451</v>
      </c>
    </row>
    <row r="1333" spans="1:2" x14ac:dyDescent="0.3">
      <c r="A1333">
        <v>1</v>
      </c>
      <c r="B1333" t="s">
        <v>4452</v>
      </c>
    </row>
    <row r="1334" spans="1:2" x14ac:dyDescent="0.3">
      <c r="A1334">
        <v>1</v>
      </c>
      <c r="B1334" t="s">
        <v>4453</v>
      </c>
    </row>
    <row r="1335" spans="1:2" x14ac:dyDescent="0.3">
      <c r="A1335">
        <v>1</v>
      </c>
      <c r="B1335" t="s">
        <v>4454</v>
      </c>
    </row>
    <row r="1336" spans="1:2" x14ac:dyDescent="0.3">
      <c r="A1336">
        <v>1</v>
      </c>
      <c r="B1336" t="s">
        <v>4455</v>
      </c>
    </row>
    <row r="1337" spans="1:2" x14ac:dyDescent="0.3">
      <c r="A1337">
        <v>1</v>
      </c>
      <c r="B1337" t="s">
        <v>4456</v>
      </c>
    </row>
    <row r="1338" spans="1:2" x14ac:dyDescent="0.3">
      <c r="A1338">
        <v>1</v>
      </c>
      <c r="B1338" t="s">
        <v>4457</v>
      </c>
    </row>
    <row r="1339" spans="1:2" x14ac:dyDescent="0.3">
      <c r="A1339">
        <v>1</v>
      </c>
      <c r="B1339" t="s">
        <v>4458</v>
      </c>
    </row>
    <row r="1340" spans="1:2" x14ac:dyDescent="0.3">
      <c r="A1340">
        <v>1</v>
      </c>
      <c r="B1340" t="s">
        <v>4459</v>
      </c>
    </row>
    <row r="1341" spans="1:2" x14ac:dyDescent="0.3">
      <c r="A1341">
        <v>1</v>
      </c>
      <c r="B1341" t="s">
        <v>4460</v>
      </c>
    </row>
    <row r="1342" spans="1:2" x14ac:dyDescent="0.3">
      <c r="A1342">
        <v>1</v>
      </c>
      <c r="B1342" t="s">
        <v>4461</v>
      </c>
    </row>
    <row r="1343" spans="1:2" x14ac:dyDescent="0.3">
      <c r="A1343">
        <v>1</v>
      </c>
      <c r="B1343" t="s">
        <v>4462</v>
      </c>
    </row>
    <row r="1344" spans="1:2" x14ac:dyDescent="0.3">
      <c r="A1344">
        <v>1</v>
      </c>
      <c r="B1344" t="s">
        <v>4463</v>
      </c>
    </row>
    <row r="1345" spans="1:2" x14ac:dyDescent="0.3">
      <c r="A1345">
        <v>1</v>
      </c>
      <c r="B1345" t="s">
        <v>4464</v>
      </c>
    </row>
    <row r="1346" spans="1:2" x14ac:dyDescent="0.3">
      <c r="A1346">
        <v>1</v>
      </c>
      <c r="B1346" t="s">
        <v>4465</v>
      </c>
    </row>
    <row r="1347" spans="1:2" x14ac:dyDescent="0.3">
      <c r="A1347">
        <v>1</v>
      </c>
      <c r="B1347" t="s">
        <v>4466</v>
      </c>
    </row>
    <row r="1348" spans="1:2" x14ac:dyDescent="0.3">
      <c r="A1348">
        <v>1</v>
      </c>
      <c r="B1348" t="s">
        <v>4467</v>
      </c>
    </row>
    <row r="1349" spans="1:2" x14ac:dyDescent="0.3">
      <c r="A1349">
        <v>1</v>
      </c>
      <c r="B1349" t="s">
        <v>4468</v>
      </c>
    </row>
    <row r="1350" spans="1:2" x14ac:dyDescent="0.3">
      <c r="A1350">
        <v>1</v>
      </c>
      <c r="B1350" t="s">
        <v>4469</v>
      </c>
    </row>
    <row r="1351" spans="1:2" x14ac:dyDescent="0.3">
      <c r="A1351">
        <v>1</v>
      </c>
      <c r="B1351" t="s">
        <v>4470</v>
      </c>
    </row>
    <row r="1352" spans="1:2" x14ac:dyDescent="0.3">
      <c r="A1352">
        <v>1</v>
      </c>
      <c r="B1352" t="s">
        <v>4471</v>
      </c>
    </row>
    <row r="1353" spans="1:2" x14ac:dyDescent="0.3">
      <c r="A1353">
        <v>1</v>
      </c>
      <c r="B1353" t="s">
        <v>4472</v>
      </c>
    </row>
    <row r="1354" spans="1:2" x14ac:dyDescent="0.3">
      <c r="A1354">
        <v>1</v>
      </c>
      <c r="B1354" t="s">
        <v>4473</v>
      </c>
    </row>
    <row r="1355" spans="1:2" x14ac:dyDescent="0.3">
      <c r="A1355">
        <v>1</v>
      </c>
      <c r="B1355" t="s">
        <v>4474</v>
      </c>
    </row>
    <row r="1356" spans="1:2" x14ac:dyDescent="0.3">
      <c r="A1356">
        <v>1</v>
      </c>
      <c r="B1356" t="s">
        <v>4475</v>
      </c>
    </row>
    <row r="1357" spans="1:2" x14ac:dyDescent="0.3">
      <c r="A1357">
        <v>1</v>
      </c>
      <c r="B1357" t="s">
        <v>4476</v>
      </c>
    </row>
    <row r="1358" spans="1:2" x14ac:dyDescent="0.3">
      <c r="A1358">
        <v>1</v>
      </c>
      <c r="B1358" t="s">
        <v>4477</v>
      </c>
    </row>
    <row r="1359" spans="1:2" x14ac:dyDescent="0.3">
      <c r="A1359">
        <v>1</v>
      </c>
      <c r="B1359" t="s">
        <v>4478</v>
      </c>
    </row>
    <row r="1360" spans="1:2" x14ac:dyDescent="0.3">
      <c r="A1360">
        <v>1</v>
      </c>
      <c r="B1360" t="s">
        <v>4479</v>
      </c>
    </row>
    <row r="1361" spans="1:2" x14ac:dyDescent="0.3">
      <c r="A1361">
        <v>1</v>
      </c>
      <c r="B1361" t="s">
        <v>4480</v>
      </c>
    </row>
    <row r="1362" spans="1:2" x14ac:dyDescent="0.3">
      <c r="A1362">
        <v>1</v>
      </c>
      <c r="B1362" t="s">
        <v>4481</v>
      </c>
    </row>
    <row r="1363" spans="1:2" x14ac:dyDescent="0.3">
      <c r="A1363">
        <v>1</v>
      </c>
      <c r="B1363" t="s">
        <v>4482</v>
      </c>
    </row>
    <row r="1364" spans="1:2" x14ac:dyDescent="0.3">
      <c r="A1364">
        <v>1</v>
      </c>
      <c r="B1364" t="s">
        <v>4483</v>
      </c>
    </row>
    <row r="1365" spans="1:2" x14ac:dyDescent="0.3">
      <c r="A1365">
        <v>1</v>
      </c>
      <c r="B1365" t="s">
        <v>4484</v>
      </c>
    </row>
    <row r="1366" spans="1:2" x14ac:dyDescent="0.3">
      <c r="A1366">
        <v>1</v>
      </c>
      <c r="B1366" t="s">
        <v>4485</v>
      </c>
    </row>
    <row r="1367" spans="1:2" x14ac:dyDescent="0.3">
      <c r="A1367">
        <v>1</v>
      </c>
      <c r="B1367" t="s">
        <v>4486</v>
      </c>
    </row>
    <row r="1368" spans="1:2" x14ac:dyDescent="0.3">
      <c r="A1368">
        <v>1</v>
      </c>
      <c r="B1368" t="s">
        <v>4487</v>
      </c>
    </row>
    <row r="1369" spans="1:2" x14ac:dyDescent="0.3">
      <c r="A1369">
        <v>1</v>
      </c>
      <c r="B1369" t="s">
        <v>4488</v>
      </c>
    </row>
    <row r="1370" spans="1:2" x14ac:dyDescent="0.3">
      <c r="A1370">
        <v>1</v>
      </c>
      <c r="B1370" t="s">
        <v>4489</v>
      </c>
    </row>
    <row r="1371" spans="1:2" x14ac:dyDescent="0.3">
      <c r="A1371">
        <v>1</v>
      </c>
      <c r="B1371" t="s">
        <v>4490</v>
      </c>
    </row>
    <row r="1372" spans="1:2" x14ac:dyDescent="0.3">
      <c r="A1372">
        <v>1</v>
      </c>
      <c r="B1372" t="s">
        <v>4491</v>
      </c>
    </row>
    <row r="1373" spans="1:2" x14ac:dyDescent="0.3">
      <c r="A1373">
        <v>1</v>
      </c>
      <c r="B1373" t="s">
        <v>4492</v>
      </c>
    </row>
    <row r="1374" spans="1:2" x14ac:dyDescent="0.3">
      <c r="A1374">
        <v>1</v>
      </c>
      <c r="B1374" t="s">
        <v>4493</v>
      </c>
    </row>
    <row r="1375" spans="1:2" x14ac:dyDescent="0.3">
      <c r="A1375">
        <v>1</v>
      </c>
      <c r="B1375" t="s">
        <v>4494</v>
      </c>
    </row>
    <row r="1376" spans="1:2" x14ac:dyDescent="0.3">
      <c r="A1376">
        <v>1</v>
      </c>
      <c r="B1376" t="s">
        <v>4495</v>
      </c>
    </row>
    <row r="1377" spans="1:2" x14ac:dyDescent="0.3">
      <c r="A1377">
        <v>1</v>
      </c>
      <c r="B1377" t="s">
        <v>4496</v>
      </c>
    </row>
    <row r="1378" spans="1:2" x14ac:dyDescent="0.3">
      <c r="A1378">
        <v>1</v>
      </c>
      <c r="B1378" t="s">
        <v>4497</v>
      </c>
    </row>
    <row r="1379" spans="1:2" x14ac:dyDescent="0.3">
      <c r="A1379">
        <v>1</v>
      </c>
      <c r="B1379" t="s">
        <v>4498</v>
      </c>
    </row>
    <row r="1380" spans="1:2" x14ac:dyDescent="0.3">
      <c r="A1380">
        <v>1</v>
      </c>
      <c r="B1380" t="s">
        <v>4499</v>
      </c>
    </row>
    <row r="1381" spans="1:2" x14ac:dyDescent="0.3">
      <c r="A1381">
        <v>1</v>
      </c>
      <c r="B1381" t="s">
        <v>4500</v>
      </c>
    </row>
    <row r="1382" spans="1:2" x14ac:dyDescent="0.3">
      <c r="A1382">
        <v>1</v>
      </c>
      <c r="B1382" t="s">
        <v>4501</v>
      </c>
    </row>
    <row r="1383" spans="1:2" x14ac:dyDescent="0.3">
      <c r="A1383">
        <v>1</v>
      </c>
      <c r="B1383" t="s">
        <v>4502</v>
      </c>
    </row>
    <row r="1384" spans="1:2" x14ac:dyDescent="0.3">
      <c r="A1384">
        <v>1</v>
      </c>
      <c r="B1384" t="s">
        <v>4503</v>
      </c>
    </row>
    <row r="1385" spans="1:2" x14ac:dyDescent="0.3">
      <c r="A1385">
        <v>1</v>
      </c>
      <c r="B1385" t="s">
        <v>4504</v>
      </c>
    </row>
    <row r="1386" spans="1:2" x14ac:dyDescent="0.3">
      <c r="A1386">
        <v>1</v>
      </c>
      <c r="B1386" t="s">
        <v>4505</v>
      </c>
    </row>
    <row r="1387" spans="1:2" x14ac:dyDescent="0.3">
      <c r="A1387">
        <v>1</v>
      </c>
      <c r="B1387" t="s">
        <v>4506</v>
      </c>
    </row>
    <row r="1388" spans="1:2" x14ac:dyDescent="0.3">
      <c r="A1388">
        <v>1</v>
      </c>
      <c r="B1388" t="s">
        <v>4507</v>
      </c>
    </row>
    <row r="1389" spans="1:2" x14ac:dyDescent="0.3">
      <c r="A1389">
        <v>1</v>
      </c>
      <c r="B1389" t="s">
        <v>4508</v>
      </c>
    </row>
    <row r="1390" spans="1:2" x14ac:dyDescent="0.3">
      <c r="A1390">
        <v>1</v>
      </c>
      <c r="B1390" t="s">
        <v>4509</v>
      </c>
    </row>
    <row r="1391" spans="1:2" x14ac:dyDescent="0.3">
      <c r="A1391">
        <v>1</v>
      </c>
      <c r="B1391" t="s">
        <v>4510</v>
      </c>
    </row>
    <row r="1392" spans="1:2" x14ac:dyDescent="0.3">
      <c r="A1392">
        <v>1</v>
      </c>
      <c r="B1392" t="s">
        <v>4511</v>
      </c>
    </row>
    <row r="1393" spans="1:2" x14ac:dyDescent="0.3">
      <c r="A1393">
        <v>1</v>
      </c>
      <c r="B1393" t="s">
        <v>4512</v>
      </c>
    </row>
    <row r="1394" spans="1:2" x14ac:dyDescent="0.3">
      <c r="A1394">
        <v>1</v>
      </c>
      <c r="B1394" t="s">
        <v>4513</v>
      </c>
    </row>
    <row r="1395" spans="1:2" x14ac:dyDescent="0.3">
      <c r="A1395">
        <v>1</v>
      </c>
      <c r="B1395" t="s">
        <v>4514</v>
      </c>
    </row>
    <row r="1396" spans="1:2" x14ac:dyDescent="0.3">
      <c r="A1396">
        <v>1</v>
      </c>
      <c r="B1396" t="s">
        <v>4515</v>
      </c>
    </row>
    <row r="1397" spans="1:2" x14ac:dyDescent="0.3">
      <c r="A1397">
        <v>1</v>
      </c>
      <c r="B1397" t="s">
        <v>4516</v>
      </c>
    </row>
    <row r="1398" spans="1:2" x14ac:dyDescent="0.3">
      <c r="A1398">
        <v>1</v>
      </c>
      <c r="B1398" t="s">
        <v>4517</v>
      </c>
    </row>
    <row r="1399" spans="1:2" x14ac:dyDescent="0.3">
      <c r="A1399">
        <v>1</v>
      </c>
      <c r="B1399" t="s">
        <v>4518</v>
      </c>
    </row>
    <row r="1400" spans="1:2" x14ac:dyDescent="0.3">
      <c r="A1400">
        <v>1</v>
      </c>
      <c r="B1400" t="s">
        <v>4519</v>
      </c>
    </row>
    <row r="1401" spans="1:2" x14ac:dyDescent="0.3">
      <c r="A1401">
        <v>1</v>
      </c>
      <c r="B1401" t="s">
        <v>4520</v>
      </c>
    </row>
    <row r="1402" spans="1:2" x14ac:dyDescent="0.3">
      <c r="A1402">
        <v>1</v>
      </c>
      <c r="B1402" t="s">
        <v>4521</v>
      </c>
    </row>
    <row r="1403" spans="1:2" x14ac:dyDescent="0.3">
      <c r="A1403">
        <v>1</v>
      </c>
      <c r="B1403" t="s">
        <v>4522</v>
      </c>
    </row>
    <row r="1404" spans="1:2" x14ac:dyDescent="0.3">
      <c r="A1404">
        <v>1</v>
      </c>
      <c r="B1404" t="s">
        <v>4523</v>
      </c>
    </row>
    <row r="1405" spans="1:2" x14ac:dyDescent="0.3">
      <c r="A1405">
        <v>1</v>
      </c>
      <c r="B1405" t="s">
        <v>4524</v>
      </c>
    </row>
    <row r="1406" spans="1:2" x14ac:dyDescent="0.3">
      <c r="A1406">
        <v>1</v>
      </c>
      <c r="B1406" t="s">
        <v>4525</v>
      </c>
    </row>
    <row r="1407" spans="1:2" x14ac:dyDescent="0.3">
      <c r="A1407">
        <v>1</v>
      </c>
      <c r="B1407" t="s">
        <v>4526</v>
      </c>
    </row>
    <row r="1408" spans="1:2" x14ac:dyDescent="0.3">
      <c r="A1408">
        <v>1</v>
      </c>
      <c r="B1408" t="s">
        <v>4527</v>
      </c>
    </row>
    <row r="1409" spans="1:2" x14ac:dyDescent="0.3">
      <c r="A1409">
        <v>1</v>
      </c>
      <c r="B1409" t="s">
        <v>4528</v>
      </c>
    </row>
    <row r="1410" spans="1:2" x14ac:dyDescent="0.3">
      <c r="A1410">
        <v>1</v>
      </c>
      <c r="B1410" t="s">
        <v>4529</v>
      </c>
    </row>
    <row r="1411" spans="1:2" x14ac:dyDescent="0.3">
      <c r="A1411">
        <v>1</v>
      </c>
      <c r="B1411" t="s">
        <v>4530</v>
      </c>
    </row>
    <row r="1412" spans="1:2" x14ac:dyDescent="0.3">
      <c r="A1412">
        <v>1</v>
      </c>
      <c r="B1412" t="s">
        <v>4531</v>
      </c>
    </row>
    <row r="1413" spans="1:2" x14ac:dyDescent="0.3">
      <c r="A1413">
        <v>1</v>
      </c>
      <c r="B1413" t="s">
        <v>4532</v>
      </c>
    </row>
    <row r="1414" spans="1:2" x14ac:dyDescent="0.3">
      <c r="A1414">
        <v>1</v>
      </c>
      <c r="B1414" t="s">
        <v>4533</v>
      </c>
    </row>
    <row r="1415" spans="1:2" x14ac:dyDescent="0.3">
      <c r="A1415">
        <v>1</v>
      </c>
      <c r="B1415" t="s">
        <v>4534</v>
      </c>
    </row>
    <row r="1416" spans="1:2" x14ac:dyDescent="0.3">
      <c r="A1416">
        <v>1</v>
      </c>
      <c r="B1416" t="s">
        <v>4535</v>
      </c>
    </row>
    <row r="1417" spans="1:2" x14ac:dyDescent="0.3">
      <c r="A1417">
        <v>1</v>
      </c>
      <c r="B1417" t="s">
        <v>4536</v>
      </c>
    </row>
    <row r="1418" spans="1:2" x14ac:dyDescent="0.3">
      <c r="A1418">
        <v>1</v>
      </c>
      <c r="B1418" t="s">
        <v>4537</v>
      </c>
    </row>
    <row r="1419" spans="1:2" x14ac:dyDescent="0.3">
      <c r="A1419">
        <v>1</v>
      </c>
      <c r="B1419" t="s">
        <v>4538</v>
      </c>
    </row>
    <row r="1420" spans="1:2" x14ac:dyDescent="0.3">
      <c r="A1420">
        <v>1</v>
      </c>
      <c r="B1420" t="s">
        <v>4539</v>
      </c>
    </row>
    <row r="1421" spans="1:2" x14ac:dyDescent="0.3">
      <c r="A1421">
        <v>1</v>
      </c>
      <c r="B1421" t="s">
        <v>4540</v>
      </c>
    </row>
    <row r="1422" spans="1:2" x14ac:dyDescent="0.3">
      <c r="A1422">
        <v>1</v>
      </c>
      <c r="B1422" t="s">
        <v>4541</v>
      </c>
    </row>
    <row r="1423" spans="1:2" x14ac:dyDescent="0.3">
      <c r="A1423">
        <v>1</v>
      </c>
      <c r="B1423" t="s">
        <v>4542</v>
      </c>
    </row>
    <row r="1424" spans="1:2" x14ac:dyDescent="0.3">
      <c r="A1424">
        <v>1</v>
      </c>
      <c r="B1424" t="s">
        <v>4543</v>
      </c>
    </row>
    <row r="1425" spans="1:2" x14ac:dyDescent="0.3">
      <c r="A1425">
        <v>1</v>
      </c>
      <c r="B1425" t="s">
        <v>4544</v>
      </c>
    </row>
    <row r="1426" spans="1:2" x14ac:dyDescent="0.3">
      <c r="A1426">
        <v>1</v>
      </c>
      <c r="B1426" t="s">
        <v>4545</v>
      </c>
    </row>
    <row r="1427" spans="1:2" x14ac:dyDescent="0.3">
      <c r="A1427">
        <v>1</v>
      </c>
      <c r="B1427" t="s">
        <v>4546</v>
      </c>
    </row>
    <row r="1428" spans="1:2" x14ac:dyDescent="0.3">
      <c r="A1428">
        <v>1</v>
      </c>
      <c r="B1428" t="s">
        <v>4547</v>
      </c>
    </row>
    <row r="1429" spans="1:2" x14ac:dyDescent="0.3">
      <c r="A1429">
        <v>1</v>
      </c>
      <c r="B1429" t="s">
        <v>4548</v>
      </c>
    </row>
    <row r="1430" spans="1:2" x14ac:dyDescent="0.3">
      <c r="A1430">
        <v>1</v>
      </c>
      <c r="B1430" t="s">
        <v>4549</v>
      </c>
    </row>
    <row r="1431" spans="1:2" x14ac:dyDescent="0.3">
      <c r="A1431">
        <v>1</v>
      </c>
      <c r="B1431" t="s">
        <v>4550</v>
      </c>
    </row>
    <row r="1432" spans="1:2" x14ac:dyDescent="0.3">
      <c r="A1432">
        <v>1</v>
      </c>
      <c r="B1432" t="s">
        <v>4551</v>
      </c>
    </row>
    <row r="1433" spans="1:2" x14ac:dyDescent="0.3">
      <c r="A1433">
        <v>1</v>
      </c>
      <c r="B1433" t="s">
        <v>4552</v>
      </c>
    </row>
    <row r="1434" spans="1:2" x14ac:dyDescent="0.3">
      <c r="A1434">
        <v>1</v>
      </c>
      <c r="B1434" t="s">
        <v>4553</v>
      </c>
    </row>
    <row r="1435" spans="1:2" x14ac:dyDescent="0.3">
      <c r="A1435">
        <v>1</v>
      </c>
      <c r="B1435" t="s">
        <v>4554</v>
      </c>
    </row>
    <row r="1436" spans="1:2" x14ac:dyDescent="0.3">
      <c r="A1436">
        <v>1</v>
      </c>
      <c r="B1436" t="s">
        <v>4555</v>
      </c>
    </row>
    <row r="1437" spans="1:2" x14ac:dyDescent="0.3">
      <c r="A1437">
        <v>1</v>
      </c>
      <c r="B1437" t="s">
        <v>4556</v>
      </c>
    </row>
    <row r="1438" spans="1:2" x14ac:dyDescent="0.3">
      <c r="A1438">
        <v>1</v>
      </c>
      <c r="B1438" t="s">
        <v>4557</v>
      </c>
    </row>
    <row r="1439" spans="1:2" x14ac:dyDescent="0.3">
      <c r="A1439">
        <v>1</v>
      </c>
      <c r="B1439" t="s">
        <v>4558</v>
      </c>
    </row>
    <row r="1440" spans="1:2" x14ac:dyDescent="0.3">
      <c r="A1440">
        <v>1</v>
      </c>
      <c r="B1440" t="s">
        <v>4559</v>
      </c>
    </row>
    <row r="1441" spans="1:2" x14ac:dyDescent="0.3">
      <c r="A1441">
        <v>1</v>
      </c>
      <c r="B1441" t="s">
        <v>4560</v>
      </c>
    </row>
    <row r="1442" spans="1:2" x14ac:dyDescent="0.3">
      <c r="A1442">
        <v>1</v>
      </c>
      <c r="B1442" t="s">
        <v>4561</v>
      </c>
    </row>
    <row r="1443" spans="1:2" x14ac:dyDescent="0.3">
      <c r="A1443">
        <v>1</v>
      </c>
      <c r="B1443" t="s">
        <v>4562</v>
      </c>
    </row>
    <row r="1444" spans="1:2" x14ac:dyDescent="0.3">
      <c r="A1444">
        <v>1</v>
      </c>
      <c r="B1444" t="s">
        <v>4563</v>
      </c>
    </row>
    <row r="1445" spans="1:2" x14ac:dyDescent="0.3">
      <c r="A1445">
        <v>1</v>
      </c>
      <c r="B1445" t="s">
        <v>4564</v>
      </c>
    </row>
    <row r="1446" spans="1:2" x14ac:dyDescent="0.3">
      <c r="A1446">
        <v>1</v>
      </c>
      <c r="B1446" t="s">
        <v>4565</v>
      </c>
    </row>
    <row r="1447" spans="1:2" x14ac:dyDescent="0.3">
      <c r="A1447">
        <v>1</v>
      </c>
      <c r="B1447" t="s">
        <v>4566</v>
      </c>
    </row>
    <row r="1448" spans="1:2" x14ac:dyDescent="0.3">
      <c r="A1448">
        <v>1</v>
      </c>
      <c r="B1448" t="s">
        <v>4567</v>
      </c>
    </row>
    <row r="1449" spans="1:2" x14ac:dyDescent="0.3">
      <c r="A1449">
        <v>1</v>
      </c>
      <c r="B1449" t="s">
        <v>4568</v>
      </c>
    </row>
    <row r="1450" spans="1:2" x14ac:dyDescent="0.3">
      <c r="A1450">
        <v>1</v>
      </c>
      <c r="B1450" t="s">
        <v>4569</v>
      </c>
    </row>
    <row r="1451" spans="1:2" x14ac:dyDescent="0.3">
      <c r="A1451">
        <v>1</v>
      </c>
      <c r="B1451" t="s">
        <v>4570</v>
      </c>
    </row>
    <row r="1452" spans="1:2" x14ac:dyDescent="0.3">
      <c r="A1452">
        <v>1</v>
      </c>
      <c r="B1452" t="s">
        <v>4571</v>
      </c>
    </row>
    <row r="1453" spans="1:2" x14ac:dyDescent="0.3">
      <c r="A1453">
        <v>1</v>
      </c>
      <c r="B1453" t="s">
        <v>4572</v>
      </c>
    </row>
    <row r="1454" spans="1:2" x14ac:dyDescent="0.3">
      <c r="A1454">
        <v>1</v>
      </c>
      <c r="B1454" t="s">
        <v>833</v>
      </c>
    </row>
    <row r="1455" spans="1:2" x14ac:dyDescent="0.3">
      <c r="A1455">
        <v>1</v>
      </c>
      <c r="B1455" t="s">
        <v>4573</v>
      </c>
    </row>
    <row r="1456" spans="1:2" x14ac:dyDescent="0.3">
      <c r="A1456">
        <v>1</v>
      </c>
      <c r="B1456" t="s">
        <v>4574</v>
      </c>
    </row>
    <row r="1457" spans="1:2" x14ac:dyDescent="0.3">
      <c r="A1457">
        <v>1</v>
      </c>
      <c r="B1457" t="s">
        <v>4575</v>
      </c>
    </row>
    <row r="1458" spans="1:2" x14ac:dyDescent="0.3">
      <c r="A1458">
        <v>1</v>
      </c>
      <c r="B1458" t="s">
        <v>4576</v>
      </c>
    </row>
    <row r="1459" spans="1:2" x14ac:dyDescent="0.3">
      <c r="A1459">
        <v>1</v>
      </c>
      <c r="B1459" t="s">
        <v>4577</v>
      </c>
    </row>
    <row r="1460" spans="1:2" x14ac:dyDescent="0.3">
      <c r="A1460">
        <v>1</v>
      </c>
      <c r="B1460" t="s">
        <v>4578</v>
      </c>
    </row>
    <row r="1461" spans="1:2" x14ac:dyDescent="0.3">
      <c r="A1461">
        <v>1</v>
      </c>
      <c r="B1461" t="s">
        <v>4579</v>
      </c>
    </row>
    <row r="1462" spans="1:2" x14ac:dyDescent="0.3">
      <c r="A1462">
        <v>1</v>
      </c>
      <c r="B1462" t="s">
        <v>4580</v>
      </c>
    </row>
    <row r="1463" spans="1:2" x14ac:dyDescent="0.3">
      <c r="A1463">
        <v>1</v>
      </c>
      <c r="B1463" t="s">
        <v>4581</v>
      </c>
    </row>
    <row r="1464" spans="1:2" x14ac:dyDescent="0.3">
      <c r="A1464">
        <v>1</v>
      </c>
      <c r="B1464" t="s">
        <v>4582</v>
      </c>
    </row>
    <row r="1465" spans="1:2" x14ac:dyDescent="0.3">
      <c r="A1465">
        <v>1</v>
      </c>
      <c r="B1465" t="s">
        <v>4583</v>
      </c>
    </row>
    <row r="1466" spans="1:2" x14ac:dyDescent="0.3">
      <c r="A1466">
        <v>1</v>
      </c>
      <c r="B1466" t="s">
        <v>4584</v>
      </c>
    </row>
    <row r="1467" spans="1:2" x14ac:dyDescent="0.3">
      <c r="A1467">
        <v>1</v>
      </c>
      <c r="B1467" t="s">
        <v>4585</v>
      </c>
    </row>
    <row r="1468" spans="1:2" x14ac:dyDescent="0.3">
      <c r="A1468">
        <v>1</v>
      </c>
      <c r="B1468" t="s">
        <v>4586</v>
      </c>
    </row>
    <row r="1469" spans="1:2" x14ac:dyDescent="0.3">
      <c r="A1469">
        <v>1</v>
      </c>
      <c r="B1469" t="s">
        <v>4587</v>
      </c>
    </row>
    <row r="1470" spans="1:2" x14ac:dyDescent="0.3">
      <c r="A1470">
        <v>1</v>
      </c>
      <c r="B1470" t="s">
        <v>4588</v>
      </c>
    </row>
    <row r="1471" spans="1:2" x14ac:dyDescent="0.3">
      <c r="A1471">
        <v>1</v>
      </c>
      <c r="B1471" t="s">
        <v>4589</v>
      </c>
    </row>
    <row r="1472" spans="1:2" x14ac:dyDescent="0.3">
      <c r="A1472">
        <v>1</v>
      </c>
      <c r="B1472" t="s">
        <v>4590</v>
      </c>
    </row>
    <row r="1473" spans="1:2" x14ac:dyDescent="0.3">
      <c r="A1473">
        <v>1</v>
      </c>
      <c r="B1473" t="s">
        <v>4591</v>
      </c>
    </row>
    <row r="1474" spans="1:2" x14ac:dyDescent="0.3">
      <c r="A1474">
        <v>1</v>
      </c>
      <c r="B1474" t="s">
        <v>4592</v>
      </c>
    </row>
    <row r="1475" spans="1:2" x14ac:dyDescent="0.3">
      <c r="A1475">
        <v>1</v>
      </c>
      <c r="B1475" t="s">
        <v>4593</v>
      </c>
    </row>
    <row r="1476" spans="1:2" x14ac:dyDescent="0.3">
      <c r="A1476">
        <v>1</v>
      </c>
      <c r="B1476" t="s">
        <v>4594</v>
      </c>
    </row>
    <row r="1477" spans="1:2" x14ac:dyDescent="0.3">
      <c r="A1477">
        <v>1</v>
      </c>
      <c r="B1477" t="s">
        <v>4595</v>
      </c>
    </row>
    <row r="1478" spans="1:2" x14ac:dyDescent="0.3">
      <c r="A1478">
        <v>1</v>
      </c>
      <c r="B1478" t="s">
        <v>4596</v>
      </c>
    </row>
    <row r="1479" spans="1:2" x14ac:dyDescent="0.3">
      <c r="A1479">
        <v>1</v>
      </c>
      <c r="B1479" t="s">
        <v>4597</v>
      </c>
    </row>
    <row r="1480" spans="1:2" x14ac:dyDescent="0.3">
      <c r="A1480">
        <v>1</v>
      </c>
      <c r="B1480" t="s">
        <v>4598</v>
      </c>
    </row>
    <row r="1481" spans="1:2" x14ac:dyDescent="0.3">
      <c r="A1481">
        <v>1</v>
      </c>
      <c r="B1481" t="s">
        <v>4599</v>
      </c>
    </row>
    <row r="1482" spans="1:2" x14ac:dyDescent="0.3">
      <c r="A1482">
        <v>1</v>
      </c>
      <c r="B1482" t="s">
        <v>4600</v>
      </c>
    </row>
    <row r="1483" spans="1:2" x14ac:dyDescent="0.3">
      <c r="A1483">
        <v>1</v>
      </c>
      <c r="B1483" t="s">
        <v>4601</v>
      </c>
    </row>
    <row r="1484" spans="1:2" x14ac:dyDescent="0.3">
      <c r="A1484">
        <v>1</v>
      </c>
      <c r="B1484" t="s">
        <v>4602</v>
      </c>
    </row>
    <row r="1485" spans="1:2" x14ac:dyDescent="0.3">
      <c r="A1485">
        <v>1</v>
      </c>
      <c r="B1485" t="s">
        <v>4603</v>
      </c>
    </row>
    <row r="1486" spans="1:2" x14ac:dyDescent="0.3">
      <c r="A1486">
        <v>1</v>
      </c>
      <c r="B1486" t="s">
        <v>4604</v>
      </c>
    </row>
    <row r="1487" spans="1:2" x14ac:dyDescent="0.3">
      <c r="A1487">
        <v>1</v>
      </c>
      <c r="B1487" t="s">
        <v>4605</v>
      </c>
    </row>
    <row r="1488" spans="1:2" x14ac:dyDescent="0.3">
      <c r="A1488">
        <v>1</v>
      </c>
      <c r="B1488" t="s">
        <v>4606</v>
      </c>
    </row>
    <row r="1489" spans="1:2" x14ac:dyDescent="0.3">
      <c r="A1489">
        <v>1</v>
      </c>
      <c r="B1489" t="s">
        <v>4607</v>
      </c>
    </row>
    <row r="1490" spans="1:2" x14ac:dyDescent="0.3">
      <c r="A1490">
        <v>1</v>
      </c>
      <c r="B1490" t="s">
        <v>4608</v>
      </c>
    </row>
    <row r="1491" spans="1:2" x14ac:dyDescent="0.3">
      <c r="A1491">
        <v>1</v>
      </c>
      <c r="B1491" t="s">
        <v>4609</v>
      </c>
    </row>
    <row r="1492" spans="1:2" x14ac:dyDescent="0.3">
      <c r="A1492">
        <v>1</v>
      </c>
      <c r="B1492" t="s">
        <v>4610</v>
      </c>
    </row>
    <row r="1493" spans="1:2" x14ac:dyDescent="0.3">
      <c r="A1493">
        <v>1</v>
      </c>
      <c r="B1493" t="s">
        <v>4611</v>
      </c>
    </row>
    <row r="1494" spans="1:2" x14ac:dyDescent="0.3">
      <c r="A1494">
        <v>1</v>
      </c>
      <c r="B1494" t="s">
        <v>4612</v>
      </c>
    </row>
    <row r="1495" spans="1:2" x14ac:dyDescent="0.3">
      <c r="A1495">
        <v>1</v>
      </c>
      <c r="B1495" t="s">
        <v>4613</v>
      </c>
    </row>
    <row r="1496" spans="1:2" x14ac:dyDescent="0.3">
      <c r="A1496">
        <v>1</v>
      </c>
      <c r="B1496" t="s">
        <v>4614</v>
      </c>
    </row>
    <row r="1497" spans="1:2" x14ac:dyDescent="0.3">
      <c r="A1497">
        <v>1</v>
      </c>
      <c r="B1497" t="s">
        <v>4615</v>
      </c>
    </row>
    <row r="1498" spans="1:2" x14ac:dyDescent="0.3">
      <c r="A1498">
        <v>1</v>
      </c>
      <c r="B1498" t="s">
        <v>4616</v>
      </c>
    </row>
    <row r="1499" spans="1:2" x14ac:dyDescent="0.3">
      <c r="A1499">
        <v>1</v>
      </c>
      <c r="B1499" t="s">
        <v>4617</v>
      </c>
    </row>
    <row r="1500" spans="1:2" x14ac:dyDescent="0.3">
      <c r="A1500">
        <v>1</v>
      </c>
      <c r="B1500" t="s">
        <v>4618</v>
      </c>
    </row>
    <row r="1501" spans="1:2" x14ac:dyDescent="0.3">
      <c r="A1501">
        <v>1</v>
      </c>
      <c r="B1501" t="s">
        <v>4619</v>
      </c>
    </row>
    <row r="1502" spans="1:2" x14ac:dyDescent="0.3">
      <c r="A1502">
        <v>1</v>
      </c>
      <c r="B1502" t="s">
        <v>4620</v>
      </c>
    </row>
    <row r="1503" spans="1:2" x14ac:dyDescent="0.3">
      <c r="A1503">
        <v>1</v>
      </c>
      <c r="B1503" t="s">
        <v>4621</v>
      </c>
    </row>
    <row r="1504" spans="1:2" x14ac:dyDescent="0.3">
      <c r="A1504">
        <v>1</v>
      </c>
      <c r="B1504" t="s">
        <v>4622</v>
      </c>
    </row>
    <row r="1505" spans="1:2" x14ac:dyDescent="0.3">
      <c r="A1505">
        <v>1</v>
      </c>
      <c r="B1505" t="s">
        <v>4623</v>
      </c>
    </row>
    <row r="1506" spans="1:2" x14ac:dyDescent="0.3">
      <c r="A1506">
        <v>1</v>
      </c>
      <c r="B1506" t="s">
        <v>4624</v>
      </c>
    </row>
    <row r="1507" spans="1:2" x14ac:dyDescent="0.3">
      <c r="A1507">
        <v>1</v>
      </c>
      <c r="B1507" t="s">
        <v>4625</v>
      </c>
    </row>
    <row r="1508" spans="1:2" x14ac:dyDescent="0.3">
      <c r="A1508">
        <v>1</v>
      </c>
      <c r="B1508" t="s">
        <v>4626</v>
      </c>
    </row>
    <row r="1509" spans="1:2" x14ac:dyDescent="0.3">
      <c r="A1509">
        <v>1</v>
      </c>
      <c r="B1509" t="s">
        <v>4627</v>
      </c>
    </row>
    <row r="1510" spans="1:2" x14ac:dyDescent="0.3">
      <c r="A1510">
        <v>1</v>
      </c>
      <c r="B1510" t="s">
        <v>4628</v>
      </c>
    </row>
    <row r="1511" spans="1:2" x14ac:dyDescent="0.3">
      <c r="A1511">
        <v>1</v>
      </c>
      <c r="B1511" t="s">
        <v>4629</v>
      </c>
    </row>
    <row r="1512" spans="1:2" x14ac:dyDescent="0.3">
      <c r="A1512">
        <v>1</v>
      </c>
      <c r="B1512" t="s">
        <v>4630</v>
      </c>
    </row>
    <row r="1513" spans="1:2" x14ac:dyDescent="0.3">
      <c r="A1513">
        <v>1</v>
      </c>
      <c r="B1513" t="s">
        <v>4631</v>
      </c>
    </row>
    <row r="1514" spans="1:2" x14ac:dyDescent="0.3">
      <c r="A1514">
        <v>1</v>
      </c>
      <c r="B1514" t="s">
        <v>4632</v>
      </c>
    </row>
    <row r="1515" spans="1:2" x14ac:dyDescent="0.3">
      <c r="A1515">
        <v>1</v>
      </c>
      <c r="B1515" t="s">
        <v>4633</v>
      </c>
    </row>
    <row r="1516" spans="1:2" x14ac:dyDescent="0.3">
      <c r="A1516">
        <v>1</v>
      </c>
      <c r="B1516" t="s">
        <v>4634</v>
      </c>
    </row>
    <row r="1517" spans="1:2" x14ac:dyDescent="0.3">
      <c r="A1517">
        <v>1</v>
      </c>
      <c r="B1517" t="s">
        <v>4635</v>
      </c>
    </row>
    <row r="1518" spans="1:2" x14ac:dyDescent="0.3">
      <c r="A1518">
        <v>1</v>
      </c>
      <c r="B1518" t="s">
        <v>4636</v>
      </c>
    </row>
    <row r="1519" spans="1:2" x14ac:dyDescent="0.3">
      <c r="A1519">
        <v>1</v>
      </c>
      <c r="B1519" t="s">
        <v>4637</v>
      </c>
    </row>
    <row r="1520" spans="1:2" x14ac:dyDescent="0.3">
      <c r="A1520">
        <v>1</v>
      </c>
      <c r="B1520" t="s">
        <v>4638</v>
      </c>
    </row>
    <row r="1521" spans="1:2" x14ac:dyDescent="0.3">
      <c r="A1521">
        <v>1</v>
      </c>
      <c r="B1521" t="s">
        <v>4639</v>
      </c>
    </row>
    <row r="1522" spans="1:2" x14ac:dyDescent="0.3">
      <c r="A1522">
        <v>1</v>
      </c>
      <c r="B1522" t="s">
        <v>4949</v>
      </c>
    </row>
    <row r="1523" spans="1:2" x14ac:dyDescent="0.3">
      <c r="A1523">
        <v>1</v>
      </c>
      <c r="B1523" t="s">
        <v>4640</v>
      </c>
    </row>
    <row r="1524" spans="1:2" x14ac:dyDescent="0.3">
      <c r="A1524">
        <v>1</v>
      </c>
      <c r="B1524" t="s">
        <v>4641</v>
      </c>
    </row>
    <row r="1525" spans="1:2" x14ac:dyDescent="0.3">
      <c r="A1525">
        <v>1</v>
      </c>
      <c r="B1525" t="s">
        <v>4642</v>
      </c>
    </row>
    <row r="1526" spans="1:2" x14ac:dyDescent="0.3">
      <c r="A1526">
        <v>1</v>
      </c>
      <c r="B1526" t="s">
        <v>4643</v>
      </c>
    </row>
    <row r="1527" spans="1:2" x14ac:dyDescent="0.3">
      <c r="A1527">
        <v>1</v>
      </c>
      <c r="B1527" t="s">
        <v>4644</v>
      </c>
    </row>
    <row r="1528" spans="1:2" x14ac:dyDescent="0.3">
      <c r="A1528">
        <v>1</v>
      </c>
      <c r="B1528" t="s">
        <v>4645</v>
      </c>
    </row>
    <row r="1529" spans="1:2" x14ac:dyDescent="0.3">
      <c r="A1529">
        <v>1</v>
      </c>
      <c r="B1529" t="s">
        <v>4646</v>
      </c>
    </row>
    <row r="1530" spans="1:2" x14ac:dyDescent="0.3">
      <c r="A1530">
        <v>1</v>
      </c>
      <c r="B1530" t="s">
        <v>4647</v>
      </c>
    </row>
    <row r="1531" spans="1:2" x14ac:dyDescent="0.3">
      <c r="A1531">
        <v>1</v>
      </c>
      <c r="B1531" t="s">
        <v>4648</v>
      </c>
    </row>
    <row r="1532" spans="1:2" x14ac:dyDescent="0.3">
      <c r="A1532">
        <v>1</v>
      </c>
      <c r="B1532" t="s">
        <v>4649</v>
      </c>
    </row>
    <row r="1533" spans="1:2" x14ac:dyDescent="0.3">
      <c r="A1533">
        <v>1</v>
      </c>
      <c r="B1533" t="s">
        <v>4650</v>
      </c>
    </row>
    <row r="1534" spans="1:2" x14ac:dyDescent="0.3">
      <c r="A1534">
        <v>1</v>
      </c>
      <c r="B1534" t="s">
        <v>4651</v>
      </c>
    </row>
    <row r="1535" spans="1:2" x14ac:dyDescent="0.3">
      <c r="A1535">
        <v>1</v>
      </c>
      <c r="B1535" t="s">
        <v>4652</v>
      </c>
    </row>
    <row r="1536" spans="1:2" x14ac:dyDescent="0.3">
      <c r="A1536">
        <v>1</v>
      </c>
      <c r="B1536" t="s">
        <v>4653</v>
      </c>
    </row>
    <row r="1537" spans="1:2" x14ac:dyDescent="0.3">
      <c r="A1537">
        <v>1</v>
      </c>
      <c r="B1537" t="s">
        <v>4654</v>
      </c>
    </row>
    <row r="1538" spans="1:2" x14ac:dyDescent="0.3">
      <c r="A1538">
        <v>1</v>
      </c>
      <c r="B1538" t="s">
        <v>4655</v>
      </c>
    </row>
    <row r="1539" spans="1:2" x14ac:dyDescent="0.3">
      <c r="A1539">
        <v>1</v>
      </c>
      <c r="B1539" t="s">
        <v>4656</v>
      </c>
    </row>
    <row r="1540" spans="1:2" x14ac:dyDescent="0.3">
      <c r="A1540">
        <v>1</v>
      </c>
      <c r="B1540" t="s">
        <v>4657</v>
      </c>
    </row>
    <row r="1541" spans="1:2" x14ac:dyDescent="0.3">
      <c r="A1541">
        <v>1</v>
      </c>
      <c r="B1541" t="s">
        <v>4658</v>
      </c>
    </row>
    <row r="1542" spans="1:2" x14ac:dyDescent="0.3">
      <c r="A1542">
        <v>1</v>
      </c>
      <c r="B1542" t="s">
        <v>4659</v>
      </c>
    </row>
    <row r="1543" spans="1:2" x14ac:dyDescent="0.3">
      <c r="A1543">
        <v>1</v>
      </c>
      <c r="B1543" t="s">
        <v>4660</v>
      </c>
    </row>
    <row r="1544" spans="1:2" x14ac:dyDescent="0.3">
      <c r="A1544">
        <v>1</v>
      </c>
      <c r="B1544" t="s">
        <v>4661</v>
      </c>
    </row>
    <row r="1545" spans="1:2" x14ac:dyDescent="0.3">
      <c r="A1545">
        <v>1</v>
      </c>
      <c r="B1545" t="s">
        <v>4662</v>
      </c>
    </row>
    <row r="1546" spans="1:2" x14ac:dyDescent="0.3">
      <c r="A1546">
        <v>1</v>
      </c>
      <c r="B1546" t="s">
        <v>4663</v>
      </c>
    </row>
    <row r="1547" spans="1:2" x14ac:dyDescent="0.3">
      <c r="A1547">
        <v>1</v>
      </c>
      <c r="B1547" t="s">
        <v>4664</v>
      </c>
    </row>
    <row r="1548" spans="1:2" x14ac:dyDescent="0.3">
      <c r="A1548">
        <v>1</v>
      </c>
      <c r="B1548" t="s">
        <v>4665</v>
      </c>
    </row>
    <row r="1549" spans="1:2" x14ac:dyDescent="0.3">
      <c r="A1549">
        <v>1</v>
      </c>
      <c r="B1549" t="s">
        <v>4666</v>
      </c>
    </row>
    <row r="1550" spans="1:2" x14ac:dyDescent="0.3">
      <c r="A1550">
        <v>1</v>
      </c>
      <c r="B1550" t="s">
        <v>4667</v>
      </c>
    </row>
    <row r="1551" spans="1:2" x14ac:dyDescent="0.3">
      <c r="A1551">
        <v>1</v>
      </c>
      <c r="B1551" t="s">
        <v>4668</v>
      </c>
    </row>
    <row r="1552" spans="1:2" x14ac:dyDescent="0.3">
      <c r="A1552">
        <v>1</v>
      </c>
      <c r="B1552" t="s">
        <v>4669</v>
      </c>
    </row>
    <row r="1553" spans="1:2" x14ac:dyDescent="0.3">
      <c r="A1553">
        <v>1</v>
      </c>
      <c r="B1553" t="s">
        <v>4670</v>
      </c>
    </row>
    <row r="1554" spans="1:2" x14ac:dyDescent="0.3">
      <c r="A1554">
        <v>1</v>
      </c>
      <c r="B1554" t="s">
        <v>4671</v>
      </c>
    </row>
    <row r="1555" spans="1:2" x14ac:dyDescent="0.3">
      <c r="A1555">
        <v>1</v>
      </c>
      <c r="B1555" t="s">
        <v>4672</v>
      </c>
    </row>
    <row r="1556" spans="1:2" x14ac:dyDescent="0.3">
      <c r="A1556">
        <v>1</v>
      </c>
      <c r="B1556" t="s">
        <v>4673</v>
      </c>
    </row>
    <row r="1557" spans="1:2" x14ac:dyDescent="0.3">
      <c r="A1557">
        <v>1</v>
      </c>
      <c r="B1557" t="s">
        <v>4674</v>
      </c>
    </row>
    <row r="1558" spans="1:2" x14ac:dyDescent="0.3">
      <c r="A1558">
        <v>1</v>
      </c>
      <c r="B1558" t="s">
        <v>4675</v>
      </c>
    </row>
    <row r="1559" spans="1:2" x14ac:dyDescent="0.3">
      <c r="A1559">
        <v>1</v>
      </c>
      <c r="B1559" t="s">
        <v>4676</v>
      </c>
    </row>
    <row r="1560" spans="1:2" x14ac:dyDescent="0.3">
      <c r="A1560">
        <v>1</v>
      </c>
      <c r="B1560" t="s">
        <v>4677</v>
      </c>
    </row>
    <row r="1561" spans="1:2" x14ac:dyDescent="0.3">
      <c r="A1561">
        <v>1</v>
      </c>
      <c r="B1561" t="s">
        <v>4678</v>
      </c>
    </row>
    <row r="1562" spans="1:2" x14ac:dyDescent="0.3">
      <c r="A1562">
        <v>1</v>
      </c>
      <c r="B1562" t="s">
        <v>4679</v>
      </c>
    </row>
    <row r="1563" spans="1:2" x14ac:dyDescent="0.3">
      <c r="A1563">
        <v>1</v>
      </c>
      <c r="B1563" t="s">
        <v>4680</v>
      </c>
    </row>
    <row r="1564" spans="1:2" x14ac:dyDescent="0.3">
      <c r="A1564">
        <v>1</v>
      </c>
      <c r="B1564" t="s">
        <v>4681</v>
      </c>
    </row>
    <row r="1565" spans="1:2" x14ac:dyDescent="0.3">
      <c r="A1565">
        <v>1</v>
      </c>
      <c r="B1565" t="s">
        <v>4682</v>
      </c>
    </row>
    <row r="1566" spans="1:2" x14ac:dyDescent="0.3">
      <c r="A1566">
        <v>1</v>
      </c>
      <c r="B1566" t="s">
        <v>4683</v>
      </c>
    </row>
    <row r="1567" spans="1:2" x14ac:dyDescent="0.3">
      <c r="A1567">
        <v>1</v>
      </c>
      <c r="B1567" t="s">
        <v>4684</v>
      </c>
    </row>
    <row r="1568" spans="1:2" x14ac:dyDescent="0.3">
      <c r="A1568">
        <v>1</v>
      </c>
      <c r="B1568" t="s">
        <v>4685</v>
      </c>
    </row>
    <row r="1569" spans="1:2" x14ac:dyDescent="0.3">
      <c r="A1569">
        <v>1</v>
      </c>
      <c r="B1569" t="s">
        <v>4686</v>
      </c>
    </row>
    <row r="1570" spans="1:2" x14ac:dyDescent="0.3">
      <c r="A1570">
        <v>1</v>
      </c>
      <c r="B1570" t="s">
        <v>4687</v>
      </c>
    </row>
    <row r="1571" spans="1:2" x14ac:dyDescent="0.3">
      <c r="A1571">
        <v>1</v>
      </c>
      <c r="B1571" t="s">
        <v>4688</v>
      </c>
    </row>
    <row r="1572" spans="1:2" x14ac:dyDescent="0.3">
      <c r="A1572">
        <v>1</v>
      </c>
      <c r="B1572" t="s">
        <v>4689</v>
      </c>
    </row>
    <row r="1573" spans="1:2" x14ac:dyDescent="0.3">
      <c r="A1573">
        <v>1</v>
      </c>
      <c r="B1573" t="s">
        <v>4690</v>
      </c>
    </row>
    <row r="1574" spans="1:2" x14ac:dyDescent="0.3">
      <c r="A1574">
        <v>1</v>
      </c>
      <c r="B1574" t="s">
        <v>4691</v>
      </c>
    </row>
    <row r="1575" spans="1:2" x14ac:dyDescent="0.3">
      <c r="A1575">
        <v>1</v>
      </c>
      <c r="B1575" t="s">
        <v>4692</v>
      </c>
    </row>
    <row r="1576" spans="1:2" x14ac:dyDescent="0.3">
      <c r="A1576">
        <v>1</v>
      </c>
      <c r="B1576" t="s">
        <v>4693</v>
      </c>
    </row>
    <row r="1577" spans="1:2" x14ac:dyDescent="0.3">
      <c r="A1577">
        <v>1</v>
      </c>
      <c r="B1577" t="s">
        <v>4694</v>
      </c>
    </row>
    <row r="1578" spans="1:2" x14ac:dyDescent="0.3">
      <c r="A1578">
        <v>1</v>
      </c>
      <c r="B1578" t="s">
        <v>4695</v>
      </c>
    </row>
    <row r="1579" spans="1:2" x14ac:dyDescent="0.3">
      <c r="A1579">
        <v>1</v>
      </c>
      <c r="B1579" t="s">
        <v>4696</v>
      </c>
    </row>
    <row r="1580" spans="1:2" x14ac:dyDescent="0.3">
      <c r="A1580">
        <v>1</v>
      </c>
      <c r="B1580" t="s">
        <v>4697</v>
      </c>
    </row>
    <row r="1581" spans="1:2" x14ac:dyDescent="0.3">
      <c r="A1581">
        <v>1</v>
      </c>
      <c r="B1581" t="s">
        <v>4698</v>
      </c>
    </row>
    <row r="1582" spans="1:2" x14ac:dyDescent="0.3">
      <c r="A1582">
        <v>1</v>
      </c>
      <c r="B1582" t="s">
        <v>4699</v>
      </c>
    </row>
    <row r="1583" spans="1:2" x14ac:dyDescent="0.3">
      <c r="A1583">
        <v>1</v>
      </c>
      <c r="B1583" t="s">
        <v>4700</v>
      </c>
    </row>
    <row r="1584" spans="1:2" x14ac:dyDescent="0.3">
      <c r="A1584">
        <v>1</v>
      </c>
      <c r="B1584" t="s">
        <v>4701</v>
      </c>
    </row>
    <row r="1585" spans="1:2" x14ac:dyDescent="0.3">
      <c r="A1585">
        <v>1</v>
      </c>
      <c r="B1585" t="s">
        <v>4702</v>
      </c>
    </row>
    <row r="1586" spans="1:2" x14ac:dyDescent="0.3">
      <c r="A1586">
        <v>1</v>
      </c>
      <c r="B1586" t="s">
        <v>4703</v>
      </c>
    </row>
    <row r="1587" spans="1:2" x14ac:dyDescent="0.3">
      <c r="A1587">
        <v>1</v>
      </c>
      <c r="B1587" t="s">
        <v>4704</v>
      </c>
    </row>
    <row r="1588" spans="1:2" x14ac:dyDescent="0.3">
      <c r="A1588">
        <v>1</v>
      </c>
      <c r="B1588" t="s">
        <v>4705</v>
      </c>
    </row>
    <row r="1589" spans="1:2" x14ac:dyDescent="0.3">
      <c r="A1589">
        <v>1</v>
      </c>
      <c r="B1589" t="s">
        <v>4706</v>
      </c>
    </row>
    <row r="1590" spans="1:2" x14ac:dyDescent="0.3">
      <c r="A1590">
        <v>1</v>
      </c>
      <c r="B1590" t="s">
        <v>4707</v>
      </c>
    </row>
    <row r="1591" spans="1:2" x14ac:dyDescent="0.3">
      <c r="A1591">
        <v>1</v>
      </c>
      <c r="B1591" t="s">
        <v>4708</v>
      </c>
    </row>
    <row r="1592" spans="1:2" x14ac:dyDescent="0.3">
      <c r="A1592">
        <v>1</v>
      </c>
      <c r="B1592" t="s">
        <v>4709</v>
      </c>
    </row>
    <row r="1593" spans="1:2" x14ac:dyDescent="0.3">
      <c r="A1593">
        <v>1</v>
      </c>
      <c r="B1593" t="s">
        <v>4710</v>
      </c>
    </row>
    <row r="1594" spans="1:2" x14ac:dyDescent="0.3">
      <c r="A1594">
        <v>1</v>
      </c>
      <c r="B1594" t="s">
        <v>4711</v>
      </c>
    </row>
    <row r="1595" spans="1:2" x14ac:dyDescent="0.3">
      <c r="A1595">
        <v>1</v>
      </c>
      <c r="B1595" t="s">
        <v>4712</v>
      </c>
    </row>
    <row r="1596" spans="1:2" x14ac:dyDescent="0.3">
      <c r="A1596">
        <v>1</v>
      </c>
      <c r="B1596" t="s">
        <v>4713</v>
      </c>
    </row>
    <row r="1597" spans="1:2" x14ac:dyDescent="0.3">
      <c r="A1597">
        <v>1</v>
      </c>
      <c r="B1597" t="s">
        <v>4714</v>
      </c>
    </row>
    <row r="1598" spans="1:2" x14ac:dyDescent="0.3">
      <c r="A1598">
        <v>1</v>
      </c>
      <c r="B1598" t="s">
        <v>4715</v>
      </c>
    </row>
    <row r="1599" spans="1:2" x14ac:dyDescent="0.3">
      <c r="A1599">
        <v>1</v>
      </c>
      <c r="B1599" t="s">
        <v>4716</v>
      </c>
    </row>
    <row r="1600" spans="1:2" x14ac:dyDescent="0.3">
      <c r="A1600">
        <v>1</v>
      </c>
      <c r="B1600" t="s">
        <v>4717</v>
      </c>
    </row>
    <row r="1601" spans="1:2" x14ac:dyDescent="0.3">
      <c r="A1601">
        <v>1</v>
      </c>
      <c r="B1601" t="s">
        <v>4718</v>
      </c>
    </row>
    <row r="1602" spans="1:2" x14ac:dyDescent="0.3">
      <c r="A1602">
        <v>1</v>
      </c>
      <c r="B1602" t="s">
        <v>4719</v>
      </c>
    </row>
    <row r="1603" spans="1:2" x14ac:dyDescent="0.3">
      <c r="A1603">
        <v>1</v>
      </c>
      <c r="B1603" t="s">
        <v>4720</v>
      </c>
    </row>
    <row r="1604" spans="1:2" x14ac:dyDescent="0.3">
      <c r="A1604">
        <v>1</v>
      </c>
      <c r="B1604" t="s">
        <v>652</v>
      </c>
    </row>
    <row r="1605" spans="1:2" x14ac:dyDescent="0.3">
      <c r="A1605">
        <v>1</v>
      </c>
      <c r="B1605" t="s">
        <v>4721</v>
      </c>
    </row>
    <row r="1606" spans="1:2" x14ac:dyDescent="0.3">
      <c r="A1606">
        <v>1</v>
      </c>
      <c r="B1606" t="s">
        <v>4722</v>
      </c>
    </row>
    <row r="1607" spans="1:2" x14ac:dyDescent="0.3">
      <c r="A1607">
        <v>1</v>
      </c>
      <c r="B1607" t="s">
        <v>4723</v>
      </c>
    </row>
    <row r="1608" spans="1:2" x14ac:dyDescent="0.3">
      <c r="A1608">
        <v>1</v>
      </c>
      <c r="B1608" t="s">
        <v>4724</v>
      </c>
    </row>
    <row r="1609" spans="1:2" x14ac:dyDescent="0.3">
      <c r="A1609">
        <v>1</v>
      </c>
      <c r="B1609" t="s">
        <v>4725</v>
      </c>
    </row>
    <row r="1610" spans="1:2" x14ac:dyDescent="0.3">
      <c r="A1610">
        <v>1</v>
      </c>
      <c r="B1610" t="s">
        <v>4726</v>
      </c>
    </row>
    <row r="1611" spans="1:2" x14ac:dyDescent="0.3">
      <c r="A1611">
        <v>1</v>
      </c>
      <c r="B1611" t="s">
        <v>4727</v>
      </c>
    </row>
    <row r="1612" spans="1:2" x14ac:dyDescent="0.3">
      <c r="A1612">
        <v>1</v>
      </c>
      <c r="B1612" t="s">
        <v>4728</v>
      </c>
    </row>
    <row r="1613" spans="1:2" x14ac:dyDescent="0.3">
      <c r="A1613">
        <v>1</v>
      </c>
      <c r="B1613" t="s">
        <v>4729</v>
      </c>
    </row>
    <row r="1614" spans="1:2" x14ac:dyDescent="0.3">
      <c r="A1614">
        <v>1</v>
      </c>
      <c r="B1614" t="s">
        <v>4730</v>
      </c>
    </row>
    <row r="1615" spans="1:2" x14ac:dyDescent="0.3">
      <c r="A1615">
        <v>1</v>
      </c>
      <c r="B1615" t="s">
        <v>4731</v>
      </c>
    </row>
    <row r="1616" spans="1:2" x14ac:dyDescent="0.3">
      <c r="A1616">
        <v>1</v>
      </c>
      <c r="B1616" t="s">
        <v>4732</v>
      </c>
    </row>
    <row r="1617" spans="1:2" x14ac:dyDescent="0.3">
      <c r="A1617">
        <v>1</v>
      </c>
      <c r="B1617" t="s">
        <v>4733</v>
      </c>
    </row>
    <row r="1618" spans="1:2" x14ac:dyDescent="0.3">
      <c r="A1618">
        <v>1</v>
      </c>
      <c r="B1618" t="s">
        <v>4734</v>
      </c>
    </row>
    <row r="1619" spans="1:2" x14ac:dyDescent="0.3">
      <c r="A1619">
        <v>1</v>
      </c>
      <c r="B1619" t="s">
        <v>4735</v>
      </c>
    </row>
    <row r="1620" spans="1:2" x14ac:dyDescent="0.3">
      <c r="A1620">
        <v>1</v>
      </c>
      <c r="B1620" t="s">
        <v>4736</v>
      </c>
    </row>
    <row r="1621" spans="1:2" x14ac:dyDescent="0.3">
      <c r="A1621">
        <v>1</v>
      </c>
      <c r="B1621" t="s">
        <v>4737</v>
      </c>
    </row>
    <row r="1622" spans="1:2" x14ac:dyDescent="0.3">
      <c r="A1622">
        <v>1</v>
      </c>
      <c r="B1622" t="s">
        <v>4738</v>
      </c>
    </row>
    <row r="1623" spans="1:2" x14ac:dyDescent="0.3">
      <c r="A1623">
        <v>1</v>
      </c>
      <c r="B1623" t="s">
        <v>4739</v>
      </c>
    </row>
    <row r="1624" spans="1:2" x14ac:dyDescent="0.3">
      <c r="A1624">
        <v>1</v>
      </c>
      <c r="B1624" t="s">
        <v>4740</v>
      </c>
    </row>
    <row r="1625" spans="1:2" x14ac:dyDescent="0.3">
      <c r="A1625">
        <v>1</v>
      </c>
      <c r="B1625" t="s">
        <v>4741</v>
      </c>
    </row>
    <row r="1626" spans="1:2" x14ac:dyDescent="0.3">
      <c r="A1626">
        <v>1</v>
      </c>
      <c r="B1626" t="s">
        <v>4742</v>
      </c>
    </row>
    <row r="1627" spans="1:2" x14ac:dyDescent="0.3">
      <c r="A1627">
        <v>1</v>
      </c>
      <c r="B1627" t="s">
        <v>4743</v>
      </c>
    </row>
    <row r="1628" spans="1:2" x14ac:dyDescent="0.3">
      <c r="A1628">
        <v>1</v>
      </c>
      <c r="B1628" t="s">
        <v>4744</v>
      </c>
    </row>
    <row r="1629" spans="1:2" x14ac:dyDescent="0.3">
      <c r="A1629">
        <v>1</v>
      </c>
      <c r="B1629" t="s">
        <v>4745</v>
      </c>
    </row>
    <row r="1630" spans="1:2" x14ac:dyDescent="0.3">
      <c r="A1630">
        <v>1</v>
      </c>
      <c r="B1630" t="s">
        <v>4746</v>
      </c>
    </row>
    <row r="1631" spans="1:2" x14ac:dyDescent="0.3">
      <c r="A1631">
        <v>1</v>
      </c>
      <c r="B1631" t="s">
        <v>4747</v>
      </c>
    </row>
    <row r="1632" spans="1:2" x14ac:dyDescent="0.3">
      <c r="A1632">
        <v>1</v>
      </c>
      <c r="B1632" t="s">
        <v>4748</v>
      </c>
    </row>
    <row r="1633" spans="1:2" x14ac:dyDescent="0.3">
      <c r="A1633">
        <v>1</v>
      </c>
      <c r="B1633" t="s">
        <v>4959</v>
      </c>
    </row>
    <row r="1634" spans="1:2" x14ac:dyDescent="0.3">
      <c r="A1634">
        <v>1</v>
      </c>
      <c r="B1634" t="s">
        <v>4749</v>
      </c>
    </row>
    <row r="1635" spans="1:2" x14ac:dyDescent="0.3">
      <c r="A1635">
        <v>1</v>
      </c>
      <c r="B1635" t="s">
        <v>4750</v>
      </c>
    </row>
    <row r="1636" spans="1:2" x14ac:dyDescent="0.3">
      <c r="A1636">
        <v>1</v>
      </c>
      <c r="B1636" t="s">
        <v>4751</v>
      </c>
    </row>
    <row r="1637" spans="1:2" x14ac:dyDescent="0.3">
      <c r="A1637">
        <v>1</v>
      </c>
      <c r="B1637" t="s">
        <v>4752</v>
      </c>
    </row>
    <row r="1638" spans="1:2" x14ac:dyDescent="0.3">
      <c r="A1638">
        <v>1</v>
      </c>
      <c r="B1638" t="s">
        <v>4753</v>
      </c>
    </row>
    <row r="1639" spans="1:2" x14ac:dyDescent="0.3">
      <c r="A1639">
        <v>1</v>
      </c>
      <c r="B1639" t="s">
        <v>2962</v>
      </c>
    </row>
    <row r="1640" spans="1:2" x14ac:dyDescent="0.3">
      <c r="A1640">
        <v>1</v>
      </c>
      <c r="B1640" t="s">
        <v>4754</v>
      </c>
    </row>
    <row r="1641" spans="1:2" x14ac:dyDescent="0.3">
      <c r="A1641">
        <v>1</v>
      </c>
      <c r="B1641" t="s">
        <v>4755</v>
      </c>
    </row>
    <row r="1642" spans="1:2" x14ac:dyDescent="0.3">
      <c r="A1642">
        <v>1</v>
      </c>
      <c r="B1642" t="s">
        <v>4756</v>
      </c>
    </row>
    <row r="1643" spans="1:2" x14ac:dyDescent="0.3">
      <c r="A1643">
        <v>1</v>
      </c>
      <c r="B1643" t="s">
        <v>4757</v>
      </c>
    </row>
    <row r="1644" spans="1:2" x14ac:dyDescent="0.3">
      <c r="A1644">
        <v>1</v>
      </c>
      <c r="B1644" t="s">
        <v>4758</v>
      </c>
    </row>
    <row r="1645" spans="1:2" x14ac:dyDescent="0.3">
      <c r="A1645">
        <v>1</v>
      </c>
      <c r="B1645" t="s">
        <v>4759</v>
      </c>
    </row>
    <row r="1646" spans="1:2" x14ac:dyDescent="0.3">
      <c r="A1646">
        <v>1</v>
      </c>
      <c r="B1646" t="s">
        <v>4760</v>
      </c>
    </row>
    <row r="1647" spans="1:2" x14ac:dyDescent="0.3">
      <c r="A1647">
        <v>1</v>
      </c>
      <c r="B1647" t="s">
        <v>4761</v>
      </c>
    </row>
    <row r="1648" spans="1:2" x14ac:dyDescent="0.3">
      <c r="A1648">
        <v>1</v>
      </c>
      <c r="B1648" t="s">
        <v>4762</v>
      </c>
    </row>
    <row r="1649" spans="1:2" x14ac:dyDescent="0.3">
      <c r="A1649">
        <v>1</v>
      </c>
      <c r="B1649" t="s">
        <v>4763</v>
      </c>
    </row>
    <row r="1650" spans="1:2" x14ac:dyDescent="0.3">
      <c r="A1650">
        <v>1</v>
      </c>
      <c r="B1650" t="s">
        <v>4764</v>
      </c>
    </row>
    <row r="1651" spans="1:2" x14ac:dyDescent="0.3">
      <c r="A1651">
        <v>1</v>
      </c>
      <c r="B1651" t="s">
        <v>4765</v>
      </c>
    </row>
    <row r="1652" spans="1:2" x14ac:dyDescent="0.3">
      <c r="A1652">
        <v>1</v>
      </c>
      <c r="B1652" t="s">
        <v>4766</v>
      </c>
    </row>
    <row r="1653" spans="1:2" x14ac:dyDescent="0.3">
      <c r="A1653">
        <v>1</v>
      </c>
      <c r="B1653" t="s">
        <v>4767</v>
      </c>
    </row>
    <row r="1654" spans="1:2" x14ac:dyDescent="0.3">
      <c r="A1654">
        <v>1</v>
      </c>
      <c r="B1654" t="s">
        <v>4768</v>
      </c>
    </row>
    <row r="1655" spans="1:2" x14ac:dyDescent="0.3">
      <c r="A1655">
        <v>1</v>
      </c>
      <c r="B1655" t="s">
        <v>4769</v>
      </c>
    </row>
    <row r="1656" spans="1:2" x14ac:dyDescent="0.3">
      <c r="A1656">
        <v>1</v>
      </c>
      <c r="B1656" t="s">
        <v>4770</v>
      </c>
    </row>
    <row r="1657" spans="1:2" x14ac:dyDescent="0.3">
      <c r="A1657">
        <v>1</v>
      </c>
      <c r="B1657" t="s">
        <v>4771</v>
      </c>
    </row>
    <row r="1658" spans="1:2" x14ac:dyDescent="0.3">
      <c r="A1658">
        <v>1</v>
      </c>
      <c r="B1658" t="s">
        <v>4772</v>
      </c>
    </row>
    <row r="1659" spans="1:2" x14ac:dyDescent="0.3">
      <c r="A1659">
        <v>1</v>
      </c>
      <c r="B1659" t="s">
        <v>4773</v>
      </c>
    </row>
    <row r="1660" spans="1:2" x14ac:dyDescent="0.3">
      <c r="A1660">
        <v>1</v>
      </c>
      <c r="B1660" t="s">
        <v>4774</v>
      </c>
    </row>
    <row r="1661" spans="1:2" x14ac:dyDescent="0.3">
      <c r="A1661">
        <v>1</v>
      </c>
      <c r="B1661" t="s">
        <v>4775</v>
      </c>
    </row>
    <row r="1662" spans="1:2" x14ac:dyDescent="0.3">
      <c r="A1662">
        <v>1</v>
      </c>
      <c r="B1662" t="s">
        <v>4776</v>
      </c>
    </row>
    <row r="1663" spans="1:2" x14ac:dyDescent="0.3">
      <c r="A1663">
        <v>1</v>
      </c>
      <c r="B1663" t="s">
        <v>4777</v>
      </c>
    </row>
    <row r="1664" spans="1:2" x14ac:dyDescent="0.3">
      <c r="A1664">
        <v>1</v>
      </c>
      <c r="B1664" t="s">
        <v>4778</v>
      </c>
    </row>
    <row r="1665" spans="1:2" x14ac:dyDescent="0.3">
      <c r="A1665">
        <v>1</v>
      </c>
      <c r="B1665" t="s">
        <v>4779</v>
      </c>
    </row>
    <row r="1666" spans="1:2" x14ac:dyDescent="0.3">
      <c r="A1666">
        <v>1</v>
      </c>
      <c r="B1666" t="s">
        <v>4780</v>
      </c>
    </row>
    <row r="1667" spans="1:2" x14ac:dyDescent="0.3">
      <c r="A1667">
        <v>1</v>
      </c>
      <c r="B1667" t="s">
        <v>4781</v>
      </c>
    </row>
    <row r="1668" spans="1:2" x14ac:dyDescent="0.3">
      <c r="A1668">
        <v>1</v>
      </c>
      <c r="B1668" t="s">
        <v>4782</v>
      </c>
    </row>
    <row r="1669" spans="1:2" x14ac:dyDescent="0.3">
      <c r="A1669">
        <v>1</v>
      </c>
      <c r="B1669" t="s">
        <v>4783</v>
      </c>
    </row>
    <row r="1670" spans="1:2" x14ac:dyDescent="0.3">
      <c r="A1670">
        <v>1</v>
      </c>
      <c r="B1670" t="s">
        <v>4784</v>
      </c>
    </row>
    <row r="1671" spans="1:2" x14ac:dyDescent="0.3">
      <c r="A1671">
        <v>1</v>
      </c>
      <c r="B1671" t="s">
        <v>4785</v>
      </c>
    </row>
    <row r="1672" spans="1:2" x14ac:dyDescent="0.3">
      <c r="A1672">
        <v>1</v>
      </c>
      <c r="B1672" t="s">
        <v>4786</v>
      </c>
    </row>
    <row r="1673" spans="1:2" x14ac:dyDescent="0.3">
      <c r="A1673">
        <v>1</v>
      </c>
      <c r="B1673" t="s">
        <v>4787</v>
      </c>
    </row>
    <row r="1674" spans="1:2" x14ac:dyDescent="0.3">
      <c r="A1674">
        <v>1</v>
      </c>
      <c r="B1674" t="s">
        <v>4788</v>
      </c>
    </row>
    <row r="1675" spans="1:2" x14ac:dyDescent="0.3">
      <c r="A1675">
        <v>1</v>
      </c>
      <c r="B1675" t="s">
        <v>4789</v>
      </c>
    </row>
    <row r="1676" spans="1:2" x14ac:dyDescent="0.3">
      <c r="A1676">
        <v>1</v>
      </c>
      <c r="B1676" t="s">
        <v>4790</v>
      </c>
    </row>
    <row r="1677" spans="1:2" x14ac:dyDescent="0.3">
      <c r="A1677">
        <v>1</v>
      </c>
      <c r="B1677" t="s">
        <v>4791</v>
      </c>
    </row>
    <row r="1678" spans="1:2" x14ac:dyDescent="0.3">
      <c r="A1678">
        <v>1</v>
      </c>
      <c r="B1678" t="s">
        <v>4792</v>
      </c>
    </row>
    <row r="1679" spans="1:2" x14ac:dyDescent="0.3">
      <c r="A1679">
        <v>1</v>
      </c>
      <c r="B1679" t="s">
        <v>4793</v>
      </c>
    </row>
    <row r="1680" spans="1:2" x14ac:dyDescent="0.3">
      <c r="A1680">
        <v>1</v>
      </c>
      <c r="B1680" t="s">
        <v>4794</v>
      </c>
    </row>
    <row r="1681" spans="1:2" x14ac:dyDescent="0.3">
      <c r="A1681">
        <v>1</v>
      </c>
      <c r="B1681" t="s">
        <v>4795</v>
      </c>
    </row>
    <row r="1682" spans="1:2" x14ac:dyDescent="0.3">
      <c r="A1682">
        <v>1</v>
      </c>
      <c r="B1682" t="s">
        <v>4796</v>
      </c>
    </row>
    <row r="1683" spans="1:2" x14ac:dyDescent="0.3">
      <c r="A1683">
        <v>1</v>
      </c>
      <c r="B1683" t="s">
        <v>4797</v>
      </c>
    </row>
    <row r="1684" spans="1:2" x14ac:dyDescent="0.3">
      <c r="A1684">
        <v>1</v>
      </c>
      <c r="B1684" t="s">
        <v>4798</v>
      </c>
    </row>
    <row r="1685" spans="1:2" x14ac:dyDescent="0.3">
      <c r="A1685">
        <v>1</v>
      </c>
      <c r="B1685" t="s">
        <v>4799</v>
      </c>
    </row>
    <row r="1686" spans="1:2" x14ac:dyDescent="0.3">
      <c r="A1686">
        <v>1</v>
      </c>
      <c r="B1686" t="s">
        <v>4800</v>
      </c>
    </row>
    <row r="1687" spans="1:2" x14ac:dyDescent="0.3">
      <c r="A1687">
        <v>1</v>
      </c>
      <c r="B1687" t="s">
        <v>4801</v>
      </c>
    </row>
    <row r="1688" spans="1:2" x14ac:dyDescent="0.3">
      <c r="A1688">
        <v>1</v>
      </c>
      <c r="B1688" t="s">
        <v>193</v>
      </c>
    </row>
    <row r="1689" spans="1:2" x14ac:dyDescent="0.3">
      <c r="A1689">
        <v>1</v>
      </c>
      <c r="B1689" t="s">
        <v>4802</v>
      </c>
    </row>
    <row r="1690" spans="1:2" x14ac:dyDescent="0.3">
      <c r="A1690">
        <v>1</v>
      </c>
      <c r="B1690" t="s">
        <v>4803</v>
      </c>
    </row>
    <row r="1691" spans="1:2" x14ac:dyDescent="0.3">
      <c r="A1691">
        <v>1</v>
      </c>
      <c r="B1691" t="s">
        <v>4804</v>
      </c>
    </row>
    <row r="1692" spans="1:2" x14ac:dyDescent="0.3">
      <c r="A1692">
        <v>1</v>
      </c>
      <c r="B1692" t="s">
        <v>4805</v>
      </c>
    </row>
    <row r="1693" spans="1:2" x14ac:dyDescent="0.3">
      <c r="A1693">
        <v>1</v>
      </c>
      <c r="B1693" t="s">
        <v>4806</v>
      </c>
    </row>
    <row r="1694" spans="1:2" x14ac:dyDescent="0.3">
      <c r="A1694">
        <v>1</v>
      </c>
      <c r="B1694" t="s">
        <v>4807</v>
      </c>
    </row>
    <row r="1695" spans="1:2" x14ac:dyDescent="0.3">
      <c r="A1695">
        <v>1</v>
      </c>
      <c r="B1695" t="s">
        <v>4808</v>
      </c>
    </row>
    <row r="1696" spans="1:2" x14ac:dyDescent="0.3">
      <c r="A1696">
        <v>1</v>
      </c>
      <c r="B1696" t="s">
        <v>4809</v>
      </c>
    </row>
    <row r="1697" spans="1:2" x14ac:dyDescent="0.3">
      <c r="A1697">
        <v>1</v>
      </c>
      <c r="B1697" t="s">
        <v>4810</v>
      </c>
    </row>
    <row r="1698" spans="1:2" x14ac:dyDescent="0.3">
      <c r="A1698">
        <v>1</v>
      </c>
      <c r="B1698" t="s">
        <v>4811</v>
      </c>
    </row>
    <row r="1699" spans="1:2" x14ac:dyDescent="0.3">
      <c r="A1699">
        <v>1</v>
      </c>
      <c r="B1699" t="s">
        <v>4812</v>
      </c>
    </row>
    <row r="1700" spans="1:2" x14ac:dyDescent="0.3">
      <c r="A1700">
        <v>1</v>
      </c>
      <c r="B1700" t="s">
        <v>4813</v>
      </c>
    </row>
    <row r="1701" spans="1:2" x14ac:dyDescent="0.3">
      <c r="A1701">
        <v>1</v>
      </c>
      <c r="B1701" t="s">
        <v>4814</v>
      </c>
    </row>
    <row r="1702" spans="1:2" x14ac:dyDescent="0.3">
      <c r="A1702">
        <v>1</v>
      </c>
      <c r="B1702" t="s">
        <v>4815</v>
      </c>
    </row>
    <row r="1703" spans="1:2" x14ac:dyDescent="0.3">
      <c r="A1703">
        <v>1</v>
      </c>
      <c r="B1703" t="s">
        <v>4816</v>
      </c>
    </row>
    <row r="1704" spans="1:2" x14ac:dyDescent="0.3">
      <c r="A1704">
        <v>1</v>
      </c>
      <c r="B1704" t="s">
        <v>4817</v>
      </c>
    </row>
    <row r="1705" spans="1:2" x14ac:dyDescent="0.3">
      <c r="A1705">
        <v>1</v>
      </c>
      <c r="B1705" t="s">
        <v>4818</v>
      </c>
    </row>
    <row r="1706" spans="1:2" x14ac:dyDescent="0.3">
      <c r="A1706">
        <v>1</v>
      </c>
      <c r="B1706" t="s">
        <v>4819</v>
      </c>
    </row>
    <row r="1707" spans="1:2" x14ac:dyDescent="0.3">
      <c r="A1707">
        <v>1</v>
      </c>
      <c r="B1707" t="s">
        <v>4820</v>
      </c>
    </row>
    <row r="1708" spans="1:2" x14ac:dyDescent="0.3">
      <c r="A1708">
        <v>1</v>
      </c>
      <c r="B1708" t="s">
        <v>4821</v>
      </c>
    </row>
    <row r="1709" spans="1:2" x14ac:dyDescent="0.3">
      <c r="A1709">
        <v>1</v>
      </c>
      <c r="B1709" t="s">
        <v>4822</v>
      </c>
    </row>
    <row r="1710" spans="1:2" x14ac:dyDescent="0.3">
      <c r="A1710">
        <v>1</v>
      </c>
      <c r="B1710" t="s">
        <v>4823</v>
      </c>
    </row>
    <row r="1711" spans="1:2" x14ac:dyDescent="0.3">
      <c r="A1711">
        <v>1</v>
      </c>
      <c r="B1711" t="s">
        <v>4824</v>
      </c>
    </row>
    <row r="1712" spans="1:2" x14ac:dyDescent="0.3">
      <c r="A1712">
        <v>1</v>
      </c>
      <c r="B1712" t="s">
        <v>4825</v>
      </c>
    </row>
    <row r="1713" spans="1:2" x14ac:dyDescent="0.3">
      <c r="A1713">
        <v>1</v>
      </c>
      <c r="B1713" t="s">
        <v>3373</v>
      </c>
    </row>
    <row r="1714" spans="1:2" x14ac:dyDescent="0.3">
      <c r="A1714">
        <v>1</v>
      </c>
      <c r="B1714" t="s">
        <v>4826</v>
      </c>
    </row>
    <row r="1715" spans="1:2" x14ac:dyDescent="0.3">
      <c r="A1715">
        <v>1</v>
      </c>
      <c r="B1715" t="s">
        <v>4827</v>
      </c>
    </row>
    <row r="1716" spans="1:2" x14ac:dyDescent="0.3">
      <c r="A1716">
        <v>1</v>
      </c>
      <c r="B1716" t="s">
        <v>4828</v>
      </c>
    </row>
    <row r="1717" spans="1:2" x14ac:dyDescent="0.3">
      <c r="A1717">
        <v>1</v>
      </c>
      <c r="B1717" t="s">
        <v>4829</v>
      </c>
    </row>
    <row r="1718" spans="1:2" x14ac:dyDescent="0.3">
      <c r="A1718">
        <v>1</v>
      </c>
      <c r="B1718" t="s">
        <v>4830</v>
      </c>
    </row>
    <row r="1719" spans="1:2" x14ac:dyDescent="0.3">
      <c r="A1719">
        <v>1</v>
      </c>
      <c r="B1719" t="s">
        <v>4831</v>
      </c>
    </row>
    <row r="1720" spans="1:2" x14ac:dyDescent="0.3">
      <c r="A1720">
        <v>1</v>
      </c>
      <c r="B1720" t="s">
        <v>4832</v>
      </c>
    </row>
    <row r="1721" spans="1:2" x14ac:dyDescent="0.3">
      <c r="A1721">
        <v>1</v>
      </c>
      <c r="B1721" t="s">
        <v>4833</v>
      </c>
    </row>
    <row r="1722" spans="1:2" x14ac:dyDescent="0.3">
      <c r="A1722">
        <v>1</v>
      </c>
      <c r="B1722" t="s">
        <v>4834</v>
      </c>
    </row>
    <row r="1723" spans="1:2" x14ac:dyDescent="0.3">
      <c r="A1723">
        <v>1</v>
      </c>
      <c r="B1723" t="s">
        <v>4835</v>
      </c>
    </row>
    <row r="1724" spans="1:2" x14ac:dyDescent="0.3">
      <c r="A1724">
        <v>1</v>
      </c>
      <c r="B1724" t="s">
        <v>4836</v>
      </c>
    </row>
    <row r="1725" spans="1:2" x14ac:dyDescent="0.3">
      <c r="A1725">
        <v>1</v>
      </c>
      <c r="B1725" t="s">
        <v>4837</v>
      </c>
    </row>
    <row r="1726" spans="1:2" x14ac:dyDescent="0.3">
      <c r="A1726">
        <v>1</v>
      </c>
      <c r="B1726" t="s">
        <v>4838</v>
      </c>
    </row>
    <row r="1727" spans="1:2" x14ac:dyDescent="0.3">
      <c r="A1727">
        <v>1</v>
      </c>
      <c r="B1727" t="s">
        <v>4839</v>
      </c>
    </row>
    <row r="1728" spans="1:2" x14ac:dyDescent="0.3">
      <c r="A1728">
        <v>1</v>
      </c>
      <c r="B1728" t="s">
        <v>4840</v>
      </c>
    </row>
    <row r="1729" spans="1:2" x14ac:dyDescent="0.3">
      <c r="A1729">
        <v>1</v>
      </c>
      <c r="B1729" t="s">
        <v>4841</v>
      </c>
    </row>
    <row r="1730" spans="1:2" x14ac:dyDescent="0.3">
      <c r="A1730">
        <v>1</v>
      </c>
      <c r="B1730" t="s">
        <v>4842</v>
      </c>
    </row>
    <row r="1731" spans="1:2" x14ac:dyDescent="0.3">
      <c r="A1731">
        <v>1</v>
      </c>
      <c r="B1731" t="s">
        <v>4843</v>
      </c>
    </row>
    <row r="1732" spans="1:2" x14ac:dyDescent="0.3">
      <c r="A1732">
        <v>1</v>
      </c>
      <c r="B1732" t="s">
        <v>4844</v>
      </c>
    </row>
    <row r="1733" spans="1:2" x14ac:dyDescent="0.3">
      <c r="A1733">
        <v>1</v>
      </c>
      <c r="B1733" t="s">
        <v>4845</v>
      </c>
    </row>
    <row r="1734" spans="1:2" x14ac:dyDescent="0.3">
      <c r="A1734">
        <v>1</v>
      </c>
      <c r="B1734" t="s">
        <v>4846</v>
      </c>
    </row>
    <row r="1735" spans="1:2" x14ac:dyDescent="0.3">
      <c r="A1735">
        <v>1</v>
      </c>
      <c r="B1735" t="s">
        <v>4847</v>
      </c>
    </row>
    <row r="1736" spans="1:2" x14ac:dyDescent="0.3">
      <c r="A1736">
        <v>1</v>
      </c>
      <c r="B1736" t="s">
        <v>4848</v>
      </c>
    </row>
    <row r="1737" spans="1:2" x14ac:dyDescent="0.3">
      <c r="A1737">
        <v>1</v>
      </c>
      <c r="B1737" t="s">
        <v>4849</v>
      </c>
    </row>
    <row r="1738" spans="1:2" x14ac:dyDescent="0.3">
      <c r="A1738">
        <v>1</v>
      </c>
      <c r="B1738" t="s">
        <v>4850</v>
      </c>
    </row>
    <row r="1739" spans="1:2" x14ac:dyDescent="0.3">
      <c r="A1739">
        <v>1</v>
      </c>
      <c r="B1739" t="s">
        <v>4851</v>
      </c>
    </row>
    <row r="1740" spans="1:2" x14ac:dyDescent="0.3">
      <c r="A1740">
        <v>1</v>
      </c>
      <c r="B1740" t="s">
        <v>4852</v>
      </c>
    </row>
    <row r="1741" spans="1:2" x14ac:dyDescent="0.3">
      <c r="A1741">
        <v>1</v>
      </c>
      <c r="B1741" t="s">
        <v>4853</v>
      </c>
    </row>
    <row r="1742" spans="1:2" x14ac:dyDescent="0.3">
      <c r="A1742">
        <v>1</v>
      </c>
      <c r="B1742" t="s">
        <v>4854</v>
      </c>
    </row>
    <row r="1743" spans="1:2" x14ac:dyDescent="0.3">
      <c r="A1743">
        <v>1</v>
      </c>
      <c r="B1743" t="s">
        <v>4855</v>
      </c>
    </row>
    <row r="1744" spans="1:2" x14ac:dyDescent="0.3">
      <c r="A1744">
        <v>1</v>
      </c>
      <c r="B1744" t="s">
        <v>4856</v>
      </c>
    </row>
    <row r="1745" spans="1:2" x14ac:dyDescent="0.3">
      <c r="A1745">
        <v>1</v>
      </c>
      <c r="B1745" t="s">
        <v>4857</v>
      </c>
    </row>
    <row r="1746" spans="1:2" x14ac:dyDescent="0.3">
      <c r="A1746">
        <v>1</v>
      </c>
      <c r="B1746" t="s">
        <v>4858</v>
      </c>
    </row>
    <row r="1747" spans="1:2" x14ac:dyDescent="0.3">
      <c r="A1747">
        <v>1</v>
      </c>
      <c r="B1747" t="s">
        <v>4859</v>
      </c>
    </row>
    <row r="1748" spans="1:2" x14ac:dyDescent="0.3">
      <c r="A1748">
        <v>1</v>
      </c>
      <c r="B1748" t="s">
        <v>4860</v>
      </c>
    </row>
    <row r="1749" spans="1:2" x14ac:dyDescent="0.3">
      <c r="A1749">
        <v>1</v>
      </c>
      <c r="B1749" t="s">
        <v>4861</v>
      </c>
    </row>
    <row r="1750" spans="1:2" x14ac:dyDescent="0.3">
      <c r="A1750">
        <v>1</v>
      </c>
      <c r="B1750" t="s">
        <v>4862</v>
      </c>
    </row>
    <row r="1751" spans="1:2" x14ac:dyDescent="0.3">
      <c r="A1751">
        <v>1</v>
      </c>
      <c r="B1751" t="s">
        <v>4863</v>
      </c>
    </row>
    <row r="1752" spans="1:2" x14ac:dyDescent="0.3">
      <c r="A1752">
        <v>1</v>
      </c>
      <c r="B1752" t="s">
        <v>4864</v>
      </c>
    </row>
    <row r="1753" spans="1:2" x14ac:dyDescent="0.3">
      <c r="A1753">
        <v>1</v>
      </c>
      <c r="B1753" t="s">
        <v>4865</v>
      </c>
    </row>
    <row r="1754" spans="1:2" x14ac:dyDescent="0.3">
      <c r="A1754">
        <v>1</v>
      </c>
      <c r="B1754" t="s">
        <v>4866</v>
      </c>
    </row>
    <row r="1755" spans="1:2" x14ac:dyDescent="0.3">
      <c r="A1755">
        <v>1</v>
      </c>
      <c r="B1755" t="s">
        <v>4867</v>
      </c>
    </row>
    <row r="1756" spans="1:2" x14ac:dyDescent="0.3">
      <c r="A1756">
        <v>1</v>
      </c>
      <c r="B1756" t="s">
        <v>4868</v>
      </c>
    </row>
    <row r="1757" spans="1:2" x14ac:dyDescent="0.3">
      <c r="A1757">
        <v>1</v>
      </c>
      <c r="B1757" t="s">
        <v>4869</v>
      </c>
    </row>
    <row r="1758" spans="1:2" x14ac:dyDescent="0.3">
      <c r="A1758">
        <v>1</v>
      </c>
      <c r="B1758" t="s">
        <v>4870</v>
      </c>
    </row>
    <row r="1759" spans="1:2" x14ac:dyDescent="0.3">
      <c r="A1759">
        <v>1</v>
      </c>
      <c r="B1759" t="s">
        <v>4871</v>
      </c>
    </row>
    <row r="1760" spans="1:2" x14ac:dyDescent="0.3">
      <c r="A1760">
        <v>1</v>
      </c>
      <c r="B1760" t="s">
        <v>4872</v>
      </c>
    </row>
    <row r="1761" spans="1:2" x14ac:dyDescent="0.3">
      <c r="A1761">
        <v>1</v>
      </c>
      <c r="B1761" t="s">
        <v>4873</v>
      </c>
    </row>
    <row r="1762" spans="1:2" x14ac:dyDescent="0.3">
      <c r="A1762">
        <v>1</v>
      </c>
      <c r="B1762" t="s">
        <v>4874</v>
      </c>
    </row>
    <row r="1763" spans="1:2" x14ac:dyDescent="0.3">
      <c r="A1763">
        <v>1</v>
      </c>
      <c r="B1763" t="s">
        <v>4875</v>
      </c>
    </row>
    <row r="1764" spans="1:2" x14ac:dyDescent="0.3">
      <c r="A1764">
        <v>1</v>
      </c>
      <c r="B1764" t="s">
        <v>4876</v>
      </c>
    </row>
    <row r="1765" spans="1:2" x14ac:dyDescent="0.3">
      <c r="A1765">
        <v>1</v>
      </c>
      <c r="B1765" t="s">
        <v>4877</v>
      </c>
    </row>
    <row r="1766" spans="1:2" x14ac:dyDescent="0.3">
      <c r="A1766">
        <v>1</v>
      </c>
      <c r="B1766" t="s">
        <v>4878</v>
      </c>
    </row>
    <row r="1767" spans="1:2" x14ac:dyDescent="0.3">
      <c r="A1767">
        <v>1</v>
      </c>
      <c r="B1767" t="s">
        <v>4879</v>
      </c>
    </row>
    <row r="1768" spans="1:2" x14ac:dyDescent="0.3">
      <c r="A1768">
        <v>1</v>
      </c>
      <c r="B1768" t="s">
        <v>4880</v>
      </c>
    </row>
    <row r="1769" spans="1:2" x14ac:dyDescent="0.3">
      <c r="A1769">
        <v>1</v>
      </c>
      <c r="B1769" t="s">
        <v>4881</v>
      </c>
    </row>
    <row r="1770" spans="1:2" x14ac:dyDescent="0.3">
      <c r="A1770">
        <v>1</v>
      </c>
      <c r="B1770" t="s">
        <v>4882</v>
      </c>
    </row>
    <row r="1771" spans="1:2" x14ac:dyDescent="0.3">
      <c r="A1771">
        <v>1</v>
      </c>
      <c r="B1771" t="s">
        <v>4883</v>
      </c>
    </row>
    <row r="1772" spans="1:2" x14ac:dyDescent="0.3">
      <c r="A1772">
        <v>1</v>
      </c>
      <c r="B1772" t="s">
        <v>4884</v>
      </c>
    </row>
    <row r="1773" spans="1:2" x14ac:dyDescent="0.3">
      <c r="A1773">
        <v>1</v>
      </c>
      <c r="B1773" t="s">
        <v>4885</v>
      </c>
    </row>
    <row r="1774" spans="1:2" x14ac:dyDescent="0.3">
      <c r="A1774">
        <v>1</v>
      </c>
      <c r="B1774" t="s">
        <v>4886</v>
      </c>
    </row>
    <row r="1775" spans="1:2" x14ac:dyDescent="0.3">
      <c r="A1775">
        <v>1</v>
      </c>
      <c r="B1775" t="s">
        <v>4887</v>
      </c>
    </row>
    <row r="1776" spans="1:2" x14ac:dyDescent="0.3">
      <c r="A1776">
        <v>1</v>
      </c>
      <c r="B1776" t="s">
        <v>4888</v>
      </c>
    </row>
    <row r="1777" spans="1:2" x14ac:dyDescent="0.3">
      <c r="A1777">
        <v>1</v>
      </c>
      <c r="B1777" t="s">
        <v>4889</v>
      </c>
    </row>
    <row r="1778" spans="1:2" x14ac:dyDescent="0.3">
      <c r="A1778">
        <v>1</v>
      </c>
      <c r="B1778" t="s">
        <v>4890</v>
      </c>
    </row>
    <row r="1779" spans="1:2" x14ac:dyDescent="0.3">
      <c r="A1779">
        <v>1</v>
      </c>
      <c r="B1779" t="s">
        <v>4891</v>
      </c>
    </row>
    <row r="1780" spans="1:2" x14ac:dyDescent="0.3">
      <c r="A1780">
        <v>1</v>
      </c>
      <c r="B1780" t="s">
        <v>4892</v>
      </c>
    </row>
    <row r="1781" spans="1:2" x14ac:dyDescent="0.3">
      <c r="A1781">
        <v>1</v>
      </c>
      <c r="B1781" t="s">
        <v>4893</v>
      </c>
    </row>
    <row r="1782" spans="1:2" x14ac:dyDescent="0.3">
      <c r="A1782">
        <v>1</v>
      </c>
      <c r="B1782" t="s">
        <v>4894</v>
      </c>
    </row>
    <row r="1783" spans="1:2" x14ac:dyDescent="0.3">
      <c r="A1783">
        <v>1</v>
      </c>
      <c r="B1783" t="s">
        <v>4895</v>
      </c>
    </row>
    <row r="1784" spans="1:2" x14ac:dyDescent="0.3">
      <c r="A1784">
        <v>1</v>
      </c>
      <c r="B1784" t="s">
        <v>4896</v>
      </c>
    </row>
    <row r="1785" spans="1:2" x14ac:dyDescent="0.3">
      <c r="A1785">
        <v>1</v>
      </c>
      <c r="B1785" t="s">
        <v>4897</v>
      </c>
    </row>
    <row r="1786" spans="1:2" x14ac:dyDescent="0.3">
      <c r="A1786">
        <v>1</v>
      </c>
      <c r="B1786" t="s">
        <v>4898</v>
      </c>
    </row>
    <row r="1787" spans="1:2" x14ac:dyDescent="0.3">
      <c r="A1787">
        <v>1</v>
      </c>
      <c r="B1787" t="s">
        <v>4899</v>
      </c>
    </row>
    <row r="1788" spans="1:2" x14ac:dyDescent="0.3">
      <c r="A1788">
        <v>1</v>
      </c>
      <c r="B1788" t="s">
        <v>4900</v>
      </c>
    </row>
    <row r="1789" spans="1:2" x14ac:dyDescent="0.3">
      <c r="A1789">
        <v>1</v>
      </c>
      <c r="B1789" t="s">
        <v>4901</v>
      </c>
    </row>
    <row r="1790" spans="1:2" x14ac:dyDescent="0.3">
      <c r="A1790">
        <v>1</v>
      </c>
      <c r="B1790" t="s">
        <v>4902</v>
      </c>
    </row>
    <row r="1791" spans="1:2" x14ac:dyDescent="0.3">
      <c r="A1791">
        <v>1</v>
      </c>
      <c r="B1791" t="s">
        <v>4903</v>
      </c>
    </row>
    <row r="1792" spans="1:2" x14ac:dyDescent="0.3">
      <c r="A1792">
        <v>1</v>
      </c>
      <c r="B1792" t="s">
        <v>4904</v>
      </c>
    </row>
    <row r="1793" spans="1:2" x14ac:dyDescent="0.3">
      <c r="A1793">
        <v>1</v>
      </c>
      <c r="B1793" t="s">
        <v>4852</v>
      </c>
    </row>
    <row r="1794" spans="1:2" x14ac:dyDescent="0.3">
      <c r="A1794">
        <v>1</v>
      </c>
      <c r="B1794" t="s">
        <v>4905</v>
      </c>
    </row>
    <row r="1795" spans="1:2" x14ac:dyDescent="0.3">
      <c r="A1795">
        <v>1</v>
      </c>
      <c r="B1795" t="s">
        <v>4906</v>
      </c>
    </row>
    <row r="1796" spans="1:2" x14ac:dyDescent="0.3">
      <c r="A1796">
        <v>1</v>
      </c>
      <c r="B1796" t="s">
        <v>4907</v>
      </c>
    </row>
    <row r="1797" spans="1:2" x14ac:dyDescent="0.3">
      <c r="A1797">
        <v>1</v>
      </c>
      <c r="B1797" t="s">
        <v>4908</v>
      </c>
    </row>
    <row r="1798" spans="1:2" x14ac:dyDescent="0.3">
      <c r="A1798">
        <v>1</v>
      </c>
      <c r="B1798" t="s">
        <v>4222</v>
      </c>
    </row>
    <row r="1799" spans="1:2" x14ac:dyDescent="0.3">
      <c r="A1799">
        <v>1</v>
      </c>
      <c r="B1799" t="s">
        <v>4909</v>
      </c>
    </row>
    <row r="1800" spans="1:2" x14ac:dyDescent="0.3">
      <c r="A1800">
        <v>1</v>
      </c>
      <c r="B1800" t="s">
        <v>4852</v>
      </c>
    </row>
    <row r="1801" spans="1:2" x14ac:dyDescent="0.3">
      <c r="A1801">
        <v>1</v>
      </c>
      <c r="B1801" t="s">
        <v>4910</v>
      </c>
    </row>
    <row r="1802" spans="1:2" x14ac:dyDescent="0.3">
      <c r="A1802">
        <v>1</v>
      </c>
      <c r="B1802" t="s">
        <v>4222</v>
      </c>
    </row>
    <row r="1803" spans="1:2" x14ac:dyDescent="0.3">
      <c r="A1803">
        <v>1</v>
      </c>
      <c r="B1803" t="s">
        <v>4911</v>
      </c>
    </row>
    <row r="1804" spans="1:2" x14ac:dyDescent="0.3">
      <c r="A1804">
        <v>1</v>
      </c>
      <c r="B1804" t="s">
        <v>4912</v>
      </c>
    </row>
    <row r="1805" spans="1:2" x14ac:dyDescent="0.3">
      <c r="A1805">
        <v>1</v>
      </c>
      <c r="B1805" t="s">
        <v>4913</v>
      </c>
    </row>
    <row r="1806" spans="1:2" x14ac:dyDescent="0.3">
      <c r="A1806">
        <v>1</v>
      </c>
      <c r="B1806" t="s">
        <v>4914</v>
      </c>
    </row>
    <row r="1807" spans="1:2" x14ac:dyDescent="0.3">
      <c r="A1807">
        <v>1</v>
      </c>
      <c r="B1807" t="s">
        <v>4915</v>
      </c>
    </row>
    <row r="1808" spans="1:2" x14ac:dyDescent="0.3">
      <c r="A1808">
        <v>1</v>
      </c>
      <c r="B1808" t="s">
        <v>4916</v>
      </c>
    </row>
    <row r="1809" spans="1:2" x14ac:dyDescent="0.3">
      <c r="A1809">
        <v>1</v>
      </c>
      <c r="B1809" t="s">
        <v>4917</v>
      </c>
    </row>
    <row r="1810" spans="1:2" x14ac:dyDescent="0.3">
      <c r="A1810">
        <v>1</v>
      </c>
      <c r="B1810" t="s">
        <v>4918</v>
      </c>
    </row>
    <row r="1811" spans="1:2" x14ac:dyDescent="0.3">
      <c r="A1811">
        <v>1</v>
      </c>
      <c r="B1811" t="s">
        <v>4919</v>
      </c>
    </row>
    <row r="1812" spans="1:2" x14ac:dyDescent="0.3">
      <c r="A1812">
        <v>1</v>
      </c>
      <c r="B1812" t="s">
        <v>4920</v>
      </c>
    </row>
    <row r="1813" spans="1:2" x14ac:dyDescent="0.3">
      <c r="A1813">
        <v>1</v>
      </c>
      <c r="B1813" t="s">
        <v>4921</v>
      </c>
    </row>
    <row r="1814" spans="1:2" x14ac:dyDescent="0.3">
      <c r="A1814">
        <v>1</v>
      </c>
      <c r="B1814" t="s">
        <v>4922</v>
      </c>
    </row>
    <row r="1815" spans="1:2" x14ac:dyDescent="0.3">
      <c r="A1815">
        <v>1</v>
      </c>
      <c r="B1815" t="s">
        <v>4923</v>
      </c>
    </row>
    <row r="1816" spans="1:2" x14ac:dyDescent="0.3">
      <c r="A1816">
        <v>1</v>
      </c>
      <c r="B1816" t="s">
        <v>4924</v>
      </c>
    </row>
    <row r="1817" spans="1:2" x14ac:dyDescent="0.3">
      <c r="A1817">
        <v>1</v>
      </c>
      <c r="B1817" t="s">
        <v>4925</v>
      </c>
    </row>
    <row r="1818" spans="1:2" x14ac:dyDescent="0.3">
      <c r="A1818">
        <v>1</v>
      </c>
      <c r="B1818" t="s">
        <v>4852</v>
      </c>
    </row>
    <row r="1819" spans="1:2" x14ac:dyDescent="0.3">
      <c r="A1819">
        <v>1</v>
      </c>
      <c r="B1819" t="s">
        <v>4926</v>
      </c>
    </row>
    <row r="1820" spans="1:2" x14ac:dyDescent="0.3">
      <c r="A1820">
        <v>1</v>
      </c>
      <c r="B1820" t="s">
        <v>4927</v>
      </c>
    </row>
    <row r="1821" spans="1:2" x14ac:dyDescent="0.3">
      <c r="A1821">
        <v>1</v>
      </c>
      <c r="B1821" t="s">
        <v>4928</v>
      </c>
    </row>
    <row r="1822" spans="1:2" x14ac:dyDescent="0.3">
      <c r="A1822">
        <v>1</v>
      </c>
      <c r="B1822" t="s">
        <v>4929</v>
      </c>
    </row>
    <row r="1823" spans="1:2" x14ac:dyDescent="0.3">
      <c r="A1823">
        <v>1</v>
      </c>
      <c r="B1823" t="s">
        <v>4930</v>
      </c>
    </row>
    <row r="1824" spans="1:2" x14ac:dyDescent="0.3">
      <c r="A1824">
        <v>1</v>
      </c>
      <c r="B1824" t="s">
        <v>4931</v>
      </c>
    </row>
    <row r="1825" spans="1:2" x14ac:dyDescent="0.3">
      <c r="A1825">
        <v>1</v>
      </c>
      <c r="B1825" t="s">
        <v>4932</v>
      </c>
    </row>
    <row r="1826" spans="1:2" x14ac:dyDescent="0.3">
      <c r="A1826">
        <v>1</v>
      </c>
      <c r="B1826" t="s">
        <v>4933</v>
      </c>
    </row>
    <row r="1827" spans="1:2" x14ac:dyDescent="0.3">
      <c r="A1827">
        <v>1</v>
      </c>
      <c r="B1827" t="s">
        <v>3192</v>
      </c>
    </row>
    <row r="1828" spans="1:2" x14ac:dyDescent="0.3">
      <c r="A1828">
        <v>1</v>
      </c>
      <c r="B1828" t="s">
        <v>4934</v>
      </c>
    </row>
    <row r="1829" spans="1:2" x14ac:dyDescent="0.3">
      <c r="A1829">
        <v>1</v>
      </c>
      <c r="B1829" t="s">
        <v>4935</v>
      </c>
    </row>
    <row r="1830" spans="1:2" x14ac:dyDescent="0.3">
      <c r="A1830">
        <v>1</v>
      </c>
      <c r="B1830" t="s">
        <v>77</v>
      </c>
    </row>
    <row r="1831" spans="1:2" x14ac:dyDescent="0.3">
      <c r="A1831">
        <v>1</v>
      </c>
      <c r="B1831" t="s">
        <v>4936</v>
      </c>
    </row>
    <row r="1832" spans="1:2" x14ac:dyDescent="0.3">
      <c r="A1832">
        <v>1</v>
      </c>
      <c r="B1832" t="s">
        <v>4937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Base </vt:lpstr>
      <vt:lpstr>Total</vt:lpstr>
      <vt:lpstr>Televisión</vt:lpstr>
      <vt:lpstr>Prensa</vt:lpstr>
      <vt:lpstr>Radio</vt:lpstr>
      <vt:lpstr>Online</vt:lpstr>
      <vt:lpstr>Jorge Luis Quijano</vt:lpstr>
      <vt:lpstr>WORDCLOUD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2017-09-11T21:22:45Z</dcterms:modified>
</cp:coreProperties>
</file>