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peltier" sheetId="3" r:id="rId6"/>
    <sheet state="visible" name="peltier datos" sheetId="4" r:id="rId7"/>
  </sheets>
  <definedNames/>
  <calcPr/>
</workbook>
</file>

<file path=xl/sharedStrings.xml><?xml version="1.0" encoding="utf-8"?>
<sst xmlns="http://schemas.openxmlformats.org/spreadsheetml/2006/main" count="327" uniqueCount="188">
  <si>
    <t xml:space="preserve">Nuemero de desove </t>
  </si>
  <si>
    <t>Fecha y Hora del desove</t>
  </si>
  <si>
    <t>t ° del agua de desove</t>
  </si>
  <si>
    <t xml:space="preserve">t° del ambiente </t>
  </si>
  <si>
    <t>T' inicial de conteo</t>
  </si>
  <si>
    <t>T' final de conteo</t>
  </si>
  <si>
    <t xml:space="preserve">T' hasta alcanzar la t° de analisis </t>
  </si>
  <si>
    <t>cantidad de huevos</t>
  </si>
  <si>
    <t>Variedad del lote</t>
  </si>
  <si>
    <t>09/12/22 06:00-06:30am</t>
  </si>
  <si>
    <t>24°C</t>
  </si>
  <si>
    <t>31,2°C</t>
  </si>
  <si>
    <t>08:00am</t>
  </si>
  <si>
    <t>10:30am</t>
  </si>
  <si>
    <t>02:15pm</t>
  </si>
  <si>
    <t>Telescopica</t>
  </si>
  <si>
    <t>4/1/2023 7:00am</t>
  </si>
  <si>
    <t>25°C</t>
  </si>
  <si>
    <t>23°C</t>
  </si>
  <si>
    <t>09:30am</t>
  </si>
  <si>
    <t>01:00 pm</t>
  </si>
  <si>
    <t>06:00pm</t>
  </si>
  <si>
    <t>Cálicos</t>
  </si>
  <si>
    <t>01/02/2023 07:00am</t>
  </si>
  <si>
    <t>25.5°C</t>
  </si>
  <si>
    <t>28°C</t>
  </si>
  <si>
    <t>01:30pm</t>
  </si>
  <si>
    <t>08:00pm</t>
  </si>
  <si>
    <t>Cometa</t>
  </si>
  <si>
    <t>Aparicion de ojos o columna vertb a 6°</t>
  </si>
  <si>
    <t xml:space="preserve">Temperatura 6°C primer nacimiento </t>
  </si>
  <si>
    <t>alevin nadador horizontal a 6°</t>
  </si>
  <si>
    <t>TdE (6°)</t>
  </si>
  <si>
    <t>MFE (6°)</t>
  </si>
  <si>
    <t>pasaje a 24</t>
  </si>
  <si>
    <t xml:space="preserve">Temperatura 6 a 24°C primer nacimiento </t>
  </si>
  <si>
    <t>alevin nadador horizontal 6 a 24°</t>
  </si>
  <si>
    <t>TdE (6 a 24°)</t>
  </si>
  <si>
    <t>MFE (6 a 24°)</t>
  </si>
  <si>
    <t>-</t>
  </si>
  <si>
    <t>14/12/22 21:30pm</t>
  </si>
  <si>
    <t>09/01/23 06:00am</t>
  </si>
  <si>
    <t>10/01/23 10:00am</t>
  </si>
  <si>
    <t>11/01/23 16:00pm</t>
  </si>
  <si>
    <t>13/01/23 06:00am</t>
  </si>
  <si>
    <t>06/02/23 08:00am</t>
  </si>
  <si>
    <t>Aparicion de ojos o columna vertb a 12°</t>
  </si>
  <si>
    <t xml:space="preserve">Temperatura 12°C primer nacimiento </t>
  </si>
  <si>
    <t>alevin nadador horizontal a 12°</t>
  </si>
  <si>
    <t>TdE (12°)</t>
  </si>
  <si>
    <t>MFE (12°)</t>
  </si>
  <si>
    <t>Aparicion de ojos o columna vertb a 12 a 24°</t>
  </si>
  <si>
    <t xml:space="preserve">Temperatura 12 a 24°C primer nacimiento </t>
  </si>
  <si>
    <t>alevin nadador horizontal 12 a 24°</t>
  </si>
  <si>
    <t>TdE (12 a 24°)</t>
  </si>
  <si>
    <t>MFE (12 a 24°)</t>
  </si>
  <si>
    <t>15/12/22 21:30pm</t>
  </si>
  <si>
    <t>18/12/2022 21:00pm</t>
  </si>
  <si>
    <t>20/12/22 22:00pm</t>
  </si>
  <si>
    <t>15/12/22 09:00am</t>
  </si>
  <si>
    <t>16/12/2022 09:00am</t>
  </si>
  <si>
    <t>17/12/22 10:00am</t>
  </si>
  <si>
    <t>16/01/2023 16:00mp</t>
  </si>
  <si>
    <t>18/01/2023 10:00am</t>
  </si>
  <si>
    <t>10/01/23 18:30pm</t>
  </si>
  <si>
    <t>11/01/23 10:00pm</t>
  </si>
  <si>
    <t>06/02/23 10:00am</t>
  </si>
  <si>
    <t>07/02/23 11:00am</t>
  </si>
  <si>
    <t>08/02/23 10:00am</t>
  </si>
  <si>
    <t>Aparicion de ojos o columna vertb a 18°</t>
  </si>
  <si>
    <t xml:space="preserve">Temperatura 18°C primer nacimiento </t>
  </si>
  <si>
    <t>alevin nadador horizontal a 18°</t>
  </si>
  <si>
    <t>TdE (18°)</t>
  </si>
  <si>
    <t>MFE (18°)</t>
  </si>
  <si>
    <t>Aparicion de ojos o columna vertb 18 a 24°</t>
  </si>
  <si>
    <t xml:space="preserve">Temperatura 18 a 24°C primer nacimiento </t>
  </si>
  <si>
    <t>alevin nadador horizontal 18 a 24°</t>
  </si>
  <si>
    <t>TdE (18 a 24°)</t>
  </si>
  <si>
    <t>MFE (18 a 24°)</t>
  </si>
  <si>
    <t>13/12/22 21:00pm</t>
  </si>
  <si>
    <t>17/12/22 06:30am</t>
  </si>
  <si>
    <t>15/12/22 06:30am</t>
  </si>
  <si>
    <t>16/12/22 21:00pm</t>
  </si>
  <si>
    <t>05/01/22 10:00pm</t>
  </si>
  <si>
    <t>10/01/23 11:00pm</t>
  </si>
  <si>
    <t>03/02/23 10:00am</t>
  </si>
  <si>
    <t>06/02/23 02:00pm</t>
  </si>
  <si>
    <t>07/02/23 10:00pm</t>
  </si>
  <si>
    <t>06/02/23 06:00am</t>
  </si>
  <si>
    <t>07/02/23 10:00am</t>
  </si>
  <si>
    <t>Aparicion de ojos o columna vertb a 24°</t>
  </si>
  <si>
    <t xml:space="preserve">Temperatura 24°C primer nacimiento </t>
  </si>
  <si>
    <t>alevin nadador horizontal a 24°</t>
  </si>
  <si>
    <t>TdE (24°)</t>
  </si>
  <si>
    <t>MFE (24°)</t>
  </si>
  <si>
    <t>11/12/22 09:00am</t>
  </si>
  <si>
    <t>12/12/22 09:00am</t>
  </si>
  <si>
    <t>13/12/22 09:30pm</t>
  </si>
  <si>
    <t>05/01/23 08:00am</t>
  </si>
  <si>
    <t>05/01/23 20:00pm</t>
  </si>
  <si>
    <t>06/01/22 12:00pm</t>
  </si>
  <si>
    <t>02/02/23 08:00am</t>
  </si>
  <si>
    <t>03/02/23 10:0pm</t>
  </si>
  <si>
    <t>04/02/23 01:00pm</t>
  </si>
  <si>
    <t>Temperatura</t>
  </si>
  <si>
    <t>TdE</t>
  </si>
  <si>
    <t>MFE</t>
  </si>
  <si>
    <t>Tiempo de incubacion (Horas)</t>
  </si>
  <si>
    <t>Aparicion de ojo y/o vertebras (Horas)</t>
  </si>
  <si>
    <t>Alevin nadador (Horas)</t>
  </si>
  <si>
    <t>09/12/2022 06:30am</t>
  </si>
  <si>
    <t>Periodo 09 al 21 de Diciembre del 2022</t>
  </si>
  <si>
    <t>Periodo 04 al 16 de enero del 2023</t>
  </si>
  <si>
    <t>Periodo 30 de enero al 10 de febrero del 2023</t>
  </si>
  <si>
    <t>6-24</t>
  </si>
  <si>
    <t xml:space="preserve">media </t>
  </si>
  <si>
    <t>desvio estandar</t>
  </si>
  <si>
    <t>Incu01, definida a 6°c</t>
  </si>
  <si>
    <t>12-24</t>
  </si>
  <si>
    <t>Incu02, definida a 12°c</t>
  </si>
  <si>
    <t>Incu03, definida a 18°c</t>
  </si>
  <si>
    <t>18-24</t>
  </si>
  <si>
    <t>Incu04, definida a 24°c</t>
  </si>
  <si>
    <t xml:space="preserve">Temperatura      </t>
  </si>
  <si>
    <t xml:space="preserve">       TdE        </t>
  </si>
  <si>
    <t xml:space="preserve">MFE </t>
  </si>
  <si>
    <t>Tdeincubacion (horas)</t>
  </si>
  <si>
    <t>04/01/2023 07:00am</t>
  </si>
  <si>
    <t>Comparaciones por pares utilizando T test con pooled SD</t>
  </si>
  <si>
    <t>*Método de ajuste del p-value: bonferroni.</t>
  </si>
  <si>
    <t>experimento A</t>
  </si>
  <si>
    <t>Tiempo de funcionamiento en minutos</t>
  </si>
  <si>
    <t>dia 1</t>
  </si>
  <si>
    <t>Temperaturas</t>
  </si>
  <si>
    <t>II</t>
  </si>
  <si>
    <t>III</t>
  </si>
  <si>
    <t>dia 2</t>
  </si>
  <si>
    <t>dia 3</t>
  </si>
  <si>
    <t>dia 4</t>
  </si>
  <si>
    <t>dia 5</t>
  </si>
  <si>
    <t>dia 6</t>
  </si>
  <si>
    <t xml:space="preserve">Temp mediana </t>
  </si>
  <si>
    <t>Temp sd</t>
  </si>
  <si>
    <t>experimento B</t>
  </si>
  <si>
    <t>dia 7</t>
  </si>
  <si>
    <t>dia 8</t>
  </si>
  <si>
    <t>dia 9</t>
  </si>
  <si>
    <t xml:space="preserve">Temperatura promedio </t>
  </si>
  <si>
    <t>post-replicas</t>
  </si>
  <si>
    <t xml:space="preserve">Temperatura °C </t>
  </si>
  <si>
    <t>replica 1</t>
  </si>
  <si>
    <t>replica 2</t>
  </si>
  <si>
    <t>replica 3</t>
  </si>
  <si>
    <t>replica 4</t>
  </si>
  <si>
    <t>replica 5</t>
  </si>
  <si>
    <t>replica 6</t>
  </si>
  <si>
    <t>replica 7</t>
  </si>
  <si>
    <t>replica 8</t>
  </si>
  <si>
    <t>replica 9</t>
  </si>
  <si>
    <t>replica 10</t>
  </si>
  <si>
    <t>replica 11</t>
  </si>
  <si>
    <t>replica 12</t>
  </si>
  <si>
    <t>replica 13</t>
  </si>
  <si>
    <t>replica 14</t>
  </si>
  <si>
    <t>replica 15</t>
  </si>
  <si>
    <t>replica 16</t>
  </si>
  <si>
    <t>replica 17</t>
  </si>
  <si>
    <t>replica 18</t>
  </si>
  <si>
    <t>replica 19</t>
  </si>
  <si>
    <t>replica 20</t>
  </si>
  <si>
    <t>replica 21</t>
  </si>
  <si>
    <t>replica 22</t>
  </si>
  <si>
    <t>replica 23</t>
  </si>
  <si>
    <t>replica 24</t>
  </si>
  <si>
    <t>replica 25</t>
  </si>
  <si>
    <t>replica 26</t>
  </si>
  <si>
    <t>replica 27</t>
  </si>
  <si>
    <t>replica 28</t>
  </si>
  <si>
    <t>replica 29</t>
  </si>
  <si>
    <t>replica 30</t>
  </si>
  <si>
    <t>replica 31</t>
  </si>
  <si>
    <t>replica 32</t>
  </si>
  <si>
    <t>replica 33</t>
  </si>
  <si>
    <t>replica 34</t>
  </si>
  <si>
    <t xml:space="preserve">valor promedio </t>
  </si>
  <si>
    <t>tiempo en minutos</t>
  </si>
  <si>
    <t>temperatura</t>
  </si>
  <si>
    <t>T°C post-replica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</si>
</sst>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"/>
    <numFmt numFmtId="166" formatCode="0.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color rgb="FF000000"/>
      <name val="Roboto"/>
    </font>
    <font>
      <sz val="11.0"/>
      <color rgb="FF000000"/>
      <name val="&quot;Times New Roman&quot;"/>
    </font>
    <font>
      <sz val="9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readingOrder="0" shrinkToFit="0" vertical="center" wrapText="1"/>
    </xf>
    <xf borderId="2" fillId="0" fontId="1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1" numFmtId="2" xfId="0" applyAlignment="1" applyBorder="1" applyFont="1" applyNumberFormat="1">
      <alignment horizontal="center" shrinkToFit="0" vertical="center" wrapText="1"/>
    </xf>
    <xf borderId="3" fillId="0" fontId="1" numFmtId="2" xfId="0" applyBorder="1" applyFont="1" applyNumberFormat="1"/>
    <xf borderId="4" fillId="4" fontId="1" numFmtId="2" xfId="0" applyAlignment="1" applyBorder="1" applyFill="1" applyFont="1" applyNumberFormat="1">
      <alignment horizontal="center" readingOrder="0" shrinkToFit="0" vertical="center" wrapText="1"/>
    </xf>
    <xf borderId="4" fillId="0" fontId="1" numFmtId="2" xfId="0" applyAlignment="1" applyBorder="1" applyFont="1" applyNumberFormat="1">
      <alignment horizontal="center" readingOrder="0" shrinkToFit="0" vertical="center" wrapText="1"/>
    </xf>
    <xf borderId="4" fillId="5" fontId="1" numFmtId="2" xfId="0" applyAlignment="1" applyBorder="1" applyFill="1" applyFont="1" applyNumberFormat="1">
      <alignment horizontal="center" readingOrder="0" shrinkToFit="0" vertical="center" wrapText="1"/>
    </xf>
    <xf borderId="2" fillId="0" fontId="1" numFmtId="2" xfId="0" applyAlignment="1" applyBorder="1" applyFont="1" applyNumberFormat="1">
      <alignment horizontal="center" shrinkToFit="0" vertical="center" wrapText="1"/>
    </xf>
    <xf borderId="6" fillId="4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wrapText="1"/>
    </xf>
    <xf borderId="4" fillId="6" fontId="1" numFmtId="2" xfId="0" applyAlignment="1" applyBorder="1" applyFill="1" applyFont="1" applyNumberFormat="1">
      <alignment horizontal="center" readingOrder="0" shrinkToFit="0" vertical="center" wrapText="1"/>
    </xf>
    <xf borderId="4" fillId="7" fontId="1" numFmtId="2" xfId="0" applyAlignment="1" applyBorder="1" applyFill="1" applyFont="1" applyNumberFormat="1">
      <alignment horizontal="center" readingOrder="0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2" fillId="0" fontId="1" numFmtId="2" xfId="0" applyAlignment="1" applyBorder="1" applyFont="1" applyNumberFormat="1">
      <alignment horizontal="center" readingOrder="0" shrinkToFit="0" vertical="center" wrapText="1"/>
    </xf>
    <xf borderId="7" fillId="0" fontId="1" numFmtId="2" xfId="0" applyAlignment="1" applyBorder="1" applyFont="1" applyNumberFormat="1">
      <alignment horizontal="center" shrinkToFit="0" vertical="center" wrapText="1"/>
    </xf>
    <xf borderId="8" fillId="0" fontId="1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1" fillId="9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ont="1">
      <alignment horizontal="center" readingOrder="0" vertical="center"/>
    </xf>
    <xf borderId="7" fillId="9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5" fillId="0" fontId="1" numFmtId="0" xfId="0" applyAlignment="1" applyBorder="1" applyFont="1">
      <alignment horizontal="center" readingOrder="0" shrinkToFit="0" wrapText="1"/>
    </xf>
    <xf borderId="1" fillId="10" fontId="1" numFmtId="4" xfId="0" applyAlignment="1" applyBorder="1" applyFill="1" applyFont="1" applyNumberFormat="1">
      <alignment horizontal="center" readingOrder="0" vertical="center"/>
    </xf>
    <xf borderId="1" fillId="10" fontId="1" numFmtId="0" xfId="0" applyAlignment="1" applyBorder="1" applyFont="1">
      <alignment horizontal="center" readingOrder="0" shrinkToFit="0" vertical="center" wrapText="1"/>
    </xf>
    <xf borderId="6" fillId="10" fontId="1" numFmtId="0" xfId="0" applyAlignment="1" applyBorder="1" applyFont="1">
      <alignment horizontal="center" readingOrder="0" vertical="center"/>
    </xf>
    <xf borderId="8" fillId="1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8" fillId="4" fontId="1" numFmtId="1" xfId="0" applyAlignment="1" applyBorder="1" applyFont="1" applyNumberFormat="1">
      <alignment horizontal="center" readingOrder="0" shrinkToFit="0" vertical="center" wrapText="1"/>
    </xf>
    <xf borderId="6" fillId="4" fontId="1" numFmtId="2" xfId="0" applyAlignment="1" applyBorder="1" applyFont="1" applyNumberFormat="1">
      <alignment horizontal="center" readingOrder="0" shrinkToFit="0" vertical="center" wrapText="1"/>
    </xf>
    <xf borderId="11" fillId="4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" fillId="11" fontId="1" numFmtId="0" xfId="0" applyAlignment="1" applyBorder="1" applyFill="1" applyFont="1">
      <alignment horizontal="center" readingOrder="0" vertical="center"/>
    </xf>
    <xf borderId="1" fillId="11" fontId="1" numFmtId="0" xfId="0" applyAlignment="1" applyBorder="1" applyFont="1">
      <alignment horizontal="center" readingOrder="0" shrinkToFit="0" vertical="center" wrapText="1"/>
    </xf>
    <xf borderId="6" fillId="11" fontId="1" numFmtId="0" xfId="0" applyAlignment="1" applyBorder="1" applyFont="1">
      <alignment horizontal="center" readingOrder="0" vertical="center"/>
    </xf>
    <xf borderId="0" fillId="11" fontId="1" numFmtId="0" xfId="0" applyAlignment="1" applyFont="1">
      <alignment horizontal="center" readingOrder="0" vertical="center"/>
    </xf>
    <xf borderId="6" fillId="11" fontId="1" numFmtId="1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1" fillId="12" fontId="1" numFmtId="0" xfId="0" applyAlignment="1" applyBorder="1" applyFill="1" applyFont="1">
      <alignment horizontal="center" readingOrder="0" vertical="center"/>
    </xf>
    <xf borderId="1" fillId="12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vertical="center"/>
    </xf>
    <xf borderId="1" fillId="13" fontId="1" numFmtId="0" xfId="0" applyAlignment="1" applyBorder="1" applyFill="1" applyFont="1">
      <alignment horizontal="center" readingOrder="0" vertical="center"/>
    </xf>
    <xf borderId="1" fillId="13" fontId="1" numFmtId="0" xfId="0" applyAlignment="1" applyBorder="1" applyFont="1">
      <alignment horizontal="center" readingOrder="0" shrinkToFit="0" vertical="center" wrapText="1"/>
    </xf>
    <xf borderId="6" fillId="13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12" fillId="0" fontId="2" numFmtId="0" xfId="0" applyBorder="1" applyFont="1"/>
    <xf borderId="6" fillId="9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11" fillId="1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1" fillId="14" fontId="1" numFmtId="0" xfId="0" applyAlignment="1" applyBorder="1" applyFill="1" applyFont="1">
      <alignment horizontal="center" readingOrder="0" vertical="center"/>
    </xf>
    <xf borderId="1" fillId="14" fontId="1" numFmtId="0" xfId="0" applyAlignment="1" applyBorder="1" applyFont="1">
      <alignment horizontal="center" readingOrder="0" shrinkToFit="0" vertical="center" wrapText="1"/>
    </xf>
    <xf borderId="6" fillId="14" fontId="1" numFmtId="0" xfId="0" applyAlignment="1" applyBorder="1" applyFont="1">
      <alignment horizontal="center" readingOrder="0" vertical="center"/>
    </xf>
    <xf borderId="1" fillId="15" fontId="1" numFmtId="0" xfId="0" applyAlignment="1" applyBorder="1" applyFill="1" applyFont="1">
      <alignment horizontal="center" readingOrder="0" vertical="center"/>
    </xf>
    <xf borderId="1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vertical="center"/>
    </xf>
    <xf borderId="1" fillId="9" fontId="4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" fillId="10" fontId="4" numFmtId="4" xfId="0" applyAlignment="1" applyBorder="1" applyFont="1" applyNumberForma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11" fontId="4" numFmtId="0" xfId="0" applyAlignment="1" applyBorder="1" applyFont="1">
      <alignment horizontal="center" vertical="center"/>
    </xf>
    <xf borderId="1" fillId="11" fontId="1" numFmtId="2" xfId="0" applyAlignment="1" applyBorder="1" applyFont="1" applyNumberFormat="1">
      <alignment horizontal="center" readingOrder="0" shrinkToFit="0" vertical="center" wrapText="1"/>
    </xf>
    <xf borderId="1" fillId="11" fontId="1" numFmtId="2" xfId="0" applyAlignment="1" applyBorder="1" applyFont="1" applyNumberFormat="1">
      <alignment horizontal="center" shrinkToFit="0" vertical="center" wrapText="1"/>
    </xf>
    <xf borderId="0" fillId="11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12" fontId="4" numFmtId="0" xfId="0" applyAlignment="1" applyBorder="1" applyFont="1">
      <alignment horizontal="center" vertical="center"/>
    </xf>
    <xf borderId="1" fillId="12" fontId="1" numFmtId="2" xfId="0" applyAlignment="1" applyBorder="1" applyFont="1" applyNumberFormat="1">
      <alignment horizontal="center" readingOrder="0" shrinkToFit="0" vertical="center" wrapText="1"/>
    </xf>
    <xf borderId="1" fillId="12" fontId="1" numFmtId="2" xfId="0" applyAlignment="1" applyBorder="1" applyFont="1" applyNumberFormat="1">
      <alignment horizontal="center" shrinkToFit="0" vertical="center" wrapText="1"/>
    </xf>
    <xf borderId="1" fillId="14" fontId="4" numFmtId="0" xfId="0" applyAlignment="1" applyBorder="1" applyFont="1">
      <alignment horizontal="center" vertical="center"/>
    </xf>
    <xf borderId="1" fillId="14" fontId="1" numFmtId="1" xfId="0" applyAlignment="1" applyBorder="1" applyFont="1" applyNumberFormat="1">
      <alignment horizontal="center" readingOrder="0" shrinkToFit="0" vertical="center" wrapText="1"/>
    </xf>
    <xf borderId="1" fillId="14" fontId="1" numFmtId="2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readingOrder="0" vertical="center"/>
    </xf>
    <xf borderId="7" fillId="0" fontId="1" numFmtId="164" xfId="0" applyAlignment="1" applyBorder="1" applyFont="1" applyNumberFormat="1">
      <alignment readingOrder="0"/>
    </xf>
    <xf borderId="9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2" fillId="15" fontId="4" numFmtId="0" xfId="0" applyAlignment="1" applyBorder="1" applyFont="1">
      <alignment horizontal="center" vertical="center"/>
    </xf>
    <xf borderId="2" fillId="15" fontId="1" numFmtId="0" xfId="0" applyAlignment="1" applyBorder="1" applyFont="1">
      <alignment horizontal="center" readingOrder="0" shrinkToFit="0" vertical="center" wrapText="1"/>
    </xf>
    <xf borderId="2" fillId="15" fontId="1" numFmtId="2" xfId="0" applyAlignment="1" applyBorder="1" applyFont="1" applyNumberFormat="1">
      <alignment horizontal="center" readingOrder="0" shrinkToFit="0" vertical="center" wrapText="1"/>
    </xf>
    <xf borderId="7" fillId="15" fontId="1" numFmtId="2" xfId="0" applyAlignment="1" applyBorder="1" applyFont="1" applyNumberFormat="1">
      <alignment horizontal="center" shrinkToFit="0" vertical="center" wrapText="1"/>
    </xf>
    <xf borderId="8" fillId="0" fontId="1" numFmtId="11" xfId="0" applyAlignment="1" applyBorder="1" applyFont="1" applyNumberFormat="1">
      <alignment readingOrder="0"/>
    </xf>
    <xf borderId="6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6" fillId="15" fontId="5" numFmtId="11" xfId="0" applyAlignment="1" applyBorder="1" applyFont="1" applyNumberFormat="1">
      <alignment readingOrder="0"/>
    </xf>
    <xf borderId="0" fillId="0" fontId="4" numFmtId="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8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6" fillId="0" fontId="1" numFmtId="11" xfId="0" applyAlignment="1" applyBorder="1" applyFont="1" applyNumberFormat="1">
      <alignment readingOrder="0"/>
    </xf>
    <xf borderId="0" fillId="0" fontId="4" numFmtId="0" xfId="0" applyAlignment="1" applyFont="1">
      <alignment horizontal="center" vertical="center"/>
    </xf>
    <xf borderId="15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13" fillId="0" fontId="1" numFmtId="164" xfId="0" applyAlignment="1" applyBorder="1" applyFont="1" applyNumberFormat="1">
      <alignment readingOrder="0"/>
    </xf>
    <xf borderId="4" fillId="0" fontId="1" numFmtId="11" xfId="0" applyAlignment="1" applyBorder="1" applyFont="1" applyNumberFormat="1">
      <alignment readingOrder="0"/>
    </xf>
    <xf borderId="14" fillId="0" fontId="1" numFmtId="164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165" xfId="0" applyAlignment="1" applyBorder="1" applyFont="1" applyNumberFormat="1">
      <alignment horizontal="center" readingOrder="0"/>
    </xf>
    <xf borderId="2" fillId="0" fontId="1" numFmtId="165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 textRotation="255" vertical="center"/>
    </xf>
    <xf borderId="8" fillId="0" fontId="1" numFmtId="0" xfId="0" applyAlignment="1" applyBorder="1" applyFont="1">
      <alignment horizontal="center" readingOrder="0"/>
    </xf>
    <xf borderId="8" fillId="0" fontId="1" numFmtId="165" xfId="0" applyAlignment="1" applyBorder="1" applyFont="1" applyNumberFormat="1">
      <alignment horizontal="center" readingOrder="0"/>
    </xf>
    <xf borderId="6" fillId="0" fontId="1" numFmtId="165" xfId="0" applyAlignment="1" applyBorder="1" applyFont="1" applyNumberFormat="1">
      <alignment horizontal="center" readingOrder="0"/>
    </xf>
    <xf borderId="15" fillId="0" fontId="1" numFmtId="0" xfId="0" applyAlignment="1" applyBorder="1" applyFont="1">
      <alignment horizontal="center" readingOrder="0"/>
    </xf>
    <xf borderId="15" fillId="0" fontId="1" numFmtId="165" xfId="0" applyAlignment="1" applyBorder="1" applyFont="1" applyNumberForma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1" fillId="0" fontId="1" numFmtId="2" xfId="0" applyBorder="1" applyFont="1" applyNumberFormat="1"/>
    <xf borderId="1" fillId="0" fontId="1" numFmtId="166" xfId="0" applyBorder="1" applyFont="1" applyNumberFormat="1"/>
    <xf borderId="11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1" fillId="0" fontId="1" numFmtId="165" xfId="0" applyBorder="1" applyFont="1" applyNumberFormat="1"/>
    <xf borderId="0" fillId="0" fontId="6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166" xfId="0" applyFont="1" applyNumberFormat="1"/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'peltier datos'!$B$1</c:f>
            </c:strRef>
          </c:tx>
          <c:spPr>
            <a:ln cmpd="sng" w="9525">
              <a:solidFill>
                <a:srgbClr val="1F1F1F">
                  <a:alpha val="100000"/>
                </a:srgbClr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1F1F1F">
                  <a:alpha val="100000"/>
                </a:srgbClr>
              </a:solidFill>
              <a:ln cmpd="sng">
                <a:solidFill>
                  <a:srgbClr val="1F1F1F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cat>
            <c:strRef>
              <c:f>'peltier datos'!$A$2:$A$6</c:f>
            </c:strRef>
          </c:cat>
          <c:val>
            <c:numRef>
              <c:f>'peltier datos'!$B$2:$B$6</c:f>
              <c:numCache/>
            </c:numRef>
          </c:val>
          <c:smooth val="1"/>
        </c:ser>
        <c:axId val="1504394910"/>
        <c:axId val="1699697931"/>
      </c:lineChart>
      <c:catAx>
        <c:axId val="1504394910"/>
        <c:scaling>
          <c:orientation val="minMax"/>
          <c:max val="65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9697931"/>
      </c:catAx>
      <c:valAx>
        <c:axId val="1699697931"/>
        <c:scaling>
          <c:orientation val="minMax"/>
          <c:max val="2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43949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495300</xdr:colOff>
      <xdr:row>7</xdr:row>
      <xdr:rowOff>19050</xdr:rowOff>
    </xdr:from>
    <xdr:ext cx="592455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K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</row>
    <row r="3">
      <c r="A3" s="2">
        <v>1.0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75.0</v>
      </c>
      <c r="I3" s="2" t="s">
        <v>15</v>
      </c>
      <c r="J3" s="3"/>
      <c r="K3" s="3"/>
      <c r="L3" s="3"/>
      <c r="M3" s="3"/>
    </row>
    <row r="4">
      <c r="A4" s="2">
        <v>2.0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>
        <v>75.0</v>
      </c>
      <c r="I4" s="2" t="s">
        <v>22</v>
      </c>
      <c r="J4" s="3"/>
      <c r="K4" s="3"/>
      <c r="L4" s="3"/>
      <c r="M4" s="3"/>
    </row>
    <row r="5">
      <c r="A5" s="4">
        <v>3.0</v>
      </c>
      <c r="B5" s="4" t="s">
        <v>23</v>
      </c>
      <c r="C5" s="4" t="s">
        <v>24</v>
      </c>
      <c r="D5" s="4" t="s">
        <v>25</v>
      </c>
      <c r="E5" s="4" t="s">
        <v>13</v>
      </c>
      <c r="F5" s="4" t="s">
        <v>26</v>
      </c>
      <c r="G5" s="4" t="s">
        <v>27</v>
      </c>
      <c r="H5" s="4">
        <v>75.0</v>
      </c>
      <c r="I5" s="4" t="s">
        <v>28</v>
      </c>
      <c r="J5" s="3"/>
      <c r="K5" s="3"/>
      <c r="L5" s="3"/>
      <c r="M5" s="3"/>
    </row>
    <row r="6">
      <c r="A6" s="5"/>
      <c r="B6" s="6"/>
      <c r="C6" s="6"/>
      <c r="D6" s="6"/>
      <c r="E6" s="6"/>
      <c r="F6" s="6"/>
      <c r="G6" s="6"/>
      <c r="H6" s="6"/>
      <c r="I6" s="6"/>
      <c r="J6" s="3"/>
      <c r="K6" s="3"/>
      <c r="L6" s="3"/>
      <c r="M6" s="3"/>
    </row>
    <row r="7">
      <c r="A7" s="7" t="s">
        <v>0</v>
      </c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9" t="s">
        <v>34</v>
      </c>
      <c r="H7" s="10" t="s">
        <v>29</v>
      </c>
      <c r="I7" s="10" t="s">
        <v>35</v>
      </c>
      <c r="J7" s="11" t="s">
        <v>36</v>
      </c>
      <c r="K7" s="11" t="s">
        <v>37</v>
      </c>
      <c r="L7" s="11" t="s">
        <v>38</v>
      </c>
      <c r="M7" s="3"/>
    </row>
    <row r="8">
      <c r="A8" s="2">
        <v>1.0</v>
      </c>
      <c r="B8" s="2" t="s">
        <v>39</v>
      </c>
      <c r="C8" s="2" t="s">
        <v>39</v>
      </c>
      <c r="D8" s="2" t="s">
        <v>39</v>
      </c>
      <c r="E8" s="2">
        <f t="shared" ref="E8:E10" si="1">(0/(0+0+75))*100</f>
        <v>0</v>
      </c>
      <c r="F8" s="12">
        <f t="shared" ref="F8:F10" si="2">(75/75)*100</f>
        <v>100</v>
      </c>
      <c r="G8" s="2" t="s">
        <v>40</v>
      </c>
      <c r="H8" s="2" t="s">
        <v>39</v>
      </c>
      <c r="I8" s="2" t="s">
        <v>39</v>
      </c>
      <c r="J8" s="2" t="s">
        <v>39</v>
      </c>
      <c r="K8" s="2">
        <f>(0/(0+0+75))*100</f>
        <v>0</v>
      </c>
      <c r="L8" s="12">
        <f>(1/1)*100</f>
        <v>100</v>
      </c>
      <c r="M8" s="3"/>
    </row>
    <row r="9">
      <c r="A9" s="13">
        <v>2.0</v>
      </c>
      <c r="B9" s="2" t="s">
        <v>39</v>
      </c>
      <c r="C9" s="2" t="s">
        <v>39</v>
      </c>
      <c r="D9" s="2" t="s">
        <v>39</v>
      </c>
      <c r="E9" s="2">
        <f t="shared" si="1"/>
        <v>0</v>
      </c>
      <c r="F9" s="12">
        <f t="shared" si="2"/>
        <v>100</v>
      </c>
      <c r="G9" s="2" t="s">
        <v>41</v>
      </c>
      <c r="H9" s="2" t="s">
        <v>42</v>
      </c>
      <c r="I9" s="2" t="s">
        <v>43</v>
      </c>
      <c r="J9" s="2" t="s">
        <v>44</v>
      </c>
      <c r="K9" s="14">
        <f>(18/(4+14+56))*100</f>
        <v>24.32432432</v>
      </c>
      <c r="L9" s="12">
        <f>(14/18)*100</f>
        <v>77.77777778</v>
      </c>
    </row>
    <row r="10">
      <c r="A10" s="4">
        <v>3.0</v>
      </c>
      <c r="B10" s="2" t="s">
        <v>39</v>
      </c>
      <c r="C10" s="2" t="s">
        <v>39</v>
      </c>
      <c r="D10" s="2" t="s">
        <v>39</v>
      </c>
      <c r="E10" s="2">
        <f t="shared" si="1"/>
        <v>0</v>
      </c>
      <c r="F10" s="12">
        <f t="shared" si="2"/>
        <v>100</v>
      </c>
      <c r="G10" s="2" t="s">
        <v>45</v>
      </c>
      <c r="H10" s="15"/>
      <c r="I10" s="16"/>
      <c r="J10" s="16"/>
      <c r="K10" s="16"/>
      <c r="L10" s="16"/>
    </row>
    <row r="11">
      <c r="A11" s="5"/>
      <c r="B11" s="17"/>
      <c r="C11" s="17"/>
      <c r="D11" s="17"/>
      <c r="E11" s="17"/>
      <c r="F11" s="17"/>
      <c r="G11" s="17"/>
      <c r="H11" s="18"/>
      <c r="I11" s="17"/>
      <c r="J11" s="17"/>
      <c r="K11" s="17"/>
      <c r="L11" s="17"/>
      <c r="M11" s="3"/>
      <c r="N11" s="3"/>
    </row>
    <row r="12">
      <c r="A12" s="7" t="s">
        <v>0</v>
      </c>
      <c r="B12" s="19" t="s">
        <v>46</v>
      </c>
      <c r="C12" s="19" t="s">
        <v>47</v>
      </c>
      <c r="D12" s="19" t="s">
        <v>48</v>
      </c>
      <c r="E12" s="19" t="s">
        <v>49</v>
      </c>
      <c r="F12" s="19" t="s">
        <v>50</v>
      </c>
      <c r="G12" s="20" t="s">
        <v>34</v>
      </c>
      <c r="H12" s="21" t="s">
        <v>51</v>
      </c>
      <c r="I12" s="21" t="s">
        <v>52</v>
      </c>
      <c r="J12" s="21" t="s">
        <v>53</v>
      </c>
      <c r="K12" s="21" t="s">
        <v>54</v>
      </c>
      <c r="L12" s="21" t="s">
        <v>55</v>
      </c>
      <c r="M12" s="3"/>
      <c r="N12" s="3"/>
    </row>
    <row r="13">
      <c r="A13" s="2">
        <v>1.0</v>
      </c>
      <c r="B13" s="14" t="s">
        <v>56</v>
      </c>
      <c r="C13" s="14" t="s">
        <v>57</v>
      </c>
      <c r="D13" s="14" t="s">
        <v>58</v>
      </c>
      <c r="E13" s="14">
        <f>(30/(27+8+40))*100</f>
        <v>40</v>
      </c>
      <c r="F13" s="12">
        <f>(7/45)*100</f>
        <v>15.55555556</v>
      </c>
      <c r="G13" s="14" t="s">
        <v>40</v>
      </c>
      <c r="H13" s="14" t="s">
        <v>59</v>
      </c>
      <c r="I13" s="14" t="s">
        <v>60</v>
      </c>
      <c r="J13" s="14" t="s">
        <v>61</v>
      </c>
      <c r="K13" s="14">
        <f>(45/(38+7+30))*100</f>
        <v>60</v>
      </c>
      <c r="L13" s="12">
        <f>(4/45)*100</f>
        <v>8.888888889</v>
      </c>
      <c r="M13" s="3"/>
      <c r="N13" s="3"/>
    </row>
    <row r="14">
      <c r="A14" s="2">
        <v>2.0</v>
      </c>
      <c r="B14" s="2" t="s">
        <v>41</v>
      </c>
      <c r="C14" s="14" t="s">
        <v>62</v>
      </c>
      <c r="D14" s="14" t="s">
        <v>63</v>
      </c>
      <c r="E14" s="14">
        <f>(50/(40+15+20))*100</f>
        <v>66.66666667</v>
      </c>
      <c r="F14" s="12">
        <f>(15/50)*100</f>
        <v>30</v>
      </c>
      <c r="G14" s="2" t="s">
        <v>41</v>
      </c>
      <c r="H14" s="2" t="s">
        <v>41</v>
      </c>
      <c r="I14" s="14" t="s">
        <v>64</v>
      </c>
      <c r="J14" s="14" t="s">
        <v>65</v>
      </c>
      <c r="K14" s="14">
        <f>(63/(63+3+13))*100</f>
        <v>79.74683544</v>
      </c>
      <c r="L14" s="12">
        <f>(3/62)*100</f>
        <v>4.838709677</v>
      </c>
      <c r="M14" s="3"/>
      <c r="N14" s="3"/>
    </row>
    <row r="15">
      <c r="A15" s="4">
        <v>3.0</v>
      </c>
      <c r="B15" s="22"/>
      <c r="C15" s="22"/>
      <c r="D15" s="22"/>
      <c r="E15" s="14"/>
      <c r="F15" s="23">
        <v>22.5</v>
      </c>
      <c r="G15" s="2" t="s">
        <v>45</v>
      </c>
      <c r="H15" s="2" t="s">
        <v>66</v>
      </c>
      <c r="I15" s="24" t="s">
        <v>67</v>
      </c>
      <c r="J15" s="24" t="s">
        <v>68</v>
      </c>
      <c r="K15" s="14">
        <f>(48/(45+3+27))*100</f>
        <v>64</v>
      </c>
      <c r="L15" s="12">
        <f>(3/48)*100</f>
        <v>6.25</v>
      </c>
      <c r="M15" s="3"/>
      <c r="N15" s="3"/>
    </row>
    <row r="16">
      <c r="A16" s="5"/>
      <c r="B16" s="17"/>
      <c r="C16" s="17"/>
      <c r="D16" s="17"/>
      <c r="E16" s="17"/>
      <c r="F16" s="17">
        <f>AVERAGE(F13:F15)</f>
        <v>22.68518519</v>
      </c>
      <c r="G16" s="17"/>
      <c r="H16" s="18"/>
      <c r="I16" s="17"/>
      <c r="J16" s="17"/>
      <c r="K16" s="17"/>
      <c r="L16" s="17"/>
    </row>
    <row r="17">
      <c r="A17" s="7" t="s">
        <v>0</v>
      </c>
      <c r="B17" s="25" t="s">
        <v>69</v>
      </c>
      <c r="C17" s="25" t="s">
        <v>70</v>
      </c>
      <c r="D17" s="25" t="s">
        <v>71</v>
      </c>
      <c r="E17" s="25" t="s">
        <v>72</v>
      </c>
      <c r="F17" s="25" t="s">
        <v>73</v>
      </c>
      <c r="G17" s="20" t="s">
        <v>34</v>
      </c>
      <c r="H17" s="26" t="s">
        <v>74</v>
      </c>
      <c r="I17" s="26" t="s">
        <v>75</v>
      </c>
      <c r="J17" s="26" t="s">
        <v>76</v>
      </c>
      <c r="K17" s="26" t="s">
        <v>77</v>
      </c>
      <c r="L17" s="26" t="s">
        <v>78</v>
      </c>
    </row>
    <row r="18">
      <c r="A18" s="2">
        <v>1.0</v>
      </c>
      <c r="B18" s="14" t="s">
        <v>79</v>
      </c>
      <c r="C18" s="14" t="s">
        <v>59</v>
      </c>
      <c r="D18" s="14" t="s">
        <v>80</v>
      </c>
      <c r="E18" s="14">
        <f>(50/(40+10+25))*100</f>
        <v>66.66666667</v>
      </c>
      <c r="F18" s="12">
        <f>(4/50)*100</f>
        <v>8</v>
      </c>
      <c r="G18" s="14" t="s">
        <v>40</v>
      </c>
      <c r="H18" s="14" t="s">
        <v>79</v>
      </c>
      <c r="I18" s="14" t="s">
        <v>81</v>
      </c>
      <c r="J18" s="14" t="s">
        <v>82</v>
      </c>
      <c r="K18" s="14">
        <f>(51/(48+3+24))*100</f>
        <v>68</v>
      </c>
      <c r="L18" s="12">
        <f>(3/51)*100</f>
        <v>5.882352941</v>
      </c>
      <c r="M18" s="3"/>
      <c r="N18" s="3"/>
    </row>
    <row r="19">
      <c r="A19" s="2">
        <v>2.0</v>
      </c>
      <c r="B19" s="2" t="s">
        <v>83</v>
      </c>
      <c r="C19" s="2" t="s">
        <v>41</v>
      </c>
      <c r="D19" s="2" t="s">
        <v>42</v>
      </c>
      <c r="E19" s="14">
        <f>(46/(46+0+29))*100</f>
        <v>61.33333333</v>
      </c>
      <c r="F19" s="12">
        <f>(2/46)*100</f>
        <v>4.347826087</v>
      </c>
      <c r="G19" s="2" t="s">
        <v>41</v>
      </c>
      <c r="H19" s="2" t="s">
        <v>83</v>
      </c>
      <c r="I19" s="2" t="s">
        <v>41</v>
      </c>
      <c r="J19" s="2" t="s">
        <v>84</v>
      </c>
      <c r="K19" s="14">
        <f>(52/(52+0+23))*100</f>
        <v>69.33333333</v>
      </c>
      <c r="L19" s="12">
        <f>(1/51)*100</f>
        <v>1.960784314</v>
      </c>
      <c r="M19" s="3"/>
      <c r="N19" s="3"/>
    </row>
    <row r="20">
      <c r="A20" s="2">
        <v>3.0</v>
      </c>
      <c r="B20" s="2" t="s">
        <v>85</v>
      </c>
      <c r="C20" s="2" t="s">
        <v>86</v>
      </c>
      <c r="D20" s="14" t="s">
        <v>87</v>
      </c>
      <c r="E20" s="14">
        <f>(48/(45+3+27))*100</f>
        <v>64</v>
      </c>
      <c r="F20" s="12">
        <f>(3/48)*100</f>
        <v>6.25</v>
      </c>
      <c r="G20" s="2" t="s">
        <v>45</v>
      </c>
      <c r="H20" s="2" t="s">
        <v>85</v>
      </c>
      <c r="I20" s="2" t="s">
        <v>88</v>
      </c>
      <c r="J20" s="2" t="s">
        <v>89</v>
      </c>
      <c r="K20" s="14">
        <f>(51/(49+2+24))*100</f>
        <v>68</v>
      </c>
      <c r="L20" s="12">
        <f>(2/51)*100</f>
        <v>3.921568627</v>
      </c>
      <c r="M20" s="3"/>
      <c r="N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27">
        <f>AVERAGE(K18:K20)</f>
        <v>68.44444444</v>
      </c>
      <c r="L21" s="3"/>
      <c r="M21" s="3"/>
      <c r="N21" s="3"/>
    </row>
    <row r="22">
      <c r="A22" s="2" t="s">
        <v>0</v>
      </c>
      <c r="B22" s="28" t="s">
        <v>90</v>
      </c>
      <c r="C22" s="28" t="s">
        <v>91</v>
      </c>
      <c r="D22" s="28" t="s">
        <v>92</v>
      </c>
      <c r="E22" s="28" t="s">
        <v>93</v>
      </c>
      <c r="F22" s="28" t="s">
        <v>94</v>
      </c>
      <c r="G22" s="3"/>
      <c r="H22" s="3"/>
      <c r="I22" s="3"/>
      <c r="J22" s="3"/>
      <c r="K22" s="3"/>
      <c r="L22" s="3"/>
      <c r="M22" s="3"/>
      <c r="N22" s="3"/>
    </row>
    <row r="23">
      <c r="A23" s="2">
        <v>1.0</v>
      </c>
      <c r="B23" s="2" t="s">
        <v>95</v>
      </c>
      <c r="C23" s="2" t="s">
        <v>96</v>
      </c>
      <c r="D23" s="2" t="s">
        <v>97</v>
      </c>
      <c r="E23" s="14">
        <f>(15/(15+0+6))*100</f>
        <v>71.42857143</v>
      </c>
      <c r="F23" s="12">
        <f>(2/67)*100</f>
        <v>2.985074627</v>
      </c>
      <c r="G23" s="3"/>
      <c r="H23" s="3"/>
      <c r="I23" s="3"/>
      <c r="J23" s="3"/>
      <c r="K23" s="3"/>
      <c r="L23" s="3"/>
    </row>
    <row r="24">
      <c r="A24" s="2">
        <v>2.0</v>
      </c>
      <c r="B24" s="2" t="s">
        <v>98</v>
      </c>
      <c r="C24" s="2" t="s">
        <v>99</v>
      </c>
      <c r="D24" s="2" t="s">
        <v>100</v>
      </c>
      <c r="E24" s="14">
        <f>(57/(56+1+18))*100</f>
        <v>76</v>
      </c>
      <c r="F24" s="12">
        <f>(1/57)*100</f>
        <v>1.754385965</v>
      </c>
      <c r="H24" s="9"/>
      <c r="I24" s="3"/>
      <c r="J24" s="3"/>
      <c r="K24" s="3"/>
      <c r="L24" s="3"/>
    </row>
    <row r="25">
      <c r="A25" s="4">
        <v>3.0</v>
      </c>
      <c r="B25" s="4" t="s">
        <v>101</v>
      </c>
      <c r="C25" s="4" t="s">
        <v>102</v>
      </c>
      <c r="D25" s="4" t="s">
        <v>103</v>
      </c>
      <c r="E25" s="29">
        <f>(36/(33+3+14))*100</f>
        <v>72</v>
      </c>
      <c r="F25" s="30">
        <f>(2/36)*100</f>
        <v>5.555555556</v>
      </c>
      <c r="G25" s="31"/>
      <c r="H25" s="3"/>
      <c r="I25" s="3"/>
      <c r="J25" s="3"/>
      <c r="K25" s="3"/>
      <c r="L25" s="3"/>
      <c r="M25" s="3"/>
      <c r="N25" s="3"/>
    </row>
    <row r="26">
      <c r="A26" s="32"/>
      <c r="B26" s="33"/>
      <c r="C26" s="33"/>
      <c r="D26" s="33"/>
      <c r="E26" s="33"/>
      <c r="F26" s="33"/>
      <c r="G26" s="3"/>
      <c r="H26" s="3"/>
      <c r="I26" s="3"/>
      <c r="J26" s="3"/>
      <c r="K26" s="3"/>
      <c r="L26" s="3"/>
      <c r="M26" s="3"/>
    </row>
    <row r="27">
      <c r="M27" s="3"/>
    </row>
    <row r="28">
      <c r="M28" s="3"/>
    </row>
    <row r="29">
      <c r="M29" s="3"/>
    </row>
    <row r="30">
      <c r="M30" s="3"/>
    </row>
    <row r="31">
      <c r="M31" s="3"/>
    </row>
    <row r="32">
      <c r="M32" s="3"/>
    </row>
    <row r="33">
      <c r="G33" s="3"/>
      <c r="H33" s="3"/>
      <c r="I33" s="3"/>
      <c r="J33" s="3"/>
      <c r="K33" s="3"/>
      <c r="L33" s="3"/>
      <c r="M33" s="3"/>
    </row>
    <row r="34">
      <c r="G34" s="3"/>
      <c r="H34" s="3"/>
      <c r="I34" s="3"/>
      <c r="J34" s="3"/>
      <c r="K34" s="3"/>
      <c r="L34" s="3"/>
      <c r="M34" s="3"/>
    </row>
    <row r="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7" max="7" width="15.38"/>
  </cols>
  <sheetData>
    <row r="1">
      <c r="A1" s="34" t="s">
        <v>104</v>
      </c>
      <c r="B1" s="2" t="s">
        <v>1</v>
      </c>
      <c r="C1" s="2" t="s">
        <v>8</v>
      </c>
      <c r="D1" s="34" t="s">
        <v>105</v>
      </c>
      <c r="E1" s="34" t="s">
        <v>106</v>
      </c>
      <c r="F1" s="4" t="s">
        <v>107</v>
      </c>
      <c r="G1" s="4" t="s">
        <v>108</v>
      </c>
      <c r="H1" s="4" t="s">
        <v>109</v>
      </c>
      <c r="J1" s="35"/>
      <c r="K1" s="35"/>
    </row>
    <row r="2">
      <c r="A2" s="36">
        <v>6.0</v>
      </c>
      <c r="B2" s="37" t="s">
        <v>110</v>
      </c>
      <c r="C2" s="37" t="s">
        <v>15</v>
      </c>
      <c r="D2" s="38">
        <v>0.0</v>
      </c>
      <c r="E2" s="39">
        <v>100.0</v>
      </c>
      <c r="F2" s="38">
        <v>300.0</v>
      </c>
      <c r="G2" s="38">
        <v>300.0</v>
      </c>
      <c r="H2" s="38">
        <v>300.0</v>
      </c>
      <c r="I2" s="15"/>
      <c r="J2" s="13" t="s">
        <v>111</v>
      </c>
      <c r="K2" s="40"/>
      <c r="L2" s="13" t="s">
        <v>112</v>
      </c>
      <c r="M2" s="40"/>
      <c r="N2" s="41" t="s">
        <v>113</v>
      </c>
      <c r="O2" s="40"/>
    </row>
    <row r="3">
      <c r="A3" s="42" t="s">
        <v>114</v>
      </c>
      <c r="B3" s="43" t="s">
        <v>110</v>
      </c>
      <c r="C3" s="43" t="s">
        <v>15</v>
      </c>
      <c r="D3" s="44">
        <v>0.0</v>
      </c>
      <c r="E3" s="45">
        <v>100.0</v>
      </c>
      <c r="F3" s="44">
        <v>300.0</v>
      </c>
      <c r="G3" s="44">
        <v>300.0</v>
      </c>
      <c r="H3" s="44">
        <v>300.0</v>
      </c>
      <c r="I3" s="46"/>
      <c r="J3" s="47" t="s">
        <v>115</v>
      </c>
      <c r="K3" s="47" t="s">
        <v>116</v>
      </c>
      <c r="L3" s="47" t="s">
        <v>115</v>
      </c>
      <c r="M3" s="47" t="s">
        <v>116</v>
      </c>
      <c r="N3" s="47" t="s">
        <v>115</v>
      </c>
      <c r="O3" s="47" t="s">
        <v>116</v>
      </c>
    </row>
    <row r="4">
      <c r="A4" s="48">
        <v>12.0</v>
      </c>
      <c r="B4" s="49" t="s">
        <v>110</v>
      </c>
      <c r="C4" s="50" t="s">
        <v>15</v>
      </c>
      <c r="D4" s="51">
        <v>40.0</v>
      </c>
      <c r="E4" s="52">
        <v>15.56</v>
      </c>
      <c r="F4" s="23">
        <v>288.0</v>
      </c>
      <c r="G4" s="23">
        <v>144.0</v>
      </c>
      <c r="H4" s="53">
        <v>325.0</v>
      </c>
      <c r="I4" s="54" t="s">
        <v>117</v>
      </c>
      <c r="J4" s="55">
        <v>6.2</v>
      </c>
      <c r="K4" s="56">
        <v>0.6</v>
      </c>
      <c r="L4" s="55">
        <v>6.1</v>
      </c>
      <c r="M4" s="56">
        <v>0.6</v>
      </c>
      <c r="N4" s="55">
        <v>5.9</v>
      </c>
      <c r="O4" s="57">
        <v>0.5</v>
      </c>
    </row>
    <row r="5">
      <c r="A5" s="58" t="s">
        <v>118</v>
      </c>
      <c r="B5" s="59" t="s">
        <v>110</v>
      </c>
      <c r="C5" s="59" t="s">
        <v>15</v>
      </c>
      <c r="D5" s="60">
        <v>60.0</v>
      </c>
      <c r="E5" s="60">
        <v>8.89</v>
      </c>
      <c r="F5" s="61">
        <v>171.0</v>
      </c>
      <c r="G5" s="62">
        <v>147.0</v>
      </c>
      <c r="H5" s="60">
        <v>196.0</v>
      </c>
      <c r="I5" s="54" t="s">
        <v>119</v>
      </c>
      <c r="J5" s="63">
        <v>11.6</v>
      </c>
      <c r="K5" s="64">
        <v>0.3</v>
      </c>
      <c r="L5" s="63">
        <v>11.6</v>
      </c>
      <c r="M5" s="64">
        <v>0.3</v>
      </c>
      <c r="N5" s="63">
        <v>11.6</v>
      </c>
      <c r="O5" s="65">
        <v>0.3</v>
      </c>
    </row>
    <row r="6">
      <c r="A6" s="66">
        <v>18.0</v>
      </c>
      <c r="B6" s="67" t="s">
        <v>110</v>
      </c>
      <c r="C6" s="67" t="s">
        <v>15</v>
      </c>
      <c r="D6" s="68">
        <v>66.67</v>
      </c>
      <c r="E6" s="68">
        <v>8.0</v>
      </c>
      <c r="F6" s="68">
        <v>159.0</v>
      </c>
      <c r="G6" s="68">
        <v>111.0</v>
      </c>
      <c r="H6" s="68">
        <v>205.0</v>
      </c>
      <c r="I6" s="54" t="s">
        <v>120</v>
      </c>
      <c r="J6" s="63">
        <v>17.6</v>
      </c>
      <c r="K6" s="64">
        <v>0.3</v>
      </c>
      <c r="L6" s="63">
        <v>17.6</v>
      </c>
      <c r="M6" s="64">
        <v>0.4</v>
      </c>
      <c r="N6" s="63">
        <v>17.6</v>
      </c>
      <c r="O6" s="65">
        <v>0.3</v>
      </c>
    </row>
    <row r="7">
      <c r="A7" s="69" t="s">
        <v>121</v>
      </c>
      <c r="B7" s="70" t="s">
        <v>110</v>
      </c>
      <c r="C7" s="70" t="s">
        <v>15</v>
      </c>
      <c r="D7" s="71">
        <v>68.0</v>
      </c>
      <c r="E7" s="71">
        <v>5.88</v>
      </c>
      <c r="F7" s="71">
        <v>144.0</v>
      </c>
      <c r="G7" s="71">
        <v>111.0</v>
      </c>
      <c r="H7" s="71">
        <v>180.0</v>
      </c>
      <c r="I7" s="54" t="s">
        <v>122</v>
      </c>
      <c r="J7" s="72">
        <v>23.6</v>
      </c>
      <c r="K7" s="73">
        <v>0.4</v>
      </c>
      <c r="L7" s="72">
        <v>23.5</v>
      </c>
      <c r="M7" s="73">
        <v>0.4</v>
      </c>
      <c r="N7" s="72">
        <v>23.4</v>
      </c>
      <c r="O7" s="74">
        <v>0.2</v>
      </c>
    </row>
    <row r="8">
      <c r="A8" s="34">
        <v>24.0</v>
      </c>
      <c r="B8" s="2" t="s">
        <v>110</v>
      </c>
      <c r="C8" s="2" t="s">
        <v>15</v>
      </c>
      <c r="D8" s="75">
        <v>71.43</v>
      </c>
      <c r="E8" s="75">
        <v>2.99</v>
      </c>
      <c r="F8" s="75">
        <v>73.0</v>
      </c>
      <c r="G8" s="75">
        <v>51.0</v>
      </c>
      <c r="H8" s="75">
        <v>97.0</v>
      </c>
      <c r="I8" s="76" t="s">
        <v>123</v>
      </c>
      <c r="J8" s="77" t="s">
        <v>124</v>
      </c>
      <c r="K8" s="78"/>
      <c r="L8" s="77" t="s">
        <v>125</v>
      </c>
      <c r="M8" s="78"/>
      <c r="N8" s="77" t="s">
        <v>126</v>
      </c>
      <c r="O8" s="78"/>
    </row>
    <row r="9">
      <c r="A9" s="36">
        <v>6.0</v>
      </c>
      <c r="B9" s="37" t="s">
        <v>127</v>
      </c>
      <c r="C9" s="37" t="s">
        <v>22</v>
      </c>
      <c r="D9" s="79">
        <v>0.0</v>
      </c>
      <c r="E9" s="79">
        <v>100.0</v>
      </c>
      <c r="F9" s="79">
        <v>300.0</v>
      </c>
      <c r="G9" s="79">
        <v>300.0</v>
      </c>
      <c r="H9" s="79">
        <v>300.0</v>
      </c>
      <c r="I9" s="80"/>
      <c r="J9" s="47" t="s">
        <v>115</v>
      </c>
      <c r="K9" s="47" t="s">
        <v>116</v>
      </c>
      <c r="L9" s="47" t="s">
        <v>115</v>
      </c>
      <c r="M9" s="47" t="s">
        <v>116</v>
      </c>
      <c r="N9" s="47" t="s">
        <v>115</v>
      </c>
      <c r="O9" s="47" t="s">
        <v>116</v>
      </c>
    </row>
    <row r="10">
      <c r="A10" s="42" t="s">
        <v>114</v>
      </c>
      <c r="B10" s="43" t="s">
        <v>127</v>
      </c>
      <c r="C10" s="43" t="s">
        <v>22</v>
      </c>
      <c r="D10" s="44">
        <v>24.32</v>
      </c>
      <c r="E10" s="44">
        <v>77.78</v>
      </c>
      <c r="F10" s="44">
        <v>177.0</v>
      </c>
      <c r="G10" s="44">
        <v>147.0</v>
      </c>
      <c r="H10" s="81">
        <v>220.0</v>
      </c>
      <c r="I10" s="82">
        <v>6.0</v>
      </c>
      <c r="J10" s="83">
        <v>0.0</v>
      </c>
      <c r="K10" s="56">
        <v>0.0</v>
      </c>
      <c r="L10" s="83">
        <v>100.0</v>
      </c>
      <c r="M10" s="56">
        <v>0.0</v>
      </c>
      <c r="N10" s="83">
        <v>300.0</v>
      </c>
      <c r="O10" s="57">
        <v>0.0</v>
      </c>
    </row>
    <row r="11">
      <c r="A11" s="48">
        <v>12.0</v>
      </c>
      <c r="B11" s="49" t="s">
        <v>127</v>
      </c>
      <c r="C11" s="49" t="s">
        <v>22</v>
      </c>
      <c r="D11" s="23">
        <v>66.67</v>
      </c>
      <c r="E11" s="23">
        <v>30.0</v>
      </c>
      <c r="F11" s="23">
        <v>299.0</v>
      </c>
      <c r="G11" s="23">
        <v>120.0</v>
      </c>
      <c r="H11" s="23">
        <v>343.0</v>
      </c>
      <c r="I11" s="84" t="s">
        <v>114</v>
      </c>
      <c r="J11" s="75">
        <v>12.1</v>
      </c>
      <c r="K11" s="64">
        <v>12.16</v>
      </c>
      <c r="L11" s="75">
        <v>88.16</v>
      </c>
      <c r="M11" s="64">
        <v>11.18</v>
      </c>
      <c r="N11" s="75">
        <v>231.0</v>
      </c>
      <c r="O11" s="65">
        <v>62.85</v>
      </c>
    </row>
    <row r="12">
      <c r="A12" s="58" t="s">
        <v>118</v>
      </c>
      <c r="B12" s="59" t="s">
        <v>127</v>
      </c>
      <c r="C12" s="59" t="s">
        <v>22</v>
      </c>
      <c r="D12" s="60">
        <v>79.75</v>
      </c>
      <c r="E12" s="60">
        <v>4.84</v>
      </c>
      <c r="F12" s="60">
        <v>156.0</v>
      </c>
      <c r="G12" s="60">
        <v>120.0</v>
      </c>
      <c r="H12" s="60">
        <v>172.0</v>
      </c>
      <c r="I12" s="84">
        <v>12.0</v>
      </c>
      <c r="J12" s="75">
        <v>53.56</v>
      </c>
      <c r="K12" s="64">
        <v>13.34</v>
      </c>
      <c r="L12" s="75">
        <v>22.69</v>
      </c>
      <c r="M12" s="64">
        <v>7.22</v>
      </c>
      <c r="N12" s="75">
        <v>292.33</v>
      </c>
      <c r="O12" s="65">
        <v>5.86</v>
      </c>
    </row>
    <row r="13">
      <c r="A13" s="66">
        <v>18.0</v>
      </c>
      <c r="B13" s="67" t="s">
        <v>127</v>
      </c>
      <c r="C13" s="67" t="s">
        <v>22</v>
      </c>
      <c r="D13" s="68">
        <v>61.33</v>
      </c>
      <c r="E13" s="68">
        <v>4.35</v>
      </c>
      <c r="F13" s="68">
        <v>120.0</v>
      </c>
      <c r="G13" s="68">
        <v>27.0</v>
      </c>
      <c r="H13" s="68">
        <v>147.0</v>
      </c>
      <c r="I13" s="84" t="s">
        <v>118</v>
      </c>
      <c r="J13" s="75">
        <v>67.91</v>
      </c>
      <c r="K13" s="64">
        <v>10.44</v>
      </c>
      <c r="L13" s="75">
        <v>6.66</v>
      </c>
      <c r="M13" s="64">
        <v>2.05</v>
      </c>
      <c r="N13" s="75">
        <v>158.0</v>
      </c>
      <c r="O13" s="65">
        <v>12.12</v>
      </c>
    </row>
    <row r="14">
      <c r="A14" s="85" t="s">
        <v>121</v>
      </c>
      <c r="B14" s="86" t="s">
        <v>127</v>
      </c>
      <c r="C14" s="86" t="s">
        <v>22</v>
      </c>
      <c r="D14" s="87">
        <v>69.33</v>
      </c>
      <c r="E14" s="87">
        <v>1.96</v>
      </c>
      <c r="F14" s="87">
        <v>120.0</v>
      </c>
      <c r="G14" s="87">
        <v>27.0</v>
      </c>
      <c r="H14" s="87">
        <v>158.0</v>
      </c>
      <c r="I14" s="84">
        <v>18.0</v>
      </c>
      <c r="J14" s="75">
        <v>64.0</v>
      </c>
      <c r="K14" s="64">
        <v>2.67</v>
      </c>
      <c r="L14" s="75">
        <v>6.2</v>
      </c>
      <c r="M14" s="64">
        <v>1.82</v>
      </c>
      <c r="N14" s="75">
        <v>135.33</v>
      </c>
      <c r="O14" s="65">
        <v>20.79</v>
      </c>
    </row>
    <row r="15">
      <c r="A15" s="88">
        <v>24.0</v>
      </c>
      <c r="B15" s="89" t="s">
        <v>127</v>
      </c>
      <c r="C15" s="89" t="s">
        <v>22</v>
      </c>
      <c r="D15" s="90">
        <v>76.0</v>
      </c>
      <c r="E15" s="90">
        <v>1.75</v>
      </c>
      <c r="F15" s="90">
        <v>37.0</v>
      </c>
      <c r="G15" s="90">
        <v>25.0</v>
      </c>
      <c r="H15" s="90">
        <v>53.0</v>
      </c>
      <c r="I15" s="84" t="s">
        <v>121</v>
      </c>
      <c r="J15" s="75">
        <v>68.44</v>
      </c>
      <c r="K15" s="64">
        <v>0.77</v>
      </c>
      <c r="L15" s="75">
        <v>3.92</v>
      </c>
      <c r="M15" s="64">
        <v>1.96</v>
      </c>
      <c r="N15" s="75">
        <v>127.0</v>
      </c>
      <c r="O15" s="65">
        <v>14.15</v>
      </c>
    </row>
    <row r="16">
      <c r="A16" s="91">
        <v>6.0</v>
      </c>
      <c r="B16" s="37" t="s">
        <v>23</v>
      </c>
      <c r="C16" s="37" t="s">
        <v>28</v>
      </c>
      <c r="D16" s="38">
        <v>0.0</v>
      </c>
      <c r="E16" s="39">
        <v>100.0</v>
      </c>
      <c r="F16" s="38">
        <v>300.0</v>
      </c>
      <c r="G16" s="38">
        <v>300.0</v>
      </c>
      <c r="H16" s="38">
        <v>300.0</v>
      </c>
      <c r="I16" s="92">
        <v>24.0</v>
      </c>
      <c r="J16" s="93">
        <v>73.14</v>
      </c>
      <c r="K16" s="73">
        <v>2.49</v>
      </c>
      <c r="L16" s="93">
        <v>3.43</v>
      </c>
      <c r="M16" s="73">
        <v>1.94</v>
      </c>
      <c r="N16" s="93">
        <v>53.67</v>
      </c>
      <c r="O16" s="74">
        <v>18.15</v>
      </c>
    </row>
    <row r="17">
      <c r="A17" s="94" t="s">
        <v>114</v>
      </c>
      <c r="B17" s="43" t="s">
        <v>23</v>
      </c>
      <c r="C17" s="43" t="s">
        <v>28</v>
      </c>
      <c r="D17" s="44">
        <v>12.0</v>
      </c>
      <c r="E17" s="44">
        <v>86.7</v>
      </c>
      <c r="F17" s="44">
        <v>216.0</v>
      </c>
      <c r="G17" s="44">
        <v>190.0</v>
      </c>
      <c r="H17" s="44">
        <v>259.0</v>
      </c>
    </row>
    <row r="18">
      <c r="A18" s="95">
        <v>12.0</v>
      </c>
      <c r="B18" s="49" t="s">
        <v>23</v>
      </c>
      <c r="C18" s="49" t="s">
        <v>28</v>
      </c>
      <c r="D18" s="23">
        <v>54.0</v>
      </c>
      <c r="E18" s="23">
        <v>22.5</v>
      </c>
      <c r="F18" s="23">
        <v>290.0</v>
      </c>
      <c r="G18" s="23">
        <v>130.0</v>
      </c>
      <c r="H18" s="23">
        <v>330.0</v>
      </c>
    </row>
    <row r="19">
      <c r="A19" s="96" t="s">
        <v>118</v>
      </c>
      <c r="B19" s="59" t="s">
        <v>23</v>
      </c>
      <c r="C19" s="59" t="s">
        <v>28</v>
      </c>
      <c r="D19" s="97">
        <f t="shared" ref="D19:D20" si="1">(48/(45+3+27))*100</f>
        <v>64</v>
      </c>
      <c r="E19" s="98">
        <f t="shared" ref="E19:E20" si="2">(3/48)*100</f>
        <v>6.25</v>
      </c>
      <c r="F19" s="99">
        <v>147.0</v>
      </c>
      <c r="G19" s="60">
        <v>122.0</v>
      </c>
      <c r="H19" s="60">
        <v>175.0</v>
      </c>
      <c r="I19" s="15"/>
      <c r="J19" s="100" t="s">
        <v>128</v>
      </c>
      <c r="K19" s="101"/>
      <c r="L19" s="101"/>
      <c r="M19" s="101"/>
      <c r="N19" s="40"/>
    </row>
    <row r="20">
      <c r="A20" s="102">
        <v>18.0</v>
      </c>
      <c r="B20" s="67" t="s">
        <v>23</v>
      </c>
      <c r="C20" s="67" t="s">
        <v>28</v>
      </c>
      <c r="D20" s="103">
        <f t="shared" si="1"/>
        <v>64</v>
      </c>
      <c r="E20" s="104">
        <f t="shared" si="2"/>
        <v>6.25</v>
      </c>
      <c r="F20" s="68">
        <v>127.0</v>
      </c>
      <c r="G20" s="68">
        <v>51.0</v>
      </c>
      <c r="H20" s="68">
        <v>159.0</v>
      </c>
      <c r="I20" s="46"/>
      <c r="J20" s="83">
        <v>12.0</v>
      </c>
      <c r="K20" s="83">
        <v>18.0</v>
      </c>
      <c r="L20" s="83">
        <v>24.0</v>
      </c>
      <c r="M20" s="83">
        <v>624.0</v>
      </c>
      <c r="N20" s="83">
        <v>1224.0</v>
      </c>
    </row>
    <row r="21">
      <c r="A21" s="105" t="s">
        <v>121</v>
      </c>
      <c r="B21" s="86" t="s">
        <v>23</v>
      </c>
      <c r="C21" s="86" t="s">
        <v>28</v>
      </c>
      <c r="D21" s="106">
        <f>(51/(49+2+24))*100</f>
        <v>68</v>
      </c>
      <c r="E21" s="107">
        <f>(2/51)*100</f>
        <v>3.921568627</v>
      </c>
      <c r="F21" s="87">
        <v>119.0</v>
      </c>
      <c r="G21" s="87">
        <v>51.0</v>
      </c>
      <c r="H21" s="87">
        <v>147.0</v>
      </c>
      <c r="I21" s="108">
        <v>18.0</v>
      </c>
      <c r="J21" s="109">
        <v>3.8E-4</v>
      </c>
      <c r="K21" s="47" t="s">
        <v>39</v>
      </c>
      <c r="L21" s="110" t="s">
        <v>39</v>
      </c>
      <c r="M21" s="47" t="s">
        <v>39</v>
      </c>
      <c r="N21" s="111" t="s">
        <v>39</v>
      </c>
    </row>
    <row r="22">
      <c r="A22" s="112">
        <v>24.0</v>
      </c>
      <c r="B22" s="113" t="s">
        <v>23</v>
      </c>
      <c r="C22" s="113" t="s">
        <v>28</v>
      </c>
      <c r="D22" s="114">
        <f>(36/(33+3+14))*100</f>
        <v>72</v>
      </c>
      <c r="E22" s="115">
        <f>(2/36)*100</f>
        <v>5.555555556</v>
      </c>
      <c r="F22" s="90">
        <v>51.0</v>
      </c>
      <c r="G22" s="90">
        <v>25.0</v>
      </c>
      <c r="H22" s="90">
        <v>78.0</v>
      </c>
      <c r="I22" s="108">
        <v>24.0</v>
      </c>
      <c r="J22" s="116">
        <v>5.2E-6</v>
      </c>
      <c r="K22" s="117">
        <v>0.07443</v>
      </c>
      <c r="L22" s="118" t="s">
        <v>39</v>
      </c>
      <c r="M22" s="119" t="s">
        <v>39</v>
      </c>
      <c r="N22" s="120" t="s">
        <v>39</v>
      </c>
    </row>
    <row r="23">
      <c r="A23" s="121"/>
      <c r="B23" s="122"/>
      <c r="C23" s="122"/>
      <c r="D23" s="122"/>
      <c r="E23" s="122"/>
      <c r="F23" s="122"/>
      <c r="G23" s="122"/>
      <c r="H23" s="122"/>
      <c r="I23" s="108">
        <v>624.0</v>
      </c>
      <c r="J23" s="116">
        <v>0.36283</v>
      </c>
      <c r="K23" s="123">
        <v>0.02544</v>
      </c>
      <c r="L23" s="123">
        <v>1.2E-4</v>
      </c>
      <c r="M23" s="119" t="s">
        <v>39</v>
      </c>
      <c r="N23" s="120" t="s">
        <v>39</v>
      </c>
    </row>
    <row r="24">
      <c r="A24" s="124"/>
      <c r="B24" s="125"/>
      <c r="C24" s="125"/>
      <c r="D24" s="125"/>
      <c r="E24" s="125"/>
      <c r="F24" s="125"/>
      <c r="G24" s="125"/>
      <c r="H24" s="125"/>
      <c r="I24" s="108">
        <v>1224.0</v>
      </c>
      <c r="J24" s="126">
        <v>0.00162</v>
      </c>
      <c r="K24" s="117">
        <v>1.0</v>
      </c>
      <c r="L24" s="127">
        <v>0.01332</v>
      </c>
      <c r="M24" s="128">
        <v>0.14621</v>
      </c>
      <c r="N24" s="120" t="s">
        <v>39</v>
      </c>
    </row>
    <row r="25">
      <c r="A25" s="129"/>
      <c r="B25" s="125"/>
      <c r="C25" s="125"/>
      <c r="D25" s="125"/>
      <c r="E25" s="125"/>
      <c r="F25" s="125"/>
      <c r="G25" s="125"/>
      <c r="H25" s="125"/>
      <c r="I25" s="108">
        <v>1824.0</v>
      </c>
      <c r="J25" s="130">
        <v>2.4E-4</v>
      </c>
      <c r="K25" s="131">
        <v>1.0</v>
      </c>
      <c r="L25" s="132">
        <v>0.13522</v>
      </c>
      <c r="M25" s="133">
        <v>0.01434</v>
      </c>
      <c r="N25" s="134">
        <v>1.0</v>
      </c>
    </row>
    <row r="26">
      <c r="A26" s="129"/>
      <c r="B26" s="125"/>
      <c r="C26" s="125"/>
      <c r="D26" s="125"/>
      <c r="E26" s="125"/>
      <c r="F26" s="125"/>
      <c r="G26" s="125"/>
      <c r="H26" s="125"/>
      <c r="I26" s="135" t="s">
        <v>129</v>
      </c>
    </row>
    <row r="27">
      <c r="A27" s="129"/>
      <c r="B27" s="125"/>
      <c r="C27" s="125"/>
      <c r="D27" s="125"/>
      <c r="E27" s="125"/>
      <c r="F27" s="125"/>
      <c r="G27" s="125"/>
      <c r="H27" s="125"/>
      <c r="I27" s="136"/>
    </row>
    <row r="28">
      <c r="A28" s="129"/>
      <c r="B28" s="125"/>
      <c r="C28" s="125"/>
      <c r="D28" s="125"/>
      <c r="E28" s="125"/>
      <c r="F28" s="125"/>
      <c r="G28" s="125"/>
      <c r="H28" s="125"/>
    </row>
    <row r="29">
      <c r="A29" s="129"/>
      <c r="B29" s="125"/>
      <c r="C29" s="125"/>
      <c r="D29" s="125"/>
      <c r="E29" s="125"/>
      <c r="F29" s="125"/>
      <c r="G29" s="125"/>
      <c r="H29" s="125"/>
    </row>
  </sheetData>
  <mergeCells count="11">
    <mergeCell ref="I8:I9"/>
    <mergeCell ref="I19:I20"/>
    <mergeCell ref="J19:N19"/>
    <mergeCell ref="I26:N26"/>
    <mergeCell ref="I2:I3"/>
    <mergeCell ref="J2:K2"/>
    <mergeCell ref="L2:M2"/>
    <mergeCell ref="N2:O2"/>
    <mergeCell ref="J8:K8"/>
    <mergeCell ref="L8:M8"/>
    <mergeCell ref="N8:O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10" width="12.63"/>
  </cols>
  <sheetData>
    <row r="1">
      <c r="A1" s="137" t="s">
        <v>130</v>
      </c>
      <c r="B1" s="100" t="s">
        <v>131</v>
      </c>
      <c r="C1" s="101"/>
      <c r="D1" s="101"/>
      <c r="E1" s="101"/>
      <c r="F1" s="101"/>
      <c r="G1" s="83" t="s">
        <v>130</v>
      </c>
    </row>
    <row r="2">
      <c r="B2" s="138">
        <v>0.0</v>
      </c>
      <c r="C2" s="138">
        <v>15.0</v>
      </c>
      <c r="D2" s="47">
        <v>30.0</v>
      </c>
      <c r="E2" s="47">
        <v>45.0</v>
      </c>
      <c r="F2" s="139">
        <v>60.0</v>
      </c>
      <c r="G2" s="46"/>
    </row>
    <row r="3">
      <c r="A3" s="138" t="s">
        <v>132</v>
      </c>
      <c r="B3" s="139">
        <v>21.0</v>
      </c>
      <c r="C3" s="139">
        <v>18.4</v>
      </c>
      <c r="D3" s="139">
        <v>16.6</v>
      </c>
      <c r="E3" s="140">
        <v>15.4</v>
      </c>
      <c r="F3" s="141">
        <v>15.0</v>
      </c>
      <c r="G3" s="142" t="s">
        <v>133</v>
      </c>
    </row>
    <row r="4">
      <c r="A4" s="138" t="s">
        <v>134</v>
      </c>
      <c r="B4" s="143">
        <v>21.5</v>
      </c>
      <c r="C4" s="143">
        <v>18.0</v>
      </c>
      <c r="D4" s="143">
        <v>16.2</v>
      </c>
      <c r="E4" s="144">
        <v>14.9</v>
      </c>
      <c r="F4" s="145">
        <v>14.5</v>
      </c>
      <c r="G4" s="80"/>
    </row>
    <row r="5">
      <c r="A5" s="138" t="s">
        <v>135</v>
      </c>
      <c r="B5" s="143">
        <v>20.0</v>
      </c>
      <c r="C5" s="143">
        <v>17.5</v>
      </c>
      <c r="D5" s="143">
        <v>15.7</v>
      </c>
      <c r="E5" s="144">
        <v>14.5</v>
      </c>
      <c r="F5" s="145">
        <v>14.3</v>
      </c>
      <c r="G5" s="80"/>
    </row>
    <row r="6">
      <c r="A6" s="138" t="s">
        <v>136</v>
      </c>
      <c r="B6" s="143">
        <v>21.5</v>
      </c>
      <c r="C6" s="143">
        <v>18.0</v>
      </c>
      <c r="D6" s="143">
        <v>16.2</v>
      </c>
      <c r="E6" s="144">
        <v>15.0</v>
      </c>
      <c r="F6" s="145">
        <v>14.5</v>
      </c>
      <c r="G6" s="80"/>
    </row>
    <row r="7">
      <c r="A7" s="138" t="s">
        <v>134</v>
      </c>
      <c r="B7" s="143">
        <v>20.5</v>
      </c>
      <c r="C7" s="143">
        <v>18.1</v>
      </c>
      <c r="D7" s="143">
        <v>16.3</v>
      </c>
      <c r="E7" s="144">
        <v>15.1</v>
      </c>
      <c r="F7" s="145">
        <v>14.7</v>
      </c>
      <c r="G7" s="80"/>
    </row>
    <row r="8">
      <c r="A8" s="138" t="s">
        <v>135</v>
      </c>
      <c r="B8" s="143">
        <v>21.0</v>
      </c>
      <c r="C8" s="143">
        <v>18.2</v>
      </c>
      <c r="D8" s="143">
        <v>16.4</v>
      </c>
      <c r="E8" s="144">
        <v>15.2</v>
      </c>
      <c r="F8" s="145">
        <v>14.9</v>
      </c>
      <c r="G8" s="80"/>
    </row>
    <row r="9">
      <c r="A9" s="138" t="s">
        <v>137</v>
      </c>
      <c r="B9" s="143">
        <v>21.5</v>
      </c>
      <c r="C9" s="143">
        <v>18.1</v>
      </c>
      <c r="D9" s="143">
        <v>16.3</v>
      </c>
      <c r="E9" s="144">
        <v>15.1</v>
      </c>
      <c r="F9" s="145">
        <v>14.7</v>
      </c>
      <c r="G9" s="80"/>
    </row>
    <row r="10">
      <c r="A10" s="138" t="s">
        <v>134</v>
      </c>
      <c r="B10" s="143">
        <v>21.0</v>
      </c>
      <c r="C10" s="143">
        <v>18.3</v>
      </c>
      <c r="D10" s="143">
        <v>16.5</v>
      </c>
      <c r="E10" s="144">
        <v>15.7</v>
      </c>
      <c r="F10" s="145">
        <v>15.2</v>
      </c>
      <c r="G10" s="80"/>
    </row>
    <row r="11">
      <c r="A11" s="138" t="s">
        <v>135</v>
      </c>
      <c r="B11" s="143">
        <v>21.0</v>
      </c>
      <c r="C11" s="143">
        <v>18.0</v>
      </c>
      <c r="D11" s="143">
        <v>16.2</v>
      </c>
      <c r="E11" s="144">
        <v>14.8</v>
      </c>
      <c r="F11" s="145">
        <v>14.7</v>
      </c>
      <c r="G11" s="80"/>
    </row>
    <row r="12">
      <c r="A12" s="138" t="s">
        <v>138</v>
      </c>
      <c r="B12" s="143">
        <v>20.8</v>
      </c>
      <c r="C12" s="143">
        <v>18.1</v>
      </c>
      <c r="D12" s="143">
        <v>16.1</v>
      </c>
      <c r="E12" s="144">
        <v>14.9</v>
      </c>
      <c r="F12" s="145">
        <v>14.6</v>
      </c>
      <c r="G12" s="80"/>
    </row>
    <row r="13">
      <c r="A13" s="138" t="s">
        <v>134</v>
      </c>
      <c r="B13" s="143">
        <v>21.2</v>
      </c>
      <c r="C13" s="143">
        <v>18.4</v>
      </c>
      <c r="D13" s="143">
        <v>16.5</v>
      </c>
      <c r="E13" s="144">
        <v>15.3</v>
      </c>
      <c r="F13" s="145">
        <v>14.5</v>
      </c>
      <c r="G13" s="80"/>
    </row>
    <row r="14">
      <c r="A14" s="138" t="s">
        <v>135</v>
      </c>
      <c r="B14" s="143">
        <v>20.4</v>
      </c>
      <c r="C14" s="143">
        <v>17.8</v>
      </c>
      <c r="D14" s="143">
        <v>16.4</v>
      </c>
      <c r="E14" s="144">
        <v>15.1</v>
      </c>
      <c r="F14" s="145">
        <v>14.4</v>
      </c>
      <c r="G14" s="80"/>
    </row>
    <row r="15">
      <c r="A15" s="138" t="s">
        <v>139</v>
      </c>
      <c r="B15" s="143">
        <v>21.3</v>
      </c>
      <c r="C15" s="143">
        <v>18.2</v>
      </c>
      <c r="D15" s="143">
        <v>16.3</v>
      </c>
      <c r="E15" s="144">
        <v>15.2</v>
      </c>
      <c r="F15" s="145">
        <v>14.8</v>
      </c>
      <c r="G15" s="80"/>
    </row>
    <row r="16">
      <c r="A16" s="138" t="s">
        <v>134</v>
      </c>
      <c r="B16" s="143">
        <v>21.2</v>
      </c>
      <c r="C16" s="143">
        <v>18.4</v>
      </c>
      <c r="D16" s="143">
        <v>16.6</v>
      </c>
      <c r="E16" s="144">
        <v>15.5</v>
      </c>
      <c r="F16" s="145">
        <v>15.1</v>
      </c>
      <c r="G16" s="80"/>
    </row>
    <row r="17">
      <c r="A17" s="138" t="s">
        <v>135</v>
      </c>
      <c r="B17" s="143">
        <v>21.0</v>
      </c>
      <c r="C17" s="143">
        <v>18.3</v>
      </c>
      <c r="D17" s="143">
        <v>16.4</v>
      </c>
      <c r="E17" s="144">
        <v>15.0</v>
      </c>
      <c r="F17" s="145">
        <v>14.6</v>
      </c>
      <c r="G17" s="80"/>
    </row>
    <row r="18">
      <c r="A18" s="138" t="s">
        <v>140</v>
      </c>
      <c r="B18" s="143">
        <v>21.5</v>
      </c>
      <c r="C18" s="143">
        <v>18.5</v>
      </c>
      <c r="D18" s="143">
        <v>16.7</v>
      </c>
      <c r="E18" s="144">
        <v>15.5</v>
      </c>
      <c r="F18" s="145">
        <v>15.0</v>
      </c>
      <c r="G18" s="80"/>
    </row>
    <row r="19">
      <c r="A19" s="138" t="s">
        <v>134</v>
      </c>
      <c r="B19" s="143">
        <v>21.5</v>
      </c>
      <c r="C19" s="143">
        <v>18.7</v>
      </c>
      <c r="D19" s="143">
        <v>16.8</v>
      </c>
      <c r="E19" s="144">
        <v>15.6</v>
      </c>
      <c r="F19" s="145">
        <v>15.1</v>
      </c>
      <c r="G19" s="80"/>
    </row>
    <row r="20">
      <c r="A20" s="138" t="s">
        <v>135</v>
      </c>
      <c r="B20" s="146">
        <v>20.7</v>
      </c>
      <c r="C20" s="146">
        <v>18.0</v>
      </c>
      <c r="D20" s="146">
        <v>16.3</v>
      </c>
      <c r="E20" s="147">
        <v>15.0</v>
      </c>
      <c r="F20" s="148">
        <v>14.6</v>
      </c>
      <c r="G20" s="46"/>
    </row>
    <row r="21">
      <c r="A21" s="118" t="s">
        <v>141</v>
      </c>
      <c r="B21" s="149">
        <f t="shared" ref="B21:F21" si="1">MEDIAN(B3:B20)</f>
        <v>21</v>
      </c>
      <c r="C21" s="149">
        <f t="shared" si="1"/>
        <v>18.15</v>
      </c>
      <c r="D21" s="149">
        <f t="shared" si="1"/>
        <v>16.35</v>
      </c>
      <c r="E21" s="149">
        <f t="shared" si="1"/>
        <v>15.1</v>
      </c>
      <c r="F21" s="149">
        <f t="shared" si="1"/>
        <v>14.7</v>
      </c>
    </row>
    <row r="22">
      <c r="A22" s="118" t="s">
        <v>142</v>
      </c>
      <c r="B22" s="149">
        <f t="shared" ref="B22:F22" si="2">STDEV(B3:B20)</f>
        <v>0.4297742225</v>
      </c>
      <c r="C22" s="149">
        <f t="shared" si="2"/>
        <v>0.2765331594</v>
      </c>
      <c r="D22" s="150">
        <f t="shared" si="2"/>
        <v>0.2500326776</v>
      </c>
      <c r="E22" s="149">
        <f t="shared" si="2"/>
        <v>0.3052910323</v>
      </c>
      <c r="F22" s="149">
        <f t="shared" si="2"/>
        <v>0.2634611256</v>
      </c>
    </row>
    <row r="23">
      <c r="A23" s="83" t="s">
        <v>143</v>
      </c>
      <c r="B23" s="100" t="s">
        <v>131</v>
      </c>
      <c r="C23" s="101"/>
      <c r="D23" s="101"/>
      <c r="E23" s="101"/>
      <c r="F23" s="101"/>
      <c r="G23" s="101"/>
      <c r="H23" s="101"/>
      <c r="I23" s="101"/>
      <c r="J23" s="40"/>
      <c r="K23" s="83" t="s">
        <v>143</v>
      </c>
    </row>
    <row r="24">
      <c r="A24" s="46"/>
      <c r="B24" s="138">
        <v>0.0</v>
      </c>
      <c r="C24" s="138">
        <v>15.0</v>
      </c>
      <c r="D24" s="138">
        <v>30.0</v>
      </c>
      <c r="E24" s="138">
        <v>45.0</v>
      </c>
      <c r="F24" s="138">
        <v>60.0</v>
      </c>
      <c r="G24" s="138">
        <v>75.0</v>
      </c>
      <c r="H24" s="138">
        <v>90.0</v>
      </c>
      <c r="I24" s="138">
        <v>105.0</v>
      </c>
      <c r="J24" s="138">
        <v>120.0</v>
      </c>
      <c r="K24" s="46"/>
    </row>
    <row r="25">
      <c r="A25" s="138" t="s">
        <v>132</v>
      </c>
      <c r="B25" s="139">
        <v>18.0</v>
      </c>
      <c r="C25" s="47">
        <v>14.3</v>
      </c>
      <c r="D25" s="118">
        <v>12.0</v>
      </c>
      <c r="E25" s="47">
        <v>10.5</v>
      </c>
      <c r="F25" s="118">
        <v>9.2</v>
      </c>
      <c r="G25" s="47">
        <v>8.5</v>
      </c>
      <c r="H25" s="118">
        <v>7.8</v>
      </c>
      <c r="I25" s="47">
        <v>7.4</v>
      </c>
      <c r="J25" s="120">
        <v>7.1</v>
      </c>
      <c r="K25" s="142" t="s">
        <v>133</v>
      </c>
    </row>
    <row r="26">
      <c r="A26" s="138" t="s">
        <v>134</v>
      </c>
      <c r="B26" s="143">
        <v>18.1</v>
      </c>
      <c r="C26" s="119">
        <v>14.5</v>
      </c>
      <c r="D26" s="118">
        <v>12.2</v>
      </c>
      <c r="E26" s="119">
        <v>10.7</v>
      </c>
      <c r="F26" s="118">
        <v>9.4</v>
      </c>
      <c r="G26" s="119">
        <v>8.4</v>
      </c>
      <c r="H26" s="118">
        <v>8.0</v>
      </c>
      <c r="I26" s="119">
        <v>7.6</v>
      </c>
      <c r="J26" s="151">
        <f>I26-0.3</f>
        <v>7.3</v>
      </c>
      <c r="K26" s="80"/>
    </row>
    <row r="27">
      <c r="A27" s="138" t="s">
        <v>136</v>
      </c>
      <c r="B27" s="143">
        <v>17.9</v>
      </c>
      <c r="C27" s="119">
        <v>14.1</v>
      </c>
      <c r="D27" s="118">
        <v>11.6</v>
      </c>
      <c r="E27" s="119">
        <v>10.1</v>
      </c>
      <c r="F27" s="118">
        <v>9.5</v>
      </c>
      <c r="G27" s="119">
        <v>9.0</v>
      </c>
      <c r="H27" s="118">
        <v>7.9</v>
      </c>
      <c r="I27" s="119">
        <v>7.5</v>
      </c>
      <c r="J27" s="120">
        <v>7.2</v>
      </c>
      <c r="K27" s="80"/>
    </row>
    <row r="28">
      <c r="A28" s="138" t="s">
        <v>134</v>
      </c>
      <c r="B28" s="143">
        <v>18.4</v>
      </c>
      <c r="C28" s="119">
        <v>14.4</v>
      </c>
      <c r="D28" s="118">
        <v>12.4</v>
      </c>
      <c r="E28" s="119">
        <v>10.9</v>
      </c>
      <c r="F28" s="118">
        <v>9.8</v>
      </c>
      <c r="G28" s="119">
        <v>8.2</v>
      </c>
      <c r="H28" s="118">
        <v>8.5</v>
      </c>
      <c r="I28" s="119">
        <v>7.9</v>
      </c>
      <c r="J28" s="120">
        <v>7.4</v>
      </c>
      <c r="K28" s="80"/>
    </row>
    <row r="29">
      <c r="A29" s="138" t="s">
        <v>137</v>
      </c>
      <c r="B29" s="143">
        <v>18.0</v>
      </c>
      <c r="C29" s="119">
        <v>14.3</v>
      </c>
      <c r="D29" s="118">
        <v>12.0</v>
      </c>
      <c r="E29" s="119">
        <v>10.5</v>
      </c>
      <c r="F29" s="118">
        <v>9.3</v>
      </c>
      <c r="G29" s="119">
        <v>8.8</v>
      </c>
      <c r="H29" s="118">
        <v>7.7</v>
      </c>
      <c r="I29" s="119">
        <v>7.3</v>
      </c>
      <c r="J29" s="120">
        <v>7.3</v>
      </c>
      <c r="K29" s="80"/>
    </row>
    <row r="30">
      <c r="A30" s="138" t="s">
        <v>134</v>
      </c>
      <c r="B30" s="143">
        <v>18.3</v>
      </c>
      <c r="C30" s="119">
        <v>14.7</v>
      </c>
      <c r="D30" s="118">
        <v>12.4</v>
      </c>
      <c r="E30" s="119">
        <v>10.9</v>
      </c>
      <c r="F30" s="118">
        <v>9.8</v>
      </c>
      <c r="G30" s="119">
        <v>9.1</v>
      </c>
      <c r="H30" s="118">
        <v>8.1</v>
      </c>
      <c r="I30" s="119">
        <v>7.7</v>
      </c>
      <c r="J30" s="120">
        <v>7.1</v>
      </c>
      <c r="K30" s="80"/>
    </row>
    <row r="31">
      <c r="A31" s="138" t="s">
        <v>138</v>
      </c>
      <c r="B31" s="143">
        <v>17.5</v>
      </c>
      <c r="C31" s="119">
        <v>14.2</v>
      </c>
      <c r="D31" s="118">
        <v>11.9</v>
      </c>
      <c r="E31" s="119">
        <v>10.2</v>
      </c>
      <c r="F31" s="118">
        <v>9.4</v>
      </c>
      <c r="G31" s="119">
        <v>8.4</v>
      </c>
      <c r="H31" s="118">
        <v>7.8</v>
      </c>
      <c r="I31" s="119">
        <v>7.4</v>
      </c>
      <c r="J31" s="120">
        <v>7.0</v>
      </c>
      <c r="K31" s="80"/>
    </row>
    <row r="32">
      <c r="A32" s="138" t="s">
        <v>134</v>
      </c>
      <c r="B32" s="143">
        <v>18.9</v>
      </c>
      <c r="C32" s="119">
        <v>14.1</v>
      </c>
      <c r="D32" s="118">
        <v>11.8</v>
      </c>
      <c r="E32" s="119">
        <v>10.5</v>
      </c>
      <c r="F32" s="118">
        <v>9.4</v>
      </c>
      <c r="G32" s="119">
        <v>8.8</v>
      </c>
      <c r="H32" s="118">
        <v>7.9</v>
      </c>
      <c r="I32" s="119">
        <v>7.5</v>
      </c>
      <c r="J32" s="120">
        <v>7.2</v>
      </c>
      <c r="K32" s="80"/>
    </row>
    <row r="33">
      <c r="A33" s="138" t="s">
        <v>139</v>
      </c>
      <c r="B33" s="143">
        <v>17.8</v>
      </c>
      <c r="C33" s="119">
        <v>14.8</v>
      </c>
      <c r="D33" s="118">
        <v>12.7</v>
      </c>
      <c r="E33" s="119">
        <v>11.2</v>
      </c>
      <c r="F33" s="118">
        <v>10.1</v>
      </c>
      <c r="G33" s="119">
        <v>9.2</v>
      </c>
      <c r="H33" s="118">
        <v>8.3</v>
      </c>
      <c r="I33" s="119">
        <v>7.8</v>
      </c>
      <c r="J33" s="120">
        <v>7.5</v>
      </c>
      <c r="K33" s="80"/>
    </row>
    <row r="34">
      <c r="A34" s="138" t="s">
        <v>134</v>
      </c>
      <c r="B34" s="143">
        <v>18.5</v>
      </c>
      <c r="C34" s="119">
        <v>14.7</v>
      </c>
      <c r="D34" s="118">
        <v>12.3</v>
      </c>
      <c r="E34" s="119">
        <v>10.7</v>
      </c>
      <c r="F34" s="118">
        <v>9.6</v>
      </c>
      <c r="G34" s="119">
        <v>8.7</v>
      </c>
      <c r="H34" s="118">
        <v>8.1</v>
      </c>
      <c r="I34" s="119">
        <v>7.6</v>
      </c>
      <c r="J34" s="120">
        <v>7.3</v>
      </c>
      <c r="K34" s="80"/>
    </row>
    <row r="35">
      <c r="A35" s="138" t="s">
        <v>140</v>
      </c>
      <c r="B35" s="143">
        <v>17.7</v>
      </c>
      <c r="C35" s="119">
        <v>14.4</v>
      </c>
      <c r="D35" s="118">
        <v>12.0</v>
      </c>
      <c r="E35" s="119">
        <v>10.4</v>
      </c>
      <c r="F35" s="118">
        <v>9.4</v>
      </c>
      <c r="G35" s="119">
        <v>8.1</v>
      </c>
      <c r="H35" s="118">
        <v>8.0</v>
      </c>
      <c r="I35" s="119">
        <v>7.5</v>
      </c>
      <c r="J35" s="120">
        <v>7.4</v>
      </c>
      <c r="K35" s="80"/>
    </row>
    <row r="36">
      <c r="A36" s="138" t="s">
        <v>134</v>
      </c>
      <c r="B36" s="143">
        <v>18.9</v>
      </c>
      <c r="C36" s="119">
        <v>14.7</v>
      </c>
      <c r="D36" s="118">
        <v>12.2</v>
      </c>
      <c r="E36" s="119">
        <v>10.6</v>
      </c>
      <c r="F36" s="118">
        <v>9.6</v>
      </c>
      <c r="G36" s="119">
        <v>8.9</v>
      </c>
      <c r="H36" s="118">
        <v>8.4</v>
      </c>
      <c r="I36" s="119">
        <v>7.9</v>
      </c>
      <c r="J36" s="120">
        <v>7.5</v>
      </c>
      <c r="K36" s="80"/>
    </row>
    <row r="37">
      <c r="A37" s="138" t="s">
        <v>144</v>
      </c>
      <c r="B37" s="143">
        <v>18.1</v>
      </c>
      <c r="C37" s="119">
        <v>14.6</v>
      </c>
      <c r="D37" s="118">
        <v>12.4</v>
      </c>
      <c r="E37" s="119">
        <v>11.2</v>
      </c>
      <c r="F37" s="118">
        <v>9.8</v>
      </c>
      <c r="G37" s="119">
        <v>9.2</v>
      </c>
      <c r="H37" s="118">
        <v>7.7</v>
      </c>
      <c r="I37" s="119">
        <v>7.5</v>
      </c>
      <c r="J37" s="120">
        <v>7.4</v>
      </c>
      <c r="K37" s="80"/>
    </row>
    <row r="38">
      <c r="A38" s="138" t="s">
        <v>134</v>
      </c>
      <c r="B38" s="143">
        <v>18.5</v>
      </c>
      <c r="C38" s="119">
        <v>14.8</v>
      </c>
      <c r="D38" s="118">
        <v>12.5</v>
      </c>
      <c r="E38" s="119">
        <v>11.0</v>
      </c>
      <c r="F38" s="118">
        <v>9.7</v>
      </c>
      <c r="G38" s="119">
        <v>9.0</v>
      </c>
      <c r="H38" s="118">
        <v>8.0</v>
      </c>
      <c r="I38" s="119">
        <v>7.6</v>
      </c>
      <c r="J38" s="120">
        <v>7.3</v>
      </c>
      <c r="K38" s="80"/>
    </row>
    <row r="39">
      <c r="A39" s="138" t="s">
        <v>145</v>
      </c>
      <c r="B39" s="143">
        <v>17.9</v>
      </c>
      <c r="C39" s="119">
        <v>14.6</v>
      </c>
      <c r="D39" s="118">
        <v>11.6</v>
      </c>
      <c r="E39" s="119">
        <v>10.4</v>
      </c>
      <c r="F39" s="118">
        <v>9.5</v>
      </c>
      <c r="G39" s="119">
        <v>8.4</v>
      </c>
      <c r="H39" s="118">
        <v>7.9</v>
      </c>
      <c r="I39" s="119">
        <v>7.7</v>
      </c>
      <c r="J39" s="120">
        <v>7.4</v>
      </c>
      <c r="K39" s="80"/>
    </row>
    <row r="40">
      <c r="A40" s="138" t="s">
        <v>134</v>
      </c>
      <c r="B40" s="143">
        <v>19.0</v>
      </c>
      <c r="C40" s="119">
        <v>14.4</v>
      </c>
      <c r="D40" s="118">
        <v>12.2</v>
      </c>
      <c r="E40" s="119">
        <v>10.2</v>
      </c>
      <c r="F40" s="118">
        <v>9.3</v>
      </c>
      <c r="G40" s="119">
        <v>8.6</v>
      </c>
      <c r="H40" s="118">
        <v>8.1</v>
      </c>
      <c r="I40" s="119">
        <v>7.8</v>
      </c>
      <c r="J40" s="120">
        <v>7.5</v>
      </c>
      <c r="K40" s="80"/>
    </row>
    <row r="41">
      <c r="A41" s="138" t="s">
        <v>146</v>
      </c>
      <c r="B41" s="143">
        <v>17.9</v>
      </c>
      <c r="C41" s="119">
        <v>14.5</v>
      </c>
      <c r="D41" s="118">
        <v>12.8</v>
      </c>
      <c r="E41" s="119">
        <v>11.5</v>
      </c>
      <c r="F41" s="118">
        <v>10.4</v>
      </c>
      <c r="G41" s="119">
        <v>8.7</v>
      </c>
      <c r="H41" s="118">
        <v>7.8</v>
      </c>
      <c r="I41" s="119">
        <v>7.5</v>
      </c>
      <c r="J41" s="120">
        <v>7.3</v>
      </c>
      <c r="K41" s="80"/>
    </row>
    <row r="42">
      <c r="A42" s="138" t="s">
        <v>134</v>
      </c>
      <c r="B42" s="146">
        <v>18.2</v>
      </c>
      <c r="C42" s="152">
        <v>14.9</v>
      </c>
      <c r="D42" s="118">
        <v>12.6</v>
      </c>
      <c r="E42" s="152">
        <v>11.1</v>
      </c>
      <c r="F42" s="118">
        <v>9.6</v>
      </c>
      <c r="G42" s="152">
        <v>8.6</v>
      </c>
      <c r="H42" s="118">
        <v>8.0</v>
      </c>
      <c r="I42" s="152">
        <v>7.6</v>
      </c>
      <c r="J42" s="120">
        <v>7.2</v>
      </c>
      <c r="K42" s="46"/>
    </row>
    <row r="43">
      <c r="A43" s="118" t="s">
        <v>147</v>
      </c>
      <c r="B43" s="153">
        <f t="shared" ref="B43:J43" si="3">AVERAGE(B25:B42)</f>
        <v>18.2</v>
      </c>
      <c r="C43" s="153">
        <f t="shared" si="3"/>
        <v>14.5</v>
      </c>
      <c r="D43" s="153">
        <f t="shared" si="3"/>
        <v>12.2</v>
      </c>
      <c r="E43" s="153">
        <f t="shared" si="3"/>
        <v>10.7</v>
      </c>
      <c r="F43" s="153">
        <f t="shared" si="3"/>
        <v>9.6</v>
      </c>
      <c r="G43" s="153">
        <f t="shared" si="3"/>
        <v>8.7</v>
      </c>
      <c r="H43" s="153">
        <f t="shared" si="3"/>
        <v>8</v>
      </c>
      <c r="I43" s="153">
        <f t="shared" si="3"/>
        <v>7.6</v>
      </c>
      <c r="J43" s="153">
        <f t="shared" si="3"/>
        <v>7.3</v>
      </c>
    </row>
    <row r="44">
      <c r="A44" s="118" t="s">
        <v>142</v>
      </c>
      <c r="B44" s="150">
        <f t="shared" ref="B44:J44" si="4">STDEV(B25:B42)</f>
        <v>0.4284033284</v>
      </c>
      <c r="C44" s="150">
        <f t="shared" si="4"/>
        <v>0.242535625</v>
      </c>
      <c r="D44" s="150">
        <f t="shared" si="4"/>
        <v>0.3497898529</v>
      </c>
      <c r="E44" s="150">
        <f t="shared" si="4"/>
        <v>0.3940737465</v>
      </c>
      <c r="F44" s="150">
        <f t="shared" si="4"/>
        <v>0.3009787954</v>
      </c>
      <c r="G44" s="150">
        <f t="shared" si="4"/>
        <v>0.3289913283</v>
      </c>
      <c r="H44" s="150">
        <f t="shared" si="4"/>
        <v>0.2249182858</v>
      </c>
      <c r="I44" s="150">
        <f t="shared" si="4"/>
        <v>0.1714985851</v>
      </c>
      <c r="J44" s="150">
        <f t="shared" si="4"/>
        <v>0.145521375</v>
      </c>
    </row>
    <row r="46">
      <c r="A46" s="154" t="s">
        <v>148</v>
      </c>
      <c r="B46" s="155" t="s">
        <v>149</v>
      </c>
    </row>
    <row r="47">
      <c r="A47" s="63" t="s">
        <v>150</v>
      </c>
      <c r="B47" s="63">
        <v>4.3</v>
      </c>
    </row>
    <row r="48">
      <c r="A48" s="63" t="s">
        <v>151</v>
      </c>
      <c r="B48" s="63">
        <v>4.4</v>
      </c>
    </row>
    <row r="49">
      <c r="A49" s="63" t="s">
        <v>152</v>
      </c>
      <c r="B49" s="63">
        <v>4.7</v>
      </c>
    </row>
    <row r="50">
      <c r="A50" s="63" t="s">
        <v>153</v>
      </c>
      <c r="B50" s="63">
        <v>4.2</v>
      </c>
    </row>
    <row r="51">
      <c r="A51" s="63" t="s">
        <v>154</v>
      </c>
      <c r="B51" s="63">
        <v>4.3</v>
      </c>
    </row>
    <row r="52">
      <c r="A52" s="63" t="s">
        <v>155</v>
      </c>
      <c r="B52" s="63">
        <v>4.4</v>
      </c>
    </row>
    <row r="53">
      <c r="A53" s="63" t="s">
        <v>156</v>
      </c>
      <c r="B53" s="63">
        <v>4.8</v>
      </c>
    </row>
    <row r="54">
      <c r="A54" s="63" t="s">
        <v>157</v>
      </c>
      <c r="B54" s="63">
        <v>4.6</v>
      </c>
    </row>
    <row r="55">
      <c r="A55" s="63" t="s">
        <v>158</v>
      </c>
      <c r="B55" s="63">
        <v>4.4</v>
      </c>
    </row>
    <row r="56">
      <c r="A56" s="63" t="s">
        <v>159</v>
      </c>
      <c r="B56" s="63">
        <v>4.7</v>
      </c>
    </row>
    <row r="57">
      <c r="A57" s="63" t="s">
        <v>160</v>
      </c>
      <c r="B57" s="63">
        <v>4.8</v>
      </c>
    </row>
    <row r="58">
      <c r="A58" s="63" t="s">
        <v>161</v>
      </c>
      <c r="B58" s="63">
        <v>4.3</v>
      </c>
    </row>
    <row r="59">
      <c r="A59" s="63" t="s">
        <v>162</v>
      </c>
      <c r="B59" s="63">
        <v>4.5</v>
      </c>
    </row>
    <row r="60">
      <c r="A60" s="63" t="s">
        <v>163</v>
      </c>
      <c r="B60" s="63">
        <v>4.6</v>
      </c>
    </row>
    <row r="61">
      <c r="A61" s="63" t="s">
        <v>164</v>
      </c>
      <c r="B61" s="63">
        <v>4.6</v>
      </c>
    </row>
    <row r="62">
      <c r="A62" s="63" t="s">
        <v>165</v>
      </c>
      <c r="B62" s="63">
        <v>4.5</v>
      </c>
    </row>
    <row r="63">
      <c r="A63" s="63" t="s">
        <v>166</v>
      </c>
      <c r="B63" s="63">
        <v>4.8</v>
      </c>
    </row>
    <row r="64">
      <c r="A64" s="63" t="s">
        <v>167</v>
      </c>
      <c r="B64" s="63">
        <v>4.9</v>
      </c>
    </row>
    <row r="65">
      <c r="A65" s="63" t="s">
        <v>168</v>
      </c>
      <c r="B65" s="63">
        <v>4.6</v>
      </c>
    </row>
    <row r="66">
      <c r="A66" s="63" t="s">
        <v>169</v>
      </c>
      <c r="B66" s="63">
        <v>4.4</v>
      </c>
    </row>
    <row r="67">
      <c r="A67" s="63" t="s">
        <v>170</v>
      </c>
      <c r="B67" s="63">
        <v>4.5</v>
      </c>
    </row>
    <row r="68">
      <c r="A68" s="63" t="s">
        <v>171</v>
      </c>
      <c r="B68" s="63">
        <v>4.4</v>
      </c>
    </row>
    <row r="69">
      <c r="A69" s="63" t="s">
        <v>172</v>
      </c>
      <c r="B69" s="63">
        <v>4.6</v>
      </c>
    </row>
    <row r="70">
      <c r="A70" s="63" t="s">
        <v>173</v>
      </c>
      <c r="B70" s="63">
        <v>4.7</v>
      </c>
    </row>
    <row r="71">
      <c r="A71" s="63" t="s">
        <v>174</v>
      </c>
      <c r="B71" s="63">
        <v>4.3</v>
      </c>
    </row>
    <row r="72">
      <c r="A72" s="63" t="s">
        <v>175</v>
      </c>
      <c r="B72" s="63">
        <v>4.7</v>
      </c>
    </row>
    <row r="73">
      <c r="A73" s="63" t="s">
        <v>176</v>
      </c>
      <c r="B73" s="63">
        <v>4.6</v>
      </c>
    </row>
    <row r="74">
      <c r="A74" s="63" t="s">
        <v>177</v>
      </c>
      <c r="B74" s="63">
        <v>4.8</v>
      </c>
    </row>
    <row r="75">
      <c r="A75" s="63" t="s">
        <v>178</v>
      </c>
      <c r="B75" s="63">
        <v>4.9</v>
      </c>
    </row>
    <row r="76">
      <c r="A76" s="63" t="s">
        <v>179</v>
      </c>
      <c r="B76" s="63">
        <v>4.8</v>
      </c>
    </row>
    <row r="77">
      <c r="A77" s="63" t="s">
        <v>180</v>
      </c>
      <c r="B77" s="63">
        <v>4.7</v>
      </c>
    </row>
    <row r="78">
      <c r="A78" s="63" t="s">
        <v>181</v>
      </c>
      <c r="B78" s="63">
        <v>4.8</v>
      </c>
    </row>
    <row r="79">
      <c r="A79" s="63" t="s">
        <v>182</v>
      </c>
      <c r="B79" s="63">
        <v>4.6</v>
      </c>
    </row>
    <row r="80">
      <c r="A80" s="72" t="s">
        <v>183</v>
      </c>
      <c r="B80" s="72">
        <v>4.5</v>
      </c>
    </row>
    <row r="81">
      <c r="A81" s="118" t="s">
        <v>184</v>
      </c>
      <c r="B81" s="156">
        <f>AVERAGE(B47:B80)</f>
        <v>4.579411765</v>
      </c>
      <c r="C81" s="157"/>
    </row>
  </sheetData>
  <mergeCells count="8">
    <mergeCell ref="A1:A2"/>
    <mergeCell ref="B1:F1"/>
    <mergeCell ref="G1:G2"/>
    <mergeCell ref="G3:G20"/>
    <mergeCell ref="A23:A24"/>
    <mergeCell ref="B23:J23"/>
    <mergeCell ref="K23:K24"/>
    <mergeCell ref="K25:K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185</v>
      </c>
      <c r="B1" s="64" t="s">
        <v>186</v>
      </c>
      <c r="C1" s="118" t="s">
        <v>142</v>
      </c>
      <c r="D1" s="64" t="s">
        <v>185</v>
      </c>
      <c r="E1" s="64" t="s">
        <v>186</v>
      </c>
      <c r="F1" s="118" t="s">
        <v>142</v>
      </c>
      <c r="G1" s="118" t="s">
        <v>187</v>
      </c>
    </row>
    <row r="2">
      <c r="A2" s="158">
        <v>0.0</v>
      </c>
      <c r="B2" s="159">
        <v>21.0</v>
      </c>
      <c r="C2" s="160">
        <f>peltier!B22</f>
        <v>0.4297742225</v>
      </c>
      <c r="D2" s="158">
        <v>0.0</v>
      </c>
      <c r="E2" s="161">
        <v>18.2</v>
      </c>
      <c r="F2" s="162">
        <f>peltier!B$44</f>
        <v>0.4284033284</v>
      </c>
      <c r="G2" s="163">
        <v>4.6</v>
      </c>
    </row>
    <row r="3">
      <c r="A3" s="158">
        <v>15.0</v>
      </c>
      <c r="B3" s="159">
        <v>18.15</v>
      </c>
      <c r="C3" s="160">
        <f>peltier!C22</f>
        <v>0.2765331594</v>
      </c>
      <c r="D3" s="158">
        <v>15.0</v>
      </c>
      <c r="E3" s="161">
        <v>14.5</v>
      </c>
      <c r="F3" s="162">
        <f>peltier!C$44</f>
        <v>0.242535625</v>
      </c>
    </row>
    <row r="4">
      <c r="A4" s="158">
        <v>30.0</v>
      </c>
      <c r="B4" s="159">
        <v>16.35</v>
      </c>
      <c r="C4" s="160">
        <f>peltier!D22</f>
        <v>0.2500326776</v>
      </c>
      <c r="D4" s="158">
        <v>30.0</v>
      </c>
      <c r="E4" s="161">
        <v>12.2</v>
      </c>
      <c r="F4" s="162">
        <f>peltier!D$44</f>
        <v>0.3497898529</v>
      </c>
    </row>
    <row r="5">
      <c r="A5" s="158">
        <v>45.0</v>
      </c>
      <c r="B5" s="159">
        <v>15.1</v>
      </c>
      <c r="C5" s="160">
        <f>peltier!E22</f>
        <v>0.3052910323</v>
      </c>
      <c r="D5" s="158">
        <v>45.0</v>
      </c>
      <c r="E5" s="161">
        <v>10.7</v>
      </c>
      <c r="F5" s="162">
        <f>peltier!E$44</f>
        <v>0.3940737465</v>
      </c>
    </row>
    <row r="6">
      <c r="A6" s="158">
        <v>60.0</v>
      </c>
      <c r="B6" s="159">
        <v>14.65</v>
      </c>
      <c r="C6" s="160">
        <f>peltier!F22</f>
        <v>0.2634611256</v>
      </c>
      <c r="D6" s="158">
        <v>60.0</v>
      </c>
      <c r="E6" s="161">
        <v>9.6</v>
      </c>
      <c r="F6" s="162">
        <f>peltier!F$44</f>
        <v>0.3009787954</v>
      </c>
    </row>
    <row r="7">
      <c r="D7" s="64">
        <v>75.0</v>
      </c>
      <c r="E7" s="161">
        <v>8.7</v>
      </c>
      <c r="F7" s="162">
        <f>peltier!G$44</f>
        <v>0.3289913283</v>
      </c>
    </row>
    <row r="8">
      <c r="D8" s="64">
        <v>90.0</v>
      </c>
      <c r="E8" s="161">
        <v>8.0</v>
      </c>
      <c r="F8" s="162">
        <f>peltier!H$44</f>
        <v>0.2249182858</v>
      </c>
    </row>
    <row r="9">
      <c r="D9" s="64">
        <v>105.0</v>
      </c>
      <c r="E9" s="161">
        <v>7.6</v>
      </c>
      <c r="F9" s="162">
        <f>peltier!I$44</f>
        <v>0.1714985851</v>
      </c>
    </row>
    <row r="10">
      <c r="D10" s="64">
        <v>120.0</v>
      </c>
      <c r="E10" s="161">
        <v>7.3</v>
      </c>
      <c r="F10" s="162">
        <f>peltier!J$44</f>
        <v>0.145521375</v>
      </c>
    </row>
    <row r="17">
      <c r="C17" s="160"/>
      <c r="D17" s="160"/>
      <c r="E17" s="162"/>
      <c r="F17" s="160"/>
      <c r="G17" s="160"/>
    </row>
  </sheetData>
  <drawing r:id="rId1"/>
</worksheet>
</file>