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ation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<sst xmlns="http://schemas.openxmlformats.org/spreadsheetml/2006/main" count="36" uniqueCount="36">
  <si>
    <t xml:space="preserve">NOAA Solar Calculations - Change any of the highlighted cells to get solar position data for that location and time-of-day for a year.</t>
  </si>
  <si>
    <t xml:space="preserve">Date</t>
  </si>
  <si>
    <t xml:space="preserve">Time (hrs past local midnight)</t>
  </si>
  <si>
    <t xml:space="preserve">Julian Day</t>
  </si>
  <si>
    <t xml:space="preserve">Julian Century</t>
  </si>
  <si>
    <t xml:space="preserve">Geom Mean Long Sun (deg)</t>
  </si>
  <si>
    <t xml:space="preserve">Geom Mean Anom Sun (deg)</t>
  </si>
  <si>
    <t xml:space="preserve">Eccent Earth Orbit</t>
  </si>
  <si>
    <t xml:space="preserve">Sun Eq of Ctr</t>
  </si>
  <si>
    <t xml:space="preserve">Sun True Long (deg)</t>
  </si>
  <si>
    <t xml:space="preserve">Sun True Anom (deg)</t>
  </si>
  <si>
    <t xml:space="preserve">Sun Rad Vector (AUs)</t>
  </si>
  <si>
    <t xml:space="preserve">Sun App Long (deg)</t>
  </si>
  <si>
    <t xml:space="preserve">Mean Obliq Ecliptic (deg)</t>
  </si>
  <si>
    <t xml:space="preserve">Obliq Corr (deg)</t>
  </si>
  <si>
    <t xml:space="preserve">Sun Rt Ascen (deg)</t>
  </si>
  <si>
    <t xml:space="preserve">Sun Declin (deg)</t>
  </si>
  <si>
    <t xml:space="preserve">var y</t>
  </si>
  <si>
    <t xml:space="preserve">Eq of Time (minutes)</t>
  </si>
  <si>
    <t xml:space="preserve">HA Sunrise (deg)</t>
  </si>
  <si>
    <t xml:space="preserve">Solar Noon (LST)</t>
  </si>
  <si>
    <t xml:space="preserve">Sunrise Time (LST)</t>
  </si>
  <si>
    <t xml:space="preserve">Sunset Time (LST)</t>
  </si>
  <si>
    <t xml:space="preserve">Sunlight Duration (minutes)</t>
  </si>
  <si>
    <t xml:space="preserve">True Solar Time (min)</t>
  </si>
  <si>
    <t xml:space="preserve">Hour Angle (deg)</t>
  </si>
  <si>
    <t xml:space="preserve">Solar Zenith Angle (deg)</t>
  </si>
  <si>
    <t xml:space="preserve">Solar Elevation Angle (deg)</t>
  </si>
  <si>
    <t xml:space="preserve">Approx Atmospheric Refraction (deg)</t>
  </si>
  <si>
    <t xml:space="preserve">Solar Elevation corrected for atm refraction (deg)</t>
  </si>
  <si>
    <t xml:space="preserve">Solar Azimuth Angle (deg cw from N)</t>
  </si>
  <si>
    <t xml:space="preserve">Latitude (+ to N)</t>
  </si>
  <si>
    <t xml:space="preserve">Longitude (+ to E)</t>
  </si>
  <si>
    <t xml:space="preserve">Time Zone (+ to E)</t>
  </si>
  <si>
    <t xml:space="preserve">Local Time (hrs)</t>
  </si>
  <si>
    <t xml:space="preserve">Year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</si>
</sst>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h:mm:ss;@"/>
    <numFmt numFmtId="167" formatCode="0.00"/>
    <numFmt numFmtId="168" formatCode="0.00000000"/>
    <numFmt numFmtId="169" formatCode="hh:mm:ss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Analemma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Calculations!$AH$1</c:f>
              <c:strCache>
                <c:ptCount val="1"/>
                <c:pt idx="0">
                  <c:v>Solar Azimuth Angle (deg cw from N)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Calculations!$AE$2:$AE$367</c:f>
              <c:numCache>
                <c:formatCode>General</c:formatCode>
                <c:ptCount val="366"/>
                <c:pt idx="0">
                  <c:v>41.0814376580714</c:v>
                </c:pt>
                <c:pt idx="1">
                  <c:v>41.1439267883864</c:v>
                </c:pt>
                <c:pt idx="2">
                  <c:v>41.2137679479498</c:v>
                </c:pt>
                <c:pt idx="3">
                  <c:v>41.2909369504766</c:v>
                </c:pt>
                <c:pt idx="4">
                  <c:v>41.3754065451336</c:v>
                </c:pt>
                <c:pt idx="5">
                  <c:v>41.4671464490133</c:v>
                </c:pt>
                <c:pt idx="6">
                  <c:v>41.5661233816152</c:v>
                </c:pt>
                <c:pt idx="7">
                  <c:v>41.6723011011632</c:v>
                </c:pt>
                <c:pt idx="8">
                  <c:v>41.7856404425905</c:v>
                </c:pt>
                <c:pt idx="9">
                  <c:v>41.9060993570238</c:v>
                </c:pt>
                <c:pt idx="10">
                  <c:v>42.0336329526078</c:v>
                </c:pt>
                <c:pt idx="11">
                  <c:v>42.1681935365165</c:v>
                </c:pt>
                <c:pt idx="12">
                  <c:v>42.3097306580026</c:v>
                </c:pt>
                <c:pt idx="13">
                  <c:v>42.4581911523533</c:v>
                </c:pt>
                <c:pt idx="14">
                  <c:v>42.6135191856233</c:v>
                </c:pt>
                <c:pt idx="15">
                  <c:v>42.7756563000299</c:v>
                </c:pt>
                <c:pt idx="16">
                  <c:v>42.9445414599086</c:v>
                </c:pt>
                <c:pt idx="17">
                  <c:v>43.1201110981339</c:v>
                </c:pt>
                <c:pt idx="18">
                  <c:v>43.3022991629286</c:v>
                </c:pt>
                <c:pt idx="19">
                  <c:v>43.4910371649893</c:v>
                </c:pt>
                <c:pt idx="20">
                  <c:v>43.6862542248725</c:v>
                </c:pt>
                <c:pt idx="21">
                  <c:v>43.887877120595</c:v>
                </c:pt>
                <c:pt idx="22">
                  <c:v>44.09583033541</c:v>
                </c:pt>
                <c:pt idx="23">
                  <c:v>44.3100361057327</c:v>
                </c:pt>
                <c:pt idx="24">
                  <c:v>44.5304144691982</c:v>
                </c:pt>
                <c:pt idx="25">
                  <c:v>44.7568833128345</c:v>
                </c:pt>
                <c:pt idx="26">
                  <c:v>44.9893584213517</c:v>
                </c:pt>
                <c:pt idx="27">
                  <c:v>45.227753525543</c:v>
                </c:pt>
                <c:pt idx="28">
                  <c:v>45.4719803508008</c:v>
                </c:pt>
                <c:pt idx="29">
                  <c:v>45.7219486657545</c:v>
                </c:pt>
                <c:pt idx="30">
                  <c:v>45.9775663310375</c:v>
                </c:pt>
                <c:pt idx="31">
                  <c:v>46.2387393481886</c:v>
                </c:pt>
                <c:pt idx="32">
                  <c:v>46.5053719086951</c:v>
                </c:pt>
                <c:pt idx="33">
                  <c:v>46.7773664431813</c:v>
                </c:pt>
                <c:pt idx="34">
                  <c:v>47.0546236707446</c:v>
                </c:pt>
                <c:pt idx="35">
                  <c:v>47.337042648427</c:v>
                </c:pt>
                <c:pt idx="36">
                  <c:v>47.6245208208253</c:v>
                </c:pt>
                <c:pt idx="37">
                  <c:v>47.9169540698181</c:v>
                </c:pt>
                <c:pt idx="38">
                  <c:v>48.2142367643869</c:v>
                </c:pt>
                <c:pt idx="39">
                  <c:v>48.5162618105069</c:v>
                </c:pt>
                <c:pt idx="40">
                  <c:v>48.8229207010718</c:v>
                </c:pt>
                <c:pt idx="41">
                  <c:v>49.1341035658051</c:v>
                </c:pt>
                <c:pt idx="42">
                  <c:v>49.4496992211125</c:v>
                </c:pt>
                <c:pt idx="43">
                  <c:v>49.7695952198112</c:v>
                </c:pt>
                <c:pt idx="44">
                  <c:v>50.0936779006723</c:v>
                </c:pt>
                <c:pt idx="45">
                  <c:v>50.4218324377054</c:v>
                </c:pt>
                <c:pt idx="46">
                  <c:v>50.7539428890915</c:v>
                </c:pt>
                <c:pt idx="47">
                  <c:v>51.0898922456948</c:v>
                </c:pt>
                <c:pt idx="48">
                  <c:v>51.4295624790401</c:v>
                </c:pt>
                <c:pt idx="49">
                  <c:v>51.7728345886688</c:v>
                </c:pt>
                <c:pt idx="50">
                  <c:v>52.1195886487606</c:v>
                </c:pt>
                <c:pt idx="51">
                  <c:v>52.4697038539133</c:v>
                </c:pt>
                <c:pt idx="52">
                  <c:v>52.8230585639648</c:v>
                </c:pt>
                <c:pt idx="53">
                  <c:v>53.1795303477427</c:v>
                </c:pt>
                <c:pt idx="54">
                  <c:v>53.5389960256176</c:v>
                </c:pt>
                <c:pt idx="55">
                  <c:v>53.9013317107474</c:v>
                </c:pt>
                <c:pt idx="56">
                  <c:v>54.2664128488757</c:v>
                </c:pt>
                <c:pt idx="57">
                  <c:v>54.6341142565765</c:v>
                </c:pt>
                <c:pt idx="58">
                  <c:v>55.0043101578148</c:v>
                </c:pt>
                <c:pt idx="59">
                  <c:v>55.3768742187076</c:v>
                </c:pt>
                <c:pt idx="60">
                  <c:v>55.7516795803572</c:v>
                </c:pt>
                <c:pt idx="61">
                  <c:v>56.128598889653</c:v>
                </c:pt>
                <c:pt idx="62">
                  <c:v>56.507504327918</c:v>
                </c:pt>
                <c:pt idx="63">
                  <c:v>56.8882676372932</c:v>
                </c:pt>
                <c:pt idx="64">
                  <c:v>57.2707601447544</c:v>
                </c:pt>
                <c:pt idx="65">
                  <c:v>57.654852783658</c:v>
                </c:pt>
                <c:pt idx="66">
                  <c:v>58.040416112718</c:v>
                </c:pt>
                <c:pt idx="67">
                  <c:v>58.4273203323192</c:v>
                </c:pt>
                <c:pt idx="68">
                  <c:v>58.8154352980839</c:v>
                </c:pt>
                <c:pt idx="69">
                  <c:v>59.204630531602</c:v>
                </c:pt>
                <c:pt idx="70">
                  <c:v>59.5947752282513</c:v>
                </c:pt>
                <c:pt idx="71">
                  <c:v>59.9857382620333</c:v>
                </c:pt>
                <c:pt idx="72">
                  <c:v>60.3773881873564</c:v>
                </c:pt>
                <c:pt idx="73">
                  <c:v>60.7695932377044</c:v>
                </c:pt>
                <c:pt idx="74">
                  <c:v>61.1622213211337</c:v>
                </c:pt>
                <c:pt idx="75">
                  <c:v>61.5551400125447</c:v>
                </c:pt>
                <c:pt idx="76">
                  <c:v>61.948216542686</c:v>
                </c:pt>
                <c:pt idx="77">
                  <c:v>62.3413177838399</c:v>
                </c:pt>
                <c:pt idx="78">
                  <c:v>62.7343102321664</c:v>
                </c:pt>
                <c:pt idx="79">
                  <c:v>63.1270599866635</c:v>
                </c:pt>
                <c:pt idx="80">
                  <c:v>63.5194327247283</c:v>
                </c:pt>
                <c:pt idx="81">
                  <c:v>63.9112936742984</c:v>
                </c:pt>
                <c:pt idx="82">
                  <c:v>64.3025075825615</c:v>
                </c:pt>
                <c:pt idx="83">
                  <c:v>64.6929386812402</c:v>
                </c:pt>
                <c:pt idx="84">
                  <c:v>65.0824506484548</c:v>
                </c:pt>
                <c:pt idx="85">
                  <c:v>65.4709065671844</c:v>
                </c:pt>
                <c:pt idx="86">
                  <c:v>65.8581688803695</c:v>
                </c:pt>
                <c:pt idx="87">
                  <c:v>66.244099342694</c:v>
                </c:pt>
                <c:pt idx="88">
                  <c:v>66.6285589691321</c:v>
                </c:pt>
                <c:pt idx="89">
                  <c:v>67.0114079803416</c:v>
                </c:pt>
                <c:pt idx="90">
                  <c:v>67.3925057450352</c:v>
                </c:pt>
                <c:pt idx="91">
                  <c:v>67.7717107194777</c:v>
                </c:pt>
                <c:pt idx="92">
                  <c:v>68.148880384311</c:v>
                </c:pt>
                <c:pt idx="93">
                  <c:v>68.5238711789431</c:v>
                </c:pt>
                <c:pt idx="94">
                  <c:v>68.8965384338026</c:v>
                </c:pt>
                <c:pt idx="95">
                  <c:v>69.266736300822</c:v>
                </c:pt>
                <c:pt idx="96">
                  <c:v>69.6343176825897</c:v>
                </c:pt>
                <c:pt idx="97">
                  <c:v>69.9991341606962</c:v>
                </c:pt>
                <c:pt idx="98">
                  <c:v>70.3610359239192</c:v>
                </c:pt>
                <c:pt idx="99">
                  <c:v>70.7198716969986</c:v>
                </c:pt>
                <c:pt idx="100">
                  <c:v>71.0754886708963</c:v>
                </c:pt>
                <c:pt idx="101">
                  <c:v>71.4277324356001</c:v>
                </c:pt>
                <c:pt idx="102">
                  <c:v>71.7764469167129</c:v>
                </c:pt>
                <c:pt idx="103">
                  <c:v>72.1214743172715</c:v>
                </c:pt>
                <c:pt idx="104">
                  <c:v>72.4626550664807</c:v>
                </c:pt>
                <c:pt idx="105">
                  <c:v>72.7998277773048</c:v>
                </c:pt>
                <c:pt idx="106">
                  <c:v>73.1328292151536</c:v>
                </c:pt>
                <c:pt idx="107">
                  <c:v>73.4614942802253</c:v>
                </c:pt>
                <c:pt idx="108">
                  <c:v>73.7856560064076</c:v>
                </c:pt>
                <c:pt idx="109">
                  <c:v>74.105145580036</c:v>
                </c:pt>
                <c:pt idx="110">
                  <c:v>74.4197923822031</c:v>
                </c:pt>
                <c:pt idx="111">
                  <c:v>74.7294240587382</c:v>
                </c:pt>
                <c:pt idx="112">
                  <c:v>75.0338666224212</c:v>
                </c:pt>
                <c:pt idx="113">
                  <c:v>75.33294459244</c:v>
                </c:pt>
                <c:pt idx="114">
                  <c:v>75.6264811765258</c:v>
                </c:pt>
                <c:pt idx="115">
                  <c:v>75.9142985016111</c:v>
                </c:pt>
                <c:pt idx="116">
                  <c:v>76.1962178992123</c:v>
                </c:pt>
                <c:pt idx="117">
                  <c:v>76.4720602520087</c:v>
                </c:pt>
                <c:pt idx="118">
                  <c:v>76.7416464082587</c:v>
                </c:pt>
                <c:pt idx="119">
                  <c:v>77.0047976707108</c:v>
                </c:pt>
                <c:pt idx="120">
                  <c:v>77.2613363664849</c:v>
                </c:pt>
                <c:pt idx="121">
                  <c:v>77.5110865039782</c:v>
                </c:pt>
                <c:pt idx="122">
                  <c:v>77.753874522135</c:v>
                </c:pt>
                <c:pt idx="123">
                  <c:v>77.9895301363614</c:v>
                </c:pt>
                <c:pt idx="124">
                  <c:v>78.2178872838925</c:v>
                </c:pt>
                <c:pt idx="125">
                  <c:v>78.4387851695419</c:v>
                </c:pt>
                <c:pt idx="126">
                  <c:v>78.6520694103713</c:v>
                </c:pt>
                <c:pt idx="127">
                  <c:v>78.8575932749792</c:v>
                </c:pt>
                <c:pt idx="128">
                  <c:v>79.05521900977</c:v>
                </c:pt>
                <c:pt idx="129">
                  <c:v>79.2448192408218</c:v>
                </c:pt>
                <c:pt idx="130">
                  <c:v>79.4262784358593</c:v>
                </c:pt>
                <c:pt idx="131">
                  <c:v>79.5994944065269</c:v>
                </c:pt>
                <c:pt idx="132">
                  <c:v>79.7643798267886</c:v>
                </c:pt>
                <c:pt idx="133">
                  <c:v>79.9208637390767</c:v>
                </c:pt>
                <c:pt idx="134">
                  <c:v>80.0688930160344</c:v>
                </c:pt>
                <c:pt idx="135">
                  <c:v>80.2084337426086</c:v>
                </c:pt>
                <c:pt idx="136">
                  <c:v>80.3394724811489</c:v>
                </c:pt>
                <c:pt idx="137">
                  <c:v>80.4620173813189</c:v>
                </c:pt>
                <c:pt idx="138">
                  <c:v>80.5760990972616</c:v>
                </c:pt>
                <c:pt idx="139">
                  <c:v>80.6817714767335</c:v>
                </c:pt>
                <c:pt idx="140">
                  <c:v>80.7791119909212</c:v>
                </c:pt>
                <c:pt idx="141">
                  <c:v>80.8682218793005</c:v>
                </c:pt>
                <c:pt idx="142">
                  <c:v>80.9492259910648</c:v>
                </c:pt>
                <c:pt idx="143">
                  <c:v>81.0222723130058</c:v>
                </c:pt>
                <c:pt idx="144">
                  <c:v>81.0875311829148</c:v>
                </c:pt>
                <c:pt idx="145">
                  <c:v>81.145194197089</c:v>
                </c:pt>
                <c:pt idx="146">
                  <c:v>81.1954728298661</c:v>
                </c:pt>
                <c:pt idx="147">
                  <c:v>81.2385967917557</c:v>
                </c:pt>
                <c:pt idx="148">
                  <c:v>81.2748121602236</c:v>
                </c:pt>
                <c:pt idx="149">
                  <c:v>81.3043793231192</c:v>
                </c:pt>
                <c:pt idx="150">
                  <c:v>81.3275707788673</c:v>
                </c:pt>
                <c:pt idx="151">
                  <c:v>81.344668839724</c:v>
                </c:pt>
                <c:pt idx="152">
                  <c:v>81.3559632846391</c:v>
                </c:pt>
                <c:pt idx="153">
                  <c:v>81.3617490066953</c:v>
                </c:pt>
                <c:pt idx="154">
                  <c:v>81.3623236969426</c:v>
                </c:pt>
                <c:pt idx="155">
                  <c:v>81.3579856020391</c:v>
                </c:pt>
                <c:pt idx="156">
                  <c:v>81.349031387766</c:v>
                </c:pt>
                <c:pt idx="157">
                  <c:v>81.3357541346175</c:v>
                </c:pt>
                <c:pt idx="158">
                  <c:v>81.3184414855639</c:v>
                </c:pt>
                <c:pt idx="159">
                  <c:v>81.2973739601134</c:v>
                </c:pt>
                <c:pt idx="160">
                  <c:v>81.2728234431486</c:v>
                </c:pt>
                <c:pt idx="161">
                  <c:v>81.2450518519328</c:v>
                </c:pt>
                <c:pt idx="162">
                  <c:v>81.2143099802485</c:v>
                </c:pt>
                <c:pt idx="163">
                  <c:v>81.1808365149517</c:v>
                </c:pt>
                <c:pt idx="164">
                  <c:v>81.1448572172938</c:v>
                </c:pt>
                <c:pt idx="165">
                  <c:v>81.1065842591691</c:v>
                </c:pt>
                <c:pt idx="166">
                  <c:v>81.0662157029366</c:v>
                </c:pt>
                <c:pt idx="167">
                  <c:v>81.0239351125513</c:v>
                </c:pt>
                <c:pt idx="168">
                  <c:v>80.9799112833634</c:v>
                </c:pt>
                <c:pt idx="169">
                  <c:v>80.9342980779838</c:v>
                </c:pt>
                <c:pt idx="170">
                  <c:v>80.8872343560135</c:v>
                </c:pt>
                <c:pt idx="171">
                  <c:v>80.8388439860767</c:v>
                </c:pt>
                <c:pt idx="172">
                  <c:v>80.7892359294495</c:v>
                </c:pt>
                <c:pt idx="173">
                  <c:v>80.7385043855289</c:v>
                </c:pt>
                <c:pt idx="174">
                  <c:v>80.6867289904281</c:v>
                </c:pt>
                <c:pt idx="175">
                  <c:v>80.6339750610332</c:v>
                </c:pt>
                <c:pt idx="176">
                  <c:v>80.5802938779078</c:v>
                </c:pt>
                <c:pt idx="177">
                  <c:v>80.5257230014408</c:v>
                </c:pt>
                <c:pt idx="178">
                  <c:v>80.4702866165812</c:v>
                </c:pt>
                <c:pt idx="179">
                  <c:v>80.4139959023866</c:v>
                </c:pt>
                <c:pt idx="180">
                  <c:v>80.3568494234101</c:v>
                </c:pt>
                <c:pt idx="181">
                  <c:v>80.2988335406637</c:v>
                </c:pt>
                <c:pt idx="182">
                  <c:v>80.2399228405154</c:v>
                </c:pt>
                <c:pt idx="183">
                  <c:v>80.1800805804154</c:v>
                </c:pt>
                <c:pt idx="184">
                  <c:v>80.1192591507843</c:v>
                </c:pt>
                <c:pt idx="185">
                  <c:v>80.0574005527523</c:v>
                </c:pt>
                <c:pt idx="186">
                  <c:v>79.9944368917088</c:v>
                </c:pt>
                <c:pt idx="187">
                  <c:v>79.9302908868053</c:v>
                </c:pt>
                <c:pt idx="188">
                  <c:v>79.8648763966647</c:v>
                </c:pt>
                <c:pt idx="189">
                  <c:v>79.7980989615785</c:v>
                </c:pt>
                <c:pt idx="190">
                  <c:v>79.7298563624383</c:v>
                </c:pt>
                <c:pt idx="191">
                  <c:v>79.660039196538</c:v>
                </c:pt>
                <c:pt idx="192">
                  <c:v>79.5885314702168</c:v>
                </c:pt>
                <c:pt idx="193">
                  <c:v>79.5152112080926</c:v>
                </c:pt>
                <c:pt idx="194">
                  <c:v>79.4399510783589</c:v>
                </c:pt>
                <c:pt idx="195">
                  <c:v>79.3626190333093</c:v>
                </c:pt>
                <c:pt idx="196">
                  <c:v>79.2830789639023</c:v>
                </c:pt>
                <c:pt idx="197">
                  <c:v>79.2011913668128</c:v>
                </c:pt>
                <c:pt idx="198">
                  <c:v>79.1168140220265</c:v>
                </c:pt>
                <c:pt idx="199">
                  <c:v>79.0298026786487</c:v>
                </c:pt>
                <c:pt idx="200">
                  <c:v>78.9400117462152</c:v>
                </c:pt>
                <c:pt idx="201">
                  <c:v>78.847294988435</c:v>
                </c:pt>
                <c:pt idx="202">
                  <c:v>78.7515062159578</c:v>
                </c:pt>
                <c:pt idx="203">
                  <c:v>78.6524999744807</c:v>
                </c:pt>
                <c:pt idx="204">
                  <c:v>78.5501322242613</c:v>
                </c:pt>
                <c:pt idx="205">
                  <c:v>78.4442610069419</c:v>
                </c:pt>
                <c:pt idx="206">
                  <c:v>78.3347470954791</c:v>
                </c:pt>
                <c:pt idx="207">
                  <c:v>78.2214546229502</c:v>
                </c:pt>
                <c:pt idx="208">
                  <c:v>78.1042516860617</c:v>
                </c:pt>
                <c:pt idx="209">
                  <c:v>77.9830109193159</c:v>
                </c:pt>
                <c:pt idx="210">
                  <c:v>77.8576100360168</c:v>
                </c:pt>
                <c:pt idx="211">
                  <c:v>77.7279323325825</c:v>
                </c:pt>
                <c:pt idx="212">
                  <c:v>77.5938671530035</c:v>
                </c:pt>
                <c:pt idx="213">
                  <c:v>77.455310310707</c:v>
                </c:pt>
                <c:pt idx="214">
                  <c:v>77.3121644655838</c:v>
                </c:pt>
                <c:pt idx="215">
                  <c:v>77.1643394544399</c:v>
                </c:pt>
                <c:pt idx="216">
                  <c:v>77.0117525736995</c:v>
                </c:pt>
                <c:pt idx="217">
                  <c:v>76.8543288137487</c:v>
                </c:pt>
                <c:pt idx="218">
                  <c:v>76.6920010448715</c:v>
                </c:pt>
                <c:pt idx="219">
                  <c:v>76.5247101552895</c:v>
                </c:pt>
                <c:pt idx="220">
                  <c:v>76.3524051423402</c:v>
                </c:pt>
                <c:pt idx="221">
                  <c:v>76.175043158327</c:v>
                </c:pt>
                <c:pt idx="222">
                  <c:v>75.9925895130117</c:v>
                </c:pt>
                <c:pt idx="223">
                  <c:v>75.8050176351218</c:v>
                </c:pt>
                <c:pt idx="224">
                  <c:v>75.6123089955704</c:v>
                </c:pt>
                <c:pt idx="225">
                  <c:v>75.4144529953627</c:v>
                </c:pt>
                <c:pt idx="226">
                  <c:v>75.211446821363</c:v>
                </c:pt>
                <c:pt idx="227">
                  <c:v>75.0032952732405</c:v>
                </c:pt>
                <c:pt idx="228">
                  <c:v>74.790010564994</c:v>
                </c:pt>
                <c:pt idx="229">
                  <c:v>74.5716121044702</c:v>
                </c:pt>
                <c:pt idx="230">
                  <c:v>74.3481262542631</c:v>
                </c:pt>
                <c:pt idx="231">
                  <c:v>74.1195860772974</c:v>
                </c:pt>
                <c:pt idx="232">
                  <c:v>73.8860310702862</c:v>
                </c:pt>
                <c:pt idx="233">
                  <c:v>73.6475068880757</c:v>
                </c:pt>
                <c:pt idx="234">
                  <c:v>73.4040650617332</c:v>
                </c:pt>
                <c:pt idx="235">
                  <c:v>73.155762713001</c:v>
                </c:pt>
                <c:pt idx="236">
                  <c:v>72.9026622675366</c:v>
                </c:pt>
                <c:pt idx="237">
                  <c:v>72.6448311691197</c:v>
                </c:pt>
                <c:pt idx="238">
                  <c:v>72.3823415967735</c:v>
                </c:pt>
                <c:pt idx="239">
                  <c:v>72.1152701865162</c:v>
                </c:pt>
                <c:pt idx="240">
                  <c:v>71.8436977592265</c:v>
                </c:pt>
                <c:pt idx="241">
                  <c:v>71.5677090558882</c:v>
                </c:pt>
                <c:pt idx="242">
                  <c:v>71.2873924812697</c:v>
                </c:pt>
                <c:pt idx="243">
                  <c:v>71.0028398568914</c:v>
                </c:pt>
                <c:pt idx="244">
                  <c:v>70.714146183957</c:v>
                </c:pt>
                <c:pt idx="245">
                  <c:v>70.4214094167524</c:v>
                </c:pt>
                <c:pt idx="246">
                  <c:v>70.1247302468617</c:v>
                </c:pt>
                <c:pt idx="247">
                  <c:v>69.8242118984184</c:v>
                </c:pt>
                <c:pt idx="248">
                  <c:v>69.51995993448</c:v>
                </c:pt>
                <c:pt idx="249">
                  <c:v>69.2120820745097</c:v>
                </c:pt>
                <c:pt idx="250">
                  <c:v>68.9006880228631</c:v>
                </c:pt>
                <c:pt idx="251">
                  <c:v>68.5858893080781</c:v>
                </c:pt>
                <c:pt idx="252">
                  <c:v>68.2677991327275</c:v>
                </c:pt>
                <c:pt idx="253">
                  <c:v>67.9465322335056</c:v>
                </c:pt>
                <c:pt idx="254">
                  <c:v>67.6222047512</c:v>
                </c:pt>
                <c:pt idx="255">
                  <c:v>67.2949341101438</c:v>
                </c:pt>
                <c:pt idx="256">
                  <c:v>66.9648389067337</c:v>
                </c:pt>
                <c:pt idx="257">
                  <c:v>66.6320388065542</c:v>
                </c:pt>
                <c:pt idx="258">
                  <c:v>66.2966544496591</c:v>
                </c:pt>
                <c:pt idx="259">
                  <c:v>65.9588073635321</c:v>
                </c:pt>
                <c:pt idx="260">
                  <c:v>65.618619883253</c:v>
                </c:pt>
                <c:pt idx="261">
                  <c:v>65.2762150783979</c:v>
                </c:pt>
                <c:pt idx="262">
                  <c:v>64.9317166861945</c:v>
                </c:pt>
                <c:pt idx="263">
                  <c:v>64.5852490504769</c:v>
                </c:pt>
                <c:pt idx="264">
                  <c:v>64.2369370659721</c:v>
                </c:pt>
                <c:pt idx="265">
                  <c:v>63.8869061274812</c:v>
                </c:pt>
                <c:pt idx="266">
                  <c:v>63.5352820835164</c:v>
                </c:pt>
                <c:pt idx="267">
                  <c:v>63.1821911939778</c:v>
                </c:pt>
                <c:pt idx="268">
                  <c:v>62.8277600914631</c:v>
                </c:pt>
                <c:pt idx="269">
                  <c:v>62.4721157458229</c:v>
                </c:pt>
                <c:pt idx="270">
                  <c:v>62.1153854315904</c:v>
                </c:pt>
                <c:pt idx="271">
                  <c:v>61.7576966979269</c:v>
                </c:pt>
                <c:pt idx="272">
                  <c:v>61.3991773407481</c:v>
                </c:pt>
                <c:pt idx="273">
                  <c:v>61.0399553767159</c:v>
                </c:pt>
                <c:pt idx="274">
                  <c:v>60.6801590187799</c:v>
                </c:pt>
                <c:pt idx="275">
                  <c:v>60.3199166529984</c:v>
                </c:pt>
                <c:pt idx="276">
                  <c:v>59.959356816361</c:v>
                </c:pt>
                <c:pt idx="277">
                  <c:v>59.5986081753706</c:v>
                </c:pt>
                <c:pt idx="278">
                  <c:v>59.2377995051483</c:v>
                </c:pt>
                <c:pt idx="279">
                  <c:v>58.8770596688448</c:v>
                </c:pt>
                <c:pt idx="280">
                  <c:v>58.5165175971672</c:v>
                </c:pt>
                <c:pt idx="281">
                  <c:v>58.1563022678306</c:v>
                </c:pt>
                <c:pt idx="282">
                  <c:v>57.7965426847709</c:v>
                </c:pt>
                <c:pt idx="283">
                  <c:v>57.4373678569779</c:v>
                </c:pt>
                <c:pt idx="284">
                  <c:v>57.0789067768001</c:v>
                </c:pt>
                <c:pt idx="285">
                  <c:v>56.7212883976071</c:v>
                </c:pt>
                <c:pt idx="286">
                  <c:v>56.3646416107106</c:v>
                </c:pt>
                <c:pt idx="287">
                  <c:v>56.0090952214374</c:v>
                </c:pt>
                <c:pt idx="288">
                  <c:v>55.6547779242884</c:v>
                </c:pt>
                <c:pt idx="289">
                  <c:v>55.3018182771096</c:v>
                </c:pt>
                <c:pt idx="290">
                  <c:v>54.9503446742185</c:v>
                </c:pt>
                <c:pt idx="291">
                  <c:v>54.600485318447</c:v>
                </c:pt>
                <c:pt idx="292">
                  <c:v>54.2523681920597</c:v>
                </c:pt>
                <c:pt idx="293">
                  <c:v>53.9061210265256</c:v>
                </c:pt>
                <c:pt idx="294">
                  <c:v>53.5618712711264</c:v>
                </c:pt>
                <c:pt idx="295">
                  <c:v>53.2197460603898</c:v>
                </c:pt>
                <c:pt idx="296">
                  <c:v>52.8798721803449</c:v>
                </c:pt>
                <c:pt idx="297">
                  <c:v>52.5423760336063</c:v>
                </c:pt>
                <c:pt idx="298">
                  <c:v>52.2073836032897</c:v>
                </c:pt>
                <c:pt idx="299">
                  <c:v>51.8750204157763</c:v>
                </c:pt>
                <c:pt idx="300">
                  <c:v>51.5454115023379</c:v>
                </c:pt>
                <c:pt idx="301">
                  <c:v>51.2186813596431</c:v>
                </c:pt>
                <c:pt idx="302">
                  <c:v>50.8949539091673</c:v>
                </c:pt>
                <c:pt idx="303">
                  <c:v>50.5743524555194</c:v>
                </c:pt>
                <c:pt idx="304">
                  <c:v>50.2569996437212</c:v>
                </c:pt>
                <c:pt idx="305">
                  <c:v>49.9430174154499</c:v>
                </c:pt>
                <c:pt idx="306">
                  <c:v>49.6325269642711</c:v>
                </c:pt>
                <c:pt idx="307">
                  <c:v>49.3256486898851</c:v>
                </c:pt>
                <c:pt idx="308">
                  <c:v>49.0225021514053</c:v>
                </c:pt>
                <c:pt idx="309">
                  <c:v>48.7232060196857</c:v>
                </c:pt>
                <c:pt idx="310">
                  <c:v>48.4278780287234</c:v>
                </c:pt>
                <c:pt idx="311">
                  <c:v>48.1366349261447</c:v>
                </c:pt>
                <c:pt idx="312">
                  <c:v>47.8495924227962</c:v>
                </c:pt>
                <c:pt idx="313">
                  <c:v>47.5668651414536</c:v>
                </c:pt>
                <c:pt idx="314">
                  <c:v>47.2885665646669</c:v>
                </c:pt>
                <c:pt idx="315">
                  <c:v>47.014808981752</c:v>
                </c:pt>
                <c:pt idx="316">
                  <c:v>46.7457034349458</c:v>
                </c:pt>
                <c:pt idx="317">
                  <c:v>46.4813596647426</c:v>
                </c:pt>
                <c:pt idx="318">
                  <c:v>46.2218860544297</c:v>
                </c:pt>
                <c:pt idx="319">
                  <c:v>45.9673895738407</c:v>
                </c:pt>
                <c:pt idx="320">
                  <c:v>45.7179757223521</c:v>
                </c:pt>
                <c:pt idx="321">
                  <c:v>45.473748471154</c:v>
                </c:pt>
                <c:pt idx="322">
                  <c:v>45.2348102048223</c:v>
                </c:pt>
                <c:pt idx="323">
                  <c:v>45.0012616622386</c:v>
                </c:pt>
                <c:pt idx="324">
                  <c:v>44.7732018768964</c:v>
                </c:pt>
                <c:pt idx="325">
                  <c:v>44.5507281166552</c:v>
                </c:pt>
                <c:pt idx="326">
                  <c:v>44.3339358229962</c:v>
                </c:pt>
                <c:pt idx="327">
                  <c:v>44.1229185498564</c:v>
                </c:pt>
                <c:pt idx="328">
                  <c:v>43.9177679021172</c:v>
                </c:pt>
                <c:pt idx="329">
                  <c:v>43.7185734738411</c:v>
                </c:pt>
                <c:pt idx="330">
                  <c:v>43.5254227863543</c:v>
                </c:pt>
                <c:pt idx="331">
                  <c:v>43.3384012262873</c:v>
                </c:pt>
                <c:pt idx="332">
                  <c:v>43.157591983696</c:v>
                </c:pt>
                <c:pt idx="333">
                  <c:v>42.9830759903938</c:v>
                </c:pt>
                <c:pt idx="334">
                  <c:v>42.8149318586374</c:v>
                </c:pt>
                <c:pt idx="335">
                  <c:v>42.6532358203196</c:v>
                </c:pt>
                <c:pt idx="336">
                  <c:v>42.4980616668266</c:v>
                </c:pt>
                <c:pt idx="337">
                  <c:v>42.349480689733</c:v>
                </c:pt>
                <c:pt idx="338">
                  <c:v>42.2075616225058</c:v>
                </c:pt>
                <c:pt idx="339">
                  <c:v>42.0723705834036</c:v>
                </c:pt>
                <c:pt idx="340">
                  <c:v>41.9439710197536</c:v>
                </c:pt>
                <c:pt idx="341">
                  <c:v>41.8224236537986</c:v>
                </c:pt>
                <c:pt idx="342">
                  <c:v>41.7077864303032</c:v>
                </c:pt>
                <c:pt idx="343">
                  <c:v>41.6001144661086</c:v>
                </c:pt>
                <c:pt idx="344">
                  <c:v>41.499460001827</c:v>
                </c:pt>
                <c:pt idx="345">
                  <c:v>41.4058723558568</c:v>
                </c:pt>
                <c:pt idx="346">
                  <c:v>41.3193978808975</c:v>
                </c:pt>
                <c:pt idx="347">
                  <c:v>41.2400799231364</c:v>
                </c:pt>
                <c:pt idx="348">
                  <c:v>41.1679587842637</c:v>
                </c:pt>
                <c:pt idx="349">
                  <c:v>41.1030716864702</c:v>
                </c:pt>
                <c:pt idx="350">
                  <c:v>41.0454527405591</c:v>
                </c:pt>
                <c:pt idx="351">
                  <c:v>40.9951329172959</c:v>
                </c:pt>
                <c:pt idx="352">
                  <c:v>40.952140022101</c:v>
                </c:pt>
                <c:pt idx="353">
                  <c:v>40.9164986731726</c:v>
                </c:pt>
                <c:pt idx="354">
                  <c:v>40.8882302831099</c:v>
                </c:pt>
                <c:pt idx="355">
                  <c:v>40.8673530440873</c:v>
                </c:pt>
                <c:pt idx="356">
                  <c:v>40.8538819166106</c:v>
                </c:pt>
                <c:pt idx="357">
                  <c:v>40.8478286218651</c:v>
                </c:pt>
                <c:pt idx="358">
                  <c:v>40.8492016376488</c:v>
                </c:pt>
                <c:pt idx="359">
                  <c:v>40.85800619786</c:v>
                </c:pt>
                <c:pt idx="360">
                  <c:v>40.8742442954916</c:v>
                </c:pt>
                <c:pt idx="361">
                  <c:v>40.8979146890671</c:v>
                </c:pt>
                <c:pt idx="362">
                  <c:v>40.9290129124313</c:v>
                </c:pt>
                <c:pt idx="363">
                  <c:v>40.9675312877974</c:v>
                </c:pt>
                <c:pt idx="364">
                  <c:v>41.0134589419331</c:v>
                </c:pt>
                <c:pt idx="365">
                  <c:v>41.0667818253577</c:v>
                </c:pt>
              </c:numCache>
            </c:numRef>
          </c:xVal>
          <c:yVal>
            <c:numRef>
              <c:f>Calculations!$AH$2:$AH$367</c:f>
              <c:numCache>
                <c:formatCode>General</c:formatCode>
                <c:ptCount val="366"/>
                <c:pt idx="0">
                  <c:v>167.317268311712</c:v>
                </c:pt>
                <c:pt idx="1">
                  <c:v>167.15259550842</c:v>
                </c:pt>
                <c:pt idx="2">
                  <c:v>166.986944032842</c:v>
                </c:pt>
                <c:pt idx="3">
                  <c:v>166.820394571147</c:v>
                </c:pt>
                <c:pt idx="4">
                  <c:v>166.653026795139</c:v>
                </c:pt>
                <c:pt idx="5">
                  <c:v>166.484919310412</c:v>
                </c:pt>
                <c:pt idx="6">
                  <c:v>166.316149601109</c:v>
                </c:pt>
                <c:pt idx="7">
                  <c:v>166.146793971292</c:v>
                </c:pt>
                <c:pt idx="8">
                  <c:v>165.976927482972</c:v>
                </c:pt>
                <c:pt idx="9">
                  <c:v>165.806623890865</c:v>
                </c:pt>
                <c:pt idx="10">
                  <c:v>165.635955573961</c:v>
                </c:pt>
                <c:pt idx="11">
                  <c:v>165.464993464038</c:v>
                </c:pt>
                <c:pt idx="12">
                  <c:v>165.293806971246</c:v>
                </c:pt>
                <c:pt idx="13">
                  <c:v>165.122463906933</c:v>
                </c:pt>
                <c:pt idx="14">
                  <c:v>164.951030403895</c:v>
                </c:pt>
                <c:pt idx="15">
                  <c:v>164.77957083424</c:v>
                </c:pt>
                <c:pt idx="16">
                  <c:v>164.608147725083</c:v>
                </c:pt>
                <c:pt idx="17">
                  <c:v>164.436821672305</c:v>
                </c:pt>
                <c:pt idx="18">
                  <c:v>164.265651252592</c:v>
                </c:pt>
                <c:pt idx="19">
                  <c:v>164.094692934017</c:v>
                </c:pt>
                <c:pt idx="20">
                  <c:v>163.924000985389</c:v>
                </c:pt>
                <c:pt idx="21">
                  <c:v>163.75362738463</c:v>
                </c:pt>
                <c:pt idx="22">
                  <c:v>163.583621726426</c:v>
                </c:pt>
                <c:pt idx="23">
                  <c:v>163.414031129379</c:v>
                </c:pt>
                <c:pt idx="24">
                  <c:v>163.244900142903</c:v>
                </c:pt>
                <c:pt idx="25">
                  <c:v>163.076270654095</c:v>
                </c:pt>
                <c:pt idx="26">
                  <c:v>162.908181794777</c:v>
                </c:pt>
                <c:pt idx="27">
                  <c:v>162.740669848915</c:v>
                </c:pt>
                <c:pt idx="28">
                  <c:v>162.573768160598</c:v>
                </c:pt>
                <c:pt idx="29">
                  <c:v>162.40750704273</c:v>
                </c:pt>
                <c:pt idx="30">
                  <c:v>162.241913686582</c:v>
                </c:pt>
                <c:pt idx="31">
                  <c:v>162.077012072315</c:v>
                </c:pt>
                <c:pt idx="32">
                  <c:v>161.91282288057</c:v>
                </c:pt>
                <c:pt idx="33">
                  <c:v>161.749363405189</c:v>
                </c:pt>
                <c:pt idx="34">
                  <c:v>161.586647467107</c:v>
                </c:pt>
                <c:pt idx="35">
                  <c:v>161.424685329418</c:v>
                </c:pt>
                <c:pt idx="36">
                  <c:v>161.263483613609</c:v>
                </c:pt>
                <c:pt idx="37">
                  <c:v>161.103045216888</c:v>
                </c:pt>
                <c:pt idx="38">
                  <c:v>160.943369230552</c:v>
                </c:pt>
                <c:pt idx="39">
                  <c:v>160.784450859262</c:v>
                </c:pt>
                <c:pt idx="40">
                  <c:v>160.626281341081</c:v>
                </c:pt>
                <c:pt idx="41">
                  <c:v>160.468847868109</c:v>
                </c:pt>
                <c:pt idx="42">
                  <c:v>160.312133507497</c:v>
                </c:pt>
                <c:pt idx="43">
                  <c:v>160.156117122603</c:v>
                </c:pt>
                <c:pt idx="44">
                  <c:v>160.00077329402</c:v>
                </c:pt>
                <c:pt idx="45">
                  <c:v>159.846072240159</c:v>
                </c:pt>
                <c:pt idx="46">
                  <c:v>159.691979737088</c:v>
                </c:pt>
                <c:pt idx="47">
                  <c:v>159.53845703722</c:v>
                </c:pt>
                <c:pt idx="48">
                  <c:v>159.3854607865</c:v>
                </c:pt>
                <c:pt idx="49">
                  <c:v>159.232942939647</c:v>
                </c:pt>
                <c:pt idx="50">
                  <c:v>159.080850673015</c:v>
                </c:pt>
                <c:pt idx="51">
                  <c:v>158.929126294604</c:v>
                </c:pt>
                <c:pt idx="52">
                  <c:v>158.777707150729</c:v>
                </c:pt>
                <c:pt idx="53">
                  <c:v>158.626525528817</c:v>
                </c:pt>
                <c:pt idx="54">
                  <c:v>158.475508555812</c:v>
                </c:pt>
                <c:pt idx="55">
                  <c:v>158.324578091613</c:v>
                </c:pt>
                <c:pt idx="56">
                  <c:v>158.173650616987</c:v>
                </c:pt>
                <c:pt idx="57">
                  <c:v>158.022637115346</c:v>
                </c:pt>
                <c:pt idx="58">
                  <c:v>157.871442947799</c:v>
                </c:pt>
                <c:pt idx="59">
                  <c:v>157.719967720843</c:v>
                </c:pt>
                <c:pt idx="60">
                  <c:v>157.568105146087</c:v>
                </c:pt>
                <c:pt idx="61">
                  <c:v>157.415742891352</c:v>
                </c:pt>
                <c:pt idx="62">
                  <c:v>157.262762422527</c:v>
                </c:pt>
                <c:pt idx="63">
                  <c:v>157.109038835518</c:v>
                </c:pt>
                <c:pt idx="64">
                  <c:v>156.954440677675</c:v>
                </c:pt>
                <c:pt idx="65">
                  <c:v>156.798829758044</c:v>
                </c:pt>
                <c:pt idx="66">
                  <c:v>156.642060945829</c:v>
                </c:pt>
                <c:pt idx="67">
                  <c:v>156.483981956457</c:v>
                </c:pt>
                <c:pt idx="68">
                  <c:v>156.32443312465</c:v>
                </c:pt>
                <c:pt idx="69">
                  <c:v>156.163247163939</c:v>
                </c:pt>
                <c:pt idx="70">
                  <c:v>156.000248912108</c:v>
                </c:pt>
                <c:pt idx="71">
                  <c:v>155.835255062046</c:v>
                </c:pt>
                <c:pt idx="72">
                  <c:v>155.668073877599</c:v>
                </c:pt>
                <c:pt idx="73">
                  <c:v>155.498504894016</c:v>
                </c:pt>
                <c:pt idx="74">
                  <c:v>155.3263386027</c:v>
                </c:pt>
                <c:pt idx="75">
                  <c:v>155.151356120023</c:v>
                </c:pt>
                <c:pt idx="76">
                  <c:v>154.973328840093</c:v>
                </c:pt>
                <c:pt idx="77">
                  <c:v>154.792018071471</c:v>
                </c:pt>
                <c:pt idx="78">
                  <c:v>154.607174657956</c:v>
                </c:pt>
                <c:pt idx="79">
                  <c:v>154.418538583755</c:v>
                </c:pt>
                <c:pt idx="80">
                  <c:v>154.225838563512</c:v>
                </c:pt>
                <c:pt idx="81">
                  <c:v>154.028791617907</c:v>
                </c:pt>
                <c:pt idx="82">
                  <c:v>153.827102635782</c:v>
                </c:pt>
                <c:pt idx="83">
                  <c:v>153.620463924061</c:v>
                </c:pt>
                <c:pt idx="84">
                  <c:v>153.40855474705</c:v>
                </c:pt>
                <c:pt idx="85">
                  <c:v>153.191040857113</c:v>
                </c:pt>
                <c:pt idx="86">
                  <c:v>152.967574019173</c:v>
                </c:pt>
                <c:pt idx="87">
                  <c:v>152.737791531987</c:v>
                </c:pt>
                <c:pt idx="88">
                  <c:v>152.501315749757</c:v>
                </c:pt>
                <c:pt idx="89">
                  <c:v>152.257753608318</c:v>
                </c:pt>
                <c:pt idx="90">
                  <c:v>152.006696160894</c:v>
                </c:pt>
                <c:pt idx="91">
                  <c:v>151.747718129316</c:v>
                </c:pt>
                <c:pt idx="92">
                  <c:v>151.480377477595</c:v>
                </c:pt>
                <c:pt idx="93">
                  <c:v>151.204215015837</c:v>
                </c:pt>
                <c:pt idx="94">
                  <c:v>150.918754043812</c:v>
                </c:pt>
                <c:pt idx="95">
                  <c:v>150.623500044855</c:v>
                </c:pt>
                <c:pt idx="96">
                  <c:v>150.31794044243</c:v>
                </c:pt>
                <c:pt idx="97">
                  <c:v>150.001544433434</c:v>
                </c:pt>
                <c:pt idx="98">
                  <c:v>149.673762914296</c:v>
                </c:pt>
                <c:pt idx="99">
                  <c:v>149.334028518124</c:v>
                </c:pt>
                <c:pt idx="100">
                  <c:v>148.981755783501</c:v>
                </c:pt>
                <c:pt idx="101">
                  <c:v>148.616341478183</c:v>
                </c:pt>
                <c:pt idx="102">
                  <c:v>148.237165103696</c:v>
                </c:pt>
                <c:pt idx="103">
                  <c:v>147.843589609873</c:v>
                </c:pt>
                <c:pt idx="104">
                  <c:v>147.434962351518</c:v>
                </c:pt>
                <c:pt idx="105">
                  <c:v>147.010616322678</c:v>
                </c:pt>
                <c:pt idx="106">
                  <c:v>146.569871707399</c:v>
                </c:pt>
                <c:pt idx="107">
                  <c:v>146.112037789178</c:v>
                </c:pt>
                <c:pt idx="108">
                  <c:v>145.636415264636</c:v>
                </c:pt>
                <c:pt idx="109">
                  <c:v>145.142299009903</c:v>
                </c:pt>
                <c:pt idx="110">
                  <c:v>144.628981350871</c:v>
                </c:pt>
                <c:pt idx="111">
                  <c:v>144.095755890419</c:v>
                </c:pt>
                <c:pt idx="112">
                  <c:v>143.541921946823</c:v>
                </c:pt>
                <c:pt idx="113">
                  <c:v>142.966789657443</c:v>
                </c:pt>
                <c:pt idx="114">
                  <c:v>142.369685800129</c:v>
                </c:pt>
                <c:pt idx="115">
                  <c:v>141.749960381106</c:v>
                </c:pt>
                <c:pt idx="116">
                  <c:v>141.106994032004</c:v>
                </c:pt>
                <c:pt idx="117">
                  <c:v>140.440206249634</c:v>
                </c:pt>
                <c:pt idx="118">
                  <c:v>139.749064499582</c:v>
                </c:pt>
                <c:pt idx="119">
                  <c:v>139.033094188119</c:v>
                </c:pt>
                <c:pt idx="120">
                  <c:v>138.291889485962</c:v>
                </c:pt>
                <c:pt idx="121">
                  <c:v>137.525124961486</c:v>
                </c:pt>
                <c:pt idx="122">
                  <c:v>136.732567950046</c:v>
                </c:pt>
                <c:pt idx="123">
                  <c:v>135.914091549929</c:v>
                </c:pt>
                <c:pt idx="124">
                  <c:v>135.06968809456</c:v>
                </c:pt>
                <c:pt idx="125">
                  <c:v>134.199482905493</c:v>
                </c:pt>
                <c:pt idx="126">
                  <c:v>133.303748082703</c:v>
                </c:pt>
                <c:pt idx="127">
                  <c:v>132.38291603934</c:v>
                </c:pt>
                <c:pt idx="128">
                  <c:v>131.437592439911</c:v>
                </c:pt>
                <c:pt idx="129">
                  <c:v>130.4685681564</c:v>
                </c:pt>
                <c:pt idx="130">
                  <c:v>129.47682981999</c:v>
                </c:pt>
                <c:pt idx="131">
                  <c:v>128.463568520169</c:v>
                </c:pt>
                <c:pt idx="132">
                  <c:v>127.430186192447</c:v>
                </c:pt>
                <c:pt idx="133">
                  <c:v>126.378299244386</c:v>
                </c:pt>
                <c:pt idx="134">
                  <c:v>125.309739000454</c:v>
                </c:pt>
                <c:pt idx="135">
                  <c:v>124.226548601913</c:v>
                </c:pt>
                <c:pt idx="136">
                  <c:v>123.130976079221</c:v>
                </c:pt>
                <c:pt idx="137">
                  <c:v>122.025463420692</c:v>
                </c:pt>
                <c:pt idx="138">
                  <c:v>120.91263158924</c:v>
                </c:pt>
                <c:pt idx="139">
                  <c:v>119.795261583921</c:v>
                </c:pt>
                <c:pt idx="140">
                  <c:v>118.67627179728</c:v>
                </c:pt>
                <c:pt idx="141">
                  <c:v>117.558692074601</c:v>
                </c:pt>
                <c:pt idx="142">
                  <c:v>116.445635026893</c:v>
                </c:pt>
                <c:pt idx="143">
                  <c:v>115.340265275924</c:v>
                </c:pt>
                <c:pt idx="144">
                  <c:v>114.245767407735</c:v>
                </c:pt>
                <c:pt idx="145">
                  <c:v>113.165313473195</c:v>
                </c:pt>
                <c:pt idx="146">
                  <c:v>112.102030895716</c:v>
                </c:pt>
                <c:pt idx="147">
                  <c:v>111.058971625347</c:v>
                </c:pt>
                <c:pt idx="148">
                  <c:v>110.039083316835</c:v>
                </c:pt>
                <c:pt idx="149">
                  <c:v>109.045183211707</c:v>
                </c:pt>
                <c:pt idx="150">
                  <c:v>108.079935278109</c:v>
                </c:pt>
                <c:pt idx="151">
                  <c:v>107.145831016569</c:v>
                </c:pt>
                <c:pt idx="152">
                  <c:v>106.245174184696</c:v>
                </c:pt>
                <c:pt idx="153">
                  <c:v>105.380069539235</c:v>
                </c:pt>
                <c:pt idx="154">
                  <c:v>104.552415548584</c:v>
                </c:pt>
                <c:pt idx="155">
                  <c:v>103.763900900283</c:v>
                </c:pt>
                <c:pt idx="156">
                  <c:v>103.016004521111</c:v>
                </c:pt>
                <c:pt idx="157">
                  <c:v>102.309998745507</c:v>
                </c:pt>
                <c:pt idx="158">
                  <c:v>101.646955211711</c:v>
                </c:pt>
                <c:pt idx="159">
                  <c:v>101.027753033639</c:v>
                </c:pt>
                <c:pt idx="160">
                  <c:v>100.453088787511</c:v>
                </c:pt>
                <c:pt idx="161">
                  <c:v>99.9234878624108</c:v>
                </c:pt>
                <c:pt idx="162">
                  <c:v>99.4393167494592</c:v>
                </c:pt>
                <c:pt idx="163">
                  <c:v>99.0007958810275</c:v>
                </c:pt>
                <c:pt idx="164">
                  <c:v>98.6080126756306</c:v>
                </c:pt>
                <c:pt idx="165">
                  <c:v>98.2609344924404</c:v>
                </c:pt>
                <c:pt idx="166">
                  <c:v>97.9594212487313</c:v>
                </c:pt>
                <c:pt idx="167">
                  <c:v>97.7032375018069</c:v>
                </c:pt>
                <c:pt idx="168">
                  <c:v>97.4920638423068</c:v>
                </c:pt>
                <c:pt idx="169">
                  <c:v>97.3255074870507</c:v>
                </c:pt>
                <c:pt idx="170">
                  <c:v>97.2031119961704</c:v>
                </c:pt>
                <c:pt idx="171">
                  <c:v>97.1243660707552</c:v>
                </c:pt>
                <c:pt idx="172">
                  <c:v>97.0887114137943</c:v>
                </c:pt>
                <c:pt idx="173">
                  <c:v>97.0955496589132</c:v>
                </c:pt>
                <c:pt idx="174">
                  <c:v>97.1442483887966</c:v>
                </c:pt>
                <c:pt idx="175">
                  <c:v>97.2341462786541</c:v>
                </c:pt>
                <c:pt idx="176">
                  <c:v>97.3645574102139</c:v>
                </c:pt>
                <c:pt idx="177">
                  <c:v>97.5347748090002</c:v>
                </c:pt>
                <c:pt idx="178">
                  <c:v>97.7440732625973</c:v>
                </c:pt>
                <c:pt idx="179">
                  <c:v>97.9917114806777</c:v>
                </c:pt>
                <c:pt idx="180">
                  <c:v>98.2769336591879</c:v>
                </c:pt>
                <c:pt idx="181">
                  <c:v>98.5989705116065</c:v>
                </c:pt>
                <c:pt idx="182">
                  <c:v>98.9570398298923</c:v>
                </c:pt>
                <c:pt idx="183">
                  <c:v>99.3503466368889</c:v>
                </c:pt>
                <c:pt idx="184">
                  <c:v>99.7780829907263</c:v>
                </c:pt>
                <c:pt idx="185">
                  <c:v>100.239427500269</c:v>
                </c:pt>
                <c:pt idx="186">
                  <c:v>100.733544609066</c:v>
                </c:pt>
                <c:pt idx="187">
                  <c:v>101.259583703551</c:v>
                </c:pt>
                <c:pt idx="188">
                  <c:v>101.816678099437</c:v>
                </c:pt>
                <c:pt idx="189">
                  <c:v>102.403943958491</c:v>
                </c:pt>
                <c:pt idx="190">
                  <c:v>103.020479185869</c:v>
                </c:pt>
                <c:pt idx="191">
                  <c:v>103.665362356204</c:v>
                </c:pt>
                <c:pt idx="192">
                  <c:v>104.33765171437</c:v>
                </c:pt>
                <c:pt idx="193">
                  <c:v>105.03638429437</c:v>
                </c:pt>
                <c:pt idx="194">
                  <c:v>105.760575197032</c:v>
                </c:pt>
                <c:pt idx="195">
                  <c:v>106.509217064039</c:v>
                </c:pt>
                <c:pt idx="196">
                  <c:v>107.281279782283</c:v>
                </c:pt>
                <c:pt idx="197">
                  <c:v>108.075710448535</c:v>
                </c:pt>
                <c:pt idx="198">
                  <c:v>108.891433619991</c:v>
                </c:pt>
                <c:pt idx="199">
                  <c:v>109.727351871276</c:v>
                </c:pt>
                <c:pt idx="200">
                  <c:v>110.582346673223</c:v>
                </c:pt>
                <c:pt idx="201">
                  <c:v>111.455279602881</c:v>
                </c:pt>
                <c:pt idx="202">
                  <c:v>112.344993888224</c:v>
                </c:pt>
                <c:pt idx="203">
                  <c:v>113.25031628465</c:v>
                </c:pt>
                <c:pt idx="204">
                  <c:v>114.170059274003</c:v>
                </c:pt>
                <c:pt idx="205">
                  <c:v>115.103023570395</c:v>
                </c:pt>
                <c:pt idx="206">
                  <c:v>116.048000910949</c:v>
                </c:pt>
                <c:pt idx="207">
                  <c:v>117.00377710364</c:v>
                </c:pt>
                <c:pt idx="208">
                  <c:v>117.969135299023</c:v>
                </c:pt>
                <c:pt idx="209">
                  <c:v>118.94285944789</c:v>
                </c:pt>
                <c:pt idx="210">
                  <c:v>119.92373790289</c:v>
                </c:pt>
                <c:pt idx="211">
                  <c:v>120.910567119054</c:v>
                </c:pt>
                <c:pt idx="212">
                  <c:v>121.902155406083</c:v>
                </c:pt>
                <c:pt idx="213">
                  <c:v>122.897326684217</c:v>
                </c:pt>
                <c:pt idx="214">
                  <c:v>123.894924195471</c:v>
                </c:pt>
                <c:pt idx="215">
                  <c:v>124.893814123214</c:v>
                </c:pt>
                <c:pt idx="216">
                  <c:v>125.89288907511</c:v>
                </c:pt>
                <c:pt idx="217">
                  <c:v>126.891071387541</c:v>
                </c:pt>
                <c:pt idx="218">
                  <c:v>127.887316213533</c:v>
                </c:pt>
                <c:pt idx="219">
                  <c:v>128.880614360816</c:v>
                </c:pt>
                <c:pt idx="220">
                  <c:v>129.869994851792</c:v>
                </c:pt>
                <c:pt idx="221">
                  <c:v>130.854527182751</c:v>
                </c:pt>
                <c:pt idx="222">
                  <c:v>131.833323265421</c:v>
                </c:pt>
                <c:pt idx="223">
                  <c:v>132.80553903978</c:v>
                </c:pt>
                <c:pt idx="224">
                  <c:v>133.770375752756</c:v>
                </c:pt>
                <c:pt idx="225">
                  <c:v>134.72708090292</c:v>
                </c:pt>
                <c:pt idx="226">
                  <c:v>135.674948856396</c:v>
                </c:pt>
                <c:pt idx="227">
                  <c:v>136.613321143824</c:v>
                </c:pt>
                <c:pt idx="228">
                  <c:v>137.541586452325</c:v>
                </c:pt>
                <c:pt idx="229">
                  <c:v>138.459180329883</c:v>
                </c:pt>
                <c:pt idx="230">
                  <c:v>139.365584622452</c:v>
                </c:pt>
                <c:pt idx="231">
                  <c:v>140.260326666276</c:v>
                </c:pt>
                <c:pt idx="232">
                  <c:v>141.14297825954</c:v>
                </c:pt>
                <c:pt idx="233">
                  <c:v>142.013154438475</c:v>
                </c:pt>
                <c:pt idx="234">
                  <c:v>142.870512083444</c:v>
                </c:pt>
                <c:pt idx="235">
                  <c:v>143.714748380561</c:v>
                </c:pt>
                <c:pt idx="236">
                  <c:v>144.545599163825</c:v>
                </c:pt>
                <c:pt idx="237">
                  <c:v>145.362837161949</c:v>
                </c:pt>
                <c:pt idx="238">
                  <c:v>146.166270172863</c:v>
                </c:pt>
                <c:pt idx="239">
                  <c:v>146.955739187455</c:v>
                </c:pt>
                <c:pt idx="240">
                  <c:v>147.731116482525</c:v>
                </c:pt>
                <c:pt idx="241">
                  <c:v>148.492303701197</c:v>
                </c:pt>
                <c:pt idx="242">
                  <c:v>149.239229937243</c:v>
                </c:pt>
                <c:pt idx="243">
                  <c:v>149.971849837947</c:v>
                </c:pt>
                <c:pt idx="244">
                  <c:v>150.690141738318</c:v>
                </c:pt>
                <c:pt idx="245">
                  <c:v>151.394105837732</c:v>
                </c:pt>
                <c:pt idx="246">
                  <c:v>152.083762428341</c:v>
                </c:pt>
                <c:pt idx="247">
                  <c:v>152.759150183022</c:v>
                </c:pt>
                <c:pt idx="248">
                  <c:v>153.420324509132</c:v>
                </c:pt>
                <c:pt idx="249">
                  <c:v>154.06735597297</c:v>
                </c:pt>
                <c:pt idx="250">
                  <c:v>154.700328798573</c:v>
                </c:pt>
                <c:pt idx="251">
                  <c:v>155.319339443375</c:v>
                </c:pt>
                <c:pt idx="252">
                  <c:v>155.924495252228</c:v>
                </c:pt>
                <c:pt idx="253">
                  <c:v>156.51591319042</c:v>
                </c:pt>
                <c:pt idx="254">
                  <c:v>157.093718655563</c:v>
                </c:pt>
                <c:pt idx="255">
                  <c:v>157.658044367547</c:v>
                </c:pt>
                <c:pt idx="256">
                  <c:v>158.209029335221</c:v>
                </c:pt>
                <c:pt idx="257">
                  <c:v>158.746817898009</c:v>
                </c:pt>
                <c:pt idx="258">
                  <c:v>159.271558840263</c:v>
                </c:pt>
                <c:pt idx="259">
                  <c:v>159.783404575895</c:v>
                </c:pt>
                <c:pt idx="260">
                  <c:v>160.282510400576</c:v>
                </c:pt>
                <c:pt idx="261">
                  <c:v>160.769033808627</c:v>
                </c:pt>
                <c:pt idx="262">
                  <c:v>161.243133871621</c:v>
                </c:pt>
                <c:pt idx="263">
                  <c:v>161.704970675626</c:v>
                </c:pt>
                <c:pt idx="264">
                  <c:v>162.154704814</c:v>
                </c:pt>
                <c:pt idx="265">
                  <c:v>162.59249693265</c:v>
                </c:pt>
                <c:pt idx="266">
                  <c:v>163.018507324687</c:v>
                </c:pt>
                <c:pt idx="267">
                  <c:v>163.432895571464</c:v>
                </c:pt>
                <c:pt idx="268">
                  <c:v>163.835820227045</c:v>
                </c:pt>
                <c:pt idx="269">
                  <c:v>164.227438543255</c:v>
                </c:pt>
                <c:pt idx="270">
                  <c:v>164.607906232516</c:v>
                </c:pt>
                <c:pt idx="271">
                  <c:v>164.977377265828</c:v>
                </c:pt>
                <c:pt idx="272">
                  <c:v>165.336003703293</c:v>
                </c:pt>
                <c:pt idx="273">
                  <c:v>165.683935554755</c:v>
                </c:pt>
                <c:pt idx="274">
                  <c:v>166.02132066819</c:v>
                </c:pt>
                <c:pt idx="275">
                  <c:v>166.348304643628</c:v>
                </c:pt>
                <c:pt idx="276">
                  <c:v>166.665030770455</c:v>
                </c:pt>
                <c:pt idx="277">
                  <c:v>166.971639986101</c:v>
                </c:pt>
                <c:pt idx="278">
                  <c:v>167.268270854184</c:v>
                </c:pt>
                <c:pt idx="279">
                  <c:v>167.555059560312</c:v>
                </c:pt>
                <c:pt idx="280">
                  <c:v>167.832139923808</c:v>
                </c:pt>
                <c:pt idx="281">
                  <c:v>168.099643423762</c:v>
                </c:pt>
                <c:pt idx="282">
                  <c:v>168.357699237869</c:v>
                </c:pt>
                <c:pt idx="283">
                  <c:v>168.606434292611</c:v>
                </c:pt>
                <c:pt idx="284">
                  <c:v>168.845973323424</c:v>
                </c:pt>
                <c:pt idx="285">
                  <c:v>169.076438943582</c:v>
                </c:pt>
                <c:pt idx="286">
                  <c:v>169.297951720571</c:v>
                </c:pt>
                <c:pt idx="287">
                  <c:v>169.510630258838</c:v>
                </c:pt>
                <c:pt idx="288">
                  <c:v>169.714591287847</c:v>
                </c:pt>
                <c:pt idx="289">
                  <c:v>169.909949754427</c:v>
                </c:pt>
                <c:pt idx="290">
                  <c:v>170.0968189185</c:v>
                </c:pt>
                <c:pt idx="291">
                  <c:v>170.275310451289</c:v>
                </c:pt>
                <c:pt idx="292">
                  <c:v>170.445534535193</c:v>
                </c:pt>
                <c:pt idx="293">
                  <c:v>170.607599964566</c:v>
                </c:pt>
                <c:pt idx="294">
                  <c:v>170.761614246682</c:v>
                </c:pt>
                <c:pt idx="295">
                  <c:v>170.90768370222</c:v>
                </c:pt>
                <c:pt idx="296">
                  <c:v>171.045913564665</c:v>
                </c:pt>
                <c:pt idx="297">
                  <c:v>171.176408078052</c:v>
                </c:pt>
                <c:pt idx="298">
                  <c:v>171.299270592531</c:v>
                </c:pt>
                <c:pt idx="299">
                  <c:v>171.414603657283</c:v>
                </c:pt>
                <c:pt idx="300">
                  <c:v>171.522509110358</c:v>
                </c:pt>
                <c:pt idx="301">
                  <c:v>171.62308816504</c:v>
                </c:pt>
                <c:pt idx="302">
                  <c:v>171.716441492392</c:v>
                </c:pt>
                <c:pt idx="303">
                  <c:v>171.802669299694</c:v>
                </c:pt>
                <c:pt idx="304">
                  <c:v>171.881871404478</c:v>
                </c:pt>
                <c:pt idx="305">
                  <c:v>171.954147303961</c:v>
                </c:pt>
                <c:pt idx="306">
                  <c:v>172.019596239683</c:v>
                </c:pt>
                <c:pt idx="307">
                  <c:v>172.078317257189</c:v>
                </c:pt>
                <c:pt idx="308">
                  <c:v>172.130409260655</c:v>
                </c:pt>
                <c:pt idx="309">
                  <c:v>172.175971062378</c:v>
                </c:pt>
                <c:pt idx="310">
                  <c:v>172.21510142709</c:v>
                </c:pt>
                <c:pt idx="311">
                  <c:v>172.247899111085</c:v>
                </c:pt>
                <c:pt idx="312">
                  <c:v>172.274462896187</c:v>
                </c:pt>
                <c:pt idx="313">
                  <c:v>172.294891618616</c:v>
                </c:pt>
                <c:pt idx="314">
                  <c:v>172.30928419284</c:v>
                </c:pt>
                <c:pt idx="315">
                  <c:v>172.317739630531</c:v>
                </c:pt>
                <c:pt idx="316">
                  <c:v>172.320357054761</c:v>
                </c:pt>
                <c:pt idx="317">
                  <c:v>172.31723570962</c:v>
                </c:pt>
                <c:pt idx="318">
                  <c:v>172.308474965435</c:v>
                </c:pt>
                <c:pt idx="319">
                  <c:v>172.294174319816</c:v>
                </c:pt>
                <c:pt idx="320">
                  <c:v>172.27443339476</c:v>
                </c:pt>
                <c:pt idx="321">
                  <c:v>172.24935193006</c:v>
                </c:pt>
                <c:pt idx="322">
                  <c:v>172.219029773293</c:v>
                </c:pt>
                <c:pt idx="323">
                  <c:v>172.183566866667</c:v>
                </c:pt>
                <c:pt idx="324">
                  <c:v>172.143063231014</c:v>
                </c:pt>
                <c:pt idx="325">
                  <c:v>172.097618947222</c:v>
                </c:pt>
                <c:pt idx="326">
                  <c:v>172.047334135424</c:v>
                </c:pt>
                <c:pt idx="327">
                  <c:v>171.992308932232</c:v>
                </c:pt>
                <c:pt idx="328">
                  <c:v>171.932643466333</c:v>
                </c:pt>
                <c:pt idx="329">
                  <c:v>171.868437832737</c:v>
                </c:pt>
                <c:pt idx="330">
                  <c:v>171.799792065986</c:v>
                </c:pt>
                <c:pt idx="331">
                  <c:v>171.726806112592</c:v>
                </c:pt>
                <c:pt idx="332">
                  <c:v>171.649579802992</c:v>
                </c:pt>
                <c:pt idx="333">
                  <c:v>171.568212823282</c:v>
                </c:pt>
                <c:pt idx="334">
                  <c:v>171.482804686954</c:v>
                </c:pt>
                <c:pt idx="335">
                  <c:v>171.393454706888</c:v>
                </c:pt>
                <c:pt idx="336">
                  <c:v>171.300261967777</c:v>
                </c:pt>
                <c:pt idx="337">
                  <c:v>171.203325299191</c:v>
                </c:pt>
                <c:pt idx="338">
                  <c:v>171.102743249408</c:v>
                </c:pt>
                <c:pt idx="339">
                  <c:v>170.998614060167</c:v>
                </c:pt>
                <c:pt idx="340">
                  <c:v>170.891035642431</c:v>
                </c:pt>
                <c:pt idx="341">
                  <c:v>170.780105553235</c:v>
                </c:pt>
                <c:pt idx="342">
                  <c:v>170.665920973673</c:v>
                </c:pt>
                <c:pt idx="343">
                  <c:v>170.54857868803</c:v>
                </c:pt>
                <c:pt idx="344">
                  <c:v>170.42817506405</c:v>
                </c:pt>
                <c:pt idx="345">
                  <c:v>170.304806034299</c:v>
                </c:pt>
                <c:pt idx="346">
                  <c:v>170.178567078549</c:v>
                </c:pt>
                <c:pt idx="347">
                  <c:v>170.049553207092</c:v>
                </c:pt>
                <c:pt idx="348">
                  <c:v>169.917858944854</c:v>
                </c:pt>
                <c:pt idx="349">
                  <c:v>169.783578316165</c:v>
                </c:pt>
                <c:pt idx="350">
                  <c:v>169.646804830017</c:v>
                </c:pt>
                <c:pt idx="351">
                  <c:v>169.507631465614</c:v>
                </c:pt>
                <c:pt idx="352">
                  <c:v>169.366150658013</c:v>
                </c:pt>
                <c:pt idx="353">
                  <c:v>169.222454283633</c:v>
                </c:pt>
                <c:pt idx="354">
                  <c:v>169.076633645392</c:v>
                </c:pt>
                <c:pt idx="355">
                  <c:v>168.928779457233</c:v>
                </c:pt>
                <c:pt idx="356">
                  <c:v>168.778981827785</c:v>
                </c:pt>
                <c:pt idx="357">
                  <c:v>168.627330242914</c:v>
                </c:pt>
                <c:pt idx="358">
                  <c:v>168.473913546895</c:v>
                </c:pt>
                <c:pt idx="359">
                  <c:v>168.318819921971</c:v>
                </c:pt>
                <c:pt idx="360">
                  <c:v>168.162136866049</c:v>
                </c:pt>
                <c:pt idx="361">
                  <c:v>168.003951168294</c:v>
                </c:pt>
                <c:pt idx="362">
                  <c:v>167.844348882413</c:v>
                </c:pt>
                <c:pt idx="363">
                  <c:v>167.683415297396</c:v>
                </c:pt>
                <c:pt idx="364">
                  <c:v>167.521234905561</c:v>
                </c:pt>
                <c:pt idx="365">
                  <c:v>167.357891367695</c:v>
                </c:pt>
              </c:numCache>
            </c:numRef>
          </c:yVal>
          <c:smooth val="1"/>
        </c:ser>
        <c:axId val="15160579"/>
        <c:axId val="18295687"/>
      </c:scatterChart>
      <c:valAx>
        <c:axId val="1516057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18295687"/>
        <c:crosses val="autoZero"/>
        <c:crossBetween val="midCat"/>
      </c:valAx>
      <c:valAx>
        <c:axId val="1829568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16057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Sunlight Dur. (min)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Calculations!$AA$1</c:f>
              <c:strCache>
                <c:ptCount val="1"/>
                <c:pt idx="0">
                  <c:v>Sunlight Duration (minutes)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Calculations!$AA$2:$AA$367</c:f>
              <c:numCache>
                <c:formatCode>General</c:formatCode>
                <c:ptCount val="366"/>
                <c:pt idx="0">
                  <c:v>637.321494406722</c:v>
                </c:pt>
                <c:pt idx="1">
                  <c:v>637.707765274695</c:v>
                </c:pt>
                <c:pt idx="2">
                  <c:v>638.12676233401</c:v>
                </c:pt>
                <c:pt idx="3">
                  <c:v>638.578133786665</c:v>
                </c:pt>
                <c:pt idx="4">
                  <c:v>639.06150322238</c:v>
                </c:pt>
                <c:pt idx="5">
                  <c:v>639.576470735647</c:v>
                </c:pt>
                <c:pt idx="6">
                  <c:v>640.122614094615</c:v>
                </c:pt>
                <c:pt idx="7">
                  <c:v>640.699489955107</c:v>
                </c:pt>
                <c:pt idx="8">
                  <c:v>641.306635112936</c:v>
                </c:pt>
                <c:pt idx="9">
                  <c:v>641.943567787679</c:v>
                </c:pt>
                <c:pt idx="10">
                  <c:v>642.609788931048</c:v>
                </c:pt>
                <c:pt idx="11">
                  <c:v>643.304783553095</c:v>
                </c:pt>
                <c:pt idx="12">
                  <c:v>644.02802205959</c:v>
                </c:pt>
                <c:pt idx="13">
                  <c:v>644.778961594113</c:v>
                </c:pt>
                <c:pt idx="14">
                  <c:v>645.55704737858</c:v>
                </c:pt>
                <c:pt idx="15">
                  <c:v>646.36171404621</c:v>
                </c:pt>
                <c:pt idx="16">
                  <c:v>647.192386961217</c:v>
                </c:pt>
                <c:pt idx="17">
                  <c:v>648.048483519835</c:v>
                </c:pt>
                <c:pt idx="18">
                  <c:v>648.929414427645</c:v>
                </c:pt>
                <c:pt idx="19">
                  <c:v>649.834584948507</c:v>
                </c:pt>
                <c:pt idx="20">
                  <c:v>650.763396120839</c:v>
                </c:pt>
                <c:pt idx="21">
                  <c:v>651.715245937335</c:v>
                </c:pt>
                <c:pt idx="22">
                  <c:v>652.689530484627</c:v>
                </c:pt>
                <c:pt idx="23">
                  <c:v>653.68564503982</c:v>
                </c:pt>
                <c:pt idx="24">
                  <c:v>654.702985121219</c:v>
                </c:pt>
                <c:pt idx="25">
                  <c:v>655.740947490946</c:v>
                </c:pt>
                <c:pt idx="26">
                  <c:v>656.798931107582</c:v>
                </c:pt>
                <c:pt idx="27">
                  <c:v>657.876338027297</c:v>
                </c:pt>
                <c:pt idx="28">
                  <c:v>658.972574252321</c:v>
                </c:pt>
                <c:pt idx="29">
                  <c:v>660.087050525947</c:v>
                </c:pt>
                <c:pt idx="30">
                  <c:v>661.2191830736</c:v>
                </c:pt>
                <c:pt idx="31">
                  <c:v>662.368394289776</c:v>
                </c:pt>
                <c:pt idx="32">
                  <c:v>663.534113370996</c:v>
                </c:pt>
                <c:pt idx="33">
                  <c:v>664.715776895133</c:v>
                </c:pt>
                <c:pt idx="34">
                  <c:v>665.91282934776</c:v>
                </c:pt>
                <c:pt idx="35">
                  <c:v>667.124723596321</c:v>
                </c:pt>
                <c:pt idx="36">
                  <c:v>668.350921313214</c:v>
                </c:pt>
                <c:pt idx="37">
                  <c:v>669.59089334897</c:v>
                </c:pt>
                <c:pt idx="38">
                  <c:v>670.8441200569</c:v>
                </c:pt>
                <c:pt idx="39">
                  <c:v>672.110091570709</c:v>
                </c:pt>
                <c:pt idx="40">
                  <c:v>673.388308036689</c:v>
                </c:pt>
                <c:pt idx="41">
                  <c:v>674.678279802191</c:v>
                </c:pt>
                <c:pt idx="42">
                  <c:v>675.97952756214</c:v>
                </c:pt>
                <c:pt idx="43">
                  <c:v>677.291582465431</c:v>
                </c:pt>
                <c:pt idx="44">
                  <c:v>678.613986183063</c:v>
                </c:pt>
                <c:pt idx="45">
                  <c:v>679.946290939921</c:v>
                </c:pt>
                <c:pt idx="46">
                  <c:v>681.288059512066</c:v>
                </c:pt>
                <c:pt idx="47">
                  <c:v>682.638865191489</c:v>
                </c:pt>
                <c:pt idx="48">
                  <c:v>683.998291720158</c:v>
                </c:pt>
                <c:pt idx="49">
                  <c:v>685.365933195264</c:v>
                </c:pt>
                <c:pt idx="50">
                  <c:v>686.741393947463</c:v>
                </c:pt>
                <c:pt idx="51">
                  <c:v>688.124288393925</c:v>
                </c:pt>
                <c:pt idx="52">
                  <c:v>689.514240867916</c:v>
                </c:pt>
                <c:pt idx="53">
                  <c:v>690.910885426612</c:v>
                </c:pt>
                <c:pt idx="54">
                  <c:v>692.313865638768</c:v>
                </c:pt>
                <c:pt idx="55">
                  <c:v>693.722834353841</c:v>
                </c:pt>
                <c:pt idx="56">
                  <c:v>695.137453454021</c:v>
                </c:pt>
                <c:pt idx="57">
                  <c:v>696.557393590663</c:v>
                </c:pt>
                <c:pt idx="58">
                  <c:v>697.982333906463</c:v>
                </c:pt>
                <c:pt idx="59">
                  <c:v>699.411961744715</c:v>
                </c:pt>
                <c:pt idx="60">
                  <c:v>700.845972346827</c:v>
                </c:pt>
                <c:pt idx="61">
                  <c:v>702.284068539342</c:v>
                </c:pt>
                <c:pt idx="62">
                  <c:v>703.725960411508</c:v>
                </c:pt>
                <c:pt idx="63">
                  <c:v>705.171364984454</c:v>
                </c:pt>
                <c:pt idx="64">
                  <c:v>706.620005872954</c:v>
                </c:pt>
                <c:pt idx="65">
                  <c:v>708.071612940671</c:v>
                </c:pt>
                <c:pt idx="66">
                  <c:v>709.52592194975</c:v>
                </c:pt>
                <c:pt idx="67">
                  <c:v>710.982674205533</c:v>
                </c:pt>
                <c:pt idx="68">
                  <c:v>712.441616197162</c:v>
                </c:pt>
                <c:pt idx="69">
                  <c:v>713.902499234737</c:v>
                </c:pt>
                <c:pt idx="70">
                  <c:v>715.365079083669</c:v>
                </c:pt>
                <c:pt idx="71">
                  <c:v>716.82911559685</c:v>
                </c:pt>
                <c:pt idx="72">
                  <c:v>718.294372345148</c:v>
                </c:pt>
                <c:pt idx="73">
                  <c:v>719.760616246779</c:v>
                </c:pt>
                <c:pt idx="74">
                  <c:v>721.227617196023</c:v>
                </c:pt>
                <c:pt idx="75">
                  <c:v>722.695147691713</c:v>
                </c:pt>
                <c:pt idx="76">
                  <c:v>724.162982465963</c:v>
                </c:pt>
                <c:pt idx="77">
                  <c:v>725.630898113459</c:v>
                </c:pt>
                <c:pt idx="78">
                  <c:v>727.098672721763</c:v>
                </c:pt>
                <c:pt idx="79">
                  <c:v>728.566085502919</c:v>
                </c:pt>
                <c:pt idx="80">
                  <c:v>730.032916426745</c:v>
                </c:pt>
                <c:pt idx="81">
                  <c:v>731.498945856117</c:v>
                </c:pt>
                <c:pt idx="82">
                  <c:v>732.96395418457</c:v>
                </c:pt>
                <c:pt idx="83">
                  <c:v>734.427721476536</c:v>
                </c:pt>
                <c:pt idx="84">
                  <c:v>735.890027110532</c:v>
                </c:pt>
                <c:pt idx="85">
                  <c:v>737.350649425599</c:v>
                </c:pt>
                <c:pt idx="86">
                  <c:v>738.809365371346</c:v>
                </c:pt>
                <c:pt idx="87">
                  <c:v>740.265950161872</c:v>
                </c:pt>
                <c:pt idx="88">
                  <c:v>741.72017693396</c:v>
                </c:pt>
                <c:pt idx="89">
                  <c:v>743.17181640985</c:v>
                </c:pt>
                <c:pt idx="90">
                  <c:v>744.620636564985</c:v>
                </c:pt>
                <c:pt idx="91">
                  <c:v>746.06640230108</c:v>
                </c:pt>
                <c:pt idx="92">
                  <c:v>747.508875124963</c:v>
                </c:pt>
                <c:pt idx="93">
                  <c:v>748.947812833567</c:v>
                </c:pt>
                <c:pt idx="94">
                  <c:v>750.382969205553</c:v>
                </c:pt>
                <c:pt idx="95">
                  <c:v>751.814093700042</c:v>
                </c:pt>
                <c:pt idx="96">
                  <c:v>753.240931162951</c:v>
                </c:pt>
                <c:pt idx="97">
                  <c:v>754.663221541462</c:v>
                </c:pt>
                <c:pt idx="98">
                  <c:v>756.080699607221</c:v>
                </c:pt>
                <c:pt idx="99">
                  <c:v>757.49309468885</c:v>
                </c:pt>
                <c:pt idx="100">
                  <c:v>758.900130414415</c:v>
                </c:pt>
                <c:pt idx="101">
                  <c:v>760.301524464505</c:v>
                </c:pt>
                <c:pt idx="102">
                  <c:v>761.696988336659</c:v>
                </c:pt>
                <c:pt idx="103">
                  <c:v>763.086227121857</c:v>
                </c:pt>
                <c:pt idx="104">
                  <c:v>764.468939293873</c:v>
                </c:pt>
                <c:pt idx="105">
                  <c:v>765.844816512281</c:v>
                </c:pt>
                <c:pt idx="106">
                  <c:v>767.213543439992</c:v>
                </c:pt>
                <c:pt idx="107">
                  <c:v>768.57479757619</c:v>
                </c:pt>
                <c:pt idx="108">
                  <c:v>769.928249105568</c:v>
                </c:pt>
                <c:pt idx="109">
                  <c:v>771.273560764829</c:v>
                </c:pt>
                <c:pt idx="110">
                  <c:v>772.61038772743</c:v>
                </c:pt>
                <c:pt idx="111">
                  <c:v>773.938377507543</c:v>
                </c:pt>
                <c:pt idx="112">
                  <c:v>775.257169884262</c:v>
                </c:pt>
                <c:pt idx="113">
                  <c:v>776.566396847115</c:v>
                </c:pt>
                <c:pt idx="114">
                  <c:v>777.865682563895</c:v>
                </c:pt>
                <c:pt idx="115">
                  <c:v>779.154643371902</c:v>
                </c:pt>
                <c:pt idx="116">
                  <c:v>780.432887793638</c:v>
                </c:pt>
                <c:pt idx="117">
                  <c:v>781.70001657803</c:v>
                </c:pt>
                <c:pt idx="118">
                  <c:v>782.955622768221</c:v>
                </c:pt>
                <c:pt idx="119">
                  <c:v>784.199291796962</c:v>
                </c:pt>
                <c:pt idx="120">
                  <c:v>785.430601610632</c:v>
                </c:pt>
                <c:pt idx="121">
                  <c:v>786.64912282284</c:v>
                </c:pt>
                <c:pt idx="122">
                  <c:v>787.854418898551</c:v>
                </c:pt>
                <c:pt idx="123">
                  <c:v>789.046046369644</c:v>
                </c:pt>
                <c:pt idx="124">
                  <c:v>790.223555082676</c:v>
                </c:pt>
                <c:pt idx="125">
                  <c:v>791.386488479664</c:v>
                </c:pt>
                <c:pt idx="126">
                  <c:v>792.534383912508</c:v>
                </c:pt>
                <c:pt idx="127">
                  <c:v>793.666772991669</c:v>
                </c:pt>
                <c:pt idx="128">
                  <c:v>794.783181969544</c:v>
                </c:pt>
                <c:pt idx="129">
                  <c:v>795.88313215894</c:v>
                </c:pt>
                <c:pt idx="130">
                  <c:v>796.966140386858</c:v>
                </c:pt>
                <c:pt idx="131">
                  <c:v>798.031719483679</c:v>
                </c:pt>
                <c:pt idx="132">
                  <c:v>799.07937880773</c:v>
                </c:pt>
                <c:pt idx="133">
                  <c:v>800.108624804999</c:v>
                </c:pt>
                <c:pt idx="134">
                  <c:v>801.118961603639</c:v>
                </c:pt>
                <c:pt idx="135">
                  <c:v>802.109891642691</c:v>
                </c:pt>
                <c:pt idx="136">
                  <c:v>803.080916334304</c:v>
                </c:pt>
                <c:pt idx="137">
                  <c:v>804.031536758492</c:v>
                </c:pt>
                <c:pt idx="138">
                  <c:v>804.96125438932</c:v>
                </c:pt>
                <c:pt idx="139">
                  <c:v>805.869571851121</c:v>
                </c:pt>
                <c:pt idx="140">
                  <c:v>806.755993703247</c:v>
                </c:pt>
                <c:pt idx="141">
                  <c:v>807.620027251523</c:v>
                </c:pt>
                <c:pt idx="142">
                  <c:v>808.461183384444</c:v>
                </c:pt>
                <c:pt idx="143">
                  <c:v>809.278977431888</c:v>
                </c:pt>
                <c:pt idx="144">
                  <c:v>810.072930043939</c:v>
                </c:pt>
                <c:pt idx="145">
                  <c:v>810.84256808716</c:v>
                </c:pt>
                <c:pt idx="146">
                  <c:v>811.587425555506</c:v>
                </c:pt>
                <c:pt idx="147">
                  <c:v>812.307044492831</c:v>
                </c:pt>
                <c:pt idx="148">
                  <c:v>813.000975923773</c:v>
                </c:pt>
                <c:pt idx="149">
                  <c:v>813.668780789633</c:v>
                </c:pt>
                <c:pt idx="150">
                  <c:v>814.310030885712</c:v>
                </c:pt>
                <c:pt idx="151">
                  <c:v>814.924309796407</c:v>
                </c:pt>
                <c:pt idx="152">
                  <c:v>815.511213824284</c:v>
                </c:pt>
                <c:pt idx="153">
                  <c:v>816.070352909232</c:v>
                </c:pt>
                <c:pt idx="154">
                  <c:v>816.601351533701</c:v>
                </c:pt>
                <c:pt idx="155">
                  <c:v>817.103849610044</c:v>
                </c:pt>
                <c:pt idx="156">
                  <c:v>817.577503345882</c:v>
                </c:pt>
                <c:pt idx="157">
                  <c:v>818.021986083489</c:v>
                </c:pt>
                <c:pt idx="158">
                  <c:v>818.436989109174</c:v>
                </c:pt>
                <c:pt idx="159">
                  <c:v>818.822222428725</c:v>
                </c:pt>
                <c:pt idx="160">
                  <c:v>819.177415505083</c:v>
                </c:pt>
                <c:pt idx="161">
                  <c:v>819.502317954516</c:v>
                </c:pt>
                <c:pt idx="162">
                  <c:v>819.796700197732</c:v>
                </c:pt>
                <c:pt idx="163">
                  <c:v>820.060354062546</c:v>
                </c:pt>
                <c:pt idx="164">
                  <c:v>820.293093334936</c:v>
                </c:pt>
                <c:pt idx="165">
                  <c:v>820.494754255547</c:v>
                </c:pt>
                <c:pt idx="166">
                  <c:v>820.665195958987</c:v>
                </c:pt>
                <c:pt idx="167">
                  <c:v>820.804300853522</c:v>
                </c:pt>
                <c:pt idx="168">
                  <c:v>820.9119749391</c:v>
                </c:pt>
                <c:pt idx="169">
                  <c:v>820.988148061962</c:v>
                </c:pt>
                <c:pt idx="170">
                  <c:v>821.032774104434</c:v>
                </c:pt>
                <c:pt idx="171">
                  <c:v>821.045831108846</c:v>
                </c:pt>
                <c:pt idx="172">
                  <c:v>821.027321334902</c:v>
                </c:pt>
                <c:pt idx="173">
                  <c:v>820.97727125018</c:v>
                </c:pt>
                <c:pt idx="174">
                  <c:v>820.895731453828</c:v>
                </c:pt>
                <c:pt idx="175">
                  <c:v>820.782776533887</c:v>
                </c:pt>
                <c:pt idx="176">
                  <c:v>820.63850485904</c:v>
                </c:pt>
                <c:pt idx="177">
                  <c:v>820.46303830596</c:v>
                </c:pt>
                <c:pt idx="178">
                  <c:v>820.25652192376</c:v>
                </c:pt>
                <c:pt idx="179">
                  <c:v>820.019123537404</c:v>
                </c:pt>
                <c:pt idx="180">
                  <c:v>819.751033292249</c:v>
                </c:pt>
                <c:pt idx="181">
                  <c:v>819.452463142188</c:v>
                </c:pt>
                <c:pt idx="182">
                  <c:v>819.123646284147</c:v>
                </c:pt>
                <c:pt idx="183">
                  <c:v>818.764836541942</c:v>
                </c:pt>
                <c:pt idx="184">
                  <c:v>818.376307702727</c:v>
                </c:pt>
                <c:pt idx="185">
                  <c:v>817.958352809472</c:v>
                </c:pt>
                <c:pt idx="186">
                  <c:v>817.511283413079</c:v>
                </c:pt>
                <c:pt idx="187">
                  <c:v>817.035428787879</c:v>
                </c:pt>
                <c:pt idx="188">
                  <c:v>816.531135114392</c:v>
                </c:pt>
                <c:pt idx="189">
                  <c:v>815.998764633277</c:v>
                </c:pt>
                <c:pt idx="190">
                  <c:v>815.438694774489</c:v>
                </c:pt>
                <c:pt idx="191">
                  <c:v>814.851317265665</c:v>
                </c:pt>
                <c:pt idx="192">
                  <c:v>814.237037223751</c:v>
                </c:pt>
                <c:pt idx="193">
                  <c:v>813.596272233873</c:v>
                </c:pt>
                <c:pt idx="194">
                  <c:v>812.929451419375</c:v>
                </c:pt>
                <c:pt idx="195">
                  <c:v>812.237014506882</c:v>
                </c:pt>
                <c:pt idx="196">
                  <c:v>811.519410890118</c:v>
                </c:pt>
                <c:pt idx="197">
                  <c:v>810.777098696123</c:v>
                </c:pt>
                <c:pt idx="198">
                  <c:v>810.01054385732</c:v>
                </c:pt>
                <c:pt idx="199">
                  <c:v>809.220219192766</c:v>
                </c:pt>
                <c:pt idx="200">
                  <c:v>808.406603501712</c:v>
                </c:pt>
                <c:pt idx="201">
                  <c:v>807.570180672443</c:v>
                </c:pt>
                <c:pt idx="202">
                  <c:v>806.711438809131</c:v>
                </c:pt>
                <c:pt idx="203">
                  <c:v>805.830869379271</c:v>
                </c:pt>
                <c:pt idx="204">
                  <c:v>804.928966384028</c:v>
                </c:pt>
                <c:pt idx="205">
                  <c:v>804.006225553631</c:v>
                </c:pt>
                <c:pt idx="206">
                  <c:v>803.063143569708</c:v>
                </c:pt>
                <c:pt idx="207">
                  <c:v>802.100217316271</c:v>
                </c:pt>
                <c:pt idx="208">
                  <c:v>801.117943160826</c:v>
                </c:pt>
                <c:pt idx="209">
                  <c:v>800.116816266876</c:v>
                </c:pt>
                <c:pt idx="210">
                  <c:v>799.097329938877</c:v>
                </c:pt>
                <c:pt idx="211">
                  <c:v>798.05997500053</c:v>
                </c:pt>
                <c:pt idx="212">
                  <c:v>797.005239207063</c:v>
                </c:pt>
                <c:pt idx="213">
                  <c:v>795.93360669199</c:v>
                </c:pt>
                <c:pt idx="214">
                  <c:v>794.845557448699</c:v>
                </c:pt>
                <c:pt idx="215">
                  <c:v>793.741566846967</c:v>
                </c:pt>
                <c:pt idx="216">
                  <c:v>792.622105184442</c:v>
                </c:pt>
                <c:pt idx="217">
                  <c:v>791.487637272919</c:v>
                </c:pt>
                <c:pt idx="218">
                  <c:v>790.338622059148</c:v>
                </c:pt>
                <c:pt idx="219">
                  <c:v>789.175512279764</c:v>
                </c:pt>
                <c:pt idx="220">
                  <c:v>787.998754149822</c:v>
                </c:pt>
                <c:pt idx="221">
                  <c:v>786.80878708435</c:v>
                </c:pt>
                <c:pt idx="222">
                  <c:v>785.606043452194</c:v>
                </c:pt>
                <c:pt idx="223">
                  <c:v>784.390948361401</c:v>
                </c:pt>
                <c:pt idx="224">
                  <c:v>783.163919475281</c:v>
                </c:pt>
                <c:pt idx="225">
                  <c:v>781.925366858266</c:v>
                </c:pt>
                <c:pt idx="226">
                  <c:v>780.675692850602</c:v>
                </c:pt>
                <c:pt idx="227">
                  <c:v>779.415291970893</c:v>
                </c:pt>
                <c:pt idx="228">
                  <c:v>778.144550845493</c:v>
                </c:pt>
                <c:pt idx="229">
                  <c:v>776.863848163697</c:v>
                </c:pt>
                <c:pt idx="230">
                  <c:v>775.573554657675</c:v>
                </c:pt>
                <c:pt idx="231">
                  <c:v>774.274033106102</c:v>
                </c:pt>
                <c:pt idx="232">
                  <c:v>772.965638360433</c:v>
                </c:pt>
                <c:pt idx="233">
                  <c:v>771.648717392728</c:v>
                </c:pt>
                <c:pt idx="234">
                  <c:v>770.323609364046</c:v>
                </c:pt>
                <c:pt idx="235">
                  <c:v>768.990645712312</c:v>
                </c:pt>
                <c:pt idx="236">
                  <c:v>767.6501502587</c:v>
                </c:pt>
                <c:pt idx="237">
                  <c:v>766.30243933152</c:v>
                </c:pt>
                <c:pt idx="238">
                  <c:v>764.947821906651</c:v>
                </c:pt>
                <c:pt idx="239">
                  <c:v>763.586599763596</c:v>
                </c:pt>
                <c:pt idx="240">
                  <c:v>762.219067656254</c:v>
                </c:pt>
                <c:pt idx="241">
                  <c:v>760.845513497538</c:v>
                </c:pt>
                <c:pt idx="242">
                  <c:v>759.466218557024</c:v>
                </c:pt>
                <c:pt idx="243">
                  <c:v>758.08145767081</c:v>
                </c:pt>
                <c:pt idx="244">
                  <c:v>756.691499462846</c:v>
                </c:pt>
                <c:pt idx="245">
                  <c:v>755.296606577008</c:v>
                </c:pt>
                <c:pt idx="246">
                  <c:v>753.897035919208</c:v>
                </c:pt>
                <c:pt idx="247">
                  <c:v>752.493038908932</c:v>
                </c:pt>
                <c:pt idx="248">
                  <c:v>751.084861739562</c:v>
                </c:pt>
                <c:pt idx="249">
                  <c:v>749.672745646895</c:v>
                </c:pt>
                <c:pt idx="250">
                  <c:v>748.25692718537</c:v>
                </c:pt>
                <c:pt idx="251">
                  <c:v>746.837638511419</c:v>
                </c:pt>
                <c:pt idx="252">
                  <c:v>745.415107673541</c:v>
                </c:pt>
                <c:pt idx="253">
                  <c:v>743.989558908591</c:v>
                </c:pt>
                <c:pt idx="254">
                  <c:v>742.561212943907</c:v>
                </c:pt>
                <c:pt idx="255">
                  <c:v>741.130287304864</c:v>
                </c:pt>
                <c:pt idx="256">
                  <c:v>739.696996627511</c:v>
                </c:pt>
                <c:pt idx="257">
                  <c:v>738.261552975929</c:v>
                </c:pt>
                <c:pt idx="258">
                  <c:v>736.824166164005</c:v>
                </c:pt>
                <c:pt idx="259">
                  <c:v>735.38504408133</c:v>
                </c:pt>
                <c:pt idx="260">
                  <c:v>733.94439302291</c:v>
                </c:pt>
                <c:pt idx="261">
                  <c:v>732.502418022454</c:v>
                </c:pt>
                <c:pt idx="262">
                  <c:v>731.059323188961</c:v>
                </c:pt>
                <c:pt idx="263">
                  <c:v>729.615312046372</c:v>
                </c:pt>
                <c:pt idx="264">
                  <c:v>728.170587876037</c:v>
                </c:pt>
                <c:pt idx="265">
                  <c:v>726.725354061763</c:v>
                </c:pt>
                <c:pt idx="266">
                  <c:v>725.279814437212</c:v>
                </c:pt>
                <c:pt idx="267">
                  <c:v>723.834173635411</c:v>
                </c:pt>
                <c:pt idx="268">
                  <c:v>722.388637440124</c:v>
                </c:pt>
                <c:pt idx="269">
                  <c:v>720.94341313885</c:v>
                </c:pt>
                <c:pt idx="270">
                  <c:v>719.498709877181</c:v>
                </c:pt>
                <c:pt idx="271">
                  <c:v>718.05473901424</c:v>
                </c:pt>
                <c:pt idx="272">
                  <c:v>716.611714478912</c:v>
                </c:pt>
                <c:pt idx="273">
                  <c:v>715.169853126586</c:v>
                </c:pt>
                <c:pt idx="274">
                  <c:v>713.729375096021</c:v>
                </c:pt>
                <c:pt idx="275">
                  <c:v>712.290504166016</c:v>
                </c:pt>
                <c:pt idx="276">
                  <c:v>710.853468111493</c:v>
                </c:pt>
                <c:pt idx="277">
                  <c:v>709.418499058549</c:v>
                </c:pt>
                <c:pt idx="278">
                  <c:v>707.985833838051</c:v>
                </c:pt>
                <c:pt idx="279">
                  <c:v>706.555714337232</c:v>
                </c:pt>
                <c:pt idx="280">
                  <c:v>705.128387848813</c:v>
                </c:pt>
                <c:pt idx="281">
                  <c:v>703.704107416999</c:v>
                </c:pt>
                <c:pt idx="282">
                  <c:v>702.283132179749</c:v>
                </c:pt>
                <c:pt idx="283">
                  <c:v>700.865727706657</c:v>
                </c:pt>
                <c:pt idx="284">
                  <c:v>699.452166331652</c:v>
                </c:pt>
                <c:pt idx="285">
                  <c:v>698.042727479754</c:v>
                </c:pt>
                <c:pt idx="286">
                  <c:v>696.637697987043</c:v>
                </c:pt>
                <c:pt idx="287">
                  <c:v>695.237372412872</c:v>
                </c:pt>
                <c:pt idx="288">
                  <c:v>693.842053343406</c:v>
                </c:pt>
                <c:pt idx="289">
                  <c:v>692.452051685395</c:v>
                </c:pt>
                <c:pt idx="290">
                  <c:v>691.067686949072</c:v>
                </c:pt>
                <c:pt idx="291">
                  <c:v>689.689287519019</c:v>
                </c:pt>
                <c:pt idx="292">
                  <c:v>688.31719091172</c:v>
                </c:pt>
                <c:pt idx="293">
                  <c:v>686.951744018495</c:v>
                </c:pt>
                <c:pt idx="294">
                  <c:v>685.593303332433</c:v>
                </c:pt>
                <c:pt idx="295">
                  <c:v>684.242235157853</c:v>
                </c:pt>
                <c:pt idx="296">
                  <c:v>682.898915800788</c:v>
                </c:pt>
                <c:pt idx="297">
                  <c:v>681.563731738896</c:v>
                </c:pt>
                <c:pt idx="298">
                  <c:v>680.237079769165</c:v>
                </c:pt>
                <c:pt idx="299">
                  <c:v>678.919367131712</c:v>
                </c:pt>
                <c:pt idx="300">
                  <c:v>677.611011607914</c:v>
                </c:pt>
                <c:pt idx="301">
                  <c:v>676.312441591102</c:v>
                </c:pt>
                <c:pt idx="302">
                  <c:v>675.024096127976</c:v>
                </c:pt>
                <c:pt idx="303">
                  <c:v>673.746424928861</c:v>
                </c:pt>
                <c:pt idx="304">
                  <c:v>672.479888344976</c:v>
                </c:pt>
                <c:pt idx="305">
                  <c:v>671.224957310779</c:v>
                </c:pt>
                <c:pt idx="306">
                  <c:v>669.982113249525</c:v>
                </c:pt>
                <c:pt idx="307">
                  <c:v>668.751847940169</c:v>
                </c:pt>
                <c:pt idx="308">
                  <c:v>667.534663343777</c:v>
                </c:pt>
                <c:pt idx="309">
                  <c:v>666.331071387628</c:v>
                </c:pt>
                <c:pt idx="310">
                  <c:v>665.141593705313</c:v>
                </c:pt>
                <c:pt idx="311">
                  <c:v>663.966761331136</c:v>
                </c:pt>
                <c:pt idx="312">
                  <c:v>662.807114347304</c:v>
                </c:pt>
                <c:pt idx="313">
                  <c:v>661.663201482425</c:v>
                </c:pt>
                <c:pt idx="314">
                  <c:v>660.535579660064</c:v>
                </c:pt>
                <c:pt idx="315">
                  <c:v>659.424813496183</c:v>
                </c:pt>
                <c:pt idx="316">
                  <c:v>658.331474744525</c:v>
                </c:pt>
                <c:pt idx="317">
                  <c:v>657.256141689186</c:v>
                </c:pt>
                <c:pt idx="318">
                  <c:v>656.199398483877</c:v>
                </c:pt>
                <c:pt idx="319">
                  <c:v>655.161834437551</c:v>
                </c:pt>
                <c:pt idx="320">
                  <c:v>654.14404324646</c:v>
                </c:pt>
                <c:pt idx="321">
                  <c:v>653.146622172876</c:v>
                </c:pt>
                <c:pt idx="322">
                  <c:v>652.170171171129</c:v>
                </c:pt>
                <c:pt idx="323">
                  <c:v>651.215291961877</c:v>
                </c:pt>
                <c:pt idx="324">
                  <c:v>650.282587055898</c:v>
                </c:pt>
                <c:pt idx="325">
                  <c:v>649.372658729105</c:v>
                </c:pt>
                <c:pt idx="326">
                  <c:v>648.486107950757</c:v>
                </c:pt>
                <c:pt idx="327">
                  <c:v>647.623533267367</c:v>
                </c:pt>
                <c:pt idx="328">
                  <c:v>646.785529645085</c:v>
                </c:pt>
                <c:pt idx="329">
                  <c:v>645.972687273824</c:v>
                </c:pt>
                <c:pt idx="330">
                  <c:v>645.18559033674</c:v>
                </c:pt>
                <c:pt idx="331">
                  <c:v>644.424815749118</c:v>
                </c:pt>
                <c:pt idx="332">
                  <c:v>643.690931871079</c:v>
                </c:pt>
                <c:pt idx="333">
                  <c:v>642.984497198925</c:v>
                </c:pt>
                <c:pt idx="334">
                  <c:v>642.306059040255</c:v>
                </c:pt>
                <c:pt idx="335">
                  <c:v>641.656152178393</c:v>
                </c:pt>
                <c:pt idx="336">
                  <c:v>641.035297531911</c:v>
                </c:pt>
                <c:pt idx="337">
                  <c:v>640.44400081534</c:v>
                </c:pt>
                <c:pt idx="338">
                  <c:v>639.882751207411</c:v>
                </c:pt>
                <c:pt idx="339">
                  <c:v>639.352020033337</c:v>
                </c:pt>
                <c:pt idx="340">
                  <c:v>638.85225946784</c:v>
                </c:pt>
                <c:pt idx="341">
                  <c:v>638.383901265682</c:v>
                </c:pt>
                <c:pt idx="342">
                  <c:v>637.947355526567</c:v>
                </c:pt>
                <c:pt idx="343">
                  <c:v>637.543009501216</c:v>
                </c:pt>
                <c:pt idx="344">
                  <c:v>637.171226445398</c:v>
                </c:pt>
                <c:pt idx="345">
                  <c:v>636.832344528565</c:v>
                </c:pt>
                <c:pt idx="346">
                  <c:v>636.526675803525</c:v>
                </c:pt>
                <c:pt idx="347">
                  <c:v>636.254505243391</c:v>
                </c:pt>
                <c:pt idx="348">
                  <c:v>636.016089851695</c:v>
                </c:pt>
                <c:pt idx="349">
                  <c:v>635.81165785122</c:v>
                </c:pt>
                <c:pt idx="350">
                  <c:v>635.641407956663</c:v>
                </c:pt>
                <c:pt idx="351">
                  <c:v>635.505508735782</c:v>
                </c:pt>
                <c:pt idx="352">
                  <c:v>635.404098063162</c:v>
                </c:pt>
                <c:pt idx="353">
                  <c:v>635.337282670142</c:v>
                </c:pt>
                <c:pt idx="354">
                  <c:v>635.305137793883</c:v>
                </c:pt>
                <c:pt idx="355">
                  <c:v>635.307706927888</c:v>
                </c:pt>
                <c:pt idx="356">
                  <c:v>635.345001675637</c:v>
                </c:pt>
                <c:pt idx="357">
                  <c:v>635.417001708319</c:v>
                </c:pt>
                <c:pt idx="358">
                  <c:v>635.523654826961</c:v>
                </c:pt>
                <c:pt idx="359">
                  <c:v>635.664877128536</c:v>
                </c:pt>
                <c:pt idx="360">
                  <c:v>635.840553274977</c:v>
                </c:pt>
                <c:pt idx="361">
                  <c:v>636.050536863311</c:v>
                </c:pt>
                <c:pt idx="362">
                  <c:v>636.294650894504</c:v>
                </c:pt>
                <c:pt idx="363">
                  <c:v>636.572688337941</c:v>
                </c:pt>
                <c:pt idx="364">
                  <c:v>636.884412787894</c:v>
                </c:pt>
                <c:pt idx="365">
                  <c:v>637.22955920775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2159726"/>
        <c:axId val="44667333"/>
      </c:lineChart>
      <c:catAx>
        <c:axId val="2215972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667333"/>
        <c:crosses val="autoZero"/>
        <c:auto val="1"/>
        <c:lblAlgn val="ctr"/>
        <c:lblOffset val="100"/>
        <c:noMultiLvlLbl val="0"/>
      </c:catAx>
      <c:valAx>
        <c:axId val="44667333"/>
        <c:scaling>
          <c:orientation val="minMax"/>
          <c:max val="1440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159726"/>
        <c:crosses val="autoZero"/>
        <c:crossBetween val="between"/>
        <c:majorUnit val="200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25949094046592"/>
          <c:y val="0.0455796353629171"/>
          <c:w val="0.601056945642796"/>
          <c:h val="0.75765393876849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Calculations!$Y$1</c:f>
              <c:strCache>
                <c:ptCount val="1"/>
                <c:pt idx="0">
                  <c:v>Sunrise Time (LST)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Calculations!$Y$2:$Y$367</c:f>
              <c:numCache>
                <c:formatCode>General</c:formatCode>
                <c:ptCount val="366"/>
                <c:pt idx="0">
                  <c:v>0.307473287836325</c:v>
                </c:pt>
                <c:pt idx="1">
                  <c:v>0.307663392781832</c:v>
                </c:pt>
                <c:pt idx="2">
                  <c:v>0.307838119509016</c:v>
                </c:pt>
                <c:pt idx="3">
                  <c:v>0.307997250344613</c:v>
                </c:pt>
                <c:pt idx="4">
                  <c:v>0.30814058369915</c:v>
                </c:pt>
                <c:pt idx="5">
                  <c:v>0.30826793418993</c:v>
                </c:pt>
                <c:pt idx="6">
                  <c:v>0.308379132725583</c:v>
                </c:pt>
                <c:pt idx="7">
                  <c:v>0.308474026553431</c:v>
                </c:pt>
                <c:pt idx="8">
                  <c:v>0.308552479270972</c:v>
                </c:pt>
                <c:pt idx="9">
                  <c:v>0.30861437080296</c:v>
                </c:pt>
                <c:pt idx="10">
                  <c:v>0.308659597345558</c:v>
                </c:pt>
                <c:pt idx="11">
                  <c:v>0.308688071279155</c:v>
                </c:pt>
                <c:pt idx="12">
                  <c:v>0.30869972105146</c:v>
                </c:pt>
                <c:pt idx="13">
                  <c:v>0.308694491032522</c:v>
                </c:pt>
                <c:pt idx="14">
                  <c:v>0.308672341343339</c:v>
                </c:pt>
                <c:pt idx="15">
                  <c:v>0.30863324765973</c:v>
                </c:pt>
                <c:pt idx="16">
                  <c:v>0.308577200993113</c:v>
                </c:pt>
                <c:pt idx="17">
                  <c:v>0.308504207449856</c:v>
                </c:pt>
                <c:pt idx="18">
                  <c:v>0.30841428797078</c:v>
                </c:pt>
                <c:pt idx="19">
                  <c:v>0.30830747805243</c:v>
                </c:pt>
                <c:pt idx="20">
                  <c:v>0.308183827451613</c:v>
                </c:pt>
                <c:pt idx="21">
                  <c:v>0.308043399874721</c:v>
                </c:pt>
                <c:pt idx="22">
                  <c:v>0.307886272653262</c:v>
                </c:pt>
                <c:pt idx="23">
                  <c:v>0.307712536406988</c:v>
                </c:pt>
                <c:pt idx="24">
                  <c:v>0.307522294695952</c:v>
                </c:pt>
                <c:pt idx="25">
                  <c:v>0.307315663662769</c:v>
                </c:pt>
                <c:pt idx="26">
                  <c:v>0.3070927716663</c:v>
                </c:pt>
                <c:pt idx="27">
                  <c:v>0.30685375890791</c:v>
                </c:pt>
                <c:pt idx="28">
                  <c:v>0.306598777051437</c:v>
                </c:pt>
                <c:pt idx="29">
                  <c:v>0.306327988837908</c:v>
                </c:pt>
                <c:pt idx="30">
                  <c:v>0.306041567696016</c:v>
                </c:pt>
                <c:pt idx="31">
                  <c:v>0.305739697349331</c:v>
                </c:pt>
                <c:pt idx="32">
                  <c:v>0.305422571421156</c:v>
                </c:pt>
                <c:pt idx="33">
                  <c:v>0.305090393037911</c:v>
                </c:pt>
                <c:pt idx="34">
                  <c:v>0.304743374431873</c:v>
                </c:pt>
                <c:pt idx="35">
                  <c:v>0.304381736544105</c:v>
                </c:pt>
                <c:pt idx="36">
                  <c:v>0.304005708628324</c:v>
                </c:pt>
                <c:pt idx="37">
                  <c:v>0.30361552785645</c:v>
                </c:pt>
                <c:pt idx="38">
                  <c:v>0.303211438926574</c:v>
                </c:pt>
                <c:pt idx="39">
                  <c:v>0.302793693674016</c:v>
                </c:pt>
                <c:pt idx="40">
                  <c:v>0.302362550686151</c:v>
                </c:pt>
                <c:pt idx="41">
                  <c:v>0.301918274921635</c:v>
                </c:pt>
                <c:pt idx="42">
                  <c:v>0.301461137334667</c:v>
                </c:pt>
                <c:pt idx="43">
                  <c:v>0.300991414504887</c:v>
                </c:pt>
                <c:pt idx="44">
                  <c:v>0.300509388273481</c:v>
                </c:pt>
                <c:pt idx="45">
                  <c:v>0.300015345386067</c:v>
                </c:pt>
                <c:pt idx="46">
                  <c:v>0.299509577142899</c:v>
                </c:pt>
                <c:pt idx="47">
                  <c:v>0.298992379056897</c:v>
                </c:pt>
                <c:pt idx="48">
                  <c:v>0.298464050520029</c:v>
                </c:pt>
                <c:pt idx="49">
                  <c:v>0.297924894478477</c:v>
                </c:pt>
                <c:pt idx="50">
                  <c:v>0.297375217117079</c:v>
                </c:pt>
                <c:pt idx="51">
                  <c:v>0.296815327553438</c:v>
                </c:pt>
                <c:pt idx="52">
                  <c:v>0.296245537542119</c:v>
                </c:pt>
                <c:pt idx="53">
                  <c:v>0.295666161189273</c:v>
                </c:pt>
                <c:pt idx="54">
                  <c:v>0.295077514678061</c:v>
                </c:pt>
                <c:pt idx="55">
                  <c:v>0.294479916005131</c:v>
                </c:pt>
                <c:pt idx="56">
                  <c:v>0.293873684728473</c:v>
                </c:pt>
                <c:pt idx="57">
                  <c:v>0.293259141726838</c:v>
                </c:pt>
                <c:pt idx="58">
                  <c:v>0.292636608970937</c:v>
                </c:pt>
                <c:pt idx="59">
                  <c:v>0.292006409306566</c:v>
                </c:pt>
                <c:pt idx="60">
                  <c:v>0.291368866249786</c:v>
                </c:pt>
                <c:pt idx="61">
                  <c:v>0.290724303794198</c:v>
                </c:pt>
                <c:pt idx="62">
                  <c:v>0.290073046230372</c:v>
                </c:pt>
                <c:pt idx="63">
                  <c:v>0.289415417977403</c:v>
                </c:pt>
                <c:pt idx="64">
                  <c:v>0.288751743426511</c:v>
                </c:pt>
                <c:pt idx="65">
                  <c:v>0.288082346796619</c:v>
                </c:pt>
                <c:pt idx="66">
                  <c:v>0.287407552001711</c:v>
                </c:pt>
                <c:pt idx="67">
                  <c:v>0.286727682529806</c:v>
                </c:pt>
                <c:pt idx="68">
                  <c:v>0.286043061333282</c:v>
                </c:pt>
                <c:pt idx="69">
                  <c:v>0.285354010730264</c:v>
                </c:pt>
                <c:pt idx="70">
                  <c:v>0.284660852316752</c:v>
                </c:pt>
                <c:pt idx="71">
                  <c:v>0.283963906889099</c:v>
                </c:pt>
                <c:pt idx="72">
                  <c:v>0.28326349437642</c:v>
                </c:pt>
                <c:pt idx="73">
                  <c:v>0.282559933782486</c:v>
                </c:pt>
                <c:pt idx="74">
                  <c:v>0.281853543136585</c:v>
                </c:pt>
                <c:pt idx="75">
                  <c:v>0.281144639452834</c:v>
                </c:pt>
                <c:pt idx="76">
                  <c:v>0.280433538697352</c:v>
                </c:pt>
                <c:pt idx="77">
                  <c:v>0.27972055576271</c:v>
                </c:pt>
                <c:pt idx="78">
                  <c:v>0.279006004449021</c:v>
                </c:pt>
                <c:pt idx="79">
                  <c:v>0.278290197451006</c:v>
                </c:pt>
                <c:pt idx="80">
                  <c:v>0.277573446350364</c:v>
                </c:pt>
                <c:pt idx="81">
                  <c:v>0.276856061612736</c:v>
                </c:pt>
                <c:pt idx="82">
                  <c:v>0.276138352588558</c:v>
                </c:pt>
                <c:pt idx="83">
                  <c:v>0.275420627517047</c:v>
                </c:pt>
                <c:pt idx="84">
                  <c:v>0.274703193532598</c:v>
                </c:pt>
                <c:pt idx="85">
                  <c:v>0.273986356672829</c:v>
                </c:pt>
                <c:pt idx="86">
                  <c:v>0.273270421887519</c:v>
                </c:pt>
                <c:pt idx="87">
                  <c:v>0.272555693047694</c:v>
                </c:pt>
                <c:pt idx="88">
                  <c:v>0.271842472954093</c:v>
                </c:pt>
                <c:pt idx="89">
                  <c:v>0.271131063344284</c:v>
                </c:pt>
                <c:pt idx="90">
                  <c:v>0.270421764897677</c:v>
                </c:pt>
                <c:pt idx="91">
                  <c:v>0.269714877237734</c:v>
                </c:pt>
                <c:pt idx="92">
                  <c:v>0.26901069893065</c:v>
                </c:pt>
                <c:pt idx="93">
                  <c:v>0.268309527479825</c:v>
                </c:pt>
                <c:pt idx="94">
                  <c:v>0.267611659315473</c:v>
                </c:pt>
                <c:pt idx="95">
                  <c:v>0.266917389778712</c:v>
                </c:pt>
                <c:pt idx="96">
                  <c:v>0.266227013099535</c:v>
                </c:pt>
                <c:pt idx="97">
                  <c:v>0.265540822368097</c:v>
                </c:pt>
                <c:pt idx="98">
                  <c:v>0.264859109498738</c:v>
                </c:pt>
                <c:pt idx="99">
                  <c:v>0.264182165186259</c:v>
                </c:pt>
                <c:pt idx="100">
                  <c:v>0.263510278853973</c:v>
                </c:pt>
                <c:pt idx="101">
                  <c:v>0.26284373859309</c:v>
                </c:pt>
                <c:pt idx="102">
                  <c:v>0.262182831093041</c:v>
                </c:pt>
                <c:pt idx="103">
                  <c:v>0.261527841562408</c:v>
                </c:pt>
                <c:pt idx="104">
                  <c:v>0.26087905364013</c:v>
                </c:pt>
                <c:pt idx="105">
                  <c:v>0.260236749296734</c:v>
                </c:pt>
                <c:pt idx="106">
                  <c:v>0.259601208725377</c:v>
                </c:pt>
                <c:pt idx="107">
                  <c:v>0.258972710222511</c:v>
                </c:pt>
                <c:pt idx="108">
                  <c:v>0.258351530058074</c:v>
                </c:pt>
                <c:pt idx="109">
                  <c:v>0.2577379423351</c:v>
                </c:pt>
                <c:pt idx="110">
                  <c:v>0.257132218838732</c:v>
                </c:pt>
                <c:pt idx="111">
                  <c:v>0.256534628874651</c:v>
                </c:pt>
                <c:pt idx="112">
                  <c:v>0.255945439096989</c:v>
                </c:pt>
                <c:pt idx="113">
                  <c:v>0.25536491332582</c:v>
                </c:pt>
                <c:pt idx="114">
                  <c:v>0.254793312354397</c:v>
                </c:pt>
                <c:pt idx="115">
                  <c:v>0.254230893746334</c:v>
                </c:pt>
                <c:pt idx="116">
                  <c:v>0.253677911622973</c:v>
                </c:pt>
                <c:pt idx="117">
                  <c:v>0.253134616441229</c:v>
                </c:pt>
                <c:pt idx="118">
                  <c:v>0.252601254762247</c:v>
                </c:pt>
                <c:pt idx="119">
                  <c:v>0.252078069011243</c:v>
                </c:pt>
                <c:pt idx="120">
                  <c:v>0.251565297228957</c:v>
                </c:pt>
                <c:pt idx="121">
                  <c:v>0.251063172815161</c:v>
                </c:pt>
                <c:pt idx="122">
                  <c:v>0.250571924264742</c:v>
                </c:pt>
                <c:pt idx="123">
                  <c:v>0.250091774896879</c:v>
                </c:pt>
                <c:pt idx="124">
                  <c:v>0.249622942577919</c:v>
                </c:pt>
                <c:pt idx="125">
                  <c:v>0.249165639438537</c:v>
                </c:pt>
                <c:pt idx="126">
                  <c:v>0.248720071585864</c:v>
                </c:pt>
                <c:pt idx="127">
                  <c:v>0.248286438811256</c:v>
                </c:pt>
                <c:pt idx="128">
                  <c:v>0.247864934294443</c:v>
                </c:pt>
                <c:pt idx="129">
                  <c:v>0.24745574430481</c:v>
                </c:pt>
                <c:pt idx="130">
                  <c:v>0.24705904790062</c:v>
                </c:pt>
                <c:pt idx="131">
                  <c:v>0.246675016627004</c:v>
                </c:pt>
                <c:pt idx="132">
                  <c:v>0.246303814213583</c:v>
                </c:pt>
                <c:pt idx="133">
                  <c:v>0.245945596272624</c:v>
                </c:pt>
                <c:pt idx="134">
                  <c:v>0.245600509998659</c:v>
                </c:pt>
                <c:pt idx="135">
                  <c:v>0.245268693870528</c:v>
                </c:pt>
                <c:pt idx="136">
                  <c:v>0.244950277356828</c:v>
                </c:pt>
                <c:pt idx="137">
                  <c:v>0.244645380625806</c:v>
                </c:pt>
                <c:pt idx="138">
                  <c:v>0.244354114260716</c:v>
                </c:pt>
                <c:pt idx="139">
                  <c:v>0.244076578981738</c:v>
                </c:pt>
                <c:pt idx="140">
                  <c:v>0.243812865375524</c:v>
                </c:pt>
                <c:pt idx="141">
                  <c:v>0.243563053633521</c:v>
                </c:pt>
                <c:pt idx="142">
                  <c:v>0.243327213300162</c:v>
                </c:pt>
                <c:pt idx="143">
                  <c:v>0.243105403032116</c:v>
                </c:pt>
                <c:pt idx="144">
                  <c:v>0.242897670369725</c:v>
                </c:pt>
                <c:pt idx="145">
                  <c:v>0.242704051521815</c:v>
                </c:pt>
                <c:pt idx="146">
                  <c:v>0.242524571165045</c:v>
                </c:pt>
                <c:pt idx="147">
                  <c:v>0.242359242258975</c:v>
                </c:pt>
                <c:pt idx="148">
                  <c:v>0.242208065878003</c:v>
                </c:pt>
                <c:pt idx="149">
                  <c:v>0.242071031061343</c:v>
                </c:pt>
                <c:pt idx="150">
                  <c:v>0.241948114682167</c:v>
                </c:pt>
                <c:pt idx="151">
                  <c:v>0.241839281337036</c:v>
                </c:pt>
                <c:pt idx="152">
                  <c:v>0.241744483256685</c:v>
                </c:pt>
                <c:pt idx="153">
                  <c:v>0.241663660239226</c:v>
                </c:pt>
                <c:pt idx="154">
                  <c:v>0.241596739606748</c:v>
                </c:pt>
                <c:pt idx="155">
                  <c:v>0.241543636186268</c:v>
                </c:pt>
                <c:pt idx="156">
                  <c:v>0.241504252315913</c:v>
                </c:pt>
                <c:pt idx="157">
                  <c:v>0.241478477877149</c:v>
                </c:pt>
                <c:pt idx="158">
                  <c:v>0.24146619035378</c:v>
                </c:pt>
                <c:pt idx="159">
                  <c:v>0.241467254918383</c:v>
                </c:pt>
                <c:pt idx="160">
                  <c:v>0.241481524546716</c:v>
                </c:pt>
                <c:pt idx="161">
                  <c:v>0.241508840160562</c:v>
                </c:pt>
                <c:pt idx="162">
                  <c:v>0.241549030799355</c:v>
                </c:pt>
                <c:pt idx="163">
                  <c:v>0.241601913820803</c:v>
                </c:pt>
                <c:pt idx="164">
                  <c:v>0.241667295130623</c:v>
                </c:pt>
                <c:pt idx="165">
                  <c:v>0.241744969441367</c:v>
                </c:pt>
                <c:pt idx="166">
                  <c:v>0.241834720560173</c:v>
                </c:pt>
                <c:pt idx="167">
                  <c:v>0.241936321705167</c:v>
                </c:pt>
                <c:pt idx="168">
                  <c:v>0.242049535850055</c:v>
                </c:pt>
                <c:pt idx="169">
                  <c:v>0.24217411609637</c:v>
                </c:pt>
                <c:pt idx="170">
                  <c:v>0.242309806072625</c:v>
                </c:pt>
                <c:pt idx="171">
                  <c:v>0.242456340359529</c:v>
                </c:pt>
                <c:pt idx="172">
                  <c:v>0.242613444940269</c:v>
                </c:pt>
                <c:pt idx="173">
                  <c:v>0.24278083767472</c:v>
                </c:pt>
                <c:pt idx="174">
                  <c:v>0.242958228796302</c:v>
                </c:pt>
                <c:pt idx="175">
                  <c:v>0.243145321430105</c:v>
                </c:pt>
                <c:pt idx="176">
                  <c:v>0.243341812130747</c:v>
                </c:pt>
                <c:pt idx="177">
                  <c:v>0.243547391438327</c:v>
                </c:pt>
                <c:pt idx="178">
                  <c:v>0.243761744450743</c:v>
                </c:pt>
                <c:pt idx="179">
                  <c:v>0.243984551410529</c:v>
                </c:pt>
                <c:pt idx="180">
                  <c:v>0.244215488304284</c:v>
                </c:pt>
                <c:pt idx="181">
                  <c:v>0.244454227472699</c:v>
                </c:pt>
                <c:pt idx="182">
                  <c:v>0.24470043822912</c:v>
                </c:pt>
                <c:pt idx="183">
                  <c:v>0.244953787484537</c:v>
                </c:pt>
                <c:pt idx="184">
                  <c:v>0.245213940376842</c:v>
                </c:pt>
                <c:pt idx="185">
                  <c:v>0.245480560902206</c:v>
                </c:pt>
                <c:pt idx="186">
                  <c:v>0.245753312546367</c:v>
                </c:pt>
                <c:pt idx="187">
                  <c:v>0.246031858913683</c:v>
                </c:pt>
                <c:pt idx="188">
                  <c:v>0.246315864351768</c:v>
                </c:pt>
                <c:pt idx="189">
                  <c:v>0.246604994569609</c:v>
                </c:pt>
                <c:pt idx="190">
                  <c:v>0.246898917247052</c:v>
                </c:pt>
                <c:pt idx="191">
                  <c:v>0.24719730263367</c:v>
                </c:pt>
                <c:pt idx="192">
                  <c:v>0.24749982413503</c:v>
                </c:pt>
                <c:pt idx="193">
                  <c:v>0.247806158884495</c:v>
                </c:pt>
                <c:pt idx="194">
                  <c:v>0.248115988298792</c:v>
                </c:pt>
                <c:pt idx="195">
                  <c:v>0.24842899861563</c:v>
                </c:pt>
                <c:pt idx="196">
                  <c:v>0.248744881411846</c:v>
                </c:pt>
                <c:pt idx="197">
                  <c:v>0.24906333410057</c:v>
                </c:pt>
                <c:pt idx="198">
                  <c:v>0.249384060406128</c:v>
                </c:pt>
                <c:pt idx="199">
                  <c:v>0.249706770815446</c:v>
                </c:pt>
                <c:pt idx="200">
                  <c:v>0.250031183004915</c:v>
                </c:pt>
                <c:pt idx="201">
                  <c:v>0.25035702224177</c:v>
                </c:pt>
                <c:pt idx="202">
                  <c:v>0.250684021759208</c:v>
                </c:pt>
                <c:pt idx="203">
                  <c:v>0.25101192310459</c:v>
                </c:pt>
                <c:pt idx="204">
                  <c:v>0.251340476460228</c:v>
                </c:pt>
                <c:pt idx="205">
                  <c:v>0.251669440936389</c:v>
                </c:pt>
                <c:pt idx="206">
                  <c:v>0.251998584836287</c:v>
                </c:pt>
                <c:pt idx="207">
                  <c:v>0.252327685892991</c:v>
                </c:pt>
                <c:pt idx="208">
                  <c:v>0.252656531478262</c:v>
                </c:pt>
                <c:pt idx="209">
                  <c:v>0.252984918783527</c:v>
                </c:pt>
                <c:pt idx="210">
                  <c:v>0.253312654973251</c:v>
                </c:pt>
                <c:pt idx="211">
                  <c:v>0.253639557311152</c:v>
                </c:pt>
                <c:pt idx="212">
                  <c:v>0.253965453259746</c:v>
                </c:pt>
                <c:pt idx="213">
                  <c:v>0.254290180553888</c:v>
                </c:pt>
                <c:pt idx="214">
                  <c:v>0.254613587249001</c:v>
                </c:pt>
                <c:pt idx="215">
                  <c:v>0.254935531744826</c:v>
                </c:pt>
                <c:pt idx="216">
                  <c:v>0.255255882785575</c:v>
                </c:pt>
                <c:pt idx="217">
                  <c:v>0.255574519437464</c:v>
                </c:pt>
                <c:pt idx="218">
                  <c:v>0.255891331044645</c:v>
                </c:pt>
                <c:pt idx="219">
                  <c:v>0.256206217164631</c:v>
                </c:pt>
                <c:pt idx="220">
                  <c:v>0.256519087484346</c:v>
                </c:pt>
                <c:pt idx="221">
                  <c:v>0.256829861717964</c:v>
                </c:pt>
                <c:pt idx="222">
                  <c:v>0.257138469487746</c:v>
                </c:pt>
                <c:pt idx="223">
                  <c:v>0.257444850189094</c:v>
                </c:pt>
                <c:pt idx="224">
                  <c:v>0.257748952841054</c:v>
                </c:pt>
                <c:pt idx="225">
                  <c:v>0.258050735923507</c:v>
                </c:pt>
                <c:pt idx="226">
                  <c:v>0.258350167202291</c:v>
                </c:pt>
                <c:pt idx="227">
                  <c:v>0.258647223543474</c:v>
                </c:pt>
                <c:pt idx="228">
                  <c:v>0.258941890717986</c:v>
                </c:pt>
                <c:pt idx="229">
                  <c:v>0.259234163197794</c:v>
                </c:pt>
                <c:pt idx="230">
                  <c:v>0.259524043944782</c:v>
                </c:pt>
                <c:pt idx="231">
                  <c:v>0.259811544193434</c:v>
                </c:pt>
                <c:pt idx="232">
                  <c:v>0.260096683228403</c:v>
                </c:pt>
                <c:pt idx="233">
                  <c:v>0.260379488157994</c:v>
                </c:pt>
                <c:pt idx="234">
                  <c:v>0.26065999368452</c:v>
                </c:pt>
                <c:pt idx="235">
                  <c:v>0.260938241872462</c:v>
                </c:pt>
                <c:pt idx="236">
                  <c:v>0.261214281915265</c:v>
                </c:pt>
                <c:pt idx="237">
                  <c:v>0.261488169901576</c:v>
                </c:pt>
                <c:pt idx="238">
                  <c:v>0.261759968581641</c:v>
                </c:pt>
                <c:pt idx="239">
                  <c:v>0.262029747134502</c:v>
                </c:pt>
                <c:pt idx="240">
                  <c:v>0.262297580936591</c:v>
                </c:pt>
                <c:pt idx="241">
                  <c:v>0.262563551332205</c:v>
                </c:pt>
                <c:pt idx="242">
                  <c:v>0.262827745406313</c:v>
                </c:pt>
                <c:pt idx="243">
                  <c:v>0.263090255760044</c:v>
                </c:pt>
                <c:pt idx="244">
                  <c:v>0.263351180289125</c:v>
                </c:pt>
                <c:pt idx="245">
                  <c:v>0.263610621965502</c:v>
                </c:pt>
                <c:pt idx="246">
                  <c:v>0.26386868862225</c:v>
                </c:pt>
                <c:pt idx="247">
                  <c:v>0.264125492741842</c:v>
                </c:pt>
                <c:pt idx="248">
                  <c:v>0.264381151247776</c:v>
                </c:pt>
                <c:pt idx="249">
                  <c:v>0.264635785299456</c:v>
                </c:pt>
                <c:pt idx="250">
                  <c:v>0.264889520090202</c:v>
                </c:pt>
                <c:pt idx="251">
                  <c:v>0.265142484648162</c:v>
                </c:pt>
                <c:pt idx="252">
                  <c:v>0.265394811639861</c:v>
                </c:pt>
                <c:pt idx="253">
                  <c:v>0.265646637176057</c:v>
                </c:pt>
                <c:pt idx="254">
                  <c:v>0.265898100619514</c:v>
                </c:pt>
                <c:pt idx="255">
                  <c:v>0.266149344394269</c:v>
                </c:pt>
                <c:pt idx="256">
                  <c:v>0.266400513795898</c:v>
                </c:pt>
                <c:pt idx="257">
                  <c:v>0.266651756802289</c:v>
                </c:pt>
                <c:pt idx="258">
                  <c:v>0.266903223884328</c:v>
                </c:pt>
                <c:pt idx="259">
                  <c:v>0.267155067815951</c:v>
                </c:pt>
                <c:pt idx="260">
                  <c:v>0.267407443482921</c:v>
                </c:pt>
                <c:pt idx="261">
                  <c:v>0.267660507689709</c:v>
                </c:pt>
                <c:pt idx="262">
                  <c:v>0.267914418963836</c:v>
                </c:pt>
                <c:pt idx="263">
                  <c:v>0.268169337356999</c:v>
                </c:pt>
                <c:pt idx="264">
                  <c:v>0.268425424242347</c:v>
                </c:pt>
                <c:pt idx="265">
                  <c:v>0.268682842107229</c:v>
                </c:pt>
                <c:pt idx="266">
                  <c:v>0.268941754340759</c:v>
                </c:pt>
                <c:pt idx="267">
                  <c:v>0.269202325015579</c:v>
                </c:pt>
                <c:pt idx="268">
                  <c:v>0.269464718663185</c:v>
                </c:pt>
                <c:pt idx="269">
                  <c:v>0.269729100042224</c:v>
                </c:pt>
                <c:pt idx="270">
                  <c:v>0.269995633899201</c:v>
                </c:pt>
                <c:pt idx="271">
                  <c:v>0.270264484721071</c:v>
                </c:pt>
                <c:pt idx="272">
                  <c:v>0.270535816479219</c:v>
                </c:pt>
                <c:pt idx="273">
                  <c:v>0.270809792364401</c:v>
                </c:pt>
                <c:pt idx="274">
                  <c:v>0.271086574512244</c:v>
                </c:pt>
                <c:pt idx="275">
                  <c:v>0.271366323718988</c:v>
                </c:pt>
                <c:pt idx="276">
                  <c:v>0.271649199147186</c:v>
                </c:pt>
                <c:pt idx="277">
                  <c:v>0.271935358021171</c:v>
                </c:pt>
                <c:pt idx="278">
                  <c:v>0.272224955312142</c:v>
                </c:pt>
                <c:pt idx="279">
                  <c:v>0.272518143412825</c:v>
                </c:pt>
                <c:pt idx="280">
                  <c:v>0.272815071801707</c:v>
                </c:pt>
                <c:pt idx="281">
                  <c:v>0.273115886696963</c:v>
                </c:pt>
                <c:pt idx="282">
                  <c:v>0.273420730700243</c:v>
                </c:pt>
                <c:pt idx="283">
                  <c:v>0.2737297424306</c:v>
                </c:pt>
                <c:pt idx="284">
                  <c:v>0.274043056148902</c:v>
                </c:pt>
                <c:pt idx="285">
                  <c:v>0.274360801373203</c:v>
                </c:pt>
                <c:pt idx="286">
                  <c:v>0.274683102485583</c:v>
                </c:pt>
                <c:pt idx="287">
                  <c:v>0.275010078331129</c:v>
                </c:pt>
                <c:pt idx="288">
                  <c:v>0.275341841809749</c:v>
                </c:pt>
                <c:pt idx="289">
                  <c:v>0.275678499461674</c:v>
                </c:pt>
                <c:pt idx="290">
                  <c:v>0.276020151047547</c:v>
                </c:pt>
                <c:pt idx="291">
                  <c:v>0.276366889124118</c:v>
                </c:pt>
                <c:pt idx="292">
                  <c:v>0.276718798616647</c:v>
                </c:pt>
                <c:pt idx="293">
                  <c:v>0.2770759563892</c:v>
                </c:pt>
                <c:pt idx="294">
                  <c:v>0.27743843081413</c:v>
                </c:pt>
                <c:pt idx="295">
                  <c:v>0.277806281342102</c:v>
                </c:pt>
                <c:pt idx="296">
                  <c:v>0.278179558074099</c:v>
                </c:pt>
                <c:pt idx="297">
                  <c:v>0.278558301336951</c:v>
                </c:pt>
                <c:pt idx="298">
                  <c:v>0.278942541263965</c:v>
                </c:pt>
                <c:pt idx="299">
                  <c:v>0.279332297382322</c:v>
                </c:pt>
                <c:pt idx="300">
                  <c:v>0.279727578208979</c:v>
                </c:pt>
                <c:pt idx="301">
                  <c:v>0.280128380856833</c:v>
                </c:pt>
                <c:pt idx="302">
                  <c:v>0.280534690652988</c:v>
                </c:pt>
                <c:pt idx="303">
                  <c:v>0.280946480770997</c:v>
                </c:pt>
                <c:pt idx="304">
                  <c:v>0.281363711878962</c:v>
                </c:pt>
                <c:pt idx="305">
                  <c:v>0.281786331805435</c:v>
                </c:pt>
                <c:pt idx="306">
                  <c:v>0.282214275225047</c:v>
                </c:pt>
                <c:pt idx="307">
                  <c:v>0.282647463365806</c:v>
                </c:pt>
                <c:pt idx="308">
                  <c:v>0.283085803740012</c:v>
                </c:pt>
                <c:pt idx="309">
                  <c:v>0.283529189900702</c:v>
                </c:pt>
                <c:pt idx="310">
                  <c:v>0.283977501225514</c:v>
                </c:pt>
                <c:pt idx="311">
                  <c:v>0.28443060272983</c:v>
                </c:pt>
                <c:pt idx="312">
                  <c:v>0.284888344910992</c:v>
                </c:pt>
                <c:pt idx="313">
                  <c:v>0.285350563625336</c:v>
                </c:pt>
                <c:pt idx="314">
                  <c:v>0.285817079999688</c:v>
                </c:pt>
                <c:pt idx="315">
                  <c:v>0.286287700378906</c:v>
                </c:pt>
                <c:pt idx="316">
                  <c:v>0.286762216310923</c:v>
                </c:pt>
                <c:pt idx="317">
                  <c:v>0.287240404570651</c:v>
                </c:pt>
                <c:pt idx="318">
                  <c:v>0.287722027223949</c:v>
                </c:pt>
                <c:pt idx="319">
                  <c:v>0.288206831732758</c:v>
                </c:pt>
                <c:pt idx="320">
                  <c:v>0.288694551102303</c:v>
                </c:pt>
                <c:pt idx="321">
                  <c:v>0.289184904071137</c:v>
                </c:pt>
                <c:pt idx="322">
                  <c:v>0.289677595344599</c:v>
                </c:pt>
                <c:pt idx="323">
                  <c:v>0.290172315872086</c:v>
                </c:pt>
                <c:pt idx="324">
                  <c:v>0.290668743168321</c:v>
                </c:pt>
                <c:pt idx="325">
                  <c:v>0.291166541678614</c:v>
                </c:pt>
                <c:pt idx="326">
                  <c:v>0.291665363187885</c:v>
                </c:pt>
                <c:pt idx="327">
                  <c:v>0.292164847272991</c:v>
                </c:pt>
                <c:pt idx="328">
                  <c:v>0.292664621797703</c:v>
                </c:pt>
                <c:pt idx="329">
                  <c:v>0.293164303449393</c:v>
                </c:pt>
                <c:pt idx="330">
                  <c:v>0.293663498316328</c:v>
                </c:pt>
                <c:pt idx="331">
                  <c:v>0.294161802504175</c:v>
                </c:pt>
                <c:pt idx="332">
                  <c:v>0.294658802790132</c:v>
                </c:pt>
                <c:pt idx="333">
                  <c:v>0.295154077312852</c:v>
                </c:pt>
                <c:pt idx="334">
                  <c:v>0.295647196296119</c:v>
                </c:pt>
                <c:pt idx="335">
                  <c:v>0.296137722804014</c:v>
                </c:pt>
                <c:pt idx="336">
                  <c:v>0.296625213525113</c:v>
                </c:pt>
                <c:pt idx="337">
                  <c:v>0.297109219583065</c:v>
                </c:pt>
                <c:pt idx="338">
                  <c:v>0.297589287370723</c:v>
                </c:pt>
                <c:pt idx="339">
                  <c:v>0.298064959404851</c:v>
                </c:pt>
                <c:pt idx="340">
                  <c:v>0.298535775198268</c:v>
                </c:pt>
                <c:pt idx="341">
                  <c:v>0.299001272146187</c:v>
                </c:pt>
                <c:pt idx="342">
                  <c:v>0.299460986423398</c:v>
                </c:pt>
                <c:pt idx="343">
                  <c:v>0.299914453888869</c:v>
                </c:pt>
                <c:pt idx="344">
                  <c:v>0.300361210994284</c:v>
                </c:pt>
                <c:pt idx="345">
                  <c:v>0.300800795693006</c:v>
                </c:pt>
                <c:pt idx="346">
                  <c:v>0.301232748345944</c:v>
                </c:pt>
                <c:pt idx="347">
                  <c:v>0.30165661262085</c:v>
                </c:pt>
                <c:pt idx="348">
                  <c:v>0.302071936381573</c:v>
                </c:pt>
                <c:pt idx="349">
                  <c:v>0.302478272563914</c:v>
                </c:pt>
                <c:pt idx="350">
                  <c:v>0.302875180034802</c:v>
                </c:pt>
                <c:pt idx="351">
                  <c:v>0.303262224431628</c:v>
                </c:pt>
                <c:pt idx="352">
                  <c:v>0.303638978978718</c:v>
                </c:pt>
                <c:pt idx="353">
                  <c:v>0.304005025278114</c:v>
                </c:pt>
                <c:pt idx="354">
                  <c:v>0.304359954071972</c:v>
                </c:pt>
                <c:pt idx="355">
                  <c:v>0.30470336597412</c:v>
                </c:pt>
                <c:pt idx="356">
                  <c:v>0.305034872168528</c:v>
                </c:pt>
                <c:pt idx="357">
                  <c:v>0.305354095072648</c:v>
                </c:pt>
                <c:pt idx="358">
                  <c:v>0.305660668963849</c:v>
                </c:pt>
                <c:pt idx="359">
                  <c:v>0.305954240567401</c:v>
                </c:pt>
                <c:pt idx="360">
                  <c:v>0.306234469604705</c:v>
                </c:pt>
                <c:pt idx="361">
                  <c:v>0.306501029300727</c:v>
                </c:pt>
                <c:pt idx="362">
                  <c:v>0.306753606849849</c:v>
                </c:pt>
                <c:pt idx="363">
                  <c:v>0.306991903839584</c:v>
                </c:pt>
                <c:pt idx="364">
                  <c:v>0.307215636631845</c:v>
                </c:pt>
                <c:pt idx="365">
                  <c:v>0.307424536701711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Calculations!$Z$1</c:f>
              <c:strCache>
                <c:ptCount val="1"/>
                <c:pt idx="0">
                  <c:v>Sunset Time (LST)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Calculations!$Z$2:$Z$367</c:f>
              <c:numCache>
                <c:formatCode>General</c:formatCode>
                <c:ptCount val="366"/>
                <c:pt idx="0">
                  <c:v>0.750057658952105</c:v>
                </c:pt>
                <c:pt idx="1">
                  <c:v>0.750516007555927</c:v>
                </c:pt>
                <c:pt idx="2">
                  <c:v>0.75098170446319</c:v>
                </c:pt>
                <c:pt idx="3">
                  <c:v>0.751454287696463</c:v>
                </c:pt>
                <c:pt idx="4">
                  <c:v>0.751933294270247</c:v>
                </c:pt>
                <c:pt idx="5">
                  <c:v>0.752418261089684</c:v>
                </c:pt>
                <c:pt idx="6">
                  <c:v>0.752908725846844</c:v>
                </c:pt>
                <c:pt idx="7">
                  <c:v>0.753404227911144</c:v>
                </c:pt>
                <c:pt idx="8">
                  <c:v>0.75390430921051</c:v>
                </c:pt>
                <c:pt idx="9">
                  <c:v>0.754408515099959</c:v>
                </c:pt>
                <c:pt idx="10">
                  <c:v>0.754916395214341</c:v>
                </c:pt>
                <c:pt idx="11">
                  <c:v>0.755427504302138</c:v>
                </c:pt>
                <c:pt idx="12">
                  <c:v>0.755941403037287</c:v>
                </c:pt>
                <c:pt idx="13">
                  <c:v>0.756457658806211</c:v>
                </c:pt>
                <c:pt idx="14">
                  <c:v>0.756975846467354</c:v>
                </c:pt>
                <c:pt idx="15">
                  <c:v>0.757495549080709</c:v>
                </c:pt>
                <c:pt idx="16">
                  <c:v>0.75801635860507</c:v>
                </c:pt>
                <c:pt idx="17">
                  <c:v>0.758537876560853</c:v>
                </c:pt>
                <c:pt idx="18">
                  <c:v>0.759059714656645</c:v>
                </c:pt>
                <c:pt idx="19">
                  <c:v>0.759581495377782</c:v>
                </c:pt>
                <c:pt idx="20">
                  <c:v>0.760102852535529</c:v>
                </c:pt>
                <c:pt idx="21">
                  <c:v>0.760623431775648</c:v>
                </c:pt>
                <c:pt idx="22">
                  <c:v>0.761142891045364</c:v>
                </c:pt>
                <c:pt idx="23">
                  <c:v>0.761660901017974</c:v>
                </c:pt>
                <c:pt idx="24">
                  <c:v>0.762177145474576</c:v>
                </c:pt>
                <c:pt idx="25">
                  <c:v>0.762691321642593</c:v>
                </c:pt>
                <c:pt idx="26">
                  <c:v>0.76320314049101</c:v>
                </c:pt>
                <c:pt idx="27">
                  <c:v>0.763712326982422</c:v>
                </c:pt>
                <c:pt idx="28">
                  <c:v>0.764218620282216</c:v>
                </c:pt>
                <c:pt idx="29">
                  <c:v>0.764721773925372</c:v>
                </c:pt>
                <c:pt idx="30">
                  <c:v>0.765221555941571</c:v>
                </c:pt>
                <c:pt idx="31">
                  <c:v>0.765717748939453</c:v>
                </c:pt>
                <c:pt idx="32">
                  <c:v>0.766210150151014</c:v>
                </c:pt>
                <c:pt idx="33">
                  <c:v>0.766698571437309</c:v>
                </c:pt>
                <c:pt idx="34">
                  <c:v>0.767182839256706</c:v>
                </c:pt>
                <c:pt idx="35">
                  <c:v>0.767662794597106</c:v>
                </c:pt>
                <c:pt idx="36">
                  <c:v>0.768138292873612</c:v>
                </c:pt>
                <c:pt idx="37">
                  <c:v>0.768609203793235</c:v>
                </c:pt>
                <c:pt idx="38">
                  <c:v>0.76907541118831</c:v>
                </c:pt>
                <c:pt idx="39">
                  <c:v>0.769536812820342</c:v>
                </c:pt>
                <c:pt idx="40">
                  <c:v>0.769993320156074</c:v>
                </c:pt>
                <c:pt idx="41">
                  <c:v>0.770444858117601</c:v>
                </c:pt>
                <c:pt idx="42">
                  <c:v>0.770891364808375</c:v>
                </c:pt>
                <c:pt idx="43">
                  <c:v>0.771332791216992</c:v>
                </c:pt>
                <c:pt idx="44">
                  <c:v>0.771769100900608</c:v>
                </c:pt>
                <c:pt idx="45">
                  <c:v>0.772200269649902</c:v>
                </c:pt>
                <c:pt idx="46">
                  <c:v>0.772626285137389</c:v>
                </c:pt>
                <c:pt idx="47">
                  <c:v>0.773047146550987</c:v>
                </c:pt>
                <c:pt idx="48">
                  <c:v>0.773462864214583</c:v>
                </c:pt>
                <c:pt idx="49">
                  <c:v>0.77387345919741</c:v>
                </c:pt>
                <c:pt idx="50">
                  <c:v>0.774278962913928</c:v>
                </c:pt>
                <c:pt idx="51">
                  <c:v>0.774679416715886</c:v>
                </c:pt>
                <c:pt idx="52">
                  <c:v>0.775074871478172</c:v>
                </c:pt>
                <c:pt idx="53">
                  <c:v>0.775465387179976</c:v>
                </c:pt>
                <c:pt idx="54">
                  <c:v>0.775851032482761</c:v>
                </c:pt>
                <c:pt idx="55">
                  <c:v>0.77623188430641</c:v>
                </c:pt>
                <c:pt idx="56">
                  <c:v>0.776608027404877</c:v>
                </c:pt>
                <c:pt idx="57">
                  <c:v>0.776979553942576</c:v>
                </c:pt>
                <c:pt idx="58">
                  <c:v>0.777346563072647</c:v>
                </c:pt>
                <c:pt idx="59">
                  <c:v>0.777709160518173</c:v>
                </c:pt>
                <c:pt idx="60">
                  <c:v>0.778067458157304</c:v>
                </c:pt>
                <c:pt idx="61">
                  <c:v>0.778421573613185</c:v>
                </c:pt>
                <c:pt idx="62">
                  <c:v>0.778771629849475</c:v>
                </c:pt>
                <c:pt idx="63">
                  <c:v>0.779117754772163</c:v>
                </c:pt>
                <c:pt idx="64">
                  <c:v>0.779460080838285</c:v>
                </c:pt>
                <c:pt idx="65">
                  <c:v>0.779798744672085</c:v>
                </c:pt>
                <c:pt idx="66">
                  <c:v>0.780133886689038</c:v>
                </c:pt>
                <c:pt idx="67">
                  <c:v>0.780465650728094</c:v>
                </c:pt>
                <c:pt idx="68">
                  <c:v>0.780794183692423</c:v>
                </c:pt>
                <c:pt idx="69">
                  <c:v>0.781119635198831</c:v>
                </c:pt>
                <c:pt idx="70">
                  <c:v>0.781442157235967</c:v>
                </c:pt>
                <c:pt idx="71">
                  <c:v>0.781761903831356</c:v>
                </c:pt>
                <c:pt idx="72">
                  <c:v>0.782079030727217</c:v>
                </c:pt>
                <c:pt idx="73">
                  <c:v>0.782393695064971</c:v>
                </c:pt>
                <c:pt idx="74">
                  <c:v>0.782706055078267</c:v>
                </c:pt>
                <c:pt idx="75">
                  <c:v>0.783016269794302</c:v>
                </c:pt>
                <c:pt idx="76">
                  <c:v>0.783324498743159</c:v>
                </c:pt>
                <c:pt idx="77">
                  <c:v>0.783630901674835</c:v>
                </c:pt>
                <c:pt idx="78">
                  <c:v>0.783935638283579</c:v>
                </c:pt>
                <c:pt idx="79">
                  <c:v>0.784238867939145</c:v>
                </c:pt>
                <c:pt idx="80">
                  <c:v>0.784540749424492</c:v>
                </c:pt>
                <c:pt idx="81">
                  <c:v>0.784841440679484</c:v>
                </c:pt>
                <c:pt idx="82">
                  <c:v>0.785141098550065</c:v>
                </c:pt>
                <c:pt idx="83">
                  <c:v>0.785439878542419</c:v>
                </c:pt>
                <c:pt idx="84">
                  <c:v>0.785737934581578</c:v>
                </c:pt>
                <c:pt idx="85">
                  <c:v>0.786035418773939</c:v>
                </c:pt>
                <c:pt idx="86">
                  <c:v>0.786332481173176</c:v>
                </c:pt>
                <c:pt idx="87">
                  <c:v>0.786629269548994</c:v>
                </c:pt>
                <c:pt idx="88">
                  <c:v>0.786925929158232</c:v>
                </c:pt>
                <c:pt idx="89">
                  <c:v>0.787222602517791</c:v>
                </c:pt>
                <c:pt idx="90">
                  <c:v>0.787519429178916</c:v>
                </c:pt>
                <c:pt idx="91">
                  <c:v>0.787816545502373</c:v>
                </c:pt>
                <c:pt idx="92">
                  <c:v>0.788114084434096</c:v>
                </c:pt>
                <c:pt idx="93">
                  <c:v>0.788412175280913</c:v>
                </c:pt>
                <c:pt idx="94">
                  <c:v>0.788710943485996</c:v>
                </c:pt>
                <c:pt idx="95">
                  <c:v>0.789010510403741</c:v>
                </c:pt>
                <c:pt idx="96">
                  <c:v>0.789310993073807</c:v>
                </c:pt>
                <c:pt idx="97">
                  <c:v>0.789612503994113</c:v>
                </c:pt>
                <c:pt idx="98">
                  <c:v>0.789915150892641</c:v>
                </c:pt>
                <c:pt idx="99">
                  <c:v>0.790219036497961</c:v>
                </c:pt>
                <c:pt idx="100">
                  <c:v>0.790524258308428</c:v>
                </c:pt>
                <c:pt idx="101">
                  <c:v>0.790830908360107</c:v>
                </c:pt>
                <c:pt idx="102">
                  <c:v>0.791139072993498</c:v>
                </c:pt>
                <c:pt idx="103">
                  <c:v>0.791448832619254</c:v>
                </c:pt>
                <c:pt idx="104">
                  <c:v>0.791760261483098</c:v>
                </c:pt>
                <c:pt idx="105">
                  <c:v>0.792073427430263</c:v>
                </c:pt>
                <c:pt idx="106">
                  <c:v>0.792388391669816</c:v>
                </c:pt>
                <c:pt idx="107">
                  <c:v>0.79270520853931</c:v>
                </c:pt>
                <c:pt idx="108">
                  <c:v>0.793023925270274</c:v>
                </c:pt>
                <c:pt idx="109">
                  <c:v>0.79334458175512</c:v>
                </c:pt>
                <c:pt idx="110">
                  <c:v>0.793667210316113</c:v>
                </c:pt>
                <c:pt idx="111">
                  <c:v>0.793991835477111</c:v>
                </c:pt>
                <c:pt idx="112">
                  <c:v>0.794318473738838</c:v>
                </c:pt>
                <c:pt idx="113">
                  <c:v>0.794647133358539</c:v>
                </c:pt>
                <c:pt idx="114">
                  <c:v>0.79497781413488</c:v>
                </c:pt>
                <c:pt idx="115">
                  <c:v>0.795310507199043</c:v>
                </c:pt>
                <c:pt idx="116">
                  <c:v>0.795645194812999</c:v>
                </c:pt>
                <c:pt idx="117">
                  <c:v>0.795981850175972</c:v>
                </c:pt>
                <c:pt idx="118">
                  <c:v>0.796320437240178</c:v>
                </c:pt>
                <c:pt idx="119">
                  <c:v>0.796660910536911</c:v>
                </c:pt>
                <c:pt idx="120">
                  <c:v>0.797003215014119</c:v>
                </c:pt>
                <c:pt idx="121">
                  <c:v>0.797347285886578</c:v>
                </c:pt>
                <c:pt idx="122">
                  <c:v>0.797693048499847</c:v>
                </c:pt>
                <c:pt idx="123">
                  <c:v>0.798040418209132</c:v>
                </c:pt>
                <c:pt idx="124">
                  <c:v>0.798389300274222</c:v>
                </c:pt>
                <c:pt idx="125">
                  <c:v>0.798739589771637</c:v>
                </c:pt>
                <c:pt idx="126">
                  <c:v>0.799091171525106</c:v>
                </c:pt>
                <c:pt idx="127">
                  <c:v>0.799443920055471</c:v>
                </c:pt>
                <c:pt idx="128">
                  <c:v>0.79979769955107</c:v>
                </c:pt>
                <c:pt idx="129">
                  <c:v>0.800152363859629</c:v>
                </c:pt>
                <c:pt idx="130">
                  <c:v>0.800507756502605</c:v>
                </c:pt>
                <c:pt idx="131">
                  <c:v>0.800863710712892</c:v>
                </c:pt>
                <c:pt idx="132">
                  <c:v>0.801220049496729</c:v>
                </c:pt>
                <c:pt idx="133">
                  <c:v>0.80157658572054</c:v>
                </c:pt>
                <c:pt idx="134">
                  <c:v>0.801933122223409</c:v>
                </c:pt>
                <c:pt idx="135">
                  <c:v>0.80228945195573</c:v>
                </c:pt>
                <c:pt idx="136">
                  <c:v>0.802645358144539</c:v>
                </c:pt>
                <c:pt idx="137">
                  <c:v>0.80300061448587</c:v>
                </c:pt>
                <c:pt idx="138">
                  <c:v>0.803354985364411</c:v>
                </c:pt>
                <c:pt idx="139">
                  <c:v>0.803708226100572</c:v>
                </c:pt>
                <c:pt idx="140">
                  <c:v>0.804060083225001</c:v>
                </c:pt>
                <c:pt idx="141">
                  <c:v>0.804410294780412</c:v>
                </c:pt>
                <c:pt idx="142">
                  <c:v>0.80475859065047</c:v>
                </c:pt>
                <c:pt idx="143">
                  <c:v>0.805104692915372</c:v>
                </c:pt>
                <c:pt idx="144">
                  <c:v>0.805448316233572</c:v>
                </c:pt>
                <c:pt idx="145">
                  <c:v>0.805789168249009</c:v>
                </c:pt>
                <c:pt idx="146">
                  <c:v>0.806126950023036</c:v>
                </c:pt>
                <c:pt idx="147">
                  <c:v>0.806461356490108</c:v>
                </c:pt>
                <c:pt idx="148">
                  <c:v>0.806792076936179</c:v>
                </c:pt>
                <c:pt idx="149">
                  <c:v>0.807118795498588</c:v>
                </c:pt>
                <c:pt idx="150">
                  <c:v>0.807441191686134</c:v>
                </c:pt>
                <c:pt idx="151">
                  <c:v>0.807758940917874</c:v>
                </c:pt>
                <c:pt idx="152">
                  <c:v>0.808071715079105</c:v>
                </c:pt>
                <c:pt idx="153">
                  <c:v>0.808379183092859</c:v>
                </c:pt>
                <c:pt idx="154">
                  <c:v>0.808681011505152</c:v>
                </c:pt>
                <c:pt idx="155">
                  <c:v>0.808976865082131</c:v>
                </c:pt>
                <c:pt idx="156">
                  <c:v>0.80926640741722</c:v>
                </c:pt>
                <c:pt idx="157">
                  <c:v>0.809549301546238</c:v>
                </c:pt>
                <c:pt idx="158">
                  <c:v>0.809825210568484</c:v>
                </c:pt>
                <c:pt idx="159">
                  <c:v>0.810093798271665</c:v>
                </c:pt>
                <c:pt idx="160">
                  <c:v>0.810354729758579</c:v>
                </c:pt>
                <c:pt idx="161">
                  <c:v>0.81060767207342</c:v>
                </c:pt>
                <c:pt idx="162">
                  <c:v>0.810852294825558</c:v>
                </c:pt>
                <c:pt idx="163">
                  <c:v>0.811088270808682</c:v>
                </c:pt>
                <c:pt idx="164">
                  <c:v>0.811315276613217</c:v>
                </c:pt>
                <c:pt idx="165">
                  <c:v>0.811532993229941</c:v>
                </c:pt>
                <c:pt idx="166">
                  <c:v>0.811741106642804</c:v>
                </c:pt>
                <c:pt idx="167">
                  <c:v>0.811939308409002</c:v>
                </c:pt>
                <c:pt idx="168">
                  <c:v>0.81212729622443</c:v>
                </c:pt>
                <c:pt idx="169">
                  <c:v>0.812304774472733</c:v>
                </c:pt>
                <c:pt idx="170">
                  <c:v>0.81247145475626</c:v>
                </c:pt>
                <c:pt idx="171">
                  <c:v>0.812627056407339</c:v>
                </c:pt>
                <c:pt idx="172">
                  <c:v>0.812771306978396</c:v>
                </c:pt>
                <c:pt idx="173">
                  <c:v>0.812903942709568</c:v>
                </c:pt>
                <c:pt idx="174">
                  <c:v>0.813024708972571</c:v>
                </c:pt>
                <c:pt idx="175">
                  <c:v>0.813133360689749</c:v>
                </c:pt>
                <c:pt idx="176">
                  <c:v>0.813229662727303</c:v>
                </c:pt>
                <c:pt idx="177">
                  <c:v>0.81331339026191</c:v>
                </c:pt>
                <c:pt idx="178">
                  <c:v>0.81338432912002</c:v>
                </c:pt>
                <c:pt idx="179">
                  <c:v>0.813442276089282</c:v>
                </c:pt>
                <c:pt idx="180">
                  <c:v>0.813487039201679</c:v>
                </c:pt>
                <c:pt idx="181">
                  <c:v>0.813518437988107</c:v>
                </c:pt>
                <c:pt idx="182">
                  <c:v>0.813536303704222</c:v>
                </c:pt>
                <c:pt idx="183">
                  <c:v>0.813540479527552</c:v>
                </c:pt>
                <c:pt idx="184">
                  <c:v>0.813530820725958</c:v>
                </c:pt>
                <c:pt idx="185">
                  <c:v>0.813507194797673</c:v>
                </c:pt>
                <c:pt idx="186">
                  <c:v>0.813469481583227</c:v>
                </c:pt>
                <c:pt idx="187">
                  <c:v>0.813417573349709</c:v>
                </c:pt>
                <c:pt idx="188">
                  <c:v>0.813351374847874</c:v>
                </c:pt>
                <c:pt idx="189">
                  <c:v>0.813270803342718</c:v>
                </c:pt>
                <c:pt idx="190">
                  <c:v>0.813175788618225</c:v>
                </c:pt>
                <c:pt idx="191">
                  <c:v>0.813066272957049</c:v>
                </c:pt>
                <c:pt idx="192">
                  <c:v>0.812942211095968</c:v>
                </c:pt>
                <c:pt idx="193">
                  <c:v>0.812803570158018</c:v>
                </c:pt>
                <c:pt idx="194">
                  <c:v>0.812650329562247</c:v>
                </c:pt>
                <c:pt idx="195">
                  <c:v>0.812482480912076</c:v>
                </c:pt>
                <c:pt idx="196">
                  <c:v>0.812300027863317</c:v>
                </c:pt>
                <c:pt idx="197">
                  <c:v>0.812102985972878</c:v>
                </c:pt>
                <c:pt idx="198">
                  <c:v>0.811891382529267</c:v>
                </c:pt>
                <c:pt idx="199">
                  <c:v>0.811665256365978</c:v>
                </c:pt>
                <c:pt idx="200">
                  <c:v>0.811424657658882</c:v>
                </c:pt>
                <c:pt idx="201">
                  <c:v>0.811169647708744</c:v>
                </c:pt>
                <c:pt idx="202">
                  <c:v>0.810900298709993</c:v>
                </c:pt>
                <c:pt idx="203">
                  <c:v>0.810616693506861</c:v>
                </c:pt>
                <c:pt idx="204">
                  <c:v>0.810318925338026</c:v>
                </c:pt>
                <c:pt idx="205">
                  <c:v>0.810007097570855</c:v>
                </c:pt>
                <c:pt idx="206">
                  <c:v>0.809681323426362</c:v>
                </c:pt>
                <c:pt idx="207">
                  <c:v>0.809341725695957</c:v>
                </c:pt>
                <c:pt idx="208">
                  <c:v>0.808988436451058</c:v>
                </c:pt>
                <c:pt idx="209">
                  <c:v>0.808621596746634</c:v>
                </c:pt>
                <c:pt idx="210">
                  <c:v>0.808241356319694</c:v>
                </c:pt>
                <c:pt idx="211">
                  <c:v>0.807847873283743</c:v>
                </c:pt>
                <c:pt idx="212">
                  <c:v>0.807441313820206</c:v>
                </c:pt>
                <c:pt idx="213">
                  <c:v>0.80702185186777</c:v>
                </c:pt>
                <c:pt idx="214">
                  <c:v>0.806589668810598</c:v>
                </c:pt>
                <c:pt idx="215">
                  <c:v>0.806144953166331</c:v>
                </c:pt>
                <c:pt idx="216">
                  <c:v>0.805687900274771</c:v>
                </c:pt>
                <c:pt idx="217">
                  <c:v>0.805218711988102</c:v>
                </c:pt>
                <c:pt idx="218">
                  <c:v>0.804737596363498</c:v>
                </c:pt>
                <c:pt idx="219">
                  <c:v>0.804244767358912</c:v>
                </c:pt>
                <c:pt idx="220">
                  <c:v>0.803740444532833</c:v>
                </c:pt>
                <c:pt idx="221">
                  <c:v>0.803224852748762</c:v>
                </c:pt>
                <c:pt idx="222">
                  <c:v>0.802698221885103</c:v>
                </c:pt>
                <c:pt idx="223">
                  <c:v>0.802160786551178</c:v>
                </c:pt>
                <c:pt idx="224">
                  <c:v>0.80161278581</c:v>
                </c:pt>
                <c:pt idx="225">
                  <c:v>0.801054462908415</c:v>
                </c:pt>
                <c:pt idx="226">
                  <c:v>0.80048606501521</c:v>
                </c:pt>
                <c:pt idx="227">
                  <c:v>0.799907842967705</c:v>
                </c:pt>
                <c:pt idx="228">
                  <c:v>0.799320051027356</c:v>
                </c:pt>
                <c:pt idx="229">
                  <c:v>0.798722946644805</c:v>
                </c:pt>
                <c:pt idx="230">
                  <c:v>0.798116790234834</c:v>
                </c:pt>
                <c:pt idx="231">
                  <c:v>0.797501844961561</c:v>
                </c:pt>
                <c:pt idx="232">
                  <c:v>0.796878376534259</c:v>
                </c:pt>
                <c:pt idx="233">
                  <c:v>0.796246653014055</c:v>
                </c:pt>
                <c:pt idx="234">
                  <c:v>0.795606944631774</c:v>
                </c:pt>
                <c:pt idx="235">
                  <c:v>0.794959523617123</c:v>
                </c:pt>
                <c:pt idx="236">
                  <c:v>0.794304664039362</c:v>
                </c:pt>
                <c:pt idx="237">
                  <c:v>0.793642641659576</c:v>
                </c:pt>
                <c:pt idx="238">
                  <c:v>0.792973733794593</c:v>
                </c:pt>
                <c:pt idx="239">
                  <c:v>0.792298219192555</c:v>
                </c:pt>
                <c:pt idx="240">
                  <c:v>0.791616377920101</c:v>
                </c:pt>
                <c:pt idx="241">
                  <c:v>0.790928491261051</c:v>
                </c:pt>
                <c:pt idx="242">
                  <c:v>0.790234841626469</c:v>
                </c:pt>
                <c:pt idx="243">
                  <c:v>0.789535712475884</c:v>
                </c:pt>
                <c:pt idx="244">
                  <c:v>0.788831388249435</c:v>
                </c:pt>
                <c:pt idx="245">
                  <c:v>0.788122154310647</c:v>
                </c:pt>
                <c:pt idx="246">
                  <c:v>0.787408296899477</c:v>
                </c:pt>
                <c:pt idx="247">
                  <c:v>0.786690103095268</c:v>
                </c:pt>
                <c:pt idx="248">
                  <c:v>0.785967860789138</c:v>
                </c:pt>
                <c:pt idx="249">
                  <c:v>0.785241858665355</c:v>
                </c:pt>
                <c:pt idx="250">
                  <c:v>0.784512386191153</c:v>
                </c:pt>
                <c:pt idx="251">
                  <c:v>0.783779733614425</c:v>
                </c:pt>
                <c:pt idx="252">
                  <c:v>0.783044191968709</c:v>
                </c:pt>
                <c:pt idx="253">
                  <c:v>0.782306053084801</c:v>
                </c:pt>
                <c:pt idx="254">
                  <c:v>0.781565609608339</c:v>
                </c:pt>
                <c:pt idx="255">
                  <c:v>0.780823155022646</c:v>
                </c:pt>
                <c:pt idx="256">
                  <c:v>0.780078983676114</c:v>
                </c:pt>
                <c:pt idx="257">
                  <c:v>0.77933339081335</c:v>
                </c:pt>
                <c:pt idx="258">
                  <c:v>0.778586672609332</c:v>
                </c:pt>
                <c:pt idx="259">
                  <c:v>0.777839126205764</c:v>
                </c:pt>
                <c:pt idx="260">
                  <c:v>0.77709104974883</c:v>
                </c:pt>
                <c:pt idx="261">
                  <c:v>0.776342742427525</c:v>
                </c:pt>
                <c:pt idx="262">
                  <c:v>0.775594504511725</c:v>
                </c:pt>
                <c:pt idx="263">
                  <c:v>0.774846637389201</c:v>
                </c:pt>
                <c:pt idx="264">
                  <c:v>0.774099443600706</c:v>
                </c:pt>
                <c:pt idx="265">
                  <c:v>0.773353226872342</c:v>
                </c:pt>
                <c:pt idx="266">
                  <c:v>0.772608292144378</c:v>
                </c:pt>
                <c:pt idx="267">
                  <c:v>0.771864945595725</c:v>
                </c:pt>
                <c:pt idx="268">
                  <c:v>0.771123494663271</c:v>
                </c:pt>
                <c:pt idx="269">
                  <c:v>0.770384248055314</c:v>
                </c:pt>
                <c:pt idx="270">
                  <c:v>0.769647515758355</c:v>
                </c:pt>
                <c:pt idx="271">
                  <c:v>0.768913609036515</c:v>
                </c:pt>
                <c:pt idx="272">
                  <c:v>0.768182840422908</c:v>
                </c:pt>
                <c:pt idx="273">
                  <c:v>0.767455523702308</c:v>
                </c:pt>
                <c:pt idx="274">
                  <c:v>0.766731973884481</c:v>
                </c:pt>
                <c:pt idx="275">
                  <c:v>0.76601250716761</c:v>
                </c:pt>
                <c:pt idx="276">
                  <c:v>0.765297440891278</c:v>
                </c:pt>
                <c:pt idx="277">
                  <c:v>0.764587093478497</c:v>
                </c:pt>
                <c:pt idx="278">
                  <c:v>0.763881784366344</c:v>
                </c:pt>
                <c:pt idx="279">
                  <c:v>0.763181833924792</c:v>
                </c:pt>
                <c:pt idx="280">
                  <c:v>0.762487563363383</c:v>
                </c:pt>
                <c:pt idx="281">
                  <c:v>0.761799294625434</c:v>
                </c:pt>
                <c:pt idx="282">
                  <c:v>0.761117350269513</c:v>
                </c:pt>
                <c:pt idx="283">
                  <c:v>0.760442053338001</c:v>
                </c:pt>
                <c:pt idx="284">
                  <c:v>0.75977372721255</c:v>
                </c:pt>
                <c:pt idx="285">
                  <c:v>0.759112695456366</c:v>
                </c:pt>
                <c:pt idx="286">
                  <c:v>0.758459281643252</c:v>
                </c:pt>
                <c:pt idx="287">
                  <c:v>0.757813809173401</c:v>
                </c:pt>
                <c:pt idx="288">
                  <c:v>0.757176601076003</c:v>
                </c:pt>
                <c:pt idx="289">
                  <c:v>0.756547979798754</c:v>
                </c:pt>
                <c:pt idx="290">
                  <c:v>0.755928266984402</c:v>
                </c:pt>
                <c:pt idx="291">
                  <c:v>0.755317783234549</c:v>
                </c:pt>
                <c:pt idx="292">
                  <c:v>0.754716847860897</c:v>
                </c:pt>
                <c:pt idx="293">
                  <c:v>0.754125778624266</c:v>
                </c:pt>
                <c:pt idx="294">
                  <c:v>0.753544891461653</c:v>
                </c:pt>
                <c:pt idx="295">
                  <c:v>0.752974500201722</c:v>
                </c:pt>
                <c:pt idx="296">
                  <c:v>0.752414916269091</c:v>
                </c:pt>
                <c:pt idx="297">
                  <c:v>0.751866448377851</c:v>
                </c:pt>
                <c:pt idx="298">
                  <c:v>0.751329402214774</c:v>
                </c:pt>
                <c:pt idx="299">
                  <c:v>0.750804080112678</c:v>
                </c:pt>
                <c:pt idx="300">
                  <c:v>0.750290780714475</c:v>
                </c:pt>
                <c:pt idx="301">
                  <c:v>0.749789798628432</c:v>
                </c:pt>
                <c:pt idx="302">
                  <c:v>0.749301424075193</c:v>
                </c:pt>
                <c:pt idx="303">
                  <c:v>0.74882594252715</c:v>
                </c:pt>
                <c:pt idx="304">
                  <c:v>0.748363634340751</c:v>
                </c:pt>
                <c:pt idx="305">
                  <c:v>0.747914774382366</c:v>
                </c:pt>
                <c:pt idx="306">
                  <c:v>0.747479631648328</c:v>
                </c:pt>
                <c:pt idx="307">
                  <c:v>0.747058468879812</c:v>
                </c:pt>
                <c:pt idx="308">
                  <c:v>0.746651542173191</c:v>
                </c:pt>
                <c:pt idx="309">
                  <c:v>0.746259100586555</c:v>
                </c:pt>
                <c:pt idx="310">
                  <c:v>0.745881385743093</c:v>
                </c:pt>
                <c:pt idx="311">
                  <c:v>0.745518631432008</c:v>
                </c:pt>
                <c:pt idx="312">
                  <c:v>0.745171063207731</c:v>
                </c:pt>
                <c:pt idx="313">
                  <c:v>0.744838897988131</c:v>
                </c:pt>
                <c:pt idx="314">
                  <c:v>0.744522343652511</c:v>
                </c:pt>
                <c:pt idx="315">
                  <c:v>0.744221598640144</c:v>
                </c:pt>
                <c:pt idx="316">
                  <c:v>0.743936851550176</c:v>
                </c:pt>
                <c:pt idx="317">
                  <c:v>0.743668280743697</c:v>
                </c:pt>
                <c:pt idx="318">
                  <c:v>0.743416053948863</c:v>
                </c:pt>
                <c:pt idx="319">
                  <c:v>0.743180327869947</c:v>
                </c:pt>
                <c:pt idx="320">
                  <c:v>0.742961247801234</c:v>
                </c:pt>
                <c:pt idx="321">
                  <c:v>0.742758947246745</c:v>
                </c:pt>
                <c:pt idx="322">
                  <c:v>0.742573547546772</c:v>
                </c:pt>
                <c:pt idx="323">
                  <c:v>0.742405157512278</c:v>
                </c:pt>
                <c:pt idx="324">
                  <c:v>0.742253873068251</c:v>
                </c:pt>
                <c:pt idx="325">
                  <c:v>0.742119776907159</c:v>
                </c:pt>
                <c:pt idx="326">
                  <c:v>0.742002938153688</c:v>
                </c:pt>
                <c:pt idx="327">
                  <c:v>0.741903412041996</c:v>
                </c:pt>
                <c:pt idx="328">
                  <c:v>0.74182123960679</c:v>
                </c:pt>
                <c:pt idx="329">
                  <c:v>0.741756447389549</c:v>
                </c:pt>
                <c:pt idx="330">
                  <c:v>0.741709047161287</c:v>
                </c:pt>
                <c:pt idx="331">
                  <c:v>0.741679035663285</c:v>
                </c:pt>
                <c:pt idx="332">
                  <c:v>0.741666394367271</c:v>
                </c:pt>
                <c:pt idx="333">
                  <c:v>0.74167108925655</c:v>
                </c:pt>
                <c:pt idx="334">
                  <c:v>0.741693070629629</c:v>
                </c:pt>
                <c:pt idx="335">
                  <c:v>0.741732272927898</c:v>
                </c:pt>
                <c:pt idx="336">
                  <c:v>0.74178861458894</c:v>
                </c:pt>
                <c:pt idx="337">
                  <c:v>0.741861997927051</c:v>
                </c:pt>
                <c:pt idx="338">
                  <c:v>0.741952309042536</c:v>
                </c:pt>
                <c:pt idx="339">
                  <c:v>0.742059417761335</c:v>
                </c:pt>
                <c:pt idx="340">
                  <c:v>0.74218317760649</c:v>
                </c:pt>
                <c:pt idx="341">
                  <c:v>0.742323425802911</c:v>
                </c:pt>
                <c:pt idx="342">
                  <c:v>0.742479983316847</c:v>
                </c:pt>
                <c:pt idx="343">
                  <c:v>0.742652654931379</c:v>
                </c:pt>
                <c:pt idx="344">
                  <c:v>0.742841229359144</c:v>
                </c:pt>
                <c:pt idx="345">
                  <c:v>0.743045479393398</c:v>
                </c:pt>
                <c:pt idx="346">
                  <c:v>0.743265162098393</c:v>
                </c:pt>
                <c:pt idx="347">
                  <c:v>0.743500019039872</c:v>
                </c:pt>
                <c:pt idx="348">
                  <c:v>0.743749776556361</c:v>
                </c:pt>
                <c:pt idx="349">
                  <c:v>0.744014146071706</c:v>
                </c:pt>
                <c:pt idx="350">
                  <c:v>0.744292824449151</c:v>
                </c:pt>
                <c:pt idx="351">
                  <c:v>0.744585494387032</c:v>
                </c:pt>
                <c:pt idx="352">
                  <c:v>0.744891824855914</c:v>
                </c:pt>
                <c:pt idx="353">
                  <c:v>0.745211471576824</c:v>
                </c:pt>
                <c:pt idx="354">
                  <c:v>0.745544077539946</c:v>
                </c:pt>
                <c:pt idx="355">
                  <c:v>0.745889273562932</c:v>
                </c:pt>
                <c:pt idx="356">
                  <c:v>0.74624667888772</c:v>
                </c:pt>
                <c:pt idx="357">
                  <c:v>0.746615901814536</c:v>
                </c:pt>
                <c:pt idx="358">
                  <c:v>0.746996540371461</c:v>
                </c:pt>
                <c:pt idx="359">
                  <c:v>0.747388183017774</c:v>
                </c:pt>
                <c:pt idx="360">
                  <c:v>0.747790409378994</c:v>
                </c:pt>
                <c:pt idx="361">
                  <c:v>0.748202791011359</c:v>
                </c:pt>
                <c:pt idx="362">
                  <c:v>0.748624892193254</c:v>
                </c:pt>
                <c:pt idx="363">
                  <c:v>0.749056270740932</c:v>
                </c:pt>
                <c:pt idx="364">
                  <c:v>0.74949647884566</c:v>
                </c:pt>
                <c:pt idx="365">
                  <c:v>0.749945063929316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3987368"/>
        <c:axId val="27454670"/>
      </c:lineChart>
      <c:catAx>
        <c:axId val="23987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454670"/>
        <c:crosses val="autoZero"/>
        <c:auto val="1"/>
        <c:lblAlgn val="ctr"/>
        <c:lblOffset val="100"/>
        <c:noMultiLvlLbl val="0"/>
      </c:catAx>
      <c:valAx>
        <c:axId val="27454670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h:mm:ss;@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987368"/>
        <c:crosses val="autoZero"/>
        <c:crossBetween val="between"/>
        <c:majorUnit val="0.25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Eq of Time (minutes)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Calculations!$V$1</c:f>
              <c:strCache>
                <c:ptCount val="1"/>
                <c:pt idx="0">
                  <c:v>Eq of Time (minutes)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Calculations!$V$3:$V$366</c:f>
              <c:numCache>
                <c:formatCode>General</c:formatCode>
                <c:ptCount val="364"/>
                <c:pt idx="0">
                  <c:v>-4.02516824318654</c:v>
                </c:pt>
                <c:pt idx="1">
                  <c:v>-4.48627325998809</c:v>
                </c:pt>
                <c:pt idx="2">
                  <c:v>-4.94110738957457</c:v>
                </c:pt>
                <c:pt idx="3">
                  <c:v>-5.38919213796581</c:v>
                </c:pt>
                <c:pt idx="4">
                  <c:v>-5.83006060132195</c:v>
                </c:pt>
                <c:pt idx="5">
                  <c:v>-6.26325817214798</c:v>
                </c:pt>
                <c:pt idx="6">
                  <c:v>-6.68834321449379</c:v>
                </c:pt>
                <c:pt idx="7">
                  <c:v>-7.10488770666697</c:v>
                </c:pt>
                <c:pt idx="8">
                  <c:v>-7.51247785010159</c:v>
                </c:pt>
                <c:pt idx="9">
                  <c:v>-7.91071464312773</c:v>
                </c:pt>
                <c:pt idx="10">
                  <c:v>-8.29921441853099</c:v>
                </c:pt>
                <c:pt idx="11">
                  <c:v>-8.67760934389773</c:v>
                </c:pt>
                <c:pt idx="12">
                  <c:v>-9.04554788388773</c:v>
                </c:pt>
                <c:pt idx="13">
                  <c:v>-9.40269522369878</c:v>
                </c:pt>
                <c:pt idx="14">
                  <c:v>-9.74873365311616</c:v>
                </c:pt>
                <c:pt idx="15">
                  <c:v>-10.083362910692</c:v>
                </c:pt>
                <c:pt idx="16">
                  <c:v>-10.4063004877101</c:v>
                </c:pt>
                <c:pt idx="17">
                  <c:v>-10.7172818917461</c:v>
                </c:pt>
                <c:pt idx="18">
                  <c:v>-11.0160608697525</c:v>
                </c:pt>
                <c:pt idx="19">
                  <c:v>-11.3024095907423</c:v>
                </c:pt>
                <c:pt idx="20">
                  <c:v>-11.5761187882661</c:v>
                </c:pt>
                <c:pt idx="21">
                  <c:v>-11.8369978630108</c:v>
                </c:pt>
                <c:pt idx="22">
                  <c:v>-12.0848749459723</c:v>
                </c:pt>
                <c:pt idx="23">
                  <c:v>-12.3195969227796</c:v>
                </c:pt>
                <c:pt idx="24">
                  <c:v>-12.5410294198608</c:v>
                </c:pt>
                <c:pt idx="25">
                  <c:v>-12.7490567532627</c:v>
                </c:pt>
                <c:pt idx="26">
                  <c:v>-12.9435818410388</c:v>
                </c:pt>
                <c:pt idx="27">
                  <c:v>-13.1245260802302</c:v>
                </c:pt>
                <c:pt idx="28">
                  <c:v>-13.2918291895613</c:v>
                </c:pt>
                <c:pt idx="29">
                  <c:v>-13.4454490190626</c:v>
                </c:pt>
                <c:pt idx="30">
                  <c:v>-13.585361327924</c:v>
                </c:pt>
                <c:pt idx="31">
                  <c:v>-13.7115595319629</c:v>
                </c:pt>
                <c:pt idx="32">
                  <c:v>-13.8240544221579</c:v>
                </c:pt>
                <c:pt idx="33">
                  <c:v>-13.9228738557762</c:v>
                </c:pt>
                <c:pt idx="34">
                  <c:v>-14.0080624216724</c:v>
                </c:pt>
                <c:pt idx="35">
                  <c:v>-14.0796810813937</c:v>
                </c:pt>
                <c:pt idx="36">
                  <c:v>-14.1378067877729</c:v>
                </c:pt>
                <c:pt idx="37">
                  <c:v>-14.1825320827161</c:v>
                </c:pt>
                <c:pt idx="38">
                  <c:v>-14.213964675938</c:v>
                </c:pt>
                <c:pt idx="39">
                  <c:v>-14.2322270064025</c:v>
                </c:pt>
                <c:pt idx="40">
                  <c:v>-14.2374557882497</c:v>
                </c:pt>
                <c:pt idx="41">
                  <c:v>-14.2298015429904</c:v>
                </c:pt>
                <c:pt idx="42">
                  <c:v>-14.2094281197524</c:v>
                </c:pt>
                <c:pt idx="43">
                  <c:v>-14.1765122053446</c:v>
                </c:pt>
                <c:pt idx="44">
                  <c:v>-14.1312428258976</c:v>
                </c:pt>
                <c:pt idx="45">
                  <c:v>-14.0738208418072</c:v>
                </c:pt>
                <c:pt idx="46">
                  <c:v>-14.0044584376765</c:v>
                </c:pt>
                <c:pt idx="47">
                  <c:v>-13.9233786089204</c:v>
                </c:pt>
                <c:pt idx="48">
                  <c:v>-13.8308146466384</c:v>
                </c:pt>
                <c:pt idx="49">
                  <c:v>-13.7270096223243</c:v>
                </c:pt>
                <c:pt idx="50">
                  <c:v>-13.6122158739136</c:v>
                </c:pt>
                <c:pt idx="51">
                  <c:v>-13.486694494609</c:v>
                </c:pt>
                <c:pt idx="52">
                  <c:v>-13.3507148258597</c:v>
                </c:pt>
                <c:pt idx="53">
                  <c:v>-13.204553955792</c:v>
                </c:pt>
                <c:pt idx="54">
                  <c:v>-13.0484962243095</c:v>
                </c:pt>
                <c:pt idx="55">
                  <c:v>-12.8828327360119</c:v>
                </c:pt>
                <c:pt idx="56">
                  <c:v>-12.7078608819778</c:v>
                </c:pt>
                <c:pt idx="57">
                  <c:v>-12.5238838713803</c:v>
                </c:pt>
                <c:pt idx="58">
                  <c:v>-12.3312102738125</c:v>
                </c:pt>
                <c:pt idx="59">
                  <c:v>-12.1301535731049</c:v>
                </c:pt>
                <c:pt idx="60">
                  <c:v>-11.9210317333151</c:v>
                </c:pt>
                <c:pt idx="61">
                  <c:v>-11.70416677749</c:v>
                </c:pt>
                <c:pt idx="62">
                  <c:v>-11.4798843796869</c:v>
                </c:pt>
                <c:pt idx="63">
                  <c:v>-11.2485134706533</c:v>
                </c:pt>
                <c:pt idx="64">
                  <c:v>-11.0103858574675</c:v>
                </c:pt>
                <c:pt idx="65">
                  <c:v>-10.7658358573392</c:v>
                </c:pt>
                <c:pt idx="66">
                  <c:v>-10.5151999456879</c:v>
                </c:pt>
                <c:pt idx="67">
                  <c:v>-10.2588164185071</c:v>
                </c:pt>
                <c:pt idx="68">
                  <c:v>-9.99702506894798</c:v>
                </c:pt>
                <c:pt idx="69">
                  <c:v>-9.73016687795797</c:v>
                </c:pt>
                <c:pt idx="70">
                  <c:v>-9.45858371872767</c:v>
                </c:pt>
                <c:pt idx="71">
                  <c:v>-9.18261807461859</c:v>
                </c:pt>
                <c:pt idx="72">
                  <c:v>-8.90261277016878</c:v>
                </c:pt>
                <c:pt idx="73">
                  <c:v>-8.61891071469342</c:v>
                </c:pt>
                <c:pt idx="74">
                  <c:v>-8.33185465793803</c:v>
                </c:pt>
                <c:pt idx="75">
                  <c:v>-8.04178695716785</c:v>
                </c:pt>
                <c:pt idx="76">
                  <c:v>-7.74904935503238</c:v>
                </c:pt>
                <c:pt idx="77">
                  <c:v>-7.45398276747234</c:v>
                </c:pt>
                <c:pt idx="78">
                  <c:v>-7.15692708090886</c:v>
                </c:pt>
                <c:pt idx="79">
                  <c:v>-6.85822095789651</c:v>
                </c:pt>
                <c:pt idx="80">
                  <c:v>-6.55820165039846</c:v>
                </c:pt>
                <c:pt idx="81">
                  <c:v>-6.25720481980835</c:v>
                </c:pt>
                <c:pt idx="82">
                  <c:v>-5.95556436281579</c:v>
                </c:pt>
                <c:pt idx="83">
                  <c:v>-5.65361224220663</c:v>
                </c:pt>
                <c:pt idx="84">
                  <c:v>-5.35167832167291</c:v>
                </c:pt>
                <c:pt idx="85">
                  <c:v>-5.05009020369989</c:v>
                </c:pt>
                <c:pt idx="86">
                  <c:v>-4.74917306961512</c:v>
                </c:pt>
                <c:pt idx="87">
                  <c:v>-4.4492495208744</c:v>
                </c:pt>
                <c:pt idx="88">
                  <c:v>-4.150639420694</c:v>
                </c:pt>
                <c:pt idx="89">
                  <c:v>-3.85365973514662</c:v>
                </c:pt>
                <c:pt idx="90">
                  <c:v>-3.55862437287686</c:v>
                </c:pt>
                <c:pt idx="91">
                  <c:v>-3.26584402261677</c:v>
                </c:pt>
                <c:pt idx="92">
                  <c:v>-2.97562598773084</c:v>
                </c:pt>
                <c:pt idx="93">
                  <c:v>-2.68827401705737</c:v>
                </c:pt>
                <c:pt idx="94">
                  <c:v>-2.40408813136577</c:v>
                </c:pt>
                <c:pt idx="95">
                  <c:v>-2.12336444480664</c:v>
                </c:pt>
                <c:pt idx="96">
                  <c:v>-1.8463949807915</c:v>
                </c:pt>
                <c:pt idx="97">
                  <c:v>-1.57346748179315</c:v>
                </c:pt>
                <c:pt idx="98">
                  <c:v>-1.30486521263854</c:v>
                </c:pt>
                <c:pt idx="99">
                  <c:v>-1.0408667569294</c:v>
                </c:pt>
                <c:pt idx="100">
                  <c:v>-0.781745806301504</c:v>
                </c:pt>
                <c:pt idx="101">
                  <c:v>-0.527770942308024</c:v>
                </c:pt>
                <c:pt idx="102">
                  <c:v>-0.279205410796826</c:v>
                </c:pt>
                <c:pt idx="103">
                  <c:v>-0.0363068887243346</c:v>
                </c:pt>
                <c:pt idx="104">
                  <c:v>0.200672756561675</c:v>
                </c:pt>
                <c:pt idx="105">
                  <c:v>0.431487715461032</c:v>
                </c:pt>
                <c:pt idx="106">
                  <c:v>0.655898491489003</c:v>
                </c:pt>
                <c:pt idx="107">
                  <c:v>0.873672163589852</c:v>
                </c:pt>
                <c:pt idx="108">
                  <c:v>1.08458265504209</c:v>
                </c:pt>
                <c:pt idx="109">
                  <c:v>1.28841100851184</c:v>
                </c:pt>
                <c:pt idx="110">
                  <c:v>1.4849456667315</c:v>
                </c:pt>
                <c:pt idx="111">
                  <c:v>1.6739827582043</c:v>
                </c:pt>
                <c:pt idx="112">
                  <c:v>1.85532638726152</c:v>
                </c:pt>
                <c:pt idx="113">
                  <c:v>2.02878892772086</c:v>
                </c:pt>
                <c:pt idx="114">
                  <c:v>2.19419131932831</c:v>
                </c:pt>
                <c:pt idx="115">
                  <c:v>2.35136336610014</c:v>
                </c:pt>
                <c:pt idx="116">
                  <c:v>2.50014403561513</c:v>
                </c:pt>
                <c:pt idx="117">
                  <c:v>2.64038175825448</c:v>
                </c:pt>
                <c:pt idx="118">
                  <c:v>2.77193472532847</c:v>
                </c:pt>
                <c:pt idx="119">
                  <c:v>2.89467118498506</c:v>
                </c:pt>
                <c:pt idx="120">
                  <c:v>3.0084697347474</c:v>
                </c:pt>
                <c:pt idx="121">
                  <c:v>3.11321960949606</c:v>
                </c:pt>
                <c:pt idx="122">
                  <c:v>3.20882096367209</c:v>
                </c:pt>
                <c:pt idx="123">
                  <c:v>3.29518514645863</c:v>
                </c:pt>
                <c:pt idx="124">
                  <c:v>3.3722349686748</c:v>
                </c:pt>
                <c:pt idx="125">
                  <c:v>3.43990496010163</c:v>
                </c:pt>
                <c:pt idx="126">
                  <c:v>3.4981416159568</c:v>
                </c:pt>
                <c:pt idx="127">
                  <c:v>3.54690363123086</c:v>
                </c:pt>
                <c:pt idx="128">
                  <c:v>3.586162121604</c:v>
                </c:pt>
                <c:pt idx="129">
                  <c:v>3.61590082967823</c:v>
                </c:pt>
                <c:pt idx="130">
                  <c:v>3.63611631527461</c:v>
                </c:pt>
                <c:pt idx="131">
                  <c:v>3.6468181285756</c:v>
                </c:pt>
                <c:pt idx="132">
                  <c:v>3.64802896492199</c:v>
                </c:pt>
                <c:pt idx="133">
                  <c:v>3.6397848001111</c:v>
                </c:pt>
                <c:pt idx="134">
                  <c:v>3.62213500509409</c:v>
                </c:pt>
                <c:pt idx="135">
                  <c:v>3.59514243901527</c:v>
                </c:pt>
                <c:pt idx="136">
                  <c:v>3.55888351959294</c:v>
                </c:pt>
                <c:pt idx="137">
                  <c:v>3.51344826990847</c:v>
                </c:pt>
                <c:pt idx="138">
                  <c:v>3.45894034073745</c:v>
                </c:pt>
                <c:pt idx="139">
                  <c:v>3.39547700762182</c:v>
                </c:pt>
                <c:pt idx="140">
                  <c:v>3.32318914196871</c:v>
                </c:pt>
                <c:pt idx="141">
                  <c:v>3.24222115554497</c:v>
                </c:pt>
                <c:pt idx="142">
                  <c:v>3.15273091780855</c:v>
                </c:pt>
                <c:pt idx="143">
                  <c:v>3.05488964562648</c:v>
                </c:pt>
                <c:pt idx="144">
                  <c:v>2.94888176500723</c:v>
                </c:pt>
                <c:pt idx="145">
                  <c:v>2.83490474458178</c:v>
                </c:pt>
                <c:pt idx="146">
                  <c:v>2.71316890066012</c:v>
                </c:pt>
                <c:pt idx="147">
                  <c:v>2.58389717378879</c:v>
                </c:pt>
                <c:pt idx="148">
                  <c:v>2.44732487684935</c:v>
                </c:pt>
                <c:pt idx="149">
                  <c:v>2.30369941482296</c:v>
                </c:pt>
                <c:pt idx="150">
                  <c:v>2.15327997646534</c:v>
                </c:pt>
                <c:pt idx="151">
                  <c:v>1.99633719823158</c:v>
                </c:pt>
                <c:pt idx="152">
                  <c:v>1.83315280089836</c:v>
                </c:pt>
                <c:pt idx="153">
                  <c:v>1.66401919943217</c:v>
                </c:pt>
                <c:pt idx="154">
                  <c:v>1.48923908675293</c:v>
                </c:pt>
                <c:pt idx="155">
                  <c:v>1.30912499214431</c:v>
                </c:pt>
                <c:pt idx="156">
                  <c:v>1.1239988151612</c:v>
                </c:pt>
                <c:pt idx="157">
                  <c:v>0.934191335969444</c:v>
                </c:pt>
                <c:pt idx="158">
                  <c:v>0.740041703165608</c:v>
                </c:pt>
                <c:pt idx="159">
                  <c:v>0.541896900187797</c:v>
                </c:pt>
                <c:pt idx="160">
                  <c:v>0.34011119153275</c:v>
                </c:pt>
                <c:pt idx="161">
                  <c:v>0.135045550062166</c:v>
                </c:pt>
                <c:pt idx="162">
                  <c:v>-0.0729329332295565</c:v>
                </c:pt>
                <c:pt idx="163">
                  <c:v>-0.283451655565038</c:v>
                </c:pt>
                <c:pt idx="164">
                  <c:v>-0.496133123341267</c:v>
                </c:pt>
                <c:pt idx="165">
                  <c:v>-0.710595586143491</c:v>
                </c:pt>
                <c:pt idx="166">
                  <c:v>-0.926453682201262</c:v>
                </c:pt>
                <c:pt idx="167">
                  <c:v>-1.14331909362857</c:v>
                </c:pt>
                <c:pt idx="168">
                  <c:v>-1.36080120975428</c:v>
                </c:pt>
                <c:pt idx="169">
                  <c:v>-1.57850779679714</c:v>
                </c:pt>
                <c:pt idx="170">
                  <c:v>-1.79604567214478</c:v>
                </c:pt>
                <c:pt idx="171">
                  <c:v>-2.0130213814391</c:v>
                </c:pt>
                <c:pt idx="172">
                  <c:v>-2.22904187668706</c:v>
                </c:pt>
                <c:pt idx="173">
                  <c:v>-2.44371519358888</c:v>
                </c:pt>
                <c:pt idx="174">
                  <c:v>-2.65665112629518</c:v>
                </c:pt>
                <c:pt idx="175">
                  <c:v>-2.8674618977956</c:v>
                </c:pt>
                <c:pt idx="176">
                  <c:v>-3.07576282417023</c:v>
                </c:pt>
                <c:pt idx="177">
                  <c:v>-3.28117297094932</c:v>
                </c:pt>
                <c:pt idx="178">
                  <c:v>-3.48331579986338</c:v>
                </c:pt>
                <c:pt idx="179">
                  <c:v>-3.68181980429324</c:v>
                </c:pt>
                <c:pt idx="180">
                  <c:v>-3.87631913177993</c:v>
                </c:pt>
                <c:pt idx="181">
                  <c:v>-4.06645419200653</c:v>
                </c:pt>
                <c:pt idx="182">
                  <c:v>-4.25187224870364</c:v>
                </c:pt>
                <c:pt idx="183">
                  <c:v>-4.43222799401628</c:v>
                </c:pt>
                <c:pt idx="184">
                  <c:v>-4.60718410391278</c:v>
                </c:pt>
                <c:pt idx="185">
                  <c:v>-4.77641177330752</c:v>
                </c:pt>
                <c:pt idx="186">
                  <c:v>-4.93959122964221</c:v>
                </c:pt>
                <c:pt idx="187">
                  <c:v>-5.0964122237422</c:v>
                </c:pt>
                <c:pt idx="188">
                  <c:v>-5.24657449687522</c:v>
                </c:pt>
                <c:pt idx="189">
                  <c:v>-5.38978822299969</c:v>
                </c:pt>
                <c:pt idx="190">
                  <c:v>-5.52577442531784</c:v>
                </c:pt>
                <c:pt idx="191">
                  <c:v>-5.65426536631814</c:v>
                </c:pt>
                <c:pt idx="192">
                  <c:v>-5.7750049106097</c:v>
                </c:pt>
                <c:pt idx="193">
                  <c:v>-5.8877488599475</c:v>
                </c:pt>
                <c:pt idx="194">
                  <c:v>-5.99226525994864</c:v>
                </c:pt>
                <c:pt idx="195">
                  <c:v>-6.08833467811746</c:v>
                </c:pt>
                <c:pt idx="196">
                  <c:v>-6.17575045288295</c:v>
                </c:pt>
                <c:pt idx="197">
                  <c:v>-6.2543189134843</c:v>
                </c:pt>
                <c:pt idx="198">
                  <c:v>-6.32385957062471</c:v>
                </c:pt>
                <c:pt idx="199">
                  <c:v>-6.38420527793335</c:v>
                </c:pt>
                <c:pt idx="200">
                  <c:v>-6.43520236437022</c:v>
                </c:pt>
                <c:pt idx="201">
                  <c:v>-6.47671073782479</c:v>
                </c:pt>
                <c:pt idx="202">
                  <c:v>-6.50860396024503</c:v>
                </c:pt>
                <c:pt idx="203">
                  <c:v>-6.53076929474295</c:v>
                </c:pt>
                <c:pt idx="204">
                  <c:v>-6.54310772521568</c:v>
                </c:pt>
                <c:pt idx="205">
                  <c:v>-6.54553394910804</c:v>
                </c:pt>
                <c:pt idx="206">
                  <c:v>-6.53797634404271</c:v>
                </c:pt>
                <c:pt idx="207">
                  <c:v>-6.52037690911078</c:v>
                </c:pt>
                <c:pt idx="208">
                  <c:v>-6.49269118171613</c:v>
                </c:pt>
                <c:pt idx="209">
                  <c:v>-6.4548881309205</c:v>
                </c:pt>
                <c:pt idx="210">
                  <c:v>-6.40695002832418</c:v>
                </c:pt>
                <c:pt idx="211">
                  <c:v>-6.34887229756545</c:v>
                </c:pt>
                <c:pt idx="212">
                  <c:v>-6.28066334359358</c:v>
                </c:pt>
                <c:pt idx="213">
                  <c:v>-6.20234436291124</c:v>
                </c:pt>
                <c:pt idx="214">
                  <c:v>-6.11394913603274</c:v>
                </c:pt>
                <c:pt idx="215">
                  <c:v>-6.01552380344898</c:v>
                </c:pt>
                <c:pt idx="216">
                  <c:v>-5.90712662640756</c:v>
                </c:pt>
                <c:pt idx="217">
                  <c:v>-5.78882773386278</c:v>
                </c:pt>
                <c:pt idx="218">
                  <c:v>-5.66070885695068</c:v>
                </c:pt>
                <c:pt idx="219">
                  <c:v>-5.52286305236922</c:v>
                </c:pt>
                <c:pt idx="220">
                  <c:v>-5.3753944160428</c:v>
                </c:pt>
                <c:pt idx="221">
                  <c:v>-5.2184177884511</c:v>
                </c:pt>
                <c:pt idx="222">
                  <c:v>-5.05205845299622</c:v>
                </c:pt>
                <c:pt idx="223">
                  <c:v>-4.87645182875877</c:v>
                </c:pt>
                <c:pt idx="224">
                  <c:v>-4.69174315898376</c:v>
                </c:pt>
                <c:pt idx="225">
                  <c:v>-4.49808719660058</c:v>
                </c:pt>
                <c:pt idx="226">
                  <c:v>-4.29564788804931</c:v>
                </c:pt>
                <c:pt idx="227">
                  <c:v>-4.08459805664585</c:v>
                </c:pt>
                <c:pt idx="228">
                  <c:v>-3.86511908667169</c:v>
                </c:pt>
                <c:pt idx="229">
                  <c:v>-3.63740060932378</c:v>
                </c:pt>
                <c:pt idx="230">
                  <c:v>-3.40164019159621</c:v>
                </c:pt>
                <c:pt idx="231">
                  <c:v>-3.15804302911657</c:v>
                </c:pt>
                <c:pt idx="232">
                  <c:v>-2.90682164387488</c:v>
                </c:pt>
                <c:pt idx="233">
                  <c:v>-2.64819558773232</c:v>
                </c:pt>
                <c:pt idx="234">
                  <c:v>-2.38239115250174</c:v>
                </c:pt>
                <c:pt idx="235">
                  <c:v>-2.10964108733142</c:v>
                </c:pt>
                <c:pt idx="236">
                  <c:v>-1.83018432402951</c:v>
                </c:pt>
                <c:pt idx="237">
                  <c:v>-1.54426571088808</c:v>
                </c:pt>
                <c:pt idx="238">
                  <c:v>-1.2521357554813</c:v>
                </c:pt>
                <c:pt idx="239">
                  <c:v>-0.954050376818004</c:v>
                </c:pt>
                <c:pt idx="240">
                  <c:v>-0.650270667143703</c:v>
                </c:pt>
                <c:pt idx="241">
                  <c:v>-0.341062663603222</c:v>
                </c:pt>
                <c:pt idx="242">
                  <c:v>-0.0266971298676138</c:v>
                </c:pt>
                <c:pt idx="243">
                  <c:v>0.292550652236783</c:v>
                </c:pt>
                <c:pt idx="244">
                  <c:v>0.616401081172877</c:v>
                </c:pt>
                <c:pt idx="245">
                  <c:v>0.944570424356749</c:v>
                </c:pt>
                <c:pt idx="246">
                  <c:v>1.27677099728093</c:v>
                </c:pt>
                <c:pt idx="247">
                  <c:v>1.61271133342159</c:v>
                </c:pt>
                <c:pt idx="248">
                  <c:v>1.95209634533554</c:v>
                </c:pt>
                <c:pt idx="249">
                  <c:v>2.29462747742436</c:v>
                </c:pt>
                <c:pt idx="250">
                  <c:v>2.64000285093748</c:v>
                </c:pt>
                <c:pt idx="251">
                  <c:v>2.98791740182954</c:v>
                </c:pt>
                <c:pt idx="252">
                  <c:v>3.33806301218227</c:v>
                </c:pt>
                <c:pt idx="253">
                  <c:v>3.69012863594564</c:v>
                </c:pt>
                <c:pt idx="254">
                  <c:v>4.04380041982133</c:v>
                </c:pt>
                <c:pt idx="255">
                  <c:v>4.39876182015087</c:v>
                </c:pt>
                <c:pt idx="256">
                  <c:v>4.75469371673998</c:v>
                </c:pt>
                <c:pt idx="257">
                  <c:v>5.11127452456528</c:v>
                </c:pt>
                <c:pt idx="258">
                  <c:v>5.46818030436538</c:v>
                </c:pt>
                <c:pt idx="259">
                  <c:v>5.82508487313916</c:v>
                </c:pt>
                <c:pt idx="260">
                  <c:v>6.1816599155915</c:v>
                </c:pt>
                <c:pt idx="261">
                  <c:v>6.53757509759636</c:v>
                </c:pt>
                <c:pt idx="262">
                  <c:v>6.89249818273616</c:v>
                </c:pt>
                <c:pt idx="263">
                  <c:v>7.24609515300143</c:v>
                </c:pt>
                <c:pt idx="264">
                  <c:v>7.59803033470908</c:v>
                </c:pt>
                <c:pt idx="265">
                  <c:v>7.94796653070176</c:v>
                </c:pt>
                <c:pt idx="266">
                  <c:v>8.29556515986113</c:v>
                </c:pt>
                <c:pt idx="267">
                  <c:v>8.64048640495182</c:v>
                </c:pt>
                <c:pt idx="268">
                  <c:v>8.98238936977289</c:v>
                </c:pt>
                <c:pt idx="269">
                  <c:v>9.32093224656004</c:v>
                </c:pt>
                <c:pt idx="270">
                  <c:v>9.65577249453852</c:v>
                </c:pt>
                <c:pt idx="271">
                  <c:v>9.98656703046845</c:v>
                </c:pt>
                <c:pt idx="272">
                  <c:v>10.3129724319692</c:v>
                </c:pt>
                <c:pt idx="273">
                  <c:v>10.634645154358</c:v>
                </c:pt>
                <c:pt idx="274">
                  <c:v>10.9512417616496</c:v>
                </c:pt>
                <c:pt idx="275">
                  <c:v>11.2624191723061</c:v>
                </c:pt>
                <c:pt idx="276">
                  <c:v>11.5678349202395</c:v>
                </c:pt>
                <c:pt idx="277">
                  <c:v>11.8671474314897</c:v>
                </c:pt>
                <c:pt idx="278">
                  <c:v>12.1600163169157</c:v>
                </c:pt>
                <c:pt idx="279">
                  <c:v>12.4461026811352</c:v>
                </c:pt>
                <c:pt idx="280">
                  <c:v>12.7250694478744</c:v>
                </c:pt>
                <c:pt idx="281">
                  <c:v>12.996581701775</c:v>
                </c:pt>
                <c:pt idx="282">
                  <c:v>13.2603070466073</c:v>
                </c:pt>
                <c:pt idx="283">
                  <c:v>13.5159159797545</c:v>
                </c:pt>
                <c:pt idx="284">
                  <c:v>13.7630822827109</c:v>
                </c:pt>
                <c:pt idx="285">
                  <c:v>14.0014834272389</c:v>
                </c:pt>
                <c:pt idx="286">
                  <c:v>14.2308009967387</c:v>
                </c:pt>
                <c:pt idx="287">
                  <c:v>14.4507211222586</c:v>
                </c:pt>
                <c:pt idx="288">
                  <c:v>14.6609349324925</c:v>
                </c:pt>
                <c:pt idx="289">
                  <c:v>14.8611390169967</c:v>
                </c:pt>
                <c:pt idx="290">
                  <c:v>15.0510359017598</c:v>
                </c:pt>
                <c:pt idx="291">
                  <c:v>15.2303345361678</c:v>
                </c:pt>
                <c:pt idx="292">
                  <c:v>15.3987507903044</c:v>
                </c:pt>
                <c:pt idx="293">
                  <c:v>15.5560079614357</c:v>
                </c:pt>
                <c:pt idx="294">
                  <c:v>15.7018372884466</c:v>
                </c:pt>
                <c:pt idx="295">
                  <c:v>15.8359784729035</c:v>
                </c:pt>
                <c:pt idx="296">
                  <c:v>15.9581802053422</c:v>
                </c:pt>
                <c:pt idx="297">
                  <c:v>16.0682006953082</c:v>
                </c:pt>
                <c:pt idx="298">
                  <c:v>16.1658082036003</c:v>
                </c:pt>
                <c:pt idx="299">
                  <c:v>16.2507815751129</c:v>
                </c:pt>
                <c:pt idx="300">
                  <c:v>16.3229107706094</c:v>
                </c:pt>
                <c:pt idx="301">
                  <c:v>16.3819973957095</c:v>
                </c:pt>
                <c:pt idx="302">
                  <c:v>16.4278552253345</c:v>
                </c:pt>
                <c:pt idx="303">
                  <c:v>16.4603107218069</c:v>
                </c:pt>
                <c:pt idx="304">
                  <c:v>16.4792035447835</c:v>
                </c:pt>
                <c:pt idx="305">
                  <c:v>16.4843870511699</c:v>
                </c:pt>
                <c:pt idx="306">
                  <c:v>16.4757287831553</c:v>
                </c:pt>
                <c:pt idx="307">
                  <c:v>16.4531109424944</c:v>
                </c:pt>
                <c:pt idx="308">
                  <c:v>16.4164308491746</c:v>
                </c:pt>
                <c:pt idx="309">
                  <c:v>16.365601382603</c:v>
                </c:pt>
                <c:pt idx="310">
                  <c:v>16.3005514034765</c:v>
                </c:pt>
                <c:pt idx="311">
                  <c:v>16.2212261545191</c:v>
                </c:pt>
                <c:pt idx="312">
                  <c:v>16.1275876383035</c:v>
                </c:pt>
                <c:pt idx="313">
                  <c:v>16.0196149704169</c:v>
                </c:pt>
                <c:pt idx="314">
                  <c:v>15.8973047062842</c:v>
                </c:pt>
                <c:pt idx="315">
                  <c:v>15.7606711400087</c:v>
                </c:pt>
                <c:pt idx="316">
                  <c:v>15.6097465736698</c:v>
                </c:pt>
                <c:pt idx="317">
                  <c:v>15.4445815555747</c:v>
                </c:pt>
                <c:pt idx="318">
                  <c:v>15.2652450860521</c:v>
                </c:pt>
                <c:pt idx="319">
                  <c:v>15.0718247894533</c:v>
                </c:pt>
                <c:pt idx="320">
                  <c:v>14.8644270511249</c:v>
                </c:pt>
                <c:pt idx="321">
                  <c:v>14.6431771182126</c:v>
                </c:pt>
                <c:pt idx="322">
                  <c:v>14.408219163258</c:v>
                </c:pt>
                <c:pt idx="323">
                  <c:v>14.1597163096684</c:v>
                </c:pt>
                <c:pt idx="324">
                  <c:v>13.8978506182429</c:v>
                </c:pt>
                <c:pt idx="325">
                  <c:v>13.6228230340677</c:v>
                </c:pt>
                <c:pt idx="326">
                  <c:v>13.3348532932095</c:v>
                </c:pt>
                <c:pt idx="327">
                  <c:v>13.0341797887652</c:v>
                </c:pt>
                <c:pt idx="328">
                  <c:v>12.7210593959616</c:v>
                </c:pt>
                <c:pt idx="329">
                  <c:v>12.3957672561172</c:v>
                </c:pt>
                <c:pt idx="330">
                  <c:v>12.0585965194286</c:v>
                </c:pt>
                <c:pt idx="331">
                  <c:v>11.7098580466696</c:v>
                </c:pt>
                <c:pt idx="332">
                  <c:v>11.3498800700311</c:v>
                </c:pt>
                <c:pt idx="333">
                  <c:v>10.9790078134619</c:v>
                </c:pt>
                <c:pt idx="334">
                  <c:v>10.5976030730233</c:v>
                </c:pt>
                <c:pt idx="335">
                  <c:v>10.2060437578816</c:v>
                </c:pt>
                <c:pt idx="336">
                  <c:v>9.80472339271709</c:v>
                </c:pt>
                <c:pt idx="337">
                  <c:v>9.39405058245421</c:v>
                </c:pt>
                <c:pt idx="338">
                  <c:v>8.97444844034638</c:v>
                </c:pt>
                <c:pt idx="339">
                  <c:v>8.54635398057386</c:v>
                </c:pt>
                <c:pt idx="340">
                  <c:v>8.11021747664913</c:v>
                </c:pt>
                <c:pt idx="341">
                  <c:v>7.6665017870235</c:v>
                </c:pt>
                <c:pt idx="342">
                  <c:v>7.21568164942138</c:v>
                </c:pt>
                <c:pt idx="343">
                  <c:v>6.7582429455314</c:v>
                </c:pt>
                <c:pt idx="344">
                  <c:v>6.29468193778934</c:v>
                </c:pt>
                <c:pt idx="345">
                  <c:v>5.82550448007736</c:v>
                </c:pt>
                <c:pt idx="346">
                  <c:v>5.3512252042801</c:v>
                </c:pt>
                <c:pt idx="347">
                  <c:v>4.87236668468771</c:v>
                </c:pt>
                <c:pt idx="348">
                  <c:v>4.38945858235411</c:v>
                </c:pt>
                <c:pt idx="349">
                  <c:v>3.90303677155373</c:v>
                </c:pt>
                <c:pt idx="350">
                  <c:v>3.41364245056484</c:v>
                </c:pt>
                <c:pt idx="351">
                  <c:v>2.92182123906507</c:v>
                </c:pt>
                <c:pt idx="352">
                  <c:v>2.4281222644447</c:v>
                </c:pt>
                <c:pt idx="353">
                  <c:v>1.93309723941934</c:v>
                </c:pt>
                <c:pt idx="354">
                  <c:v>1.43729953332267</c:v>
                </c:pt>
                <c:pt idx="355">
                  <c:v>0.941283239500901</c:v>
                </c:pt>
                <c:pt idx="356">
                  <c:v>0.445602241227843</c:v>
                </c:pt>
                <c:pt idx="357">
                  <c:v>-0.0491907214227148</c:v>
                </c:pt>
                <c:pt idx="358">
                  <c:v>-0.542544981325957</c:v>
                </c:pt>
                <c:pt idx="359">
                  <c:v>-1.03391286826351</c:v>
                </c:pt>
                <c:pt idx="360">
                  <c:v>-1.52275062470189</c:v>
                </c:pt>
                <c:pt idx="361">
                  <c:v>-2.00851931103443</c:v>
                </c:pt>
                <c:pt idx="362">
                  <c:v>-2.49068569797099</c:v>
                </c:pt>
                <c:pt idx="363">
                  <c:v>-2.96872314380371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0546171"/>
        <c:axId val="23686161"/>
      </c:lineChart>
      <c:catAx>
        <c:axId val="6054617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686161"/>
        <c:crosses val="autoZero"/>
        <c:auto val="1"/>
        <c:lblAlgn val="ctr"/>
        <c:lblOffset val="100"/>
        <c:noMultiLvlLbl val="0"/>
      </c:catAx>
      <c:valAx>
        <c:axId val="2368616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54617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Sun Declin (deg)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Calculations!$T$1</c:f>
              <c:strCache>
                <c:ptCount val="1"/>
                <c:pt idx="0">
                  <c:v>Sun Declin (deg)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Calculations!$T$2:$T$367</c:f>
              <c:numCache>
                <c:formatCode>General</c:formatCode>
                <c:ptCount val="366"/>
                <c:pt idx="0">
                  <c:v>-22.9782853610929</c:v>
                </c:pt>
                <c:pt idx="1">
                  <c:v>-22.8902943174493</c:v>
                </c:pt>
                <c:pt idx="2">
                  <c:v>-22.79470888455</c:v>
                </c:pt>
                <c:pt idx="3">
                  <c:v>-22.6915758291276</c:v>
                </c:pt>
                <c:pt idx="4">
                  <c:v>-22.5809456212338</c:v>
                </c:pt>
                <c:pt idx="5">
                  <c:v>-22.462872353232</c:v>
                </c:pt>
                <c:pt idx="6">
                  <c:v>-22.337413653943</c:v>
                </c:pt>
                <c:pt idx="7">
                  <c:v>-22.2046305982946</c:v>
                </c:pt>
                <c:pt idx="8">
                  <c:v>-22.0645876128467</c:v>
                </c:pt>
                <c:pt idx="9">
                  <c:v>-21.9173523775624</c:v>
                </c:pt>
                <c:pt idx="10">
                  <c:v>-21.762995724213</c:v>
                </c:pt>
                <c:pt idx="11">
                  <c:v>-21.6015915317987</c:v>
                </c:pt>
                <c:pt idx="12">
                  <c:v>-21.4332166193781</c:v>
                </c:pt>
                <c:pt idx="13">
                  <c:v>-21.257950636691</c:v>
                </c:pt>
                <c:pt idx="14">
                  <c:v>-21.0758759529601</c:v>
                </c:pt>
                <c:pt idx="15">
                  <c:v>-20.8870775442553</c:v>
                </c:pt>
                <c:pt idx="16">
                  <c:v>-20.6916428797874</c:v>
                </c:pt>
                <c:pt idx="17">
                  <c:v>-20.4896618075025</c:v>
                </c:pt>
                <c:pt idx="18">
                  <c:v>-20.2812264393254</c:v>
                </c:pt>
                <c:pt idx="19">
                  <c:v>-20.0664310363982</c:v>
                </c:pt>
                <c:pt idx="20">
                  <c:v>-19.8453718946415</c:v>
                </c:pt>
                <c:pt idx="21">
                  <c:v>-19.6181472309488</c:v>
                </c:pt>
                <c:pt idx="22">
                  <c:v>-19.3848570703199</c:v>
                </c:pt>
                <c:pt idx="23">
                  <c:v>-19.1456031342089</c:v>
                </c:pt>
                <c:pt idx="24">
                  <c:v>-18.9004887303524</c:v>
                </c:pt>
                <c:pt idx="25">
                  <c:v>-18.6496186443308</c:v>
                </c:pt>
                <c:pt idx="26">
                  <c:v>-18.3930990330843</c:v>
                </c:pt>
                <c:pt idx="27">
                  <c:v>-18.1310373205991</c:v>
                </c:pt>
                <c:pt idx="28">
                  <c:v>-17.8635420959544</c:v>
                </c:pt>
                <c:pt idx="29">
                  <c:v>-17.5907230139066</c:v>
                </c:pt>
                <c:pt idx="30">
                  <c:v>-17.3126906981639</c:v>
                </c:pt>
                <c:pt idx="31">
                  <c:v>-17.0295566474911</c:v>
                </c:pt>
                <c:pt idx="32">
                  <c:v>-16.7414331447654</c:v>
                </c:pt>
                <c:pt idx="33">
                  <c:v>-16.4484331690855</c:v>
                </c:pt>
                <c:pt idx="34">
                  <c:v>-16.1506703110199</c:v>
                </c:pt>
                <c:pt idx="35">
                  <c:v>-15.8482586910731</c:v>
                </c:pt>
                <c:pt idx="36">
                  <c:v>-15.5413128814143</c:v>
                </c:pt>
                <c:pt idx="37">
                  <c:v>-15.2299478309158</c:v>
                </c:pt>
                <c:pt idx="38">
                  <c:v>-14.9142787935322</c:v>
                </c:pt>
                <c:pt idx="39">
                  <c:v>-14.5944212600282</c:v>
                </c:pt>
                <c:pt idx="40">
                  <c:v>-14.2704908930599</c:v>
                </c:pt>
                <c:pt idx="41">
                  <c:v>-13.9426034656035</c:v>
                </c:pt>
                <c:pt idx="42">
                  <c:v>-13.6108748027058</c:v>
                </c:pt>
                <c:pt idx="43">
                  <c:v>-13.2754207265335</c:v>
                </c:pt>
                <c:pt idx="44">
                  <c:v>-12.9363570046786</c:v>
                </c:pt>
                <c:pt idx="45">
                  <c:v>-12.593799301671</c:v>
                </c:pt>
                <c:pt idx="46">
                  <c:v>-12.2478631336554</c:v>
                </c:pt>
                <c:pt idx="47">
                  <c:v>-11.8986638261544</c:v>
                </c:pt>
                <c:pt idx="48">
                  <c:v>-11.546316474868</c:v>
                </c:pt>
                <c:pt idx="49">
                  <c:v>-11.1909359094246</c:v>
                </c:pt>
                <c:pt idx="50">
                  <c:v>-10.8326366600137</c:v>
                </c:pt>
                <c:pt idx="51">
                  <c:v>-10.4715329268167</c:v>
                </c:pt>
                <c:pt idx="52">
                  <c:v>-10.1077385521535</c:v>
                </c:pt>
                <c:pt idx="53">
                  <c:v>-9.74136699525388</c:v>
                </c:pt>
                <c:pt idx="54">
                  <c:v>-9.37253130956931</c:v>
                </c:pt>
                <c:pt idx="55">
                  <c:v>-9.00134412252457</c:v>
                </c:pt>
                <c:pt idx="56">
                  <c:v>-8.62791761763025</c:v>
                </c:pt>
                <c:pt idx="57">
                  <c:v>-8.25236351884702</c:v>
                </c:pt>
                <c:pt idx="58">
                  <c:v>-7.87479307711668</c:v>
                </c:pt>
                <c:pt idx="59">
                  <c:v>-7.49531705895717</c:v>
                </c:pt>
                <c:pt idx="60">
                  <c:v>-7.1140457370365</c:v>
                </c:pt>
                <c:pt idx="61">
                  <c:v>-6.73108888261746</c:v>
                </c:pt>
                <c:pt idx="62">
                  <c:v>-6.34655575978756</c:v>
                </c:pt>
                <c:pt idx="63">
                  <c:v>-5.96055512137762</c:v>
                </c:pt>
                <c:pt idx="64">
                  <c:v>-5.57319520647247</c:v>
                </c:pt>
                <c:pt idx="65">
                  <c:v>-5.18458373942511</c:v>
                </c:pt>
                <c:pt idx="66">
                  <c:v>-4.79482793028002</c:v>
                </c:pt>
                <c:pt idx="67">
                  <c:v>-4.40403447651932</c:v>
                </c:pt>
                <c:pt idx="68">
                  <c:v>-4.01230956603551</c:v>
                </c:pt>
                <c:pt idx="69">
                  <c:v>-3.61975888125114</c:v>
                </c:pt>
                <c:pt idx="70">
                  <c:v>-3.22648760429406</c:v>
                </c:pt>
                <c:pt idx="71">
                  <c:v>-2.83260042314409</c:v>
                </c:pt>
                <c:pt idx="72">
                  <c:v>-2.43820153866892</c:v>
                </c:pt>
                <c:pt idx="73">
                  <c:v>-2.04339467246724</c:v>
                </c:pt>
                <c:pt idx="74">
                  <c:v>-1.64828307543556</c:v>
                </c:pt>
                <c:pt idx="75">
                  <c:v>-1.25296953698477</c:v>
                </c:pt>
                <c:pt idx="76">
                  <c:v>-0.857556394820354</c:v>
                </c:pt>
                <c:pt idx="77">
                  <c:v>-0.462145545221773</c:v>
                </c:pt>
                <c:pt idx="78">
                  <c:v>-0.0668384537319053</c:v>
                </c:pt>
                <c:pt idx="79">
                  <c:v>0.328263833805927</c:v>
                </c:pt>
                <c:pt idx="80">
                  <c:v>0.72306067994324</c:v>
                </c:pt>
                <c:pt idx="81">
                  <c:v>1.1174518441234</c:v>
                </c:pt>
                <c:pt idx="82">
                  <c:v>1.51133747104757</c:v>
                </c:pt>
                <c:pt idx="83">
                  <c:v>1.90461807898729</c:v>
                </c:pt>
                <c:pt idx="84">
                  <c:v>2.29719454810487</c:v>
                </c:pt>
                <c:pt idx="85">
                  <c:v>2.68896810885112</c:v>
                </c:pt>
                <c:pt idx="86">
                  <c:v>3.07984033051262</c:v>
                </c:pt>
                <c:pt idx="87">
                  <c:v>3.46971310996398</c:v>
                </c:pt>
                <c:pt idx="88">
                  <c:v>3.85848866070354</c:v>
                </c:pt>
                <c:pt idx="89">
                  <c:v>4.24606950222615</c:v>
                </c:pt>
                <c:pt idx="90">
                  <c:v>4.63235844980506</c:v>
                </c:pt>
                <c:pt idx="91">
                  <c:v>5.01725860474056</c:v>
                </c:pt>
                <c:pt idx="92">
                  <c:v>5.40067334514392</c:v>
                </c:pt>
                <c:pt idx="93">
                  <c:v>5.78250631731401</c:v>
                </c:pt>
                <c:pt idx="94">
                  <c:v>6.16266142777169</c:v>
                </c:pt>
                <c:pt idx="95">
                  <c:v>6.54104283601448</c:v>
                </c:pt>
                <c:pt idx="96">
                  <c:v>6.91755494805006</c:v>
                </c:pt>
                <c:pt idx="97">
                  <c:v>7.2921024107656</c:v>
                </c:pt>
                <c:pt idx="98">
                  <c:v>7.66459010720288</c:v>
                </c:pt>
                <c:pt idx="99">
                  <c:v>8.03492315279026</c:v>
                </c:pt>
                <c:pt idx="100">
                  <c:v>8.40300689259247</c:v>
                </c:pt>
                <c:pt idx="101">
                  <c:v>8.76874689963547</c:v>
                </c:pt>
                <c:pt idx="102">
                  <c:v>9.13204897436672</c:v>
                </c:pt>
                <c:pt idx="103">
                  <c:v>9.49281914530255</c:v>
                </c:pt>
                <c:pt idx="104">
                  <c:v>9.85096367092319</c:v>
                </c:pt>
                <c:pt idx="105">
                  <c:v>10.206389042865</c:v>
                </c:pt>
                <c:pt idx="106">
                  <c:v>10.5590019904657</c:v>
                </c:pt>
                <c:pt idx="107">
                  <c:v>10.9087094867186</c:v>
                </c:pt>
                <c:pt idx="108">
                  <c:v>11.2554187556737</c:v>
                </c:pt>
                <c:pt idx="109">
                  <c:v>11.5990372813497</c:v>
                </c:pt>
                <c:pt idx="110">
                  <c:v>11.9394728181937</c:v>
                </c:pt>
                <c:pt idx="111">
                  <c:v>12.2766334031378</c:v>
                </c:pt>
                <c:pt idx="112">
                  <c:v>12.6104273692911</c:v>
                </c:pt>
                <c:pt idx="113">
                  <c:v>12.9407633613138</c:v>
                </c:pt>
                <c:pt idx="114">
                  <c:v>13.2675503525049</c:v>
                </c:pt>
                <c:pt idx="115">
                  <c:v>13.590697663639</c:v>
                </c:pt>
                <c:pt idx="116">
                  <c:v>13.9101149835861</c:v>
                </c:pt>
                <c:pt idx="117">
                  <c:v>14.2257123917397</c:v>
                </c:pt>
                <c:pt idx="118">
                  <c:v>14.5374003822751</c:v>
                </c:pt>
                <c:pt idx="119">
                  <c:v>14.8450898902619</c:v>
                </c:pt>
                <c:pt idx="120">
                  <c:v>15.1486923196432</c:v>
                </c:pt>
                <c:pt idx="121">
                  <c:v>15.4481195730906</c:v>
                </c:pt>
                <c:pt idx="122">
                  <c:v>15.7432840837423</c:v>
                </c:pt>
                <c:pt idx="123">
                  <c:v>16.0340988488266</c:v>
                </c:pt>
                <c:pt idx="124">
                  <c:v>16.3204774651561</c:v>
                </c:pt>
                <c:pt idx="125">
                  <c:v>16.6023341664936</c:v>
                </c:pt>
                <c:pt idx="126">
                  <c:v>16.8795838627591</c:v>
                </c:pt>
                <c:pt idx="127">
                  <c:v>17.1521421810647</c:v>
                </c:pt>
                <c:pt idx="128">
                  <c:v>17.4199255085328</c:v>
                </c:pt>
                <c:pt idx="129">
                  <c:v>17.6828510368739</c:v>
                </c:pt>
                <c:pt idx="130">
                  <c:v>17.9408368086661</c:v>
                </c:pt>
                <c:pt idx="131">
                  <c:v>18.1938017652876</c:v>
                </c:pt>
                <c:pt idx="132">
                  <c:v>18.4416657964413</c:v>
                </c:pt>
                <c:pt idx="133">
                  <c:v>18.6843497911999</c:v>
                </c:pt>
                <c:pt idx="134">
                  <c:v>18.9217756904968</c:v>
                </c:pt>
                <c:pt idx="135">
                  <c:v>19.1538665409749</c:v>
                </c:pt>
                <c:pt idx="136">
                  <c:v>19.3805465501012</c:v>
                </c:pt>
                <c:pt idx="137">
                  <c:v>19.601741142445</c:v>
                </c:pt>
                <c:pt idx="138">
                  <c:v>19.8173770170115</c:v>
                </c:pt>
                <c:pt idx="139">
                  <c:v>20.0273822055066</c:v>
                </c:pt>
                <c:pt idx="140">
                  <c:v>20.2316861314169</c:v>
                </c:pt>
                <c:pt idx="141">
                  <c:v>20.4302196697639</c:v>
                </c:pt>
                <c:pt idx="142">
                  <c:v>20.6229152073931</c:v>
                </c:pt>
                <c:pt idx="143">
                  <c:v>20.8097067036535</c:v>
                </c:pt>
                <c:pt idx="144">
                  <c:v>20.9905297513095</c:v>
                </c:pt>
                <c:pt idx="145">
                  <c:v>21.1653216375251</c:v>
                </c:pt>
                <c:pt idx="146">
                  <c:v>21.334021404757</c:v>
                </c:pt>
                <c:pt idx="147">
                  <c:v>21.49656991138</c:v>
                </c:pt>
                <c:pt idx="148">
                  <c:v>21.6529098918765</c:v>
                </c:pt>
                <c:pt idx="149">
                  <c:v>21.8029860164011</c:v>
                </c:pt>
                <c:pt idx="150">
                  <c:v>21.9467449495473</c:v>
                </c:pt>
                <c:pt idx="151">
                  <c:v>22.0841354081243</c:v>
                </c:pt>
                <c:pt idx="152">
                  <c:v>22.215108217763</c:v>
                </c:pt>
                <c:pt idx="153">
                  <c:v>22.3396163681617</c:v>
                </c:pt>
                <c:pt idx="154">
                  <c:v>22.4576150667865</c:v>
                </c:pt>
                <c:pt idx="155">
                  <c:v>22.5690617908427</c:v>
                </c:pt>
                <c:pt idx="156">
                  <c:v>22.6739163373345</c:v>
                </c:pt>
                <c:pt idx="157">
                  <c:v>22.7721408710346</c:v>
                </c:pt>
                <c:pt idx="158">
                  <c:v>22.8636999701902</c:v>
                </c:pt>
                <c:pt idx="159">
                  <c:v>22.9485606697953</c:v>
                </c:pt>
                <c:pt idx="160">
                  <c:v>23.0266925022688</c:v>
                </c:pt>
                <c:pt idx="161">
                  <c:v>23.0980675353839</c:v>
                </c:pt>
                <c:pt idx="162">
                  <c:v>23.1626604073005</c:v>
                </c:pt>
                <c:pt idx="163">
                  <c:v>23.2204483585655</c:v>
                </c:pt>
                <c:pt idx="164">
                  <c:v>23.2714112609538</c:v>
                </c:pt>
                <c:pt idx="165">
                  <c:v>23.3155316430337</c:v>
                </c:pt>
                <c:pt idx="166">
                  <c:v>23.3527947123536</c:v>
                </c:pt>
                <c:pt idx="167">
                  <c:v>23.3831883741576</c:v>
                </c:pt>
                <c:pt idx="168">
                  <c:v>23.4067032465518</c:v>
                </c:pt>
                <c:pt idx="169">
                  <c:v>23.4233326720576</c:v>
                </c:pt>
                <c:pt idx="170">
                  <c:v>23.433072725499</c:v>
                </c:pt>
                <c:pt idx="171">
                  <c:v>23.4359222181892</c:v>
                </c:pt>
                <c:pt idx="172">
                  <c:v>23.4318826983947</c:v>
                </c:pt>
                <c:pt idx="173">
                  <c:v>23.4209584480692</c:v>
                </c:pt>
                <c:pt idx="174">
                  <c:v>23.4031564758655</c:v>
                </c:pt>
                <c:pt idx="175">
                  <c:v>23.3784865064488</c:v>
                </c:pt>
                <c:pt idx="176">
                  <c:v>23.3469609661478</c:v>
                </c:pt>
                <c:pt idx="177">
                  <c:v>23.3085949649964</c:v>
                </c:pt>
                <c:pt idx="178">
                  <c:v>23.263406275231</c:v>
                </c:pt>
                <c:pt idx="179">
                  <c:v>23.2114153063247</c:v>
                </c:pt>
                <c:pt idx="180">
                  <c:v>23.1526450766484</c:v>
                </c:pt>
                <c:pt idx="181">
                  <c:v>23.0871211818666</c:v>
                </c:pt>
                <c:pt idx="182">
                  <c:v>23.0148717601837</c:v>
                </c:pt>
                <c:pt idx="183">
                  <c:v>22.9359274545691</c:v>
                </c:pt>
                <c:pt idx="184">
                  <c:v>22.8503213720985</c:v>
                </c:pt>
                <c:pt idx="185">
                  <c:v>22.758089040562</c:v>
                </c:pt>
                <c:pt idx="186">
                  <c:v>22.6592683624916</c:v>
                </c:pt>
                <c:pt idx="187">
                  <c:v>22.5538995667738</c:v>
                </c:pt>
                <c:pt idx="188">
                  <c:v>22.4420251580179</c:v>
                </c:pt>
                <c:pt idx="189">
                  <c:v>22.3236898638534</c:v>
                </c:pt>
                <c:pt idx="190">
                  <c:v>22.1989405803406</c:v>
                </c:pt>
                <c:pt idx="191">
                  <c:v>22.0678263156735</c:v>
                </c:pt>
                <c:pt idx="192">
                  <c:v>21.9303981323656</c:v>
                </c:pt>
                <c:pt idx="193">
                  <c:v>21.7867090881027</c:v>
                </c:pt>
                <c:pt idx="194">
                  <c:v>21.636814175453</c:v>
                </c:pt>
                <c:pt idx="195">
                  <c:v>21.4807702606229</c:v>
                </c:pt>
                <c:pt idx="196">
                  <c:v>21.3186360214425</c:v>
                </c:pt>
                <c:pt idx="197">
                  <c:v>21.150471884768</c:v>
                </c:pt>
                <c:pt idx="198">
                  <c:v>20.9763399634796</c:v>
                </c:pt>
                <c:pt idx="199">
                  <c:v>20.796303993256</c:v>
                </c:pt>
                <c:pt idx="200">
                  <c:v>20.6104292692943</c:v>
                </c:pt>
                <c:pt idx="201">
                  <c:v>20.4187825831481</c:v>
                </c:pt>
                <c:pt idx="202">
                  <c:v>20.2214321598421</c:v>
                </c:pt>
                <c:pt idx="203">
                  <c:v>20.0184475954223</c:v>
                </c:pt>
                <c:pt idx="204">
                  <c:v>19.8098997950889</c:v>
                </c:pt>
                <c:pt idx="205">
                  <c:v>19.5958609120569</c:v>
                </c:pt>
                <c:pt idx="206">
                  <c:v>19.3764042872778</c:v>
                </c:pt>
                <c:pt idx="207">
                  <c:v>19.1516043901479</c:v>
                </c:pt>
                <c:pt idx="208">
                  <c:v>18.9215367603286</c:v>
                </c:pt>
                <c:pt idx="209">
                  <c:v>18.6862779507826</c:v>
                </c:pt>
                <c:pt idx="210">
                  <c:v>18.445905472133</c:v>
                </c:pt>
                <c:pt idx="211">
                  <c:v>18.2004977384418</c:v>
                </c:pt>
                <c:pt idx="212">
                  <c:v>17.9501340144922</c:v>
                </c:pt>
                <c:pt idx="213">
                  <c:v>17.6948943646488</c:v>
                </c:pt>
                <c:pt idx="214">
                  <c:v>17.4348596033788</c:v>
                </c:pt>
                <c:pt idx="215">
                  <c:v>17.1701112474813</c:v>
                </c:pt>
                <c:pt idx="216">
                  <c:v>16.9007314700898</c:v>
                </c:pt>
                <c:pt idx="217">
                  <c:v>16.6268030564915</c:v>
                </c:pt>
                <c:pt idx="218">
                  <c:v>16.3484093618018</c:v>
                </c:pt>
                <c:pt idx="219">
                  <c:v>16.0656342705292</c:v>
                </c:pt>
                <c:pt idx="220">
                  <c:v>15.7785621580516</c:v>
                </c:pt>
                <c:pt idx="221">
                  <c:v>15.4872778540305</c:v>
                </c:pt>
                <c:pt idx="222">
                  <c:v>15.1918666077657</c:v>
                </c:pt>
                <c:pt idx="223">
                  <c:v>14.8924140555063</c:v>
                </c:pt>
                <c:pt idx="224">
                  <c:v>14.5890061897125</c:v>
                </c:pt>
                <c:pt idx="225">
                  <c:v>14.281729330268</c:v>
                </c:pt>
                <c:pt idx="226">
                  <c:v>13.9706700976313</c:v>
                </c:pt>
                <c:pt idx="227">
                  <c:v>13.6559153879099</c:v>
                </c:pt>
                <c:pt idx="228">
                  <c:v>13.3375523498447</c:v>
                </c:pt>
                <c:pt idx="229">
                  <c:v>13.0156683636763</c:v>
                </c:pt>
                <c:pt idx="230">
                  <c:v>12.6903510218683</c:v>
                </c:pt>
                <c:pt idx="231">
                  <c:v>12.361688111657</c:v>
                </c:pt>
                <c:pt idx="232">
                  <c:v>12.0297675994012</c:v>
                </c:pt>
                <c:pt idx="233">
                  <c:v>11.6946776166817</c:v>
                </c:pt>
                <c:pt idx="234">
                  <c:v>11.3565064481281</c:v>
                </c:pt>
                <c:pt idx="235">
                  <c:v>11.01534252092</c:v>
                </c:pt>
                <c:pt idx="236">
                  <c:v>10.6712743959244</c:v>
                </c:pt>
                <c:pt idx="237">
                  <c:v>10.3243907604261</c:v>
                </c:pt>
                <c:pt idx="238">
                  <c:v>9.9747804223984</c:v>
                </c:pt>
                <c:pt idx="239">
                  <c:v>9.62253230627239</c:v>
                </c:pt>
                <c:pt idx="240">
                  <c:v>9.26773545015034</c:v>
                </c:pt>
                <c:pt idx="241">
                  <c:v>8.91047900441522</c:v>
                </c:pt>
                <c:pt idx="242">
                  <c:v>8.55085223168486</c:v>
                </c:pt>
                <c:pt idx="243">
                  <c:v>8.18894450805535</c:v>
                </c:pt>
                <c:pt idx="244">
                  <c:v>7.82484532558446</c:v>
                </c:pt>
                <c:pt idx="245">
                  <c:v>7.45864429595855</c:v>
                </c:pt>
                <c:pt idx="246">
                  <c:v>7.09043115528805</c:v>
                </c:pt>
                <c:pt idx="247">
                  <c:v>6.72029576998004</c:v>
                </c:pt>
                <c:pt idx="248">
                  <c:v>6.34832814363004</c:v>
                </c:pt>
                <c:pt idx="249">
                  <c:v>5.97461842487519</c:v>
                </c:pt>
                <c:pt idx="250">
                  <c:v>5.59925691616263</c:v>
                </c:pt>
                <c:pt idx="251">
                  <c:v>5.22233408336084</c:v>
                </c:pt>
                <c:pt idx="252">
                  <c:v>4.84394056617722</c:v>
                </c:pt>
                <c:pt idx="253">
                  <c:v>4.46416718930846</c:v>
                </c:pt>
                <c:pt idx="254">
                  <c:v>4.08310497427722</c:v>
                </c:pt>
                <c:pt idx="255">
                  <c:v>3.70084515189134</c:v>
                </c:pt>
                <c:pt idx="256">
                  <c:v>3.31747917527826</c:v>
                </c:pt>
                <c:pt idx="257">
                  <c:v>2.93309873342297</c:v>
                </c:pt>
                <c:pt idx="258">
                  <c:v>2.5477957651659</c:v>
                </c:pt>
                <c:pt idx="259">
                  <c:v>2.16166247359331</c:v>
                </c:pt>
                <c:pt idx="260">
                  <c:v>1.77479134076367</c:v>
                </c:pt>
                <c:pt idx="261">
                  <c:v>1.38727514271458</c:v>
                </c:pt>
                <c:pt idx="262">
                  <c:v>0.999206964683</c:v>
                </c:pt>
                <c:pt idx="263">
                  <c:v>0.610680216489633</c:v>
                </c:pt>
                <c:pt idx="264">
                  <c:v>0.221788648013874</c:v>
                </c:pt>
                <c:pt idx="265">
                  <c:v>-0.167373635291558</c:v>
                </c:pt>
                <c:pt idx="266">
                  <c:v>-0.556712156916525</c:v>
                </c:pt>
                <c:pt idx="267">
                  <c:v>-0.946132053897072</c:v>
                </c:pt>
                <c:pt idx="268">
                  <c:v>-1.33553806157705</c:v>
                </c:pt>
                <c:pt idx="269">
                  <c:v>-1.72483449858786</c:v>
                </c:pt>
                <c:pt idx="270">
                  <c:v>-2.11392525211587</c:v>
                </c:pt>
                <c:pt idx="271">
                  <c:v>-2.50271376352652</c:v>
                </c:pt>
                <c:pt idx="272">
                  <c:v>-2.89110301441175</c:v>
                </c:pt>
                <c:pt idx="273">
                  <c:v>-3.2789955131271</c:v>
                </c:pt>
                <c:pt idx="274">
                  <c:v>-3.66629328190296</c:v>
                </c:pt>
                <c:pt idx="275">
                  <c:v>-4.05289784458926</c:v>
                </c:pt>
                <c:pt idx="276">
                  <c:v>-4.43871021511832</c:v>
                </c:pt>
                <c:pt idx="277">
                  <c:v>-4.82363088675595</c:v>
                </c:pt>
                <c:pt idx="278">
                  <c:v>-5.20755982222231</c:v>
                </c:pt>
                <c:pt idx="279">
                  <c:v>-5.59039644476431</c:v>
                </c:pt>
                <c:pt idx="280">
                  <c:v>-5.97203963025183</c:v>
                </c:pt>
                <c:pt idx="281">
                  <c:v>-6.35238770039264</c:v>
                </c:pt>
                <c:pt idx="282">
                  <c:v>-6.73133841714536</c:v>
                </c:pt>
                <c:pt idx="283">
                  <c:v>-7.10878897840929</c:v>
                </c:pt>
                <c:pt idx="284">
                  <c:v>-7.4846360150934</c:v>
                </c:pt>
                <c:pt idx="285">
                  <c:v>-7.85877558964569</c:v>
                </c:pt>
                <c:pt idx="286">
                  <c:v>-8.23110319612927</c:v>
                </c:pt>
                <c:pt idx="287">
                  <c:v>-8.60151376194977</c:v>
                </c:pt>
                <c:pt idx="288">
                  <c:v>-8.96990165131428</c:v>
                </c:pt>
                <c:pt idx="289">
                  <c:v>-9.33616067052441</c:v>
                </c:pt>
                <c:pt idx="290">
                  <c:v>-9.7001840751971</c:v>
                </c:pt>
                <c:pt idx="291">
                  <c:v>-10.0618645795057</c:v>
                </c:pt>
                <c:pt idx="292">
                  <c:v>-10.4210943675418</c:v>
                </c:pt>
                <c:pt idx="293">
                  <c:v>-10.7777651068921</c:v>
                </c:pt>
                <c:pt idx="294">
                  <c:v>-11.1317679645249</c:v>
                </c:pt>
                <c:pt idx="295">
                  <c:v>-11.4829936250853</c:v>
                </c:pt>
                <c:pt idx="296">
                  <c:v>-11.8313323116918</c:v>
                </c:pt>
                <c:pt idx="297">
                  <c:v>-12.176673809327</c:v>
                </c:pt>
                <c:pt idx="298">
                  <c:v>-12.5189074909168</c:v>
                </c:pt>
                <c:pt idx="299">
                  <c:v>-12.8579223461843</c:v>
                </c:pt>
                <c:pt idx="300">
                  <c:v>-13.193607013368</c:v>
                </c:pt>
                <c:pt idx="301">
                  <c:v>-13.5258498138865</c:v>
                </c:pt>
                <c:pt idx="302">
                  <c:v>-13.8545387900267</c:v>
                </c:pt>
                <c:pt idx="303">
                  <c:v>-14.1795617457395</c:v>
                </c:pt>
                <c:pt idx="304">
                  <c:v>-14.5008062905983</c:v>
                </c:pt>
                <c:pt idx="305">
                  <c:v>-14.8181598869981</c:v>
                </c:pt>
                <c:pt idx="306">
                  <c:v>-15.131509900646</c:v>
                </c:pt>
                <c:pt idx="307">
                  <c:v>-15.4407436543924</c:v>
                </c:pt>
                <c:pt idx="308">
                  <c:v>-15.7457484854471</c:v>
                </c:pt>
                <c:pt idx="309">
                  <c:v>-16.0464118060147</c:v>
                </c:pt>
                <c:pt idx="310">
                  <c:v>-16.3426211673661</c:v>
                </c:pt>
                <c:pt idx="311">
                  <c:v>-16.6342643273661</c:v>
                </c:pt>
                <c:pt idx="312">
                  <c:v>-16.9212293214544</c:v>
                </c:pt>
                <c:pt idx="313">
                  <c:v>-17.2034045370698</c:v>
                </c:pt>
                <c:pt idx="314">
                  <c:v>-17.4806787914916</c:v>
                </c:pt>
                <c:pt idx="315">
                  <c:v>-17.7529414130636</c:v>
                </c:pt>
                <c:pt idx="316">
                  <c:v>-18.0200823257474</c:v>
                </c:pt>
                <c:pt idx="317">
                  <c:v>-18.2819921369346</c:v>
                </c:pt>
                <c:pt idx="318">
                  <c:v>-18.5385622284359</c:v>
                </c:pt>
                <c:pt idx="319">
                  <c:v>-18.7896848505475</c:v>
                </c:pt>
                <c:pt idx="320">
                  <c:v>-19.0352532190752</c:v>
                </c:pt>
                <c:pt idx="321">
                  <c:v>-19.2751616151811</c:v>
                </c:pt>
                <c:pt idx="322">
                  <c:v>-19.5093054879002</c:v>
                </c:pt>
                <c:pt idx="323">
                  <c:v>-19.7375815591535</c:v>
                </c:pt>
                <c:pt idx="324">
                  <c:v>-19.9598879310699</c:v>
                </c:pt>
                <c:pt idx="325">
                  <c:v>-20.176124195402</c:v>
                </c:pt>
                <c:pt idx="326">
                  <c:v>-20.3861915448158</c:v>
                </c:pt>
                <c:pt idx="327">
                  <c:v>-20.5899928858008</c:v>
                </c:pt>
                <c:pt idx="328">
                  <c:v>-20.7874329529421</c:v>
                </c:pt>
                <c:pt idx="329">
                  <c:v>-20.978418424268</c:v>
                </c:pt>
                <c:pt idx="330">
                  <c:v>-21.1628580373787</c:v>
                </c:pt>
                <c:pt idx="331">
                  <c:v>-21.3406627060396</c:v>
                </c:pt>
                <c:pt idx="332">
                  <c:v>-21.5117456369098</c:v>
                </c:pt>
                <c:pt idx="333">
                  <c:v>-21.6760224460626</c:v>
                </c:pt>
                <c:pt idx="334">
                  <c:v>-21.8334112749458</c:v>
                </c:pt>
                <c:pt idx="335">
                  <c:v>-21.983832905408</c:v>
                </c:pt>
                <c:pt idx="336">
                  <c:v>-22.1272108734245</c:v>
                </c:pt>
                <c:pt idx="337">
                  <c:v>-22.2634715811327</c:v>
                </c:pt>
                <c:pt idx="338">
                  <c:v>-22.3925444067922</c:v>
                </c:pt>
                <c:pt idx="339">
                  <c:v>-22.5143618122778</c:v>
                </c:pt>
                <c:pt idx="340">
                  <c:v>-22.6288594477123</c:v>
                </c:pt>
                <c:pt idx="341">
                  <c:v>-22.7359762528484</c:v>
                </c:pt>
                <c:pt idx="342">
                  <c:v>-22.8356545548122</c:v>
                </c:pt>
                <c:pt idx="343">
                  <c:v>-22.9278401618285</c:v>
                </c:pt>
                <c:pt idx="344">
                  <c:v>-23.0124824525539</c:v>
                </c:pt>
                <c:pt idx="345">
                  <c:v>-23.0895344606571</c:v>
                </c:pt>
                <c:pt idx="346">
                  <c:v>-23.1589529543015</c:v>
                </c:pt>
                <c:pt idx="347">
                  <c:v>-23.2206985101958</c:v>
                </c:pt>
                <c:pt idx="348">
                  <c:v>-23.2747355819037</c:v>
                </c:pt>
                <c:pt idx="349">
                  <c:v>-23.32103256212</c:v>
                </c:pt>
                <c:pt idx="350">
                  <c:v>-23.3595618386449</c:v>
                </c:pt>
                <c:pt idx="351">
                  <c:v>-23.3902998438157</c:v>
                </c:pt>
                <c:pt idx="352">
                  <c:v>-23.4132270971788</c:v>
                </c:pt>
                <c:pt idx="353">
                  <c:v>-23.428328241216</c:v>
                </c:pt>
                <c:pt idx="354">
                  <c:v>-23.4355920699694</c:v>
                </c:pt>
                <c:pt idx="355">
                  <c:v>-23.4350115504392</c:v>
                </c:pt>
                <c:pt idx="356">
                  <c:v>-23.4265838366628</c:v>
                </c:pt>
                <c:pt idx="357">
                  <c:v>-23.4103102764161</c:v>
                </c:pt>
                <c:pt idx="358">
                  <c:v>-23.3861964105121</c:v>
                </c:pt>
                <c:pt idx="359">
                  <c:v>-23.3542519647051</c:v>
                </c:pt>
                <c:pt idx="360">
                  <c:v>-23.3144908342431</c:v>
                </c:pt>
                <c:pt idx="361">
                  <c:v>-23.2669310611449</c:v>
                </c:pt>
                <c:pt idx="362">
                  <c:v>-23.2115948043102</c:v>
                </c:pt>
                <c:pt idx="363">
                  <c:v>-23.1485083026036</c:v>
                </c:pt>
                <c:pt idx="364">
                  <c:v>-23.0777018310844</c:v>
                </c:pt>
                <c:pt idx="365">
                  <c:v>-22.999209650582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2013958"/>
        <c:axId val="6536908"/>
      </c:lineChart>
      <c:catAx>
        <c:axId val="7201395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36908"/>
        <c:crosses val="autoZero"/>
        <c:auto val="1"/>
        <c:lblAlgn val="ctr"/>
        <c:lblOffset val="100"/>
        <c:noMultiLvlLbl val="0"/>
      </c:catAx>
      <c:valAx>
        <c:axId val="65369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01395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7</xdr:row>
      <xdr:rowOff>0</xdr:rowOff>
    </xdr:from>
    <xdr:to>
      <xdr:col>3</xdr:col>
      <xdr:colOff>304200</xdr:colOff>
      <xdr:row>17</xdr:row>
      <xdr:rowOff>187920</xdr:rowOff>
    </xdr:to>
    <xdr:graphicFrame>
      <xdr:nvGraphicFramePr>
        <xdr:cNvPr id="0" name="Chart 8"/>
        <xdr:cNvGraphicFramePr/>
      </xdr:nvGraphicFramePr>
      <xdr:xfrm>
        <a:off x="0" y="2364120"/>
        <a:ext cx="3337560" cy="209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18</xdr:row>
      <xdr:rowOff>0</xdr:rowOff>
    </xdr:from>
    <xdr:to>
      <xdr:col>3</xdr:col>
      <xdr:colOff>304200</xdr:colOff>
      <xdr:row>28</xdr:row>
      <xdr:rowOff>188280</xdr:rowOff>
    </xdr:to>
    <xdr:graphicFrame>
      <xdr:nvGraphicFramePr>
        <xdr:cNvPr id="1" name="Chart 7"/>
        <xdr:cNvGraphicFramePr/>
      </xdr:nvGraphicFramePr>
      <xdr:xfrm>
        <a:off x="0" y="4459680"/>
        <a:ext cx="3337560" cy="209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29</xdr:row>
      <xdr:rowOff>0</xdr:rowOff>
    </xdr:from>
    <xdr:to>
      <xdr:col>3</xdr:col>
      <xdr:colOff>304200</xdr:colOff>
      <xdr:row>39</xdr:row>
      <xdr:rowOff>187920</xdr:rowOff>
    </xdr:to>
    <xdr:graphicFrame>
      <xdr:nvGraphicFramePr>
        <xdr:cNvPr id="2" name="Chart 6"/>
        <xdr:cNvGraphicFramePr/>
      </xdr:nvGraphicFramePr>
      <xdr:xfrm>
        <a:off x="0" y="6555240"/>
        <a:ext cx="3337560" cy="209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40</xdr:row>
      <xdr:rowOff>0</xdr:rowOff>
    </xdr:from>
    <xdr:to>
      <xdr:col>3</xdr:col>
      <xdr:colOff>304200</xdr:colOff>
      <xdr:row>50</xdr:row>
      <xdr:rowOff>187920</xdr:rowOff>
    </xdr:to>
    <xdr:graphicFrame>
      <xdr:nvGraphicFramePr>
        <xdr:cNvPr id="3" name="Chart 2"/>
        <xdr:cNvGraphicFramePr/>
      </xdr:nvGraphicFramePr>
      <xdr:xfrm>
        <a:off x="0" y="8650440"/>
        <a:ext cx="3337560" cy="209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51</xdr:row>
      <xdr:rowOff>0</xdr:rowOff>
    </xdr:from>
    <xdr:to>
      <xdr:col>3</xdr:col>
      <xdr:colOff>304200</xdr:colOff>
      <xdr:row>61</xdr:row>
      <xdr:rowOff>187920</xdr:rowOff>
    </xdr:to>
    <xdr:graphicFrame>
      <xdr:nvGraphicFramePr>
        <xdr:cNvPr id="4" name="Chart 3"/>
        <xdr:cNvGraphicFramePr/>
      </xdr:nvGraphicFramePr>
      <xdr:xfrm>
        <a:off x="0" y="10746000"/>
        <a:ext cx="3337560" cy="209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367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B6" activeCellId="0" sqref="B6"/>
    </sheetView>
  </sheetViews>
  <sheetFormatPr defaultColWidth="8.605468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9.28"/>
    <col collapsed="false" customWidth="true" hidden="false" outlineLevel="0" max="3" min="3" style="0" width="16.71"/>
    <col collapsed="false" customWidth="true" hidden="false" outlineLevel="0" max="4" min="4" style="0" width="18.2"/>
    <col collapsed="false" customWidth="true" hidden="false" outlineLevel="0" max="5" min="5" style="0" width="9.71"/>
    <col collapsed="false" customWidth="true" hidden="false" outlineLevel="0" max="6" min="6" style="0" width="12.85"/>
    <col collapsed="false" customWidth="true" hidden="false" outlineLevel="0" max="7" min="7" style="0" width="11.85"/>
    <col collapsed="false" customWidth="true" hidden="false" outlineLevel="0" max="8" min="8" style="0" width="3.43"/>
    <col collapsed="false" customWidth="true" hidden="false" outlineLevel="0" max="9" min="9" style="0" width="9.85"/>
    <col collapsed="false" customWidth="true" hidden="false" outlineLevel="0" max="23" min="22" style="0" width="10.28"/>
    <col collapsed="false" customWidth="true" hidden="false" outlineLevel="0" max="25" min="24" style="0" width="10.12"/>
    <col collapsed="false" customWidth="true" hidden="false" outlineLevel="0" max="26" min="26" style="0" width="10.71"/>
    <col collapsed="false" customWidth="true" hidden="false" outlineLevel="0" max="27" min="27" style="0" width="10.12"/>
    <col collapsed="false" customWidth="true" hidden="false" outlineLevel="0" max="33" min="33" style="0" width="10.58"/>
  </cols>
  <sheetData>
    <row r="1" customFormat="false" ht="99.75" hidden="false" customHeight="true" outlineLevel="0" collapsed="false">
      <c r="A1" s="1" t="s">
        <v>0</v>
      </c>
      <c r="B1" s="1"/>
      <c r="C1" s="1"/>
      <c r="D1" s="2" t="s">
        <v>1</v>
      </c>
      <c r="E1" s="2" t="s">
        <v>2</v>
      </c>
      <c r="F1" s="2" t="s">
        <v>3</v>
      </c>
      <c r="G1" s="2" t="s">
        <v>4</v>
      </c>
      <c r="H1" s="2"/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</row>
    <row r="2" customFormat="false" ht="13.8" hidden="false" customHeight="false" outlineLevel="0" collapsed="false">
      <c r="A2" s="0" t="s">
        <v>31</v>
      </c>
      <c r="B2" s="3" t="n">
        <v>24.898</v>
      </c>
      <c r="D2" s="4" t="n">
        <f aca="false">DATEVALUE("1/1/"&amp;$B$6)</f>
        <v>43466</v>
      </c>
      <c r="E2" s="5" t="n">
        <f aca="false">$B$5</f>
        <v>0.5</v>
      </c>
      <c r="F2" s="6" t="n">
        <f aca="false">D2+2415018.5+E2-$B$4/24</f>
        <v>2458485.25</v>
      </c>
      <c r="G2" s="7" t="n">
        <f aca="false">(F2-2451545)/36525</f>
        <v>0.190013689253936</v>
      </c>
      <c r="I2" s="0" t="n">
        <f aca="false">MOD(280.46646+G2*(36000.76983 + G2*0.0003032),360)</f>
        <v>281.10556232718</v>
      </c>
      <c r="J2" s="0" t="n">
        <f aca="false">357.52911+G2*(35999.05029 - 0.0001537*G2)</f>
        <v>7197.84145969149</v>
      </c>
      <c r="K2" s="0" t="n">
        <f aca="false">0.016708634-G2*(0.000042037+0.0000001267*G2)</f>
        <v>0.0167006418200157</v>
      </c>
      <c r="L2" s="0" t="n">
        <f aca="false">SIN(RADIANS(J2))*(1.914602-G2*(0.004817+0.000014*G2))+SIN(RADIANS(2*J2))*(0.019993-0.000101*G2)+SIN(RADIANS(3*J2))*0.000289</f>
        <v>-0.0736146050495434</v>
      </c>
      <c r="M2" s="0" t="n">
        <f aca="false">I2+L2</f>
        <v>281.03194772213</v>
      </c>
      <c r="N2" s="0" t="n">
        <f aca="false">J2+L2</f>
        <v>7197.76784508644</v>
      </c>
      <c r="O2" s="0" t="n">
        <f aca="false">(1.000001018*(1-K2*K2))/(1+K2*COS(RADIANS(N2)))</f>
        <v>0.983312615218109</v>
      </c>
      <c r="P2" s="0" t="n">
        <f aca="false">M2-0.00569-0.00478*SIN(RADIANS(125.04-1934.136*G2))</f>
        <v>281.022018877256</v>
      </c>
      <c r="Q2" s="0" t="n">
        <f aca="false">23+(26+((21.448-G2*(46.815+G2*(0.00059-G2*0.001813))))/60)/60</f>
        <v>23.4368201389649</v>
      </c>
      <c r="R2" s="0" t="n">
        <f aca="false">Q2+0.00256*COS(RADIANS(125.04-1934.136*G2))</f>
        <v>23.4356369655149</v>
      </c>
      <c r="S2" s="0" t="n">
        <f aca="false">DEGREES(ATAN2(COS(RADIANS(P2)),COS(RADIANS(R2))*SIN(RADIANS(P2))))</f>
        <v>-78.0145232734906</v>
      </c>
      <c r="T2" s="0" t="n">
        <f aca="false">DEGREES(ASIN(SIN(RADIANS(R2))*SIN(RADIANS(P2))))</f>
        <v>-22.9782853610929</v>
      </c>
      <c r="U2" s="0" t="n">
        <f aca="false">TAN(RADIANS(R2/2))*TAN(RADIANS(R2/2))</f>
        <v>0.0430207307457576</v>
      </c>
      <c r="V2" s="0" t="n">
        <f aca="false">4*DEGREES(U2*SIN(2*RADIANS(I2))-2*K2*SIN(RADIANS(J2))+4*K2*U2*SIN(RADIANS(J2))*COS(2*RADIANS(I2))-0.5*U2*U2*SIN(4*RADIANS(I2))-1.25*K2*K2*SIN(2*RADIANS(J2)))</f>
        <v>-3.55828168766981</v>
      </c>
      <c r="W2" s="0" t="n">
        <f aca="false">DEGREES(ACOS(COS(RADIANS(90.833))/(COS(RADIANS($B$2))*COS(RADIANS(T2)))-TAN(RADIANS($B$2))*TAN(RADIANS(T2))))</f>
        <v>79.6651868008403</v>
      </c>
      <c r="X2" s="5" t="n">
        <f aca="false">(720-4*$B$3-V2+$B$4*60)/1440</f>
        <v>0.528765473394215</v>
      </c>
      <c r="Y2" s="5" t="n">
        <f aca="false">(X2*1440-W2*4)/1440</f>
        <v>0.307473287836325</v>
      </c>
      <c r="Z2" s="5" t="n">
        <f aca="false">(X2*1440+W2*4)/1440</f>
        <v>0.750057658952105</v>
      </c>
      <c r="AA2" s="0" t="n">
        <f aca="false">8*W2</f>
        <v>637.321494406722</v>
      </c>
      <c r="AB2" s="0" t="n">
        <f aca="false">MOD(E2*1440+V2+4*$B$3-60*$B$4,1440)</f>
        <v>678.57771831233</v>
      </c>
      <c r="AC2" s="0" t="n">
        <f aca="false">IF(AB2/4&lt;0,AB2/4+180,AB2/4-180)</f>
        <v>-10.3555704219174</v>
      </c>
      <c r="AD2" s="0" t="n">
        <f aca="false">DEGREES(ACOS(SIN(RADIANS($B$2))*SIN(RADIANS(T2))+COS(RADIANS($B$2))*COS(RADIANS(T2))*COS(RADIANS(AC2))))</f>
        <v>48.9185623419286</v>
      </c>
      <c r="AE2" s="0" t="n">
        <f aca="false">90-AD2</f>
        <v>41.0814376580714</v>
      </c>
      <c r="AF2" s="0" t="n">
        <f aca="false">IF(AE2&gt;85,0,IF(AE2&gt;5,58.1/TAN(RADIANS(AE2))-0.07/POWER(TAN(RADIANS(AE2)),3)+0.000086/POWER(TAN(RADIANS(AE2)),5),IF(AE2&gt;-0.575,1735+AE2*(-518.2+AE2*(103.4+AE2*(-12.79+AE2*0.711))),-20.772/TAN(RADIANS(AE2)))))/3600</f>
        <v>0.0184831596003043</v>
      </c>
      <c r="AG2" s="0" t="n">
        <f aca="false">AE2+AF2</f>
        <v>41.0999208176717</v>
      </c>
      <c r="AH2" s="0" t="n">
        <f aca="false">IF(AC2&gt;0,MOD(DEGREES(ACOS(((SIN(RADIANS($B$2))*COS(RADIANS(AD2)))-SIN(RADIANS(T2)))/(COS(RADIANS($B$2))*SIN(RADIANS(AD2)))))+180,360),MOD(540-DEGREES(ACOS(((SIN(RADIANS($B$2))*COS(RADIANS(AD2)))-SIN(RADIANS(T2)))/(COS(RADIANS($B$2))*SIN(RADIANS(AD2))))),360))</f>
        <v>167.317268311712</v>
      </c>
      <c r="AI2" s="8"/>
    </row>
    <row r="3" customFormat="false" ht="15" hidden="false" customHeight="false" outlineLevel="0" collapsed="false">
      <c r="A3" s="0" t="s">
        <v>32</v>
      </c>
      <c r="B3" s="3" t="n">
        <v>-99.466</v>
      </c>
      <c r="D3" s="4" t="n">
        <f aca="false">D2+1</f>
        <v>43467</v>
      </c>
      <c r="E3" s="5" t="n">
        <f aca="false">$B$5</f>
        <v>0.5</v>
      </c>
      <c r="F3" s="6" t="n">
        <f aca="false">D3+2415018.5+E3-$B$4/24</f>
        <v>2458486.25</v>
      </c>
      <c r="G3" s="7" t="n">
        <f aca="false">(F3-2451545)/36525</f>
        <v>0.190041067761807</v>
      </c>
      <c r="I3" s="0" t="n">
        <f aca="false">MOD(280.46646+G3*(36000.76983 + G3*0.0003032),360)</f>
        <v>282.091209690499</v>
      </c>
      <c r="J3" s="0" t="n">
        <f aca="false">357.52911+G3*(35999.05029 - 0.0001537*G3)</f>
        <v>7198.82705997162</v>
      </c>
      <c r="K3" s="0" t="n">
        <f aca="false">0.016708634-G3*(0.000042037+0.0000001267*G3)</f>
        <v>0.016700640667787</v>
      </c>
      <c r="L3" s="0" t="n">
        <f aca="false">SIN(RADIANS(J3))*(1.914602-G3*(0.004817+0.000014*G3))+SIN(RADIANS(2*J3))*(0.019993-0.000101*G3)+SIN(RADIANS(3*J3))*0.000289</f>
        <v>-0.0400089079949031</v>
      </c>
      <c r="M3" s="0" t="n">
        <f aca="false">I3+L3</f>
        <v>282.051200782504</v>
      </c>
      <c r="N3" s="0" t="n">
        <f aca="false">J3+L3</f>
        <v>7198.78705106362</v>
      </c>
      <c r="O3" s="0" t="n">
        <f aca="false">(1.000001018*(1-K3*K3))/(1+K3*COS(RADIANS(N3)))</f>
        <v>0.983303979604329</v>
      </c>
      <c r="P3" s="0" t="n">
        <f aca="false">M3-0.00569-0.00478*SIN(RADIANS(125.04-1934.136*G3))</f>
        <v>282.041269897653</v>
      </c>
      <c r="Q3" s="0" t="n">
        <f aca="false">23+(26+((21.448-G3*(46.815+G3*(0.00059-G3*0.001813))))/60)/60</f>
        <v>23.43681978293</v>
      </c>
      <c r="R3" s="0" t="n">
        <f aca="false">Q3+0.00256*COS(RADIANS(125.04-1934.136*G3))</f>
        <v>23.4356387081215</v>
      </c>
      <c r="S3" s="0" t="n">
        <f aca="false">DEGREES(ATAN2(COS(RADIANS(P3)),COS(RADIANS(R3))*SIN(RADIANS(P3))))</f>
        <v>-76.9119164525085</v>
      </c>
      <c r="T3" s="0" t="n">
        <f aca="false">DEGREES(ASIN(SIN(RADIANS(R3))*SIN(RADIANS(P3))))</f>
        <v>-22.8902943174493</v>
      </c>
      <c r="U3" s="0" t="n">
        <f aca="false">TAN(RADIANS(R3/2))*TAN(RADIANS(R3/2))</f>
        <v>0.0430207373254953</v>
      </c>
      <c r="V3" s="0" t="n">
        <f aca="false">4*DEGREES(U3*SIN(2*RADIANS(I3))-2*K3*SIN(RADIANS(J3))+4*K3*U3*SIN(RADIANS(J3))*COS(2*RADIANS(I3))-0.5*U3*U3*SIN(4*RADIANS(I3))-1.25*K3*K3*SIN(2*RADIANS(J3)))</f>
        <v>-4.02516824318654</v>
      </c>
      <c r="W3" s="0" t="n">
        <f aca="false">DEGREES(ACOS(COS(RADIANS(90.833))/(COS(RADIANS($B$2))*COS(RADIANS(T3)))-TAN(RADIANS($B$2))*TAN(RADIANS(T3))))</f>
        <v>79.7134706593369</v>
      </c>
      <c r="X3" s="5" t="n">
        <f aca="false">(720-4*$B$3-V3+$B$4*60)/1440</f>
        <v>0.52908970016888</v>
      </c>
      <c r="Y3" s="5" t="n">
        <f aca="false">(X3*1440-W3*4)/1440</f>
        <v>0.307663392781832</v>
      </c>
      <c r="Z3" s="5" t="n">
        <f aca="false">(X3*1440+W3*4)/1440</f>
        <v>0.750516007555927</v>
      </c>
      <c r="AA3" s="0" t="n">
        <f aca="false">8*W3</f>
        <v>637.707765274695</v>
      </c>
      <c r="AB3" s="0" t="n">
        <f aca="false">MOD(E3*1440+V3+4*$B$3-60*$B$4,1440)</f>
        <v>678.110831756814</v>
      </c>
      <c r="AC3" s="0" t="n">
        <f aca="false">IF(AB3/4&lt;0,AB3/4+180,AB3/4-180)</f>
        <v>-10.4722920607966</v>
      </c>
      <c r="AD3" s="0" t="n">
        <f aca="false">DEGREES(ACOS(SIN(RADIANS($B$2))*SIN(RADIANS(T3))+COS(RADIANS($B$2))*COS(RADIANS(T3))*COS(RADIANS(AC3))))</f>
        <v>48.8560732116136</v>
      </c>
      <c r="AE3" s="0" t="n">
        <f aca="false">90-AD3</f>
        <v>41.1439267883864</v>
      </c>
      <c r="AF3" s="0" t="n">
        <f aca="false">IF(AE3&gt;85,0,IF(AE3&gt;5,58.1/TAN(RADIANS(AE3))-0.07/POWER(TAN(RADIANS(AE3)),3)+0.000086/POWER(TAN(RADIANS(AE3)),5),IF(AE3&gt;-0.575,1735+AE3*(-518.2+AE3*(103.4+AE3*(-12.79+AE3*0.711))),-20.772/TAN(RADIANS(AE3)))))/3600</f>
        <v>0.0184426415594533</v>
      </c>
      <c r="AG3" s="0" t="n">
        <f aca="false">AE3+AF3</f>
        <v>41.1623694299459</v>
      </c>
      <c r="AH3" s="0" t="n">
        <f aca="false">IF(AC3&gt;0,MOD(DEGREES(ACOS(((SIN(RADIANS($B$2))*COS(RADIANS(AD3)))-SIN(RADIANS(T3)))/(COS(RADIANS($B$2))*SIN(RADIANS(AD3)))))+180,360),MOD(540-DEGREES(ACOS(((SIN(RADIANS($B$2))*COS(RADIANS(AD3)))-SIN(RADIANS(T3)))/(COS(RADIANS($B$2))*SIN(RADIANS(AD3))))),360))</f>
        <v>167.15259550842</v>
      </c>
    </row>
    <row r="4" customFormat="false" ht="15" hidden="false" customHeight="false" outlineLevel="0" collapsed="false">
      <c r="A4" s="0" t="s">
        <v>33</v>
      </c>
      <c r="B4" s="3" t="n">
        <v>-6</v>
      </c>
      <c r="D4" s="4" t="n">
        <f aca="false">D3+1</f>
        <v>43468</v>
      </c>
      <c r="E4" s="5" t="n">
        <f aca="false">$B$5</f>
        <v>0.5</v>
      </c>
      <c r="F4" s="6" t="n">
        <f aca="false">D4+2415018.5+E4-$B$4/24</f>
        <v>2458487.25</v>
      </c>
      <c r="G4" s="7" t="n">
        <f aca="false">(F4-2451545)/36525</f>
        <v>0.190068446269678</v>
      </c>
      <c r="I4" s="0" t="n">
        <f aca="false">MOD(280.46646+G4*(36000.76983 + G4*0.0003032),360)</f>
        <v>283.076857053817</v>
      </c>
      <c r="J4" s="0" t="n">
        <f aca="false">357.52911+G4*(35999.05029 - 0.0001537*G4)</f>
        <v>7199.81266025174</v>
      </c>
      <c r="K4" s="0" t="n">
        <f aca="false">0.016708634-G4*(0.000042037+0.0000001267*G4)</f>
        <v>0.0167006395155582</v>
      </c>
      <c r="L4" s="0" t="n">
        <f aca="false">SIN(RADIANS(J4))*(1.914602-G4*(0.004817+0.000014*G4))+SIN(RADIANS(2*J4))*(0.019993-0.000101*G4)+SIN(RADIANS(3*J4))*0.000289</f>
        <v>-0.00639060935433716</v>
      </c>
      <c r="M4" s="0" t="n">
        <f aca="false">I4+L4</f>
        <v>283.070466444462</v>
      </c>
      <c r="N4" s="0" t="n">
        <f aca="false">J4+L4</f>
        <v>7199.80626964239</v>
      </c>
      <c r="O4" s="0" t="n">
        <f aca="false">(1.000001018*(1-K4*K4))/(1+K4*COS(RADIANS(N4)))</f>
        <v>0.983300453813849</v>
      </c>
      <c r="P4" s="0" t="n">
        <f aca="false">M4-0.00569-0.00478*SIN(RADIANS(125.04-1934.136*G4))</f>
        <v>283.060533523258</v>
      </c>
      <c r="Q4" s="0" t="n">
        <f aca="false">23+(26+((21.448-G4*(46.815+G4*(0.00059-G4*0.001813))))/60)/60</f>
        <v>23.4368194268951</v>
      </c>
      <c r="R4" s="0" t="n">
        <f aca="false">Q4+0.00256*COS(RADIANS(125.04-1934.136*G4))</f>
        <v>23.435640451737</v>
      </c>
      <c r="S4" s="0" t="n">
        <f aca="false">DEGREES(ATAN2(COS(RADIANS(P4)),COS(RADIANS(R4))*SIN(RADIANS(P4))))</f>
        <v>-75.8107865103038</v>
      </c>
      <c r="T4" s="0" t="n">
        <f aca="false">DEGREES(ASIN(SIN(RADIANS(R4))*SIN(RADIANS(P4))))</f>
        <v>-22.79470888455</v>
      </c>
      <c r="U4" s="0" t="n">
        <f aca="false">TAN(RADIANS(R4/2))*TAN(RADIANS(R4/2))</f>
        <v>0.0430207439090429</v>
      </c>
      <c r="V4" s="0" t="n">
        <f aca="false">4*DEGREES(U4*SIN(2*RADIANS(I4))-2*K4*SIN(RADIANS(J4))+4*K4*U4*SIN(RADIANS(J4))*COS(2*RADIANS(I4))-0.5*U4*U4*SIN(4*RADIANS(I4))-1.25*K4*K4*SIN(2*RADIANS(J4)))</f>
        <v>-4.48627325998809</v>
      </c>
      <c r="W4" s="0" t="n">
        <f aca="false">DEGREES(ACOS(COS(RADIANS(90.833))/(COS(RADIANS($B$2))*COS(RADIANS(T4)))-TAN(RADIANS($B$2))*TAN(RADIANS(T4))))</f>
        <v>79.7658452917513</v>
      </c>
      <c r="X4" s="5" t="n">
        <f aca="false">(720-4*$B$3-V4+$B$4*60)/1440</f>
        <v>0.529409911986103</v>
      </c>
      <c r="Y4" s="5" t="n">
        <f aca="false">(X4*1440-W4*4)/1440</f>
        <v>0.307838119509016</v>
      </c>
      <c r="Z4" s="5" t="n">
        <f aca="false">(X4*1440+W4*4)/1440</f>
        <v>0.75098170446319</v>
      </c>
      <c r="AA4" s="0" t="n">
        <f aca="false">8*W4</f>
        <v>638.12676233401</v>
      </c>
      <c r="AB4" s="0" t="n">
        <f aca="false">MOD(E4*1440+V4+4*$B$3-60*$B$4,1440)</f>
        <v>677.649726740012</v>
      </c>
      <c r="AC4" s="0" t="n">
        <f aca="false">IF(AB4/4&lt;0,AB4/4+180,AB4/4-180)</f>
        <v>-10.587568314997</v>
      </c>
      <c r="AD4" s="0" t="n">
        <f aca="false">DEGREES(ACOS(SIN(RADIANS($B$2))*SIN(RADIANS(T4))+COS(RADIANS($B$2))*COS(RADIANS(T4))*COS(RADIANS(AC4))))</f>
        <v>48.7862320520502</v>
      </c>
      <c r="AE4" s="0" t="n">
        <f aca="false">90-AD4</f>
        <v>41.2137679479498</v>
      </c>
      <c r="AF4" s="0" t="n">
        <f aca="false">IF(AE4&gt;85,0,IF(AE4&gt;5,58.1/TAN(RADIANS(AE4))-0.07/POWER(TAN(RADIANS(AE4)),3)+0.000086/POWER(TAN(RADIANS(AE4)),5),IF(AE4&gt;-0.575,1735+AE4*(-518.2+AE4*(103.4+AE4*(-12.79+AE4*0.711))),-20.772/TAN(RADIANS(AE4)))))/3600</f>
        <v>0.0183974749941035</v>
      </c>
      <c r="AG4" s="0" t="n">
        <f aca="false">AE4+AF4</f>
        <v>41.2321654229439</v>
      </c>
      <c r="AH4" s="0" t="n">
        <f aca="false">IF(AC4&gt;0,MOD(DEGREES(ACOS(((SIN(RADIANS($B$2))*COS(RADIANS(AD4)))-SIN(RADIANS(T4)))/(COS(RADIANS($B$2))*SIN(RADIANS(AD4)))))+180,360),MOD(540-DEGREES(ACOS(((SIN(RADIANS($B$2))*COS(RADIANS(AD4)))-SIN(RADIANS(T4)))/(COS(RADIANS($B$2))*SIN(RADIANS(AD4))))),360))</f>
        <v>166.986944032842</v>
      </c>
    </row>
    <row r="5" customFormat="false" ht="13.8" hidden="false" customHeight="false" outlineLevel="0" collapsed="false">
      <c r="A5" s="0" t="s">
        <v>34</v>
      </c>
      <c r="B5" s="9" t="n">
        <v>0.5</v>
      </c>
      <c r="D5" s="4" t="n">
        <f aca="false">D4+1</f>
        <v>43469</v>
      </c>
      <c r="E5" s="5" t="n">
        <f aca="false">$B$5</f>
        <v>0.5</v>
      </c>
      <c r="F5" s="6" t="n">
        <f aca="false">D5+2415018.5+E5-$B$4/24</f>
        <v>2458488.25</v>
      </c>
      <c r="G5" s="7" t="n">
        <f aca="false">(F5-2451545)/36525</f>
        <v>0.19009582477755</v>
      </c>
      <c r="I5" s="0" t="n">
        <f aca="false">MOD(280.46646+G5*(36000.76983 + G5*0.0003032),360)</f>
        <v>284.062504417137</v>
      </c>
      <c r="J5" s="0" t="n">
        <f aca="false">357.52911+G5*(35999.05029 - 0.0001537*G5)</f>
        <v>7200.79826053187</v>
      </c>
      <c r="K5" s="0" t="n">
        <f aca="false">0.016708634-G5*(0.000042037+0.0000001267*G5)</f>
        <v>0.0167006383633291</v>
      </c>
      <c r="L5" s="0" t="n">
        <f aca="false">SIN(RADIANS(J5))*(1.914602-G5*(0.004817+0.000014*G5))+SIN(RADIANS(2*J5))*(0.019993-0.000101*G5)+SIN(RADIANS(3*J5))*0.000289</f>
        <v>0.0272296981835194</v>
      </c>
      <c r="M5" s="0" t="n">
        <f aca="false">I5+L5</f>
        <v>284.089734115321</v>
      </c>
      <c r="N5" s="0" t="n">
        <f aca="false">J5+L5</f>
        <v>7200.82549023005</v>
      </c>
      <c r="O5" s="0" t="n">
        <f aca="false">(1.000001018*(1-K5*K5))/(1+K5*COS(RADIANS(N5)))</f>
        <v>0.983302038998232</v>
      </c>
      <c r="P5" s="0" t="n">
        <f aca="false">M5-0.00569-0.00478*SIN(RADIANS(125.04-1934.136*G5))</f>
        <v>284.079799161387</v>
      </c>
      <c r="Q5" s="0" t="n">
        <f aca="false">23+(26+((21.448-G5*(46.815+G5*(0.00059-G5*0.001813))))/60)/60</f>
        <v>23.4368190708602</v>
      </c>
      <c r="R5" s="0" t="n">
        <f aca="false">Q5+0.00256*COS(RADIANS(125.04-1934.136*G5))</f>
        <v>23.4356421963596</v>
      </c>
      <c r="S5" s="0" t="n">
        <f aca="false">DEGREES(ATAN2(COS(RADIANS(P5)),COS(RADIANS(R5))*SIN(RADIANS(P5))))</f>
        <v>-74.7112580943556</v>
      </c>
      <c r="T5" s="0" t="n">
        <f aca="false">DEGREES(ASIN(SIN(RADIANS(R5))*SIN(RADIANS(P5))))</f>
        <v>-22.6915758291276</v>
      </c>
      <c r="U5" s="0" t="n">
        <f aca="false">TAN(RADIANS(R5/2))*TAN(RADIANS(R5/2))</f>
        <v>0.0430207504963934</v>
      </c>
      <c r="V5" s="0" t="n">
        <f aca="false">4*DEGREES(U5*SIN(2*RADIANS(I5))-2*K5*SIN(RADIANS(J5))+4*K5*U5*SIN(RADIANS(J5))*COS(2*RADIANS(I5))-0.5*U5*U5*SIN(4*RADIANS(I5))-1.25*K5*K5*SIN(2*RADIANS(J5)))</f>
        <v>-4.94110738957457</v>
      </c>
      <c r="W5" s="0" t="n">
        <f aca="false">DEGREES(ACOS(COS(RADIANS(90.833))/(COS(RADIANS($B$2))*COS(RADIANS(T5)))-TAN(RADIANS($B$2))*TAN(RADIANS(T5))))</f>
        <v>79.8222667233331</v>
      </c>
      <c r="X5" s="5" t="n">
        <f aca="false">(720-4*$B$3-V5+$B$4*60)/1440</f>
        <v>0.529725769020538</v>
      </c>
      <c r="Y5" s="5" t="n">
        <f aca="false">(X5*1440-W5*4)/1440</f>
        <v>0.307997250344613</v>
      </c>
      <c r="Z5" s="5" t="n">
        <f aca="false">(X5*1440+W5*4)/1440</f>
        <v>0.751454287696463</v>
      </c>
      <c r="AA5" s="0" t="n">
        <f aca="false">8*W5</f>
        <v>638.578133786665</v>
      </c>
      <c r="AB5" s="0" t="n">
        <f aca="false">MOD(E5*1440+V5+4*$B$3-60*$B$4,1440)</f>
        <v>677.194892610426</v>
      </c>
      <c r="AC5" s="0" t="n">
        <f aca="false">IF(AB5/4&lt;0,AB5/4+180,AB5/4-180)</f>
        <v>-10.7012768473936</v>
      </c>
      <c r="AD5" s="0" t="n">
        <f aca="false">DEGREES(ACOS(SIN(RADIANS($B$2))*SIN(RADIANS(T5))+COS(RADIANS($B$2))*COS(RADIANS(T5))*COS(RADIANS(AC5))))</f>
        <v>48.7090630495234</v>
      </c>
      <c r="AE5" s="0" t="n">
        <f aca="false">90-AD5</f>
        <v>41.2909369504766</v>
      </c>
      <c r="AF5" s="0" t="n">
        <f aca="false">IF(AE5&gt;85,0,IF(AE5&gt;5,58.1/TAN(RADIANS(AE5))-0.07/POWER(TAN(RADIANS(AE5)),3)+0.000086/POWER(TAN(RADIANS(AE5)),5),IF(AE5&gt;-0.575,1735+AE5*(-518.2+AE5*(103.4+AE5*(-12.79+AE5*0.711))),-20.772/TAN(RADIANS(AE5)))))/3600</f>
        <v>0.0183477142373578</v>
      </c>
      <c r="AG5" s="0" t="n">
        <f aca="false">AE5+AF5</f>
        <v>41.309284664714</v>
      </c>
      <c r="AH5" s="0" t="n">
        <f aca="false">IF(AC5&gt;0,MOD(DEGREES(ACOS(((SIN(RADIANS($B$2))*COS(RADIANS(AD5)))-SIN(RADIANS(T5)))/(COS(RADIANS($B$2))*SIN(RADIANS(AD5)))))+180,360),MOD(540-DEGREES(ACOS(((SIN(RADIANS($B$2))*COS(RADIANS(AD5)))-SIN(RADIANS(T5)))/(COS(RADIANS($B$2))*SIN(RADIANS(AD5))))),360))</f>
        <v>166.820394571147</v>
      </c>
    </row>
    <row r="6" customFormat="false" ht="13.8" hidden="false" customHeight="false" outlineLevel="0" collapsed="false">
      <c r="A6" s="0" t="s">
        <v>35</v>
      </c>
      <c r="B6" s="3" t="n">
        <v>2019</v>
      </c>
      <c r="D6" s="4" t="n">
        <f aca="false">D5+1</f>
        <v>43470</v>
      </c>
      <c r="E6" s="5" t="n">
        <f aca="false">$B$5</f>
        <v>0.5</v>
      </c>
      <c r="F6" s="6" t="n">
        <f aca="false">D6+2415018.5+E6-$B$4/24</f>
        <v>2458489.25</v>
      </c>
      <c r="G6" s="7" t="n">
        <f aca="false">(F6-2451545)/36525</f>
        <v>0.190123203285421</v>
      </c>
      <c r="I6" s="0" t="n">
        <f aca="false">MOD(280.46646+G6*(36000.76983 + G6*0.0003032),360)</f>
        <v>285.048151780458</v>
      </c>
      <c r="J6" s="0" t="n">
        <f aca="false">357.52911+G6*(35999.05029 - 0.0001537*G6)</f>
        <v>7201.783860812</v>
      </c>
      <c r="K6" s="0" t="n">
        <f aca="false">0.016708634-G6*(0.000042037+0.0000001267*G6)</f>
        <v>0.0167006372110998</v>
      </c>
      <c r="L6" s="0" t="n">
        <f aca="false">SIN(RADIANS(J6))*(1.914602-G6*(0.004817+0.000014*G6))+SIN(RADIANS(2*J6))*(0.019993-0.000101*G6)+SIN(RADIANS(3*J6))*0.000289</f>
        <v>0.0608414211822606</v>
      </c>
      <c r="M6" s="0" t="n">
        <f aca="false">I6+L6</f>
        <v>285.108993201641</v>
      </c>
      <c r="N6" s="0" t="n">
        <f aca="false">J6+L6</f>
        <v>7201.84470223318</v>
      </c>
      <c r="O6" s="0" t="n">
        <f aca="false">(1.000001018*(1-K6*K6))/(1+K6*COS(RADIANS(N6)))</f>
        <v>0.983308734638696</v>
      </c>
      <c r="P6" s="0" t="n">
        <f aca="false">M6-0.00569-0.00478*SIN(RADIANS(125.04-1934.136*G6))</f>
        <v>285.099056218602</v>
      </c>
      <c r="Q6" s="0" t="n">
        <f aca="false">23+(26+((21.448-G6*(46.815+G6*(0.00059-G6*0.001813))))/60)/60</f>
        <v>23.4368187148253</v>
      </c>
      <c r="R6" s="0" t="n">
        <f aca="false">Q6+0.00256*COS(RADIANS(125.04-1934.136*G6))</f>
        <v>23.4356439419874</v>
      </c>
      <c r="S6" s="0" t="n">
        <f aca="false">DEGREES(ATAN2(COS(RADIANS(P6)),COS(RADIANS(R6))*SIN(RADIANS(P6))))</f>
        <v>-73.6134527616009</v>
      </c>
      <c r="T6" s="0" t="n">
        <f aca="false">DEGREES(ASIN(SIN(RADIANS(R6))*SIN(RADIANS(P6))))</f>
        <v>-22.5809456212338</v>
      </c>
      <c r="U6" s="0" t="n">
        <f aca="false">TAN(RADIANS(R6/2))*TAN(RADIANS(R6/2))</f>
        <v>0.0430207570875401</v>
      </c>
      <c r="V6" s="0" t="n">
        <f aca="false">4*DEGREES(U6*SIN(2*RADIANS(I6))-2*K6*SIN(RADIANS(J6))+4*K6*U6*SIN(RADIANS(J6))*COS(2*RADIANS(I6))-0.5*U6*U6*SIN(4*RADIANS(I6))-1.25*K6*K6*SIN(2*RADIANS(J6)))</f>
        <v>-5.38919213796581</v>
      </c>
      <c r="W6" s="0" t="n">
        <f aca="false">DEGREES(ACOS(COS(RADIANS(90.833))/(COS(RADIANS($B$2))*COS(RADIANS(T6)))-TAN(RADIANS($B$2))*TAN(RADIANS(T6))))</f>
        <v>79.8826879027974</v>
      </c>
      <c r="X6" s="5" t="n">
        <f aca="false">(720-4*$B$3-V6+$B$4*60)/1440</f>
        <v>0.530036938984699</v>
      </c>
      <c r="Y6" s="5" t="n">
        <f aca="false">(X6*1440-W6*4)/1440</f>
        <v>0.30814058369915</v>
      </c>
      <c r="Z6" s="5" t="n">
        <f aca="false">(X6*1440+W6*4)/1440</f>
        <v>0.751933294270247</v>
      </c>
      <c r="AA6" s="0" t="n">
        <f aca="false">8*W6</f>
        <v>639.06150322238</v>
      </c>
      <c r="AB6" s="0" t="n">
        <f aca="false">MOD(E6*1440+V6+4*$B$3-60*$B$4,1440)</f>
        <v>676.746807862034</v>
      </c>
      <c r="AC6" s="0" t="n">
        <f aca="false">IF(AB6/4&lt;0,AB6/4+180,AB6/4-180)</f>
        <v>-10.8132980344914</v>
      </c>
      <c r="AD6" s="0" t="n">
        <f aca="false">DEGREES(ACOS(SIN(RADIANS($B$2))*SIN(RADIANS(T6))+COS(RADIANS($B$2))*COS(RADIANS(T6))*COS(RADIANS(AC6))))</f>
        <v>48.6245934548664</v>
      </c>
      <c r="AE6" s="0" t="n">
        <f aca="false">90-AD6</f>
        <v>41.3754065451336</v>
      </c>
      <c r="AF6" s="0" t="n">
        <f aca="false">IF(AE6&gt;85,0,IF(AE6&gt;5,58.1/TAN(RADIANS(AE6))-0.07/POWER(TAN(RADIANS(AE6)),3)+0.000086/POWER(TAN(RADIANS(AE6)),5),IF(AE6&gt;-0.575,1735+AE6*(-518.2+AE6*(103.4+AE6*(-12.79+AE6*0.711))),-20.772/TAN(RADIANS(AE6)))))/3600</f>
        <v>0.0182934190719347</v>
      </c>
      <c r="AG6" s="0" t="n">
        <f aca="false">AE6+AF6</f>
        <v>41.3936999642055</v>
      </c>
      <c r="AH6" s="0" t="n">
        <f aca="false">IF(AC6&gt;0,MOD(DEGREES(ACOS(((SIN(RADIANS($B$2))*COS(RADIANS(AD6)))-SIN(RADIANS(T6)))/(COS(RADIANS($B$2))*SIN(RADIANS(AD6)))))+180,360),MOD(540-DEGREES(ACOS(((SIN(RADIANS($B$2))*COS(RADIANS(AD6)))-SIN(RADIANS(T6)))/(COS(RADIANS($B$2))*SIN(RADIANS(AD6))))),360))</f>
        <v>166.653026795139</v>
      </c>
    </row>
    <row r="7" customFormat="false" ht="15" hidden="false" customHeight="false" outlineLevel="0" collapsed="false">
      <c r="D7" s="4" t="n">
        <f aca="false">D6+1</f>
        <v>43471</v>
      </c>
      <c r="E7" s="5" t="n">
        <f aca="false">$B$5</f>
        <v>0.5</v>
      </c>
      <c r="F7" s="6" t="n">
        <f aca="false">D7+2415018.5+E7-$B$4/24</f>
        <v>2458490.25</v>
      </c>
      <c r="G7" s="7" t="n">
        <f aca="false">(F7-2451545)/36525</f>
        <v>0.190150581793292</v>
      </c>
      <c r="I7" s="0" t="n">
        <f aca="false">MOD(280.46646+G7*(36000.76983 + G7*0.0003032),360)</f>
        <v>286.033799143779</v>
      </c>
      <c r="J7" s="0" t="n">
        <f aca="false">357.52911+G7*(35999.05029 - 0.0001537*G7)</f>
        <v>7202.76946109212</v>
      </c>
      <c r="K7" s="0" t="n">
        <f aca="false">0.016708634-G7*(0.000042037+0.0000001267*G7)</f>
        <v>0.0167006360588704</v>
      </c>
      <c r="L7" s="0" t="n">
        <f aca="false">SIN(RADIANS(J7))*(1.914602-G7*(0.004817+0.000014*G7))+SIN(RADIANS(2*J7))*(0.019993-0.000101*G7)+SIN(RADIANS(3*J7))*0.000289</f>
        <v>0.094433969407965</v>
      </c>
      <c r="M7" s="0" t="n">
        <f aca="false">I7+L7</f>
        <v>286.128233113187</v>
      </c>
      <c r="N7" s="0" t="n">
        <f aca="false">J7+L7</f>
        <v>7202.86389506153</v>
      </c>
      <c r="O7" s="0" t="n">
        <f aca="false">(1.000001018*(1-K7*K7))/(1+K7*COS(RADIANS(N7)))</f>
        <v>0.98332053854633</v>
      </c>
      <c r="P7" s="0" t="n">
        <f aca="false">M7-0.00569-0.00478*SIN(RADIANS(125.04-1934.136*G7))</f>
        <v>286.118294104672</v>
      </c>
      <c r="Q7" s="0" t="n">
        <f aca="false">23+(26+((21.448-G7*(46.815+G7*(0.00059-G7*0.001813))))/60)/60</f>
        <v>23.4368183587904</v>
      </c>
      <c r="R7" s="0" t="n">
        <f aca="false">Q7+0.00256*COS(RADIANS(125.04-1934.136*G7))</f>
        <v>23.4356456886187</v>
      </c>
      <c r="S7" s="0" t="n">
        <f aca="false">DEGREES(ATAN2(COS(RADIANS(P7)),COS(RADIANS(R7))*SIN(RADIANS(P7))))</f>
        <v>-72.517488779411</v>
      </c>
      <c r="T7" s="0" t="n">
        <f aca="false">DEGREES(ASIN(SIN(RADIANS(R7))*SIN(RADIANS(P7))))</f>
        <v>-22.462872353232</v>
      </c>
      <c r="U7" s="0" t="n">
        <f aca="false">TAN(RADIANS(R7/2))*TAN(RADIANS(R7/2))</f>
        <v>0.0430207636824762</v>
      </c>
      <c r="V7" s="0" t="n">
        <f aca="false">4*DEGREES(U7*SIN(2*RADIANS(I7))-2*K7*SIN(RADIANS(J7))+4*K7*U7*SIN(RADIANS(J7))*COS(2*RADIANS(I7))-0.5*U7*U7*SIN(4*RADIANS(I7))-1.25*K7*K7*SIN(2*RADIANS(J7)))</f>
        <v>-5.83006060132195</v>
      </c>
      <c r="W7" s="0" t="n">
        <f aca="false">DEGREES(ACOS(COS(RADIANS(90.833))/(COS(RADIANS($B$2))*COS(RADIANS(T7)))-TAN(RADIANS($B$2))*TAN(RADIANS(T7))))</f>
        <v>79.9470588419559</v>
      </c>
      <c r="X7" s="5" t="n">
        <f aca="false">(720-4*$B$3-V7+$B$4*60)/1440</f>
        <v>0.530343097639807</v>
      </c>
      <c r="Y7" s="5" t="n">
        <f aca="false">(X7*1440-W7*4)/1440</f>
        <v>0.30826793418993</v>
      </c>
      <c r="Z7" s="5" t="n">
        <f aca="false">(X7*1440+W7*4)/1440</f>
        <v>0.752418261089684</v>
      </c>
      <c r="AA7" s="0" t="n">
        <f aca="false">8*W7</f>
        <v>639.576470735647</v>
      </c>
      <c r="AB7" s="0" t="n">
        <f aca="false">MOD(E7*1440+V7+4*$B$3-60*$B$4,1440)</f>
        <v>676.305939398678</v>
      </c>
      <c r="AC7" s="0" t="n">
        <f aca="false">IF(AB7/4&lt;0,AB7/4+180,AB7/4-180)</f>
        <v>-10.9235151503305</v>
      </c>
      <c r="AD7" s="0" t="n">
        <f aca="false">DEGREES(ACOS(SIN(RADIANS($B$2))*SIN(RADIANS(T7))+COS(RADIANS($B$2))*COS(RADIANS(T7))*COS(RADIANS(AC7))))</f>
        <v>48.5328535509867</v>
      </c>
      <c r="AE7" s="0" t="n">
        <f aca="false">90-AD7</f>
        <v>41.4671464490133</v>
      </c>
      <c r="AF7" s="0" t="n">
        <f aca="false">IF(AE7&gt;85,0,IF(AE7&gt;5,58.1/TAN(RADIANS(AE7))-0.07/POWER(TAN(RADIANS(AE7)),3)+0.000086/POWER(TAN(RADIANS(AE7)),5),IF(AE7&gt;-0.575,1735+AE7*(-518.2+AE7*(103.4+AE7*(-12.79+AE7*0.711))),-20.772/TAN(RADIANS(AE7)))))/3600</f>
        <v>0.0182346545206466</v>
      </c>
      <c r="AG7" s="0" t="n">
        <f aca="false">AE7+AF7</f>
        <v>41.485381103534</v>
      </c>
      <c r="AH7" s="0" t="n">
        <f aca="false">IF(AC7&gt;0,MOD(DEGREES(ACOS(((SIN(RADIANS($B$2))*COS(RADIANS(AD7)))-SIN(RADIANS(T7)))/(COS(RADIANS($B$2))*SIN(RADIANS(AD7)))))+180,360),MOD(540-DEGREES(ACOS(((SIN(RADIANS($B$2))*COS(RADIANS(AD7)))-SIN(RADIANS(T7)))/(COS(RADIANS($B$2))*SIN(RADIANS(AD7))))),360))</f>
        <v>166.484919310412</v>
      </c>
    </row>
    <row r="8" customFormat="false" ht="15" hidden="false" customHeight="false" outlineLevel="0" collapsed="false">
      <c r="D8" s="4" t="n">
        <f aca="false">D7+1</f>
        <v>43472</v>
      </c>
      <c r="E8" s="5" t="n">
        <f aca="false">$B$5</f>
        <v>0.5</v>
      </c>
      <c r="F8" s="6" t="n">
        <f aca="false">D8+2415018.5+E8-$B$4/24</f>
        <v>2458491.25</v>
      </c>
      <c r="G8" s="7" t="n">
        <f aca="false">(F8-2451545)/36525</f>
        <v>0.190177960301164</v>
      </c>
      <c r="I8" s="0" t="n">
        <f aca="false">MOD(280.46646+G8*(36000.76983 + G8*0.0003032),360)</f>
        <v>287.0194465071</v>
      </c>
      <c r="J8" s="0" t="n">
        <f aca="false">357.52911+G8*(35999.05029 - 0.0001537*G8)</f>
        <v>7203.75506137224</v>
      </c>
      <c r="K8" s="0" t="n">
        <f aca="false">0.016708634-G8*(0.000042037+0.0000001267*G8)</f>
        <v>0.0167006349066407</v>
      </c>
      <c r="L8" s="0" t="n">
        <f aca="false">SIN(RADIANS(J8))*(1.914602-G8*(0.004817+0.000014*G8))+SIN(RADIANS(2*J8))*(0.019993-0.000101*G8)+SIN(RADIANS(3*J8))*0.000289</f>
        <v>0.127996759777914</v>
      </c>
      <c r="M8" s="0" t="n">
        <f aca="false">I8+L8</f>
        <v>287.147443266878</v>
      </c>
      <c r="N8" s="0" t="n">
        <f aca="false">J8+L8</f>
        <v>7203.88305813202</v>
      </c>
      <c r="O8" s="0" t="n">
        <f aca="false">(1.000001018*(1-K8*K8))/(1+K8*COS(RADIANS(N8)))</f>
        <v>0.983337446863012</v>
      </c>
      <c r="P8" s="0" t="n">
        <f aca="false">M8-0.00569-0.00478*SIN(RADIANS(125.04-1934.136*G8))</f>
        <v>287.137502236516</v>
      </c>
      <c r="Q8" s="0" t="n">
        <f aca="false">23+(26+((21.448-G8*(46.815+G8*(0.00059-G8*0.001813))))/60)/60</f>
        <v>23.4368180027555</v>
      </c>
      <c r="R8" s="0" t="n">
        <f aca="false">Q8+0.00256*COS(RADIANS(125.04-1934.136*G8))</f>
        <v>23.4356474362516</v>
      </c>
      <c r="S8" s="0" t="n">
        <f aca="false">DEGREES(ATAN2(COS(RADIANS(P8)),COS(RADIANS(R8))*SIN(RADIANS(P8))))</f>
        <v>-71.4234809380375</v>
      </c>
      <c r="T8" s="0" t="n">
        <f aca="false">DEGREES(ASIN(SIN(RADIANS(R8))*SIN(RADIANS(P8))))</f>
        <v>-22.337413653943</v>
      </c>
      <c r="U8" s="0" t="n">
        <f aca="false">TAN(RADIANS(R8/2))*TAN(RADIANS(R8/2))</f>
        <v>0.043020770281195</v>
      </c>
      <c r="V8" s="0" t="n">
        <f aca="false">4*DEGREES(U8*SIN(2*RADIANS(I8))-2*K8*SIN(RADIANS(J8))+4*K8*U8*SIN(RADIANS(J8))*COS(2*RADIANS(I8))-0.5*U8*U8*SIN(4*RADIANS(I8))-1.25*K8*K8*SIN(2*RADIANS(J8)))</f>
        <v>-6.26325817214798</v>
      </c>
      <c r="W8" s="0" t="n">
        <f aca="false">DEGREES(ACOS(COS(RADIANS(90.833))/(COS(RADIANS($B$2))*COS(RADIANS(T8)))-TAN(RADIANS($B$2))*TAN(RADIANS(T8))))</f>
        <v>80.0153267618269</v>
      </c>
      <c r="X8" s="5" t="n">
        <f aca="false">(720-4*$B$3-V8+$B$4*60)/1440</f>
        <v>0.530643929286214</v>
      </c>
      <c r="Y8" s="5" t="n">
        <f aca="false">(X8*1440-W8*4)/1440</f>
        <v>0.308379132725583</v>
      </c>
      <c r="Z8" s="5" t="n">
        <f aca="false">(X8*1440+W8*4)/1440</f>
        <v>0.752908725846844</v>
      </c>
      <c r="AA8" s="0" t="n">
        <f aca="false">8*W8</f>
        <v>640.122614094615</v>
      </c>
      <c r="AB8" s="0" t="n">
        <f aca="false">MOD(E8*1440+V8+4*$B$3-60*$B$4,1440)</f>
        <v>675.872741827852</v>
      </c>
      <c r="AC8" s="0" t="n">
        <f aca="false">IF(AB8/4&lt;0,AB8/4+180,AB8/4-180)</f>
        <v>-11.031814543037</v>
      </c>
      <c r="AD8" s="0" t="n">
        <f aca="false">DEGREES(ACOS(SIN(RADIANS($B$2))*SIN(RADIANS(T8))+COS(RADIANS($B$2))*COS(RADIANS(T8))*COS(RADIANS(AC8))))</f>
        <v>48.4338766183849</v>
      </c>
      <c r="AE8" s="0" t="n">
        <f aca="false">90-AD8</f>
        <v>41.5661233816152</v>
      </c>
      <c r="AF8" s="0" t="n">
        <f aca="false">IF(AE8&gt;85,0,IF(AE8&gt;5,58.1/TAN(RADIANS(AE8))-0.07/POWER(TAN(RADIANS(AE8)),3)+0.000086/POWER(TAN(RADIANS(AE8)),5),IF(AE8&gt;-0.575,1735+AE8*(-518.2+AE8*(103.4+AE8*(-12.79+AE8*0.711))),-20.772/TAN(RADIANS(AE8)))))/3600</f>
        <v>0.0181714906219153</v>
      </c>
      <c r="AG8" s="0" t="n">
        <f aca="false">AE8+AF8</f>
        <v>41.5842948722371</v>
      </c>
      <c r="AH8" s="0" t="n">
        <f aca="false">IF(AC8&gt;0,MOD(DEGREES(ACOS(((SIN(RADIANS($B$2))*COS(RADIANS(AD8)))-SIN(RADIANS(T8)))/(COS(RADIANS($B$2))*SIN(RADIANS(AD8)))))+180,360),MOD(540-DEGREES(ACOS(((SIN(RADIANS($B$2))*COS(RADIANS(AD8)))-SIN(RADIANS(T8)))/(COS(RADIANS($B$2))*SIN(RADIANS(AD8))))),360))</f>
        <v>166.316149601109</v>
      </c>
    </row>
    <row r="9" customFormat="false" ht="15" hidden="false" customHeight="false" outlineLevel="0" collapsed="false">
      <c r="D9" s="4" t="n">
        <f aca="false">D8+1</f>
        <v>43473</v>
      </c>
      <c r="E9" s="5" t="n">
        <f aca="false">$B$5</f>
        <v>0.5</v>
      </c>
      <c r="F9" s="6" t="n">
        <f aca="false">D9+2415018.5+E9-$B$4/24</f>
        <v>2458492.25</v>
      </c>
      <c r="G9" s="7" t="n">
        <f aca="false">(F9-2451545)/36525</f>
        <v>0.190205338809035</v>
      </c>
      <c r="I9" s="0" t="n">
        <f aca="false">MOD(280.46646+G9*(36000.76983 + G9*0.0003032),360)</f>
        <v>288.005093870422</v>
      </c>
      <c r="J9" s="0" t="n">
        <f aca="false">357.52911+G9*(35999.05029 - 0.0001537*G9)</f>
        <v>7204.74066165237</v>
      </c>
      <c r="K9" s="0" t="n">
        <f aca="false">0.016708634-G9*(0.000042037+0.0000001267*G9)</f>
        <v>0.0167006337544109</v>
      </c>
      <c r="L9" s="0" t="n">
        <f aca="false">SIN(RADIANS(J9))*(1.914602-G9*(0.004817+0.000014*G9))+SIN(RADIANS(2*J9))*(0.019993-0.000101*G9)+SIN(RADIANS(3*J9))*0.000289</f>
        <v>0.161519220305055</v>
      </c>
      <c r="M9" s="0" t="n">
        <f aca="false">I9+L9</f>
        <v>288.166613090727</v>
      </c>
      <c r="N9" s="0" t="n">
        <f aca="false">J9+L9</f>
        <v>7204.90218087267</v>
      </c>
      <c r="O9" s="0" t="n">
        <f aca="false">(1.000001018*(1-K9*K9))/(1+K9*COS(RADIANS(N9)))</f>
        <v>0.983359454063021</v>
      </c>
      <c r="P9" s="0" t="n">
        <f aca="false">M9-0.00569-0.00478*SIN(RADIANS(125.04-1934.136*G9))</f>
        <v>288.156670042149</v>
      </c>
      <c r="Q9" s="0" t="n">
        <f aca="false">23+(26+((21.448-G9*(46.815+G9*(0.00059-G9*0.001813))))/60)/60</f>
        <v>23.4368176467206</v>
      </c>
      <c r="R9" s="0" t="n">
        <f aca="false">Q9+0.00256*COS(RADIANS(125.04-1934.136*G9))</f>
        <v>23.4356491848844</v>
      </c>
      <c r="S9" s="0" t="n">
        <f aca="false">DEGREES(ATAN2(COS(RADIANS(P9)),COS(RADIANS(R9))*SIN(RADIANS(P9))))</f>
        <v>-70.3315403749694</v>
      </c>
      <c r="T9" s="0" t="n">
        <f aca="false">DEGREES(ASIN(SIN(RADIANS(R9))*SIN(RADIANS(P9))))</f>
        <v>-22.2046305982946</v>
      </c>
      <c r="U9" s="0" t="n">
        <f aca="false">TAN(RADIANS(R9/2))*TAN(RADIANS(R9/2))</f>
        <v>0.0430207768836897</v>
      </c>
      <c r="V9" s="0" t="n">
        <f aca="false">4*DEGREES(U9*SIN(2*RADIANS(I9))-2*K9*SIN(RADIANS(J9))+4*K9*U9*SIN(RADIANS(J9))*COS(2*RADIANS(I9))-0.5*U9*U9*SIN(4*RADIANS(I9))-1.25*K9*K9*SIN(2*RADIANS(J9)))</f>
        <v>-6.68834321449379</v>
      </c>
      <c r="W9" s="0" t="n">
        <f aca="false">DEGREES(ACOS(COS(RADIANS(90.833))/(COS(RADIANS($B$2))*COS(RADIANS(T9)))-TAN(RADIANS($B$2))*TAN(RADIANS(T9))))</f>
        <v>80.0874362443884</v>
      </c>
      <c r="X9" s="5" t="n">
        <f aca="false">(720-4*$B$3-V9+$B$4*60)/1440</f>
        <v>0.530939127232287</v>
      </c>
      <c r="Y9" s="5" t="n">
        <f aca="false">(X9*1440-W9*4)/1440</f>
        <v>0.308474026553431</v>
      </c>
      <c r="Z9" s="5" t="n">
        <f aca="false">(X9*1440+W9*4)/1440</f>
        <v>0.753404227911144</v>
      </c>
      <c r="AA9" s="0" t="n">
        <f aca="false">8*W9</f>
        <v>640.699489955107</v>
      </c>
      <c r="AB9" s="0" t="n">
        <f aca="false">MOD(E9*1440+V9+4*$B$3-60*$B$4,1440)</f>
        <v>675.447656785506</v>
      </c>
      <c r="AC9" s="0" t="n">
        <f aca="false">IF(AB9/4&lt;0,AB9/4+180,AB9/4-180)</f>
        <v>-11.1380858036234</v>
      </c>
      <c r="AD9" s="0" t="n">
        <f aca="false">DEGREES(ACOS(SIN(RADIANS($B$2))*SIN(RADIANS(T9))+COS(RADIANS($B$2))*COS(RADIANS(T9))*COS(RADIANS(AC9))))</f>
        <v>48.3276988988368</v>
      </c>
      <c r="AE9" s="0" t="n">
        <f aca="false">90-AD9</f>
        <v>41.6723011011632</v>
      </c>
      <c r="AF9" s="0" t="n">
        <f aca="false">IF(AE9&gt;85,0,IF(AE9&gt;5,58.1/TAN(RADIANS(AE9))-0.07/POWER(TAN(RADIANS(AE9)),3)+0.000086/POWER(TAN(RADIANS(AE9)),5),IF(AE9&gt;-0.575,1735+AE9*(-518.2+AE9*(103.4+AE9*(-12.79+AE9*0.711))),-20.772/TAN(RADIANS(AE9)))))/3600</f>
        <v>0.0181040021918073</v>
      </c>
      <c r="AG9" s="0" t="n">
        <f aca="false">AE9+AF9</f>
        <v>41.690405103355</v>
      </c>
      <c r="AH9" s="0" t="n">
        <f aca="false">IF(AC9&gt;0,MOD(DEGREES(ACOS(((SIN(RADIANS($B$2))*COS(RADIANS(AD9)))-SIN(RADIANS(T9)))/(COS(RADIANS($B$2))*SIN(RADIANS(AD9)))))+180,360),MOD(540-DEGREES(ACOS(((SIN(RADIANS($B$2))*COS(RADIANS(AD9)))-SIN(RADIANS(T9)))/(COS(RADIANS($B$2))*SIN(RADIANS(AD9))))),360))</f>
        <v>166.146793971292</v>
      </c>
    </row>
    <row r="10" customFormat="false" ht="15" hidden="false" customHeight="false" outlineLevel="0" collapsed="false">
      <c r="D10" s="4" t="n">
        <f aca="false">D9+1</f>
        <v>43474</v>
      </c>
      <c r="E10" s="5" t="n">
        <f aca="false">$B$5</f>
        <v>0.5</v>
      </c>
      <c r="F10" s="6" t="n">
        <f aca="false">D10+2415018.5+E10-$B$4/24</f>
        <v>2458493.25</v>
      </c>
      <c r="G10" s="7" t="n">
        <f aca="false">(F10-2451545)/36525</f>
        <v>0.190232717316906</v>
      </c>
      <c r="I10" s="0" t="n">
        <f aca="false">MOD(280.46646+G10*(36000.76983 + G10*0.0003032),360)</f>
        <v>288.990741233744</v>
      </c>
      <c r="J10" s="0" t="n">
        <f aca="false">357.52911+G10*(35999.05029 - 0.0001537*G10)</f>
        <v>7205.72626193249</v>
      </c>
      <c r="K10" s="0" t="n">
        <f aca="false">0.016708634-G10*(0.000042037+0.0000001267*G10)</f>
        <v>0.0167006326021809</v>
      </c>
      <c r="L10" s="0" t="n">
        <f aca="false">SIN(RADIANS(J10))*(1.914602-G10*(0.004817+0.000014*G10))+SIN(RADIANS(2*J10))*(0.019993-0.000101*G10)+SIN(RADIANS(3*J10))*0.000289</f>
        <v>0.194990794035587</v>
      </c>
      <c r="M10" s="0" t="n">
        <f aca="false">I10+L10</f>
        <v>289.18573202778</v>
      </c>
      <c r="N10" s="0" t="n">
        <f aca="false">J10+L10</f>
        <v>7205.92125272653</v>
      </c>
      <c r="O10" s="0" t="n">
        <f aca="false">(1.000001018*(1-K10*K10))/(1+K10*COS(RADIANS(N10)))</f>
        <v>0.983386552955352</v>
      </c>
      <c r="P10" s="0" t="n">
        <f aca="false">M10-0.00569-0.00478*SIN(RADIANS(125.04-1934.136*G10))</f>
        <v>289.175786964619</v>
      </c>
      <c r="Q10" s="0" t="n">
        <f aca="false">23+(26+((21.448-G10*(46.815+G10*(0.00059-G10*0.001813))))/60)/60</f>
        <v>23.4368172906858</v>
      </c>
      <c r="R10" s="0" t="n">
        <f aca="false">Q10+0.00256*COS(RADIANS(125.04-1934.136*G10))</f>
        <v>23.4356509345153</v>
      </c>
      <c r="S10" s="0" t="n">
        <f aca="false">DEGREES(ATAN2(COS(RADIANS(P10)),COS(RADIANS(R10))*SIN(RADIANS(P10))))</f>
        <v>-69.2417744115928</v>
      </c>
      <c r="T10" s="0" t="n">
        <f aca="false">DEGREES(ASIN(SIN(RADIANS(R10))*SIN(RADIANS(P10))))</f>
        <v>-22.0645876128467</v>
      </c>
      <c r="U10" s="0" t="n">
        <f aca="false">TAN(RADIANS(R10/2))*TAN(RADIANS(R10/2))</f>
        <v>0.0430207834899534</v>
      </c>
      <c r="V10" s="0" t="n">
        <f aca="false">4*DEGREES(U10*SIN(2*RADIANS(I10))-2*K10*SIN(RADIANS(J10))+4*K10*U10*SIN(RADIANS(J10))*COS(2*RADIANS(I10))-0.5*U10*U10*SIN(4*RADIANS(I10))-1.25*K10*K10*SIN(2*RADIANS(J10)))</f>
        <v>-7.10488770666697</v>
      </c>
      <c r="W10" s="0" t="n">
        <f aca="false">DEGREES(ACOS(COS(RADIANS(90.833))/(COS(RADIANS($B$2))*COS(RADIANS(T10)))-TAN(RADIANS($B$2))*TAN(RADIANS(T10))))</f>
        <v>80.1633293891169</v>
      </c>
      <c r="X10" s="5" t="n">
        <f aca="false">(720-4*$B$3-V10+$B$4*60)/1440</f>
        <v>0.531228394240741</v>
      </c>
      <c r="Y10" s="5" t="n">
        <f aca="false">(X10*1440-W10*4)/1440</f>
        <v>0.308552479270972</v>
      </c>
      <c r="Z10" s="5" t="n">
        <f aca="false">(X10*1440+W10*4)/1440</f>
        <v>0.75390430921051</v>
      </c>
      <c r="AA10" s="0" t="n">
        <f aca="false">8*W10</f>
        <v>641.306635112936</v>
      </c>
      <c r="AB10" s="0" t="n">
        <f aca="false">MOD(E10*1440+V10+4*$B$3-60*$B$4,1440)</f>
        <v>675.031112293333</v>
      </c>
      <c r="AC10" s="0" t="n">
        <f aca="false">IF(AB10/4&lt;0,AB10/4+180,AB10/4-180)</f>
        <v>-11.2422219266667</v>
      </c>
      <c r="AD10" s="0" t="n">
        <f aca="false">DEGREES(ACOS(SIN(RADIANS($B$2))*SIN(RADIANS(T10))+COS(RADIANS($B$2))*COS(RADIANS(T10))*COS(RADIANS(AC10))))</f>
        <v>48.2143595574095</v>
      </c>
      <c r="AE10" s="0" t="n">
        <f aca="false">90-AD10</f>
        <v>41.7856404425905</v>
      </c>
      <c r="AF10" s="0" t="n">
        <f aca="false">IF(AE10&gt;85,0,IF(AE10&gt;5,58.1/TAN(RADIANS(AE10))-0.07/POWER(TAN(RADIANS(AE10)),3)+0.000086/POWER(TAN(RADIANS(AE10)),5),IF(AE10&gt;-0.575,1735+AE10*(-518.2+AE10*(103.4+AE10*(-12.79+AE10*0.711))),-20.772/TAN(RADIANS(AE10)))))/3600</f>
        <v>0.0180322685741269</v>
      </c>
      <c r="AG10" s="0" t="n">
        <f aca="false">AE10+AF10</f>
        <v>41.8036727111646</v>
      </c>
      <c r="AH10" s="0" t="n">
        <f aca="false">IF(AC10&gt;0,MOD(DEGREES(ACOS(((SIN(RADIANS($B$2))*COS(RADIANS(AD10)))-SIN(RADIANS(T10)))/(COS(RADIANS($B$2))*SIN(RADIANS(AD10)))))+180,360),MOD(540-DEGREES(ACOS(((SIN(RADIANS($B$2))*COS(RADIANS(AD10)))-SIN(RADIANS(T10)))/(COS(RADIANS($B$2))*SIN(RADIANS(AD10))))),360))</f>
        <v>165.976927482972</v>
      </c>
    </row>
    <row r="11" customFormat="false" ht="15" hidden="false" customHeight="false" outlineLevel="0" collapsed="false">
      <c r="D11" s="4" t="n">
        <f aca="false">D10+1</f>
        <v>43475</v>
      </c>
      <c r="E11" s="5" t="n">
        <f aca="false">$B$5</f>
        <v>0.5</v>
      </c>
      <c r="F11" s="6" t="n">
        <f aca="false">D11+2415018.5+E11-$B$4/24</f>
        <v>2458494.25</v>
      </c>
      <c r="G11" s="7" t="n">
        <f aca="false">(F11-2451545)/36525</f>
        <v>0.190260095824778</v>
      </c>
      <c r="I11" s="0" t="n">
        <f aca="false">MOD(280.46646+G11*(36000.76983 + G11*0.0003032),360)</f>
        <v>289.976388597068</v>
      </c>
      <c r="J11" s="0" t="n">
        <f aca="false">357.52911+G11*(35999.05029 - 0.0001537*G11)</f>
        <v>7206.71186221261</v>
      </c>
      <c r="K11" s="0" t="n">
        <f aca="false">0.016708634-G11*(0.000042037+0.0000001267*G11)</f>
        <v>0.0167006314499507</v>
      </c>
      <c r="L11" s="0" t="n">
        <f aca="false">SIN(RADIANS(J11))*(1.914602-G11*(0.004817+0.000014*G11))+SIN(RADIANS(2*J11))*(0.019993-0.000101*G11)+SIN(RADIANS(3*J11))*0.000289</f>
        <v>0.228400942978952</v>
      </c>
      <c r="M11" s="0" t="n">
        <f aca="false">I11+L11</f>
        <v>290.204789540047</v>
      </c>
      <c r="N11" s="0" t="n">
        <f aca="false">J11+L11</f>
        <v>7206.94026315559</v>
      </c>
      <c r="O11" s="0" t="n">
        <f aca="false">(1.000001018*(1-K11*K11))/(1+K11*COS(RADIANS(N11)))</f>
        <v>0.983418734686726</v>
      </c>
      <c r="P11" s="0" t="n">
        <f aca="false">M11-0.00569-0.00478*SIN(RADIANS(125.04-1934.136*G11))</f>
        <v>290.194842465938</v>
      </c>
      <c r="Q11" s="0" t="n">
        <f aca="false">23+(26+((21.448-G11*(46.815+G11*(0.00059-G11*0.001813))))/60)/60</f>
        <v>23.4368169346509</v>
      </c>
      <c r="R11" s="0" t="n">
        <f aca="false">Q11+0.00256*COS(RADIANS(125.04-1934.136*G11))</f>
        <v>23.4356526851425</v>
      </c>
      <c r="S11" s="0" t="n">
        <f aca="false">DEGREES(ATAN2(COS(RADIANS(P11)),COS(RADIANS(R11))*SIN(RADIANS(P11))))</f>
        <v>-68.1542864024542</v>
      </c>
      <c r="T11" s="0" t="n">
        <f aca="false">DEGREES(ASIN(SIN(RADIANS(R11))*SIN(RADIANS(P11))))</f>
        <v>-21.9173523775624</v>
      </c>
      <c r="U11" s="0" t="n">
        <f aca="false">TAN(RADIANS(R11/2))*TAN(RADIANS(R11/2))</f>
        <v>0.0430207900999795</v>
      </c>
      <c r="V11" s="0" t="n">
        <f aca="false">4*DEGREES(U11*SIN(2*RADIANS(I11))-2*K11*SIN(RADIANS(J11))+4*K11*U11*SIN(RADIANS(J11))*COS(2*RADIANS(I11))-0.5*U11*U11*SIN(4*RADIANS(I11))-1.25*K11*K11*SIN(2*RADIANS(J11)))</f>
        <v>-7.51247785010159</v>
      </c>
      <c r="W11" s="0" t="n">
        <f aca="false">DEGREES(ACOS(COS(RADIANS(90.833))/(COS(RADIANS($B$2))*COS(RADIANS(T11)))-TAN(RADIANS($B$2))*TAN(RADIANS(T11))))</f>
        <v>80.2429459734598</v>
      </c>
      <c r="X11" s="5" t="n">
        <f aca="false">(720-4*$B$3-V11+$B$4*60)/1440</f>
        <v>0.531511442951459</v>
      </c>
      <c r="Y11" s="5" t="n">
        <f aca="false">(X11*1440-W11*4)/1440</f>
        <v>0.30861437080296</v>
      </c>
      <c r="Z11" s="5" t="n">
        <f aca="false">(X11*1440+W11*4)/1440</f>
        <v>0.754408515099959</v>
      </c>
      <c r="AA11" s="0" t="n">
        <f aca="false">8*W11</f>
        <v>641.943567787679</v>
      </c>
      <c r="AB11" s="0" t="n">
        <f aca="false">MOD(E11*1440+V11+4*$B$3-60*$B$4,1440)</f>
        <v>674.623522149899</v>
      </c>
      <c r="AC11" s="0" t="n">
        <f aca="false">IF(AB11/4&lt;0,AB11/4+180,AB11/4-180)</f>
        <v>-11.3441194625254</v>
      </c>
      <c r="AD11" s="0" t="n">
        <f aca="false">DEGREES(ACOS(SIN(RADIANS($B$2))*SIN(RADIANS(T11))+COS(RADIANS($B$2))*COS(RADIANS(T11))*COS(RADIANS(AC11))))</f>
        <v>48.0939006429762</v>
      </c>
      <c r="AE11" s="0" t="n">
        <f aca="false">90-AD11</f>
        <v>41.9060993570238</v>
      </c>
      <c r="AF11" s="0" t="n">
        <f aca="false">IF(AE11&gt;85,0,IF(AE11&gt;5,58.1/TAN(RADIANS(AE11))-0.07/POWER(TAN(RADIANS(AE11)),3)+0.000086/POWER(TAN(RADIANS(AE11)),5),IF(AE11&gt;-0.575,1735+AE11*(-518.2+AE11*(103.4+AE11*(-12.79+AE11*0.711))),-20.772/TAN(RADIANS(AE11)))))/3600</f>
        <v>0.0179563733801375</v>
      </c>
      <c r="AG11" s="0" t="n">
        <f aca="false">AE11+AF11</f>
        <v>41.9240557304039</v>
      </c>
      <c r="AH11" s="0" t="n">
        <f aca="false">IF(AC11&gt;0,MOD(DEGREES(ACOS(((SIN(RADIANS($B$2))*COS(RADIANS(AD11)))-SIN(RADIANS(T11)))/(COS(RADIANS($B$2))*SIN(RADIANS(AD11)))))+180,360),MOD(540-DEGREES(ACOS(((SIN(RADIANS($B$2))*COS(RADIANS(AD11)))-SIN(RADIANS(T11)))/(COS(RADIANS($B$2))*SIN(RADIANS(AD11))))),360))</f>
        <v>165.806623890865</v>
      </c>
    </row>
    <row r="12" customFormat="false" ht="15" hidden="false" customHeight="false" outlineLevel="0" collapsed="false">
      <c r="D12" s="4" t="n">
        <f aca="false">D11+1</f>
        <v>43476</v>
      </c>
      <c r="E12" s="5" t="n">
        <f aca="false">$B$5</f>
        <v>0.5</v>
      </c>
      <c r="F12" s="6" t="n">
        <f aca="false">D12+2415018.5+E12-$B$4/24</f>
        <v>2458495.25</v>
      </c>
      <c r="G12" s="7" t="n">
        <f aca="false">(F12-2451545)/36525</f>
        <v>0.190287474332649</v>
      </c>
      <c r="I12" s="0" t="n">
        <f aca="false">MOD(280.46646+G12*(36000.76983 + G12*0.0003032),360)</f>
        <v>290.96203596039</v>
      </c>
      <c r="J12" s="0" t="n">
        <f aca="false">357.52911+G12*(35999.05029 - 0.0001537*G12)</f>
        <v>7207.69746249274</v>
      </c>
      <c r="K12" s="0" t="n">
        <f aca="false">0.016708634-G12*(0.000042037+0.0000001267*G12)</f>
        <v>0.0167006302977203</v>
      </c>
      <c r="L12" s="0" t="n">
        <f aca="false">SIN(RADIANS(J12))*(1.914602-G12*(0.004817+0.000014*G12))+SIN(RADIANS(2*J12))*(0.019993-0.000101*G12)+SIN(RADIANS(3*J12))*0.000289</f>
        <v>0.261739152025831</v>
      </c>
      <c r="M12" s="0" t="n">
        <f aca="false">I12+L12</f>
        <v>291.223775112416</v>
      </c>
      <c r="N12" s="0" t="n">
        <f aca="false">J12+L12</f>
        <v>7207.95920164476</v>
      </c>
      <c r="O12" s="0" t="n">
        <f aca="false">(1.000001018*(1-K12*K12))/(1+K12*COS(RADIANS(N12)))</f>
        <v>0.983455988745289</v>
      </c>
      <c r="P12" s="0" t="n">
        <f aca="false">M12-0.00569-0.00478*SIN(RADIANS(125.04-1934.136*G12))</f>
        <v>291.213826030995</v>
      </c>
      <c r="Q12" s="0" t="n">
        <f aca="false">23+(26+((21.448-G12*(46.815+G12*(0.00059-G12*0.001813))))/60)/60</f>
        <v>23.436816578616</v>
      </c>
      <c r="R12" s="0" t="n">
        <f aca="false">Q12+0.00256*COS(RADIANS(125.04-1934.136*G12))</f>
        <v>23.4356544367642</v>
      </c>
      <c r="S12" s="0" t="n">
        <f aca="false">DEGREES(ATAN2(COS(RADIANS(P12)),COS(RADIANS(R12))*SIN(RADIANS(P12))))</f>
        <v>-67.0691755973684</v>
      </c>
      <c r="T12" s="0" t="n">
        <f aca="false">DEGREES(ASIN(SIN(RADIANS(R12))*SIN(RADIANS(P12))))</f>
        <v>-21.762995724213</v>
      </c>
      <c r="U12" s="0" t="n">
        <f aca="false">TAN(RADIANS(R12/2))*TAN(RADIANS(R12/2))</f>
        <v>0.043020796713761</v>
      </c>
      <c r="V12" s="0" t="n">
        <f aca="false">4*DEGREES(U12*SIN(2*RADIANS(I12))-2*K12*SIN(RADIANS(J12))+4*K12*U12*SIN(RADIANS(J12))*COS(2*RADIANS(I12))-0.5*U12*U12*SIN(4*RADIANS(I12))-1.25*K12*K12*SIN(2*RADIANS(J12)))</f>
        <v>-7.91071464312773</v>
      </c>
      <c r="W12" s="0" t="n">
        <f aca="false">DEGREES(ACOS(COS(RADIANS(90.833))/(COS(RADIANS($B$2))*COS(RADIANS(T12)))-TAN(RADIANS($B$2))*TAN(RADIANS(T12))))</f>
        <v>80.326223616381</v>
      </c>
      <c r="X12" s="5" t="n">
        <f aca="false">(720-4*$B$3-V12+$B$4*60)/1440</f>
        <v>0.53178799627995</v>
      </c>
      <c r="Y12" s="5" t="n">
        <f aca="false">(X12*1440-W12*4)/1440</f>
        <v>0.308659597345558</v>
      </c>
      <c r="Z12" s="5" t="n">
        <f aca="false">(X12*1440+W12*4)/1440</f>
        <v>0.754916395214341</v>
      </c>
      <c r="AA12" s="0" t="n">
        <f aca="false">8*W12</f>
        <v>642.609788931048</v>
      </c>
      <c r="AB12" s="0" t="n">
        <f aca="false">MOD(E12*1440+V12+4*$B$3-60*$B$4,1440)</f>
        <v>674.225285356872</v>
      </c>
      <c r="AC12" s="0" t="n">
        <f aca="false">IF(AB12/4&lt;0,AB12/4+180,AB12/4-180)</f>
        <v>-11.4436786607819</v>
      </c>
      <c r="AD12" s="0" t="n">
        <f aca="false">DEGREES(ACOS(SIN(RADIANS($B$2))*SIN(RADIANS(T12))+COS(RADIANS($B$2))*COS(RADIANS(T12))*COS(RADIANS(AC12))))</f>
        <v>47.9663670473922</v>
      </c>
      <c r="AE12" s="0" t="n">
        <f aca="false">90-AD12</f>
        <v>42.0336329526078</v>
      </c>
      <c r="AF12" s="0" t="n">
        <f aca="false">IF(AE12&gt;85,0,IF(AE12&gt;5,58.1/TAN(RADIANS(AE12))-0.07/POWER(TAN(RADIANS(AE12)),3)+0.000086/POWER(TAN(RADIANS(AE12)),5),IF(AE12&gt;-0.575,1735+AE12*(-518.2+AE12*(103.4+AE12*(-12.79+AE12*0.711))),-20.772/TAN(RADIANS(AE12)))))/3600</f>
        <v>0.017876404219511</v>
      </c>
      <c r="AG12" s="0" t="n">
        <f aca="false">AE12+AF12</f>
        <v>42.0515093568273</v>
      </c>
      <c r="AH12" s="0" t="n">
        <f aca="false">IF(AC12&gt;0,MOD(DEGREES(ACOS(((SIN(RADIANS($B$2))*COS(RADIANS(AD12)))-SIN(RADIANS(T12)))/(COS(RADIANS($B$2))*SIN(RADIANS(AD12)))))+180,360),MOD(540-DEGREES(ACOS(((SIN(RADIANS($B$2))*COS(RADIANS(AD12)))-SIN(RADIANS(T12)))/(COS(RADIANS($B$2))*SIN(RADIANS(AD12))))),360))</f>
        <v>165.635955573961</v>
      </c>
    </row>
    <row r="13" customFormat="false" ht="15" hidden="false" customHeight="false" outlineLevel="0" collapsed="false">
      <c r="D13" s="4" t="n">
        <f aca="false">D12+1</f>
        <v>43477</v>
      </c>
      <c r="E13" s="5" t="n">
        <f aca="false">$B$5</f>
        <v>0.5</v>
      </c>
      <c r="F13" s="6" t="n">
        <f aca="false">D13+2415018.5+E13-$B$4/24</f>
        <v>2458496.25</v>
      </c>
      <c r="G13" s="7" t="n">
        <f aca="false">(F13-2451545)/36525</f>
        <v>0.19031485284052</v>
      </c>
      <c r="I13" s="0" t="n">
        <f aca="false">MOD(280.46646+G13*(36000.76983 + G13*0.0003032),360)</f>
        <v>291.947683323715</v>
      </c>
      <c r="J13" s="0" t="n">
        <f aca="false">357.52911+G13*(35999.05029 - 0.0001537*G13)</f>
        <v>7208.68306277286</v>
      </c>
      <c r="K13" s="0" t="n">
        <f aca="false">0.016708634-G13*(0.000042037+0.0000001267*G13)</f>
        <v>0.0167006291454897</v>
      </c>
      <c r="L13" s="0" t="n">
        <f aca="false">SIN(RADIANS(J13))*(1.914602-G13*(0.004817+0.000014*G13))+SIN(RADIANS(2*J13))*(0.019993-0.000101*G13)+SIN(RADIANS(3*J13))*0.000289</f>
        <v>0.294994932853689</v>
      </c>
      <c r="M13" s="0" t="n">
        <f aca="false">I13+L13</f>
        <v>292.242678256569</v>
      </c>
      <c r="N13" s="0" t="n">
        <f aca="false">J13+L13</f>
        <v>7208.97805770572</v>
      </c>
      <c r="O13" s="0" t="n">
        <f aca="false">(1.000001018*(1-K13*K13))/(1+K13*COS(RADIANS(N13)))</f>
        <v>0.983498302965005</v>
      </c>
      <c r="P13" s="0" t="n">
        <f aca="false">M13-0.00569-0.00478*SIN(RADIANS(125.04-1934.136*G13))</f>
        <v>292.232727171474</v>
      </c>
      <c r="Q13" s="0" t="n">
        <f aca="false">23+(26+((21.448-G13*(46.815+G13*(0.00059-G13*0.001813))))/60)/60</f>
        <v>23.4368162225811</v>
      </c>
      <c r="R13" s="0" t="n">
        <f aca="false">Q13+0.00256*COS(RADIANS(125.04-1934.136*G13))</f>
        <v>23.4356561893785</v>
      </c>
      <c r="S13" s="0" t="n">
        <f aca="false">DEGREES(ATAN2(COS(RADIANS(P13)),COS(RADIANS(R13))*SIN(RADIANS(P13))))</f>
        <v>-65.9865370165194</v>
      </c>
      <c r="T13" s="0" t="n">
        <f aca="false">DEGREES(ASIN(SIN(RADIANS(R13))*SIN(RADIANS(P13))))</f>
        <v>-21.6015915317987</v>
      </c>
      <c r="U13" s="0" t="n">
        <f aca="false">TAN(RADIANS(R13/2))*TAN(RADIANS(R13/2))</f>
        <v>0.0430208033312912</v>
      </c>
      <c r="V13" s="0" t="n">
        <f aca="false">4*DEGREES(U13*SIN(2*RADIANS(I13))-2*K13*SIN(RADIANS(J13))+4*K13*U13*SIN(RADIANS(J13))*COS(2*RADIANS(I13))-0.5*U13*U13*SIN(4*RADIANS(I13))-1.25*K13*K13*SIN(2*RADIANS(J13)))</f>
        <v>-8.29921441853099</v>
      </c>
      <c r="W13" s="0" t="n">
        <f aca="false">DEGREES(ACOS(COS(RADIANS(90.833))/(COS(RADIANS($B$2))*COS(RADIANS(T13)))-TAN(RADIANS($B$2))*TAN(RADIANS(T13))))</f>
        <v>80.4130979441369</v>
      </c>
      <c r="X13" s="5" t="n">
        <f aca="false">(720-4*$B$3-V13+$B$4*60)/1440</f>
        <v>0.532057787790647</v>
      </c>
      <c r="Y13" s="5" t="n">
        <f aca="false">(X13*1440-W13*4)/1440</f>
        <v>0.308688071279155</v>
      </c>
      <c r="Z13" s="5" t="n">
        <f aca="false">(X13*1440+W13*4)/1440</f>
        <v>0.755427504302138</v>
      </c>
      <c r="AA13" s="0" t="n">
        <f aca="false">8*W13</f>
        <v>643.304783553095</v>
      </c>
      <c r="AB13" s="0" t="n">
        <f aca="false">MOD(E13*1440+V13+4*$B$3-60*$B$4,1440)</f>
        <v>673.836785581469</v>
      </c>
      <c r="AC13" s="0" t="n">
        <f aca="false">IF(AB13/4&lt;0,AB13/4+180,AB13/4-180)</f>
        <v>-11.5408036046327</v>
      </c>
      <c r="AD13" s="0" t="n">
        <f aca="false">DEGREES(ACOS(SIN(RADIANS($B$2))*SIN(RADIANS(T13))+COS(RADIANS($B$2))*COS(RADIANS(T13))*COS(RADIANS(AC13))))</f>
        <v>47.8318064634835</v>
      </c>
      <c r="AE13" s="0" t="n">
        <f aca="false">90-AD13</f>
        <v>42.1681935365165</v>
      </c>
      <c r="AF13" s="0" t="n">
        <f aca="false">IF(AE13&gt;85,0,IF(AE13&gt;5,58.1/TAN(RADIANS(AE13))-0.07/POWER(TAN(RADIANS(AE13)),3)+0.000086/POWER(TAN(RADIANS(AE13)),5),IF(AE13&gt;-0.575,1735+AE13*(-518.2+AE13*(103.4+AE13*(-12.79+AE13*0.711))),-20.772/TAN(RADIANS(AE13)))))/3600</f>
        <v>0.0177924524241037</v>
      </c>
      <c r="AG13" s="0" t="n">
        <f aca="false">AE13+AF13</f>
        <v>42.1859859889406</v>
      </c>
      <c r="AH13" s="0" t="n">
        <f aca="false">IF(AC13&gt;0,MOD(DEGREES(ACOS(((SIN(RADIANS($B$2))*COS(RADIANS(AD13)))-SIN(RADIANS(T13)))/(COS(RADIANS($B$2))*SIN(RADIANS(AD13)))))+180,360),MOD(540-DEGREES(ACOS(((SIN(RADIANS($B$2))*COS(RADIANS(AD13)))-SIN(RADIANS(T13)))/(COS(RADIANS($B$2))*SIN(RADIANS(AD13))))),360))</f>
        <v>165.464993464038</v>
      </c>
    </row>
    <row r="14" customFormat="false" ht="15" hidden="false" customHeight="false" outlineLevel="0" collapsed="false">
      <c r="D14" s="4" t="n">
        <f aca="false">D13+1</f>
        <v>43478</v>
      </c>
      <c r="E14" s="5" t="n">
        <f aca="false">$B$5</f>
        <v>0.5</v>
      </c>
      <c r="F14" s="6" t="n">
        <f aca="false">D14+2415018.5+E14-$B$4/24</f>
        <v>2458497.25</v>
      </c>
      <c r="G14" s="7" t="n">
        <f aca="false">(F14-2451545)/36525</f>
        <v>0.190342231348392</v>
      </c>
      <c r="I14" s="0" t="n">
        <f aca="false">MOD(280.46646+G14*(36000.76983 + G14*0.0003032),360)</f>
        <v>292.933330687039</v>
      </c>
      <c r="J14" s="0" t="n">
        <f aca="false">357.52911+G14*(35999.05029 - 0.0001537*G14)</f>
        <v>7209.66866305299</v>
      </c>
      <c r="K14" s="0" t="n">
        <f aca="false">0.016708634-G14*(0.000042037+0.0000001267*G14)</f>
        <v>0.0167006279932589</v>
      </c>
      <c r="L14" s="0" t="n">
        <f aca="false">SIN(RADIANS(J14))*(1.914602-G14*(0.004817+0.000014*G14))+SIN(RADIANS(2*J14))*(0.019993-0.000101*G14)+SIN(RADIANS(3*J14))*0.000289</f>
        <v>0.328157827816885</v>
      </c>
      <c r="M14" s="0" t="n">
        <f aca="false">I14+L14</f>
        <v>293.261488514856</v>
      </c>
      <c r="N14" s="0" t="n">
        <f aca="false">J14+L14</f>
        <v>7209.9968208808</v>
      </c>
      <c r="O14" s="0" t="n">
        <f aca="false">(1.000001018*(1-K14*K14))/(1+K14*COS(RADIANS(N14)))</f>
        <v>0.983545663530737</v>
      </c>
      <c r="P14" s="0" t="n">
        <f aca="false">M14-0.00569-0.00478*SIN(RADIANS(125.04-1934.136*G14))</f>
        <v>293.251535429727</v>
      </c>
      <c r="Q14" s="0" t="n">
        <f aca="false">23+(26+((21.448-G14*(46.815+G14*(0.00059-G14*0.001813))))/60)/60</f>
        <v>23.4368158665462</v>
      </c>
      <c r="R14" s="0" t="n">
        <f aca="false">Q14+0.00256*COS(RADIANS(125.04-1934.136*G14))</f>
        <v>23.4356579429837</v>
      </c>
      <c r="S14" s="0" t="n">
        <f aca="false">DEGREES(ATAN2(COS(RADIANS(P14)),COS(RADIANS(R14))*SIN(RADIANS(P14))))</f>
        <v>-64.9064613386665</v>
      </c>
      <c r="T14" s="0" t="n">
        <f aca="false">DEGREES(ASIN(SIN(RADIANS(R14))*SIN(RADIANS(P14))))</f>
        <v>-21.4332166193781</v>
      </c>
      <c r="U14" s="0" t="n">
        <f aca="false">TAN(RADIANS(R14/2))*TAN(RADIANS(R14/2))</f>
        <v>0.0430208099525634</v>
      </c>
      <c r="V14" s="0" t="n">
        <f aca="false">4*DEGREES(U14*SIN(2*RADIANS(I14))-2*K14*SIN(RADIANS(J14))+4*K14*U14*SIN(RADIANS(J14))*COS(2*RADIANS(I14))-0.5*U14*U14*SIN(4*RADIANS(I14))-1.25*K14*K14*SIN(2*RADIANS(J14)))</f>
        <v>-8.67760934389773</v>
      </c>
      <c r="W14" s="0" t="n">
        <f aca="false">DEGREES(ACOS(COS(RADIANS(90.833))/(COS(RADIANS($B$2))*COS(RADIANS(T14)))-TAN(RADIANS($B$2))*TAN(RADIANS(T14))))</f>
        <v>80.5035027574488</v>
      </c>
      <c r="X14" s="5" t="n">
        <f aca="false">(720-4*$B$3-V14+$B$4*60)/1440</f>
        <v>0.532320562044373</v>
      </c>
      <c r="Y14" s="5" t="n">
        <f aca="false">(X14*1440-W14*4)/1440</f>
        <v>0.30869972105146</v>
      </c>
      <c r="Z14" s="5" t="n">
        <f aca="false">(X14*1440+W14*4)/1440</f>
        <v>0.755941403037287</v>
      </c>
      <c r="AA14" s="0" t="n">
        <f aca="false">8*W14</f>
        <v>644.02802205959</v>
      </c>
      <c r="AB14" s="0" t="n">
        <f aca="false">MOD(E14*1440+V14+4*$B$3-60*$B$4,1440)</f>
        <v>673.458390656102</v>
      </c>
      <c r="AC14" s="0" t="n">
        <f aca="false">IF(AB14/4&lt;0,AB14/4+180,AB14/4-180)</f>
        <v>-11.6354023359744</v>
      </c>
      <c r="AD14" s="0" t="n">
        <f aca="false">DEGREES(ACOS(SIN(RADIANS($B$2))*SIN(RADIANS(T14))+COS(RADIANS($B$2))*COS(RADIANS(T14))*COS(RADIANS(AC14))))</f>
        <v>47.6902693419974</v>
      </c>
      <c r="AE14" s="0" t="n">
        <f aca="false">90-AD14</f>
        <v>42.3097306580026</v>
      </c>
      <c r="AF14" s="0" t="n">
        <f aca="false">IF(AE14&gt;85,0,IF(AE14&gt;5,58.1/TAN(RADIANS(AE14))-0.07/POWER(TAN(RADIANS(AE14)),3)+0.000086/POWER(TAN(RADIANS(AE14)),5),IF(AE14&gt;-0.575,1735+AE14*(-518.2+AE14*(103.4+AE14*(-12.79+AE14*0.711))),-20.772/TAN(RADIANS(AE14)))))/3600</f>
        <v>0.0177046127661571</v>
      </c>
      <c r="AG14" s="0" t="n">
        <f aca="false">AE14+AF14</f>
        <v>42.3274352707688</v>
      </c>
      <c r="AH14" s="0" t="n">
        <f aca="false">IF(AC14&gt;0,MOD(DEGREES(ACOS(((SIN(RADIANS($B$2))*COS(RADIANS(AD14)))-SIN(RADIANS(T14)))/(COS(RADIANS($B$2))*SIN(RADIANS(AD14)))))+180,360),MOD(540-DEGREES(ACOS(((SIN(RADIANS($B$2))*COS(RADIANS(AD14)))-SIN(RADIANS(T14)))/(COS(RADIANS($B$2))*SIN(RADIANS(AD14))))),360))</f>
        <v>165.293806971246</v>
      </c>
    </row>
    <row r="15" customFormat="false" ht="15" hidden="false" customHeight="false" outlineLevel="0" collapsed="false">
      <c r="D15" s="4" t="n">
        <f aca="false">D14+1</f>
        <v>43479</v>
      </c>
      <c r="E15" s="5" t="n">
        <f aca="false">$B$5</f>
        <v>0.5</v>
      </c>
      <c r="F15" s="6" t="n">
        <f aca="false">D15+2415018.5+E15-$B$4/24</f>
        <v>2458498.25</v>
      </c>
      <c r="G15" s="7" t="n">
        <f aca="false">(F15-2451545)/36525</f>
        <v>0.190369609856263</v>
      </c>
      <c r="I15" s="0" t="n">
        <f aca="false">MOD(280.46646+G15*(36000.76983 + G15*0.0003032),360)</f>
        <v>293.918978050363</v>
      </c>
      <c r="J15" s="0" t="n">
        <f aca="false">357.52911+G15*(35999.05029 - 0.0001537*G15)</f>
        <v>7210.65426333311</v>
      </c>
      <c r="K15" s="0" t="n">
        <f aca="false">0.016708634-G15*(0.000042037+0.0000001267*G15)</f>
        <v>0.0167006268410279</v>
      </c>
      <c r="L15" s="0" t="n">
        <f aca="false">SIN(RADIANS(J15))*(1.914602-G15*(0.004817+0.000014*G15))+SIN(RADIANS(2*J15))*(0.019993-0.000101*G15)+SIN(RADIANS(3*J15))*0.000289</f>
        <v>0.361217413818896</v>
      </c>
      <c r="M15" s="0" t="n">
        <f aca="false">I15+L15</f>
        <v>294.280195464182</v>
      </c>
      <c r="N15" s="0" t="n">
        <f aca="false">J15+L15</f>
        <v>7211.01548074693</v>
      </c>
      <c r="O15" s="0" t="n">
        <f aca="false">(1.000001018*(1-K15*K15))/(1+K15*COS(RADIANS(N15)))</f>
        <v>0.983598054984015</v>
      </c>
      <c r="P15" s="0" t="n">
        <f aca="false">M15-0.00569-0.00478*SIN(RADIANS(125.04-1934.136*G15))</f>
        <v>294.27024038266</v>
      </c>
      <c r="Q15" s="0" t="n">
        <f aca="false">23+(26+((21.448-G15*(46.815+G15*(0.00059-G15*0.001813))))/60)/60</f>
        <v>23.4368155105113</v>
      </c>
      <c r="R15" s="0" t="n">
        <f aca="false">Q15+0.00256*COS(RADIANS(125.04-1934.136*G15))</f>
        <v>23.435659697578</v>
      </c>
      <c r="S15" s="0" t="n">
        <f aca="false">DEGREES(ATAN2(COS(RADIANS(P15)),COS(RADIANS(R15))*SIN(RADIANS(P15))))</f>
        <v>-63.8290348024433</v>
      </c>
      <c r="T15" s="0" t="n">
        <f aca="false">DEGREES(ASIN(SIN(RADIANS(R15))*SIN(RADIANS(P15))))</f>
        <v>-21.257950636691</v>
      </c>
      <c r="U15" s="0" t="n">
        <f aca="false">TAN(RADIANS(R15/2))*TAN(RADIANS(R15/2))</f>
        <v>0.0430208165775706</v>
      </c>
      <c r="V15" s="0" t="n">
        <f aca="false">4*DEGREES(U15*SIN(2*RADIANS(I15))-2*K15*SIN(RADIANS(J15))+4*K15*U15*SIN(RADIANS(J15))*COS(2*RADIANS(I15))-0.5*U15*U15*SIN(4*RADIANS(I15))-1.25*K15*K15*SIN(2*RADIANS(J15)))</f>
        <v>-9.04554788388773</v>
      </c>
      <c r="W15" s="0" t="n">
        <f aca="false">DEGREES(ACOS(COS(RADIANS(90.833))/(COS(RADIANS($B$2))*COS(RADIANS(T15)))-TAN(RADIANS($B$2))*TAN(RADIANS(T15))))</f>
        <v>80.5973701992641</v>
      </c>
      <c r="X15" s="5" t="n">
        <f aca="false">(720-4*$B$3-V15+$B$4*60)/1440</f>
        <v>0.532576074919367</v>
      </c>
      <c r="Y15" s="5" t="n">
        <f aca="false">(X15*1440-W15*4)/1440</f>
        <v>0.308694491032522</v>
      </c>
      <c r="Z15" s="5" t="n">
        <f aca="false">(X15*1440+W15*4)/1440</f>
        <v>0.756457658806211</v>
      </c>
      <c r="AA15" s="0" t="n">
        <f aca="false">8*W15</f>
        <v>644.778961594113</v>
      </c>
      <c r="AB15" s="0" t="n">
        <f aca="false">MOD(E15*1440+V15+4*$B$3-60*$B$4,1440)</f>
        <v>673.090452116112</v>
      </c>
      <c r="AC15" s="0" t="n">
        <f aca="false">IF(AB15/4&lt;0,AB15/4+180,AB15/4-180)</f>
        <v>-11.7273869709719</v>
      </c>
      <c r="AD15" s="0" t="n">
        <f aca="false">DEGREES(ACOS(SIN(RADIANS($B$2))*SIN(RADIANS(T15))+COS(RADIANS($B$2))*COS(RADIANS(T15))*COS(RADIANS(AC15))))</f>
        <v>47.5418088476467</v>
      </c>
      <c r="AE15" s="0" t="n">
        <f aca="false">90-AD15</f>
        <v>42.4581911523533</v>
      </c>
      <c r="AF15" s="0" t="n">
        <f aca="false">IF(AE15&gt;85,0,IF(AE15&gt;5,58.1/TAN(RADIANS(AE15))-0.07/POWER(TAN(RADIANS(AE15)),3)+0.000086/POWER(TAN(RADIANS(AE15)),5),IF(AE15&gt;-0.575,1735+AE15*(-518.2+AE15*(103.4+AE15*(-12.79+AE15*0.711))),-20.772/TAN(RADIANS(AE15)))))/3600</f>
        <v>0.0176129831724955</v>
      </c>
      <c r="AG15" s="0" t="n">
        <f aca="false">AE15+AF15</f>
        <v>42.4758041355258</v>
      </c>
      <c r="AH15" s="0" t="n">
        <f aca="false">IF(AC15&gt;0,MOD(DEGREES(ACOS(((SIN(RADIANS($B$2))*COS(RADIANS(AD15)))-SIN(RADIANS(T15)))/(COS(RADIANS($B$2))*SIN(RADIANS(AD15)))))+180,360),MOD(540-DEGREES(ACOS(((SIN(RADIANS($B$2))*COS(RADIANS(AD15)))-SIN(RADIANS(T15)))/(COS(RADIANS($B$2))*SIN(RADIANS(AD15))))),360))</f>
        <v>165.122463906933</v>
      </c>
    </row>
    <row r="16" customFormat="false" ht="15" hidden="false" customHeight="false" outlineLevel="0" collapsed="false">
      <c r="D16" s="4" t="n">
        <f aca="false">D15+1</f>
        <v>43480</v>
      </c>
      <c r="E16" s="5" t="n">
        <f aca="false">$B$5</f>
        <v>0.5</v>
      </c>
      <c r="F16" s="6" t="n">
        <f aca="false">D16+2415018.5+E16-$B$4/24</f>
        <v>2458499.25</v>
      </c>
      <c r="G16" s="7" t="n">
        <f aca="false">(F16-2451545)/36525</f>
        <v>0.190396988364134</v>
      </c>
      <c r="I16" s="0" t="n">
        <f aca="false">MOD(280.46646+G16*(36000.76983 + G16*0.0003032),360)</f>
        <v>294.904625413688</v>
      </c>
      <c r="J16" s="0" t="n">
        <f aca="false">357.52911+G16*(35999.05029 - 0.0001537*G16)</f>
        <v>7211.63986361323</v>
      </c>
      <c r="K16" s="0" t="n">
        <f aca="false">0.016708634-G16*(0.000042037+0.0000001267*G16)</f>
        <v>0.0167006256887968</v>
      </c>
      <c r="L16" s="0" t="n">
        <f aca="false">SIN(RADIANS(J16))*(1.914602-G16*(0.004817+0.000014*G16))+SIN(RADIANS(2*J16))*(0.019993-0.000101*G16)+SIN(RADIANS(3*J16))*0.000289</f>
        <v>0.394163306165194</v>
      </c>
      <c r="M16" s="0" t="n">
        <f aca="false">I16+L16</f>
        <v>295.298788719854</v>
      </c>
      <c r="N16" s="0" t="n">
        <f aca="false">J16+L16</f>
        <v>7212.0340269194</v>
      </c>
      <c r="O16" s="0" t="n">
        <f aca="false">(1.000001018*(1-K16*K16))/(1+K16*COS(RADIANS(N16)))</f>
        <v>0.983655460229477</v>
      </c>
      <c r="P16" s="0" t="n">
        <f aca="false">M16-0.00569-0.00478*SIN(RADIANS(125.04-1934.136*G16))</f>
        <v>295.288831645582</v>
      </c>
      <c r="Q16" s="0" t="n">
        <f aca="false">23+(26+((21.448-G16*(46.815+G16*(0.00059-G16*0.001813))))/60)/60</f>
        <v>23.4368151544764</v>
      </c>
      <c r="R16" s="0" t="n">
        <f aca="false">Q16+0.00256*COS(RADIANS(125.04-1934.136*G16))</f>
        <v>23.4356614531595</v>
      </c>
      <c r="S16" s="0" t="n">
        <f aca="false">DEGREES(ATAN2(COS(RADIANS(P16)),COS(RADIANS(R16))*SIN(RADIANS(P16))))</f>
        <v>-62.7543391207157</v>
      </c>
      <c r="T16" s="0" t="n">
        <f aca="false">DEGREES(ASIN(SIN(RADIANS(R16))*SIN(RADIANS(P16))))</f>
        <v>-21.0758759529601</v>
      </c>
      <c r="U16" s="0" t="n">
        <f aca="false">TAN(RADIANS(R16/2))*TAN(RADIANS(R16/2))</f>
        <v>0.0430208232063062</v>
      </c>
      <c r="V16" s="0" t="n">
        <f aca="false">4*DEGREES(U16*SIN(2*RADIANS(I16))-2*K16*SIN(RADIANS(J16))+4*K16*U16*SIN(RADIANS(J16))*COS(2*RADIANS(I16))-0.5*U16*U16*SIN(4*RADIANS(I16))-1.25*K16*K16*SIN(2*RADIANS(J16)))</f>
        <v>-9.40269522369878</v>
      </c>
      <c r="W16" s="0" t="n">
        <f aca="false">DEGREES(ACOS(COS(RADIANS(90.833))/(COS(RADIANS($B$2))*COS(RADIANS(T16)))-TAN(RADIANS($B$2))*TAN(RADIANS(T16))))</f>
        <v>80.6946309223225</v>
      </c>
      <c r="X16" s="5" t="n">
        <f aca="false">(720-4*$B$3-V16+$B$4*60)/1440</f>
        <v>0.532824093905346</v>
      </c>
      <c r="Y16" s="5" t="n">
        <f aca="false">(X16*1440-W16*4)/1440</f>
        <v>0.308672341343339</v>
      </c>
      <c r="Z16" s="5" t="n">
        <f aca="false">(X16*1440+W16*4)/1440</f>
        <v>0.756975846467354</v>
      </c>
      <c r="AA16" s="0" t="n">
        <f aca="false">8*W16</f>
        <v>645.55704737858</v>
      </c>
      <c r="AB16" s="0" t="n">
        <f aca="false">MOD(E16*1440+V16+4*$B$3-60*$B$4,1440)</f>
        <v>672.733304776301</v>
      </c>
      <c r="AC16" s="0" t="n">
        <f aca="false">IF(AB16/4&lt;0,AB16/4+180,AB16/4-180)</f>
        <v>-11.8166738059247</v>
      </c>
      <c r="AD16" s="0" t="n">
        <f aca="false">DEGREES(ACOS(SIN(RADIANS($B$2))*SIN(RADIANS(T16))+COS(RADIANS($B$2))*COS(RADIANS(T16))*COS(RADIANS(AC16))))</f>
        <v>47.3864808143767</v>
      </c>
      <c r="AE16" s="0" t="n">
        <f aca="false">90-AD16</f>
        <v>42.6135191856233</v>
      </c>
      <c r="AF16" s="0" t="n">
        <f aca="false">IF(AE16&gt;85,0,IF(AE16&gt;5,58.1/TAN(RADIANS(AE16))-0.07/POWER(TAN(RADIANS(AE16)),3)+0.000086/POWER(TAN(RADIANS(AE16)),5),IF(AE16&gt;-0.575,1735+AE16*(-518.2+AE16*(103.4+AE16*(-12.79+AE16*0.711))),-20.772/TAN(RADIANS(AE16)))))/3600</f>
        <v>0.0175176644362605</v>
      </c>
      <c r="AG16" s="0" t="n">
        <f aca="false">AE16+AF16</f>
        <v>42.6310368500596</v>
      </c>
      <c r="AH16" s="0" t="n">
        <f aca="false">IF(AC16&gt;0,MOD(DEGREES(ACOS(((SIN(RADIANS($B$2))*COS(RADIANS(AD16)))-SIN(RADIANS(T16)))/(COS(RADIANS($B$2))*SIN(RADIANS(AD16)))))+180,360),MOD(540-DEGREES(ACOS(((SIN(RADIANS($B$2))*COS(RADIANS(AD16)))-SIN(RADIANS(T16)))/(COS(RADIANS($B$2))*SIN(RADIANS(AD16))))),360))</f>
        <v>164.951030403895</v>
      </c>
    </row>
    <row r="17" customFormat="false" ht="15" hidden="false" customHeight="false" outlineLevel="0" collapsed="false">
      <c r="D17" s="4" t="n">
        <f aca="false">D16+1</f>
        <v>43481</v>
      </c>
      <c r="E17" s="5" t="n">
        <f aca="false">$B$5</f>
        <v>0.5</v>
      </c>
      <c r="F17" s="6" t="n">
        <f aca="false">D17+2415018.5+E17-$B$4/24</f>
        <v>2458500.25</v>
      </c>
      <c r="G17" s="7" t="n">
        <f aca="false">(F17-2451545)/36525</f>
        <v>0.190424366872005</v>
      </c>
      <c r="I17" s="0" t="n">
        <f aca="false">MOD(280.46646+G17*(36000.76983 + G17*0.0003032),360)</f>
        <v>295.890272777014</v>
      </c>
      <c r="J17" s="0" t="n">
        <f aca="false">357.52911+G17*(35999.05029 - 0.0001537*G17)</f>
        <v>7212.62546389335</v>
      </c>
      <c r="K17" s="0" t="n">
        <f aca="false">0.016708634-G17*(0.000042037+0.0000001267*G17)</f>
        <v>0.0167006245365654</v>
      </c>
      <c r="L17" s="0" t="n">
        <f aca="false">SIN(RADIANS(J17))*(1.914602-G17*(0.004817+0.000014*G17))+SIN(RADIANS(2*J17))*(0.019993-0.000101*G17)+SIN(RADIANS(3*J17))*0.000289</f>
        <v>0.426985162393584</v>
      </c>
      <c r="M17" s="0" t="n">
        <f aca="false">I17+L17</f>
        <v>296.317257939407</v>
      </c>
      <c r="N17" s="0" t="n">
        <f aca="false">J17+L17</f>
        <v>7213.05244905575</v>
      </c>
      <c r="O17" s="0" t="n">
        <f aca="false">(1.000001018*(1-K17*K17))/(1+K17*COS(RADIANS(N17)))</f>
        <v>0.98371786054199</v>
      </c>
      <c r="P17" s="0" t="n">
        <f aca="false">M17-0.00569-0.00478*SIN(RADIANS(125.04-1934.136*G17))</f>
        <v>296.30729887603</v>
      </c>
      <c r="Q17" s="0" t="n">
        <f aca="false">23+(26+((21.448-G17*(46.815+G17*(0.00059-G17*0.001813))))/60)/60</f>
        <v>23.4368147984415</v>
      </c>
      <c r="R17" s="0" t="n">
        <f aca="false">Q17+0.00256*COS(RADIANS(125.04-1934.136*G17))</f>
        <v>23.4356632097265</v>
      </c>
      <c r="S17" s="0" t="n">
        <f aca="false">DEGREES(ATAN2(COS(RADIANS(P17)),COS(RADIANS(R17))*SIN(RADIANS(P17))))</f>
        <v>-61.6824514078958</v>
      </c>
      <c r="T17" s="0" t="n">
        <f aca="false">DEGREES(ASIN(SIN(RADIANS(R17))*SIN(RADIANS(P17))))</f>
        <v>-20.8870775442553</v>
      </c>
      <c r="U17" s="0" t="n">
        <f aca="false">TAN(RADIANS(R17/2))*TAN(RADIANS(R17/2))</f>
        <v>0.0430208298387632</v>
      </c>
      <c r="V17" s="0" t="n">
        <f aca="false">4*DEGREES(U17*SIN(2*RADIANS(I17))-2*K17*SIN(RADIANS(J17))+4*K17*U17*SIN(RADIANS(J17))*COS(2*RADIANS(I17))-0.5*U17*U17*SIN(4*RADIANS(I17))-1.25*K17*K17*SIN(2*RADIANS(J17)))</f>
        <v>-9.74873365311616</v>
      </c>
      <c r="W17" s="0" t="n">
        <f aca="false">DEGREES(ACOS(COS(RADIANS(90.833))/(COS(RADIANS($B$2))*COS(RADIANS(T17)))-TAN(RADIANS($B$2))*TAN(RADIANS(T17))))</f>
        <v>80.7952142557763</v>
      </c>
      <c r="X17" s="5" t="n">
        <f aca="false">(720-4*$B$3-V17+$B$4*60)/1440</f>
        <v>0.53306439837022</v>
      </c>
      <c r="Y17" s="5" t="n">
        <f aca="false">(X17*1440-W17*4)/1440</f>
        <v>0.30863324765973</v>
      </c>
      <c r="Z17" s="5" t="n">
        <f aca="false">(X17*1440+W17*4)/1440</f>
        <v>0.757495549080709</v>
      </c>
      <c r="AA17" s="0" t="n">
        <f aca="false">8*W17</f>
        <v>646.36171404621</v>
      </c>
      <c r="AB17" s="0" t="n">
        <f aca="false">MOD(E17*1440+V17+4*$B$3-60*$B$4,1440)</f>
        <v>672.387266346884</v>
      </c>
      <c r="AC17" s="0" t="n">
        <f aca="false">IF(AB17/4&lt;0,AB17/4+180,AB17/4-180)</f>
        <v>-11.903183413279</v>
      </c>
      <c r="AD17" s="0" t="n">
        <f aca="false">DEGREES(ACOS(SIN(RADIANS($B$2))*SIN(RADIANS(T17))+COS(RADIANS($B$2))*COS(RADIANS(T17))*COS(RADIANS(AC17))))</f>
        <v>47.2243436999701</v>
      </c>
      <c r="AE17" s="0" t="n">
        <f aca="false">90-AD17</f>
        <v>42.7756563000299</v>
      </c>
      <c r="AF17" s="0" t="n">
        <f aca="false">IF(AE17&gt;85,0,IF(AE17&gt;5,58.1/TAN(RADIANS(AE17))-0.07/POWER(TAN(RADIANS(AE17)),3)+0.000086/POWER(TAN(RADIANS(AE17)),5),IF(AE17&gt;-0.575,1735+AE17*(-518.2+AE17*(103.4+AE17*(-12.79+AE17*0.711))),-20.772/TAN(RADIANS(AE17)))))/3600</f>
        <v>0.017418759927678</v>
      </c>
      <c r="AG17" s="0" t="n">
        <f aca="false">AE17+AF17</f>
        <v>42.7930750599576</v>
      </c>
      <c r="AH17" s="0" t="n">
        <f aca="false">IF(AC17&gt;0,MOD(DEGREES(ACOS(((SIN(RADIANS($B$2))*COS(RADIANS(AD17)))-SIN(RADIANS(T17)))/(COS(RADIANS($B$2))*SIN(RADIANS(AD17)))))+180,360),MOD(540-DEGREES(ACOS(((SIN(RADIANS($B$2))*COS(RADIANS(AD17)))-SIN(RADIANS(T17)))/(COS(RADIANS($B$2))*SIN(RADIANS(AD17))))),360))</f>
        <v>164.77957083424</v>
      </c>
    </row>
    <row r="18" customFormat="false" ht="15" hidden="false" customHeight="false" outlineLevel="0" collapsed="false">
      <c r="D18" s="4" t="n">
        <f aca="false">D17+1</f>
        <v>43482</v>
      </c>
      <c r="E18" s="5" t="n">
        <f aca="false">$B$5</f>
        <v>0.5</v>
      </c>
      <c r="F18" s="6" t="n">
        <f aca="false">D18+2415018.5+E18-$B$4/24</f>
        <v>2458501.25</v>
      </c>
      <c r="G18" s="7" t="n">
        <f aca="false">(F18-2451545)/36525</f>
        <v>0.190451745379877</v>
      </c>
      <c r="I18" s="0" t="n">
        <f aca="false">MOD(280.46646+G18*(36000.76983 + G18*0.0003032),360)</f>
        <v>296.87592014034</v>
      </c>
      <c r="J18" s="0" t="n">
        <f aca="false">357.52911+G18*(35999.05029 - 0.0001537*G18)</f>
        <v>7213.61106417347</v>
      </c>
      <c r="K18" s="0" t="n">
        <f aca="false">0.016708634-G18*(0.000042037+0.0000001267*G18)</f>
        <v>0.0167006233843339</v>
      </c>
      <c r="L18" s="0" t="n">
        <f aca="false">SIN(RADIANS(J18))*(1.914602-G18*(0.004817+0.000014*G18))+SIN(RADIANS(2*J18))*(0.019993-0.000101*G18)+SIN(RADIANS(3*J18))*0.000289</f>
        <v>0.459672686081241</v>
      </c>
      <c r="M18" s="0" t="n">
        <f aca="false">I18+L18</f>
        <v>297.335592826421</v>
      </c>
      <c r="N18" s="0" t="n">
        <f aca="false">J18+L18</f>
        <v>7214.07073685956</v>
      </c>
      <c r="O18" s="0" t="n">
        <f aca="false">(1.000001018*(1-K18*K18))/(1+K18*COS(RADIANS(N18)))</f>
        <v>0.983785235574445</v>
      </c>
      <c r="P18" s="0" t="n">
        <f aca="false">M18-0.00569-0.00478*SIN(RADIANS(125.04-1934.136*G18))</f>
        <v>297.325631777586</v>
      </c>
      <c r="Q18" s="0" t="n">
        <f aca="false">23+(26+((21.448-G18*(46.815+G18*(0.00059-G18*0.001813))))/60)/60</f>
        <v>23.4368144424066</v>
      </c>
      <c r="R18" s="0" t="n">
        <f aca="false">Q18+0.00256*COS(RADIANS(125.04-1934.136*G18))</f>
        <v>23.4356649672772</v>
      </c>
      <c r="S18" s="0" t="n">
        <f aca="false">DEGREES(ATAN2(COS(RADIANS(P18)),COS(RADIANS(R18))*SIN(RADIANS(P18))))</f>
        <v>-60.6134441200066</v>
      </c>
      <c r="T18" s="0" t="n">
        <f aca="false">DEGREES(ASIN(SIN(RADIANS(R18))*SIN(RADIANS(P18))))</f>
        <v>-20.6916428797874</v>
      </c>
      <c r="U18" s="0" t="n">
        <f aca="false">TAN(RADIANS(R18/2))*TAN(RADIANS(R18/2))</f>
        <v>0.0430208364749349</v>
      </c>
      <c r="V18" s="0" t="n">
        <f aca="false">4*DEGREES(U18*SIN(2*RADIANS(I18))-2*K18*SIN(RADIANS(J18))+4*K18*U18*SIN(RADIANS(J18))*COS(2*RADIANS(I18))-0.5*U18*U18*SIN(4*RADIANS(I18))-1.25*K18*K18*SIN(2*RADIANS(J18)))</f>
        <v>-10.083362910692</v>
      </c>
      <c r="W18" s="0" t="n">
        <f aca="false">DEGREES(ACOS(COS(RADIANS(90.833))/(COS(RADIANS($B$2))*COS(RADIANS(T18)))-TAN(RADIANS($B$2))*TAN(RADIANS(T18))))</f>
        <v>80.8990483701521</v>
      </c>
      <c r="X18" s="5" t="n">
        <f aca="false">(720-4*$B$3-V18+$B$4*60)/1440</f>
        <v>0.533296779799092</v>
      </c>
      <c r="Y18" s="5" t="n">
        <f aca="false">(X18*1440-W18*4)/1440</f>
        <v>0.308577200993113</v>
      </c>
      <c r="Z18" s="5" t="n">
        <f aca="false">(X18*1440+W18*4)/1440</f>
        <v>0.75801635860507</v>
      </c>
      <c r="AA18" s="0" t="n">
        <f aca="false">8*W18</f>
        <v>647.192386961217</v>
      </c>
      <c r="AB18" s="0" t="n">
        <f aca="false">MOD(E18*1440+V18+4*$B$3-60*$B$4,1440)</f>
        <v>672.052637089308</v>
      </c>
      <c r="AC18" s="0" t="n">
        <f aca="false">IF(AB18/4&lt;0,AB18/4+180,AB18/4-180)</f>
        <v>-11.986840727673</v>
      </c>
      <c r="AD18" s="0" t="n">
        <f aca="false">DEGREES(ACOS(SIN(RADIANS($B$2))*SIN(RADIANS(T18))+COS(RADIANS($B$2))*COS(RADIANS(T18))*COS(RADIANS(AC18))))</f>
        <v>47.0554585400914</v>
      </c>
      <c r="AE18" s="0" t="n">
        <f aca="false">90-AD18</f>
        <v>42.9445414599086</v>
      </c>
      <c r="AF18" s="0" t="n">
        <f aca="false">IF(AE18&gt;85,0,IF(AE18&gt;5,58.1/TAN(RADIANS(AE18))-0.07/POWER(TAN(RADIANS(AE18)),3)+0.000086/POWER(TAN(RADIANS(AE18)),5),IF(AE18&gt;-0.575,1735+AE18*(-518.2+AE18*(103.4+AE18*(-12.79+AE18*0.711))),-20.772/TAN(RADIANS(AE18)))))/3600</f>
        <v>0.0173163753052937</v>
      </c>
      <c r="AG18" s="0" t="n">
        <f aca="false">AE18+AF18</f>
        <v>42.9618578352139</v>
      </c>
      <c r="AH18" s="0" t="n">
        <f aca="false">IF(AC18&gt;0,MOD(DEGREES(ACOS(((SIN(RADIANS($B$2))*COS(RADIANS(AD18)))-SIN(RADIANS(T18)))/(COS(RADIANS($B$2))*SIN(RADIANS(AD18)))))+180,360),MOD(540-DEGREES(ACOS(((SIN(RADIANS($B$2))*COS(RADIANS(AD18)))-SIN(RADIANS(T18)))/(COS(RADIANS($B$2))*SIN(RADIANS(AD18))))),360))</f>
        <v>164.608147725083</v>
      </c>
    </row>
    <row r="19" customFormat="false" ht="15" hidden="false" customHeight="false" outlineLevel="0" collapsed="false">
      <c r="D19" s="4" t="n">
        <f aca="false">D18+1</f>
        <v>43483</v>
      </c>
      <c r="E19" s="5" t="n">
        <f aca="false">$B$5</f>
        <v>0.5</v>
      </c>
      <c r="F19" s="6" t="n">
        <f aca="false">D19+2415018.5+E19-$B$4/24</f>
        <v>2458502.25</v>
      </c>
      <c r="G19" s="7" t="n">
        <f aca="false">(F19-2451545)/36525</f>
        <v>0.190479123887748</v>
      </c>
      <c r="I19" s="0" t="n">
        <f aca="false">MOD(280.46646+G19*(36000.76983 + G19*0.0003032),360)</f>
        <v>297.861567503666</v>
      </c>
      <c r="J19" s="0" t="n">
        <f aca="false">357.52911+G19*(35999.05029 - 0.0001537*G19)</f>
        <v>7214.5966644536</v>
      </c>
      <c r="K19" s="0" t="n">
        <f aca="false">0.016708634-G19*(0.000042037+0.0000001267*G19)</f>
        <v>0.0167006222321021</v>
      </c>
      <c r="L19" s="0" t="n">
        <f aca="false">SIN(RADIANS(J19))*(1.914602-G19*(0.004817+0.000014*G19))+SIN(RADIANS(2*J19))*(0.019993-0.000101*G19)+SIN(RADIANS(3*J19))*0.000289</f>
        <v>0.492215630624932</v>
      </c>
      <c r="M19" s="0" t="n">
        <f aca="false">I19+L19</f>
        <v>298.353783134291</v>
      </c>
      <c r="N19" s="0" t="n">
        <f aca="false">J19+L19</f>
        <v>7215.08888008422</v>
      </c>
      <c r="O19" s="0" t="n">
        <f aca="false">(1.000001018*(1-K19*K19))/(1+K19*COS(RADIANS(N19)))</f>
        <v>0.983857563366206</v>
      </c>
      <c r="P19" s="0" t="n">
        <f aca="false">M19-0.00569-0.00478*SIN(RADIANS(125.04-1934.136*G19))</f>
        <v>298.343820103646</v>
      </c>
      <c r="Q19" s="0" t="n">
        <f aca="false">23+(26+((21.448-G19*(46.815+G19*(0.00059-G19*0.001813))))/60)/60</f>
        <v>23.4368140863718</v>
      </c>
      <c r="R19" s="0" t="n">
        <f aca="false">Q19+0.00256*COS(RADIANS(125.04-1934.136*G19))</f>
        <v>23.4356667258097</v>
      </c>
      <c r="S19" s="0" t="n">
        <f aca="false">DEGREES(ATAN2(COS(RADIANS(P19)),COS(RADIANS(R19))*SIN(RADIANS(P19))))</f>
        <v>-59.5473850072956</v>
      </c>
      <c r="T19" s="0" t="n">
        <f aca="false">DEGREES(ASIN(SIN(RADIANS(R19))*SIN(RADIANS(P19))))</f>
        <v>-20.4896618075025</v>
      </c>
      <c r="U19" s="0" t="n">
        <f aca="false">TAN(RADIANS(R19/2))*TAN(RADIANS(R19/2))</f>
        <v>0.0430208431148144</v>
      </c>
      <c r="V19" s="0" t="n">
        <f aca="false">4*DEGREES(U19*SIN(2*RADIANS(I19))-2*K19*SIN(RADIANS(J19))+4*K19*U19*SIN(RADIANS(J19))*COS(2*RADIANS(I19))-0.5*U19*U19*SIN(4*RADIANS(I19))-1.25*K19*K19*SIN(2*RADIANS(J19)))</f>
        <v>-10.4063004877101</v>
      </c>
      <c r="W19" s="0" t="n">
        <f aca="false">DEGREES(ACOS(COS(RADIANS(90.833))/(COS(RADIANS($B$2))*COS(RADIANS(T19)))-TAN(RADIANS($B$2))*TAN(RADIANS(T19))))</f>
        <v>81.0060604399794</v>
      </c>
      <c r="X19" s="5" t="n">
        <f aca="false">(720-4*$B$3-V19+$B$4*60)/1440</f>
        <v>0.533521042005354</v>
      </c>
      <c r="Y19" s="5" t="n">
        <f aca="false">(X19*1440-W19*4)/1440</f>
        <v>0.308504207449856</v>
      </c>
      <c r="Z19" s="5" t="n">
        <f aca="false">(X19*1440+W19*4)/1440</f>
        <v>0.758537876560853</v>
      </c>
      <c r="AA19" s="0" t="n">
        <f aca="false">8*W19</f>
        <v>648.048483519835</v>
      </c>
      <c r="AB19" s="0" t="n">
        <f aca="false">MOD(E19*1440+V19+4*$B$3-60*$B$4,1440)</f>
        <v>671.72969951229</v>
      </c>
      <c r="AC19" s="0" t="n">
        <f aca="false">IF(AB19/4&lt;0,AB19/4+180,AB19/4-180)</f>
        <v>-12.0675751219275</v>
      </c>
      <c r="AD19" s="0" t="n">
        <f aca="false">DEGREES(ACOS(SIN(RADIANS($B$2))*SIN(RADIANS(T19))+COS(RADIANS($B$2))*COS(RADIANS(T19))*COS(RADIANS(AC19))))</f>
        <v>46.8798889018662</v>
      </c>
      <c r="AE19" s="0" t="n">
        <f aca="false">90-AD19</f>
        <v>43.1201110981339</v>
      </c>
      <c r="AF19" s="0" t="n">
        <f aca="false">IF(AE19&gt;85,0,IF(AE19&gt;5,58.1/TAN(RADIANS(AE19))-0.07/POWER(TAN(RADIANS(AE19)),3)+0.000086/POWER(TAN(RADIANS(AE19)),5),IF(AE19&gt;-0.575,1735+AE19*(-518.2+AE19*(103.4+AE19*(-12.79+AE19*0.711))),-20.772/TAN(RADIANS(AE19)))))/3600</f>
        <v>0.0172106182290521</v>
      </c>
      <c r="AG19" s="0" t="n">
        <f aca="false">AE19+AF19</f>
        <v>43.1373217163629</v>
      </c>
      <c r="AH19" s="0" t="n">
        <f aca="false">IF(AC19&gt;0,MOD(DEGREES(ACOS(((SIN(RADIANS($B$2))*COS(RADIANS(AD19)))-SIN(RADIANS(T19)))/(COS(RADIANS($B$2))*SIN(RADIANS(AD19)))))+180,360),MOD(540-DEGREES(ACOS(((SIN(RADIANS($B$2))*COS(RADIANS(AD19)))-SIN(RADIANS(T19)))/(COS(RADIANS($B$2))*SIN(RADIANS(AD19))))),360))</f>
        <v>164.436821672305</v>
      </c>
    </row>
    <row r="20" customFormat="false" ht="15" hidden="false" customHeight="false" outlineLevel="0" collapsed="false">
      <c r="D20" s="4" t="n">
        <f aca="false">D19+1</f>
        <v>43484</v>
      </c>
      <c r="E20" s="5" t="n">
        <f aca="false">$B$5</f>
        <v>0.5</v>
      </c>
      <c r="F20" s="6" t="n">
        <f aca="false">D20+2415018.5+E20-$B$4/24</f>
        <v>2458503.25</v>
      </c>
      <c r="G20" s="7" t="n">
        <f aca="false">(F20-2451545)/36525</f>
        <v>0.190506502395619</v>
      </c>
      <c r="I20" s="0" t="n">
        <f aca="false">MOD(280.46646+G20*(36000.76983 + G20*0.0003032),360)</f>
        <v>298.847214866993</v>
      </c>
      <c r="J20" s="0" t="n">
        <f aca="false">357.52911+G20*(35999.05029 - 0.0001537*G20)</f>
        <v>7215.58226473372</v>
      </c>
      <c r="K20" s="0" t="n">
        <f aca="false">0.016708634-G20*(0.000042037+0.0000001267*G20)</f>
        <v>0.0167006210798702</v>
      </c>
      <c r="L20" s="0" t="n">
        <f aca="false">SIN(RADIANS(J20))*(1.914602-G20*(0.004817+0.000014*G20))+SIN(RADIANS(2*J20))*(0.019993-0.000101*G20)+SIN(RADIANS(3*J20))*0.000289</f>
        <v>0.524603802993204</v>
      </c>
      <c r="M20" s="0" t="n">
        <f aca="false">I20+L20</f>
        <v>299.371818669987</v>
      </c>
      <c r="N20" s="0" t="n">
        <f aca="false">J20+L20</f>
        <v>7216.10686853671</v>
      </c>
      <c r="O20" s="0" t="n">
        <f aca="false">(1.000001018*(1-K20*K20))/(1+K20*COS(RADIANS(N20)))</f>
        <v>0.983934820352231</v>
      </c>
      <c r="P20" s="0" t="n">
        <f aca="false">M20-0.00569-0.00478*SIN(RADIANS(125.04-1934.136*G20))</f>
        <v>299.361853661181</v>
      </c>
      <c r="Q20" s="0" t="n">
        <f aca="false">23+(26+((21.448-G20*(46.815+G20*(0.00059-G20*0.001813))))/60)/60</f>
        <v>23.4368137303369</v>
      </c>
      <c r="R20" s="0" t="n">
        <f aca="false">Q20+0.00256*COS(RADIANS(125.04-1934.136*G20))</f>
        <v>23.4356684853223</v>
      </c>
      <c r="S20" s="0" t="n">
        <f aca="false">DEGREES(ATAN2(COS(RADIANS(P20)),COS(RADIANS(R20))*SIN(RADIANS(P20))))</f>
        <v>-58.4843370790892</v>
      </c>
      <c r="T20" s="0" t="n">
        <f aca="false">DEGREES(ASIN(SIN(RADIANS(R20))*SIN(RADIANS(P20))))</f>
        <v>-20.2812264393254</v>
      </c>
      <c r="U20" s="0" t="n">
        <f aca="false">TAN(RADIANS(R20/2))*TAN(RADIANS(R20/2))</f>
        <v>0.043020849758395</v>
      </c>
      <c r="V20" s="0" t="n">
        <f aca="false">4*DEGREES(U20*SIN(2*RADIANS(I20))-2*K20*SIN(RADIANS(J20))+4*K20*U20*SIN(RADIANS(J20))*COS(2*RADIANS(I20))-0.5*U20*U20*SIN(4*RADIANS(I20))-1.25*K20*K20*SIN(2*RADIANS(J20)))</f>
        <v>-10.7172818917461</v>
      </c>
      <c r="W20" s="0" t="n">
        <f aca="false">DEGREES(ACOS(COS(RADIANS(90.833))/(COS(RADIANS($B$2))*COS(RADIANS(T20)))-TAN(RADIANS($B$2))*TAN(RADIANS(T20))))</f>
        <v>81.1161768034556</v>
      </c>
      <c r="X20" s="5" t="n">
        <f aca="false">(720-4*$B$3-V20+$B$4*60)/1440</f>
        <v>0.533737001313713</v>
      </c>
      <c r="Y20" s="5" t="n">
        <f aca="false">(X20*1440-W20*4)/1440</f>
        <v>0.30841428797078</v>
      </c>
      <c r="Z20" s="5" t="n">
        <f aca="false">(X20*1440+W20*4)/1440</f>
        <v>0.759059714656645</v>
      </c>
      <c r="AA20" s="0" t="n">
        <f aca="false">8*W20</f>
        <v>648.929414427645</v>
      </c>
      <c r="AB20" s="0" t="n">
        <f aca="false">MOD(E20*1440+V20+4*$B$3-60*$B$4,1440)</f>
        <v>671.418718108254</v>
      </c>
      <c r="AC20" s="0" t="n">
        <f aca="false">IF(AB20/4&lt;0,AB20/4+180,AB20/4-180)</f>
        <v>-12.1453204729365</v>
      </c>
      <c r="AD20" s="0" t="n">
        <f aca="false">DEGREES(ACOS(SIN(RADIANS($B$2))*SIN(RADIANS(T20))+COS(RADIANS($B$2))*COS(RADIANS(T20))*COS(RADIANS(AC20))))</f>
        <v>46.6977008370714</v>
      </c>
      <c r="AE20" s="0" t="n">
        <f aca="false">90-AD20</f>
        <v>43.3022991629286</v>
      </c>
      <c r="AF20" s="0" t="n">
        <f aca="false">IF(AE20&gt;85,0,IF(AE20&gt;5,58.1/TAN(RADIANS(AE20))-0.07/POWER(TAN(RADIANS(AE20)),3)+0.000086/POWER(TAN(RADIANS(AE20)),5),IF(AE20&gt;-0.575,1735+AE20*(-518.2+AE20*(103.4+AE20*(-12.79+AE20*0.711))),-20.772/TAN(RADIANS(AE20)))))/3600</f>
        <v>0.0171015980765145</v>
      </c>
      <c r="AG20" s="0" t="n">
        <f aca="false">AE20+AF20</f>
        <v>43.3194007610051</v>
      </c>
      <c r="AH20" s="0" t="n">
        <f aca="false">IF(AC20&gt;0,MOD(DEGREES(ACOS(((SIN(RADIANS($B$2))*COS(RADIANS(AD20)))-SIN(RADIANS(T20)))/(COS(RADIANS($B$2))*SIN(RADIANS(AD20)))))+180,360),MOD(540-DEGREES(ACOS(((SIN(RADIANS($B$2))*COS(RADIANS(AD20)))-SIN(RADIANS(T20)))/(COS(RADIANS($B$2))*SIN(RADIANS(AD20))))),360))</f>
        <v>164.265651252592</v>
      </c>
    </row>
    <row r="21" customFormat="false" ht="15" hidden="false" customHeight="false" outlineLevel="0" collapsed="false">
      <c r="D21" s="4" t="n">
        <f aca="false">D20+1</f>
        <v>43485</v>
      </c>
      <c r="E21" s="5" t="n">
        <f aca="false">$B$5</f>
        <v>0.5</v>
      </c>
      <c r="F21" s="6" t="n">
        <f aca="false">D21+2415018.5+E21-$B$4/24</f>
        <v>2458504.25</v>
      </c>
      <c r="G21" s="7" t="n">
        <f aca="false">(F21-2451545)/36525</f>
        <v>0.190533880903491</v>
      </c>
      <c r="I21" s="0" t="n">
        <f aca="false">MOD(280.46646+G21*(36000.76983 + G21*0.0003032),360)</f>
        <v>299.832862230322</v>
      </c>
      <c r="J21" s="0" t="n">
        <f aca="false">357.52911+G21*(35999.05029 - 0.0001537*G21)</f>
        <v>7216.56786501384</v>
      </c>
      <c r="K21" s="0" t="n">
        <f aca="false">0.016708634-G21*(0.000042037+0.0000001267*G21)</f>
        <v>0.0167006199276381</v>
      </c>
      <c r="L21" s="0" t="n">
        <f aca="false">SIN(RADIANS(J21))*(1.914602-G21*(0.004817+0.000014*G21))+SIN(RADIANS(2*J21))*(0.019993-0.000101*G21)+SIN(RADIANS(3*J21))*0.000289</f>
        <v>0.556827067447961</v>
      </c>
      <c r="M21" s="0" t="n">
        <f aca="false">I21+L21</f>
        <v>300.389689297769</v>
      </c>
      <c r="N21" s="0" t="n">
        <f aca="false">J21+L21</f>
        <v>7217.12469208129</v>
      </c>
      <c r="O21" s="0" t="n">
        <f aca="false">(1.000001018*(1-K21*K21))/(1+K21*COS(RADIANS(N21)))</f>
        <v>0.984016981372836</v>
      </c>
      <c r="P21" s="0" t="n">
        <f aca="false">M21-0.00569-0.00478*SIN(RADIANS(125.04-1934.136*G21))</f>
        <v>300.379722314455</v>
      </c>
      <c r="Q21" s="0" t="n">
        <f aca="false">23+(26+((21.448-G21*(46.815+G21*(0.00059-G21*0.001813))))/60)/60</f>
        <v>23.436813374302</v>
      </c>
      <c r="R21" s="0" t="n">
        <f aca="false">Q21+0.00256*COS(RADIANS(125.04-1934.136*G21))</f>
        <v>23.4356702458131</v>
      </c>
      <c r="S21" s="0" t="n">
        <f aca="false">DEGREES(ATAN2(COS(RADIANS(P21)),COS(RADIANS(R21))*SIN(RADIANS(P21))))</f>
        <v>-57.4243585805731</v>
      </c>
      <c r="T21" s="0" t="n">
        <f aca="false">DEGREES(ASIN(SIN(RADIANS(R21))*SIN(RADIANS(P21))))</f>
        <v>-20.0664310363982</v>
      </c>
      <c r="U21" s="0" t="n">
        <f aca="false">TAN(RADIANS(R21/2))*TAN(RADIANS(R21/2))</f>
        <v>0.0430208564056698</v>
      </c>
      <c r="V21" s="0" t="n">
        <f aca="false">4*DEGREES(U21*SIN(2*RADIANS(I21))-2*K21*SIN(RADIANS(J21))+4*K21*U21*SIN(RADIANS(J21))*COS(2*RADIANS(I21))-0.5*U21*U21*SIN(4*RADIANS(I21))-1.25*K21*K21*SIN(2*RADIANS(J21)))</f>
        <v>-11.0160608697525</v>
      </c>
      <c r="W21" s="0" t="n">
        <f aca="false">DEGREES(ACOS(COS(RADIANS(90.833))/(COS(RADIANS($B$2))*COS(RADIANS(T21)))-TAN(RADIANS($B$2))*TAN(RADIANS(T21))))</f>
        <v>81.2293231185633</v>
      </c>
      <c r="X21" s="5" t="n">
        <f aca="false">(720-4*$B$3-V21+$B$4*60)/1440</f>
        <v>0.533944486715106</v>
      </c>
      <c r="Y21" s="5" t="n">
        <f aca="false">(X21*1440-W21*4)/1440</f>
        <v>0.30830747805243</v>
      </c>
      <c r="Z21" s="5" t="n">
        <f aca="false">(X21*1440+W21*4)/1440</f>
        <v>0.759581495377782</v>
      </c>
      <c r="AA21" s="0" t="n">
        <f aca="false">8*W21</f>
        <v>649.834584948507</v>
      </c>
      <c r="AB21" s="0" t="n">
        <f aca="false">MOD(E21*1440+V21+4*$B$3-60*$B$4,1440)</f>
        <v>671.119939130248</v>
      </c>
      <c r="AC21" s="0" t="n">
        <f aca="false">IF(AB21/4&lt;0,AB21/4+180,AB21/4-180)</f>
        <v>-12.2200152174381</v>
      </c>
      <c r="AD21" s="0" t="n">
        <f aca="false">DEGREES(ACOS(SIN(RADIANS($B$2))*SIN(RADIANS(T21))+COS(RADIANS($B$2))*COS(RADIANS(T21))*COS(RADIANS(AC21))))</f>
        <v>46.5089628350107</v>
      </c>
      <c r="AE21" s="0" t="n">
        <f aca="false">90-AD21</f>
        <v>43.4910371649893</v>
      </c>
      <c r="AF21" s="0" t="n">
        <f aca="false">IF(AE21&gt;85,0,IF(AE21&gt;5,58.1/TAN(RADIANS(AE21))-0.07/POWER(TAN(RADIANS(AE21)),3)+0.000086/POWER(TAN(RADIANS(AE21)),5),IF(AE21&gt;-0.575,1735+AE21*(-518.2+AE21*(103.4+AE21*(-12.79+AE21*0.711))),-20.772/TAN(RADIANS(AE21)))))/3600</f>
        <v>0.016989425663438</v>
      </c>
      <c r="AG21" s="0" t="n">
        <f aca="false">AE21+AF21</f>
        <v>43.5080265906528</v>
      </c>
      <c r="AH21" s="0" t="n">
        <f aca="false">IF(AC21&gt;0,MOD(DEGREES(ACOS(((SIN(RADIANS($B$2))*COS(RADIANS(AD21)))-SIN(RADIANS(T21)))/(COS(RADIANS($B$2))*SIN(RADIANS(AD21)))))+180,360),MOD(540-DEGREES(ACOS(((SIN(RADIANS($B$2))*COS(RADIANS(AD21)))-SIN(RADIANS(T21)))/(COS(RADIANS($B$2))*SIN(RADIANS(AD21))))),360))</f>
        <v>164.094692934017</v>
      </c>
    </row>
    <row r="22" customFormat="false" ht="15" hidden="false" customHeight="false" outlineLevel="0" collapsed="false">
      <c r="D22" s="4" t="n">
        <f aca="false">D21+1</f>
        <v>43486</v>
      </c>
      <c r="E22" s="5" t="n">
        <f aca="false">$B$5</f>
        <v>0.5</v>
      </c>
      <c r="F22" s="6" t="n">
        <f aca="false">D22+2415018.5+E22-$B$4/24</f>
        <v>2458505.25</v>
      </c>
      <c r="G22" s="7" t="n">
        <f aca="false">(F22-2451545)/36525</f>
        <v>0.190561259411362</v>
      </c>
      <c r="I22" s="0" t="n">
        <f aca="false">MOD(280.46646+G22*(36000.76983 + G22*0.0003032),360)</f>
        <v>300.818509593649</v>
      </c>
      <c r="J22" s="0" t="n">
        <f aca="false">357.52911+G22*(35999.05029 - 0.0001537*G22)</f>
        <v>7217.55346529396</v>
      </c>
      <c r="K22" s="0" t="n">
        <f aca="false">0.016708634-G22*(0.000042037+0.0000001267*G22)</f>
        <v>0.0167006187754058</v>
      </c>
      <c r="L22" s="0" t="n">
        <f aca="false">SIN(RADIANS(J22))*(1.914602-G22*(0.004817+0.000014*G22))+SIN(RADIANS(2*J22))*(0.019993-0.000101*G22)+SIN(RADIANS(3*J22))*0.000289</f>
        <v>0.588875349233851</v>
      </c>
      <c r="M22" s="0" t="n">
        <f aca="false">I22+L22</f>
        <v>301.407384942883</v>
      </c>
      <c r="N22" s="0" t="n">
        <f aca="false">J22+L22</f>
        <v>7218.14234064319</v>
      </c>
      <c r="O22" s="0" t="n">
        <f aca="false">(1.000001018*(1-K22*K22))/(1+K22*COS(RADIANS(N22)))</f>
        <v>0.984104019684109</v>
      </c>
      <c r="P22" s="0" t="n">
        <f aca="false">M22-0.00569-0.00478*SIN(RADIANS(125.04-1934.136*G22))</f>
        <v>301.397415988713</v>
      </c>
      <c r="Q22" s="0" t="n">
        <f aca="false">23+(26+((21.448-G22*(46.815+G22*(0.00059-G22*0.001813))))/60)/60</f>
        <v>23.4368130182671</v>
      </c>
      <c r="R22" s="0" t="n">
        <f aca="false">Q22+0.00256*COS(RADIANS(125.04-1934.136*G22))</f>
        <v>23.4356720072803</v>
      </c>
      <c r="S22" s="0" t="n">
        <f aca="false">DEGREES(ATAN2(COS(RADIANS(P22)),COS(RADIANS(R22))*SIN(RADIANS(P22))))</f>
        <v>-56.3675029811076</v>
      </c>
      <c r="T22" s="0" t="n">
        <f aca="false">DEGREES(ASIN(SIN(RADIANS(R22))*SIN(RADIANS(P22))))</f>
        <v>-19.8453718946415</v>
      </c>
      <c r="U22" s="0" t="n">
        <f aca="false">TAN(RADIANS(R22/2))*TAN(RADIANS(R22/2))</f>
        <v>0.043020863056632</v>
      </c>
      <c r="V22" s="0" t="n">
        <f aca="false">4*DEGREES(U22*SIN(2*RADIANS(I22))-2*K22*SIN(RADIANS(J22))+4*K22*U22*SIN(RADIANS(J22))*COS(2*RADIANS(I22))-0.5*U22*U22*SIN(4*RADIANS(I22))-1.25*K22*K22*SIN(2*RADIANS(J22)))</f>
        <v>-11.3024095907423</v>
      </c>
      <c r="W22" s="0" t="n">
        <f aca="false">DEGREES(ACOS(COS(RADIANS(90.833))/(COS(RADIANS($B$2))*COS(RADIANS(T22)))-TAN(RADIANS($B$2))*TAN(RADIANS(T22))))</f>
        <v>81.3454245151048</v>
      </c>
      <c r="X22" s="5" t="n">
        <f aca="false">(720-4*$B$3-V22+$B$4*60)/1440</f>
        <v>0.534143339993571</v>
      </c>
      <c r="Y22" s="5" t="n">
        <f aca="false">(X22*1440-W22*4)/1440</f>
        <v>0.308183827451613</v>
      </c>
      <c r="Z22" s="5" t="n">
        <f aca="false">(X22*1440+W22*4)/1440</f>
        <v>0.760102852535529</v>
      </c>
      <c r="AA22" s="0" t="n">
        <f aca="false">8*W22</f>
        <v>650.763396120839</v>
      </c>
      <c r="AB22" s="0" t="n">
        <f aca="false">MOD(E22*1440+V22+4*$B$3-60*$B$4,1440)</f>
        <v>670.833590409258</v>
      </c>
      <c r="AC22" s="0" t="n">
        <f aca="false">IF(AB22/4&lt;0,AB22/4+180,AB22/4-180)</f>
        <v>-12.2916023976856</v>
      </c>
      <c r="AD22" s="0" t="n">
        <f aca="false">DEGREES(ACOS(SIN(RADIANS($B$2))*SIN(RADIANS(T22))+COS(RADIANS($B$2))*COS(RADIANS(T22))*COS(RADIANS(AC22))))</f>
        <v>46.3137457751275</v>
      </c>
      <c r="AE22" s="0" t="n">
        <f aca="false">90-AD22</f>
        <v>43.6862542248725</v>
      </c>
      <c r="AF22" s="0" t="n">
        <f aca="false">IF(AE22&gt;85,0,IF(AE22&gt;5,58.1/TAN(RADIANS(AE22))-0.07/POWER(TAN(RADIANS(AE22)),3)+0.000086/POWER(TAN(RADIANS(AE22)),5),IF(AE22&gt;-0.575,1735+AE22*(-518.2+AE22*(103.4+AE22*(-12.79+AE22*0.711))),-20.772/TAN(RADIANS(AE22)))))/3600</f>
        <v>0.0168742129698453</v>
      </c>
      <c r="AG22" s="0" t="n">
        <f aca="false">AE22+AF22</f>
        <v>43.7031284378423</v>
      </c>
      <c r="AH22" s="0" t="n">
        <f aca="false">IF(AC22&gt;0,MOD(DEGREES(ACOS(((SIN(RADIANS($B$2))*COS(RADIANS(AD22)))-SIN(RADIANS(T22)))/(COS(RADIANS($B$2))*SIN(RADIANS(AD22)))))+180,360),MOD(540-DEGREES(ACOS(((SIN(RADIANS($B$2))*COS(RADIANS(AD22)))-SIN(RADIANS(T22)))/(COS(RADIANS($B$2))*SIN(RADIANS(AD22))))),360))</f>
        <v>163.924000985389</v>
      </c>
    </row>
    <row r="23" customFormat="false" ht="15" hidden="false" customHeight="false" outlineLevel="0" collapsed="false">
      <c r="D23" s="4" t="n">
        <f aca="false">D22+1</f>
        <v>43487</v>
      </c>
      <c r="E23" s="5" t="n">
        <f aca="false">$B$5</f>
        <v>0.5</v>
      </c>
      <c r="F23" s="6" t="n">
        <f aca="false">D23+2415018.5+E23-$B$4/24</f>
        <v>2458506.25</v>
      </c>
      <c r="G23" s="7" t="n">
        <f aca="false">(F23-2451545)/36525</f>
        <v>0.190588637919233</v>
      </c>
      <c r="I23" s="0" t="n">
        <f aca="false">MOD(280.46646+G23*(36000.76983 + G23*0.0003032),360)</f>
        <v>301.804156956977</v>
      </c>
      <c r="J23" s="0" t="n">
        <f aca="false">357.52911+G23*(35999.05029 - 0.0001537*G23)</f>
        <v>7218.53906557408</v>
      </c>
      <c r="K23" s="0" t="n">
        <f aca="false">0.016708634-G23*(0.000042037+0.0000001267*G23)</f>
        <v>0.0167006176231733</v>
      </c>
      <c r="L23" s="0" t="n">
        <f aca="false">SIN(RADIANS(J23))*(1.914602-G23*(0.004817+0.000014*G23))+SIN(RADIANS(2*J23))*(0.019993-0.000101*G23)+SIN(RADIANS(3*J23))*0.000289</f>
        <v>0.620738638233154</v>
      </c>
      <c r="M23" s="0" t="n">
        <f aca="false">I23+L23</f>
        <v>302.42489559521</v>
      </c>
      <c r="N23" s="0" t="n">
        <f aca="false">J23+L23</f>
        <v>7219.15980421231</v>
      </c>
      <c r="O23" s="0" t="n">
        <f aca="false">(1.000001018*(1-K23*K23))/(1+K23*COS(RADIANS(N23)))</f>
        <v>0.984195906968961</v>
      </c>
      <c r="P23" s="0" t="n">
        <f aca="false">M23-0.00569-0.00478*SIN(RADIANS(125.04-1934.136*G23))</f>
        <v>302.41492467384</v>
      </c>
      <c r="Q23" s="0" t="n">
        <f aca="false">23+(26+((21.448-G23*(46.815+G23*(0.00059-G23*0.001813))))/60)/60</f>
        <v>23.4368126622322</v>
      </c>
      <c r="R23" s="0" t="n">
        <f aca="false">Q23+0.00256*COS(RADIANS(125.04-1934.136*G23))</f>
        <v>23.4356737697222</v>
      </c>
      <c r="S23" s="0" t="n">
        <f aca="false">DEGREES(ATAN2(COS(RADIANS(P23)),COS(RADIANS(R23))*SIN(RADIANS(P23))))</f>
        <v>-55.3138189736611</v>
      </c>
      <c r="T23" s="0" t="n">
        <f aca="false">DEGREES(ASIN(SIN(RADIANS(R23))*SIN(RADIANS(P23))))</f>
        <v>-19.6181472309488</v>
      </c>
      <c r="U23" s="0" t="n">
        <f aca="false">TAN(RADIANS(R23/2))*TAN(RADIANS(R23/2))</f>
        <v>0.0430208697112747</v>
      </c>
      <c r="V23" s="0" t="n">
        <f aca="false">4*DEGREES(U23*SIN(2*RADIANS(I23))-2*K23*SIN(RADIANS(J23))+4*K23*U23*SIN(RADIANS(J23))*COS(2*RADIANS(I23))-0.5*U23*U23*SIN(4*RADIANS(I23))-1.25*K23*K23*SIN(2*RADIANS(J23)))</f>
        <v>-11.5761187882661</v>
      </c>
      <c r="W23" s="0" t="n">
        <f aca="false">DEGREES(ACOS(COS(RADIANS(90.833))/(COS(RADIANS($B$2))*COS(RADIANS(T23)))-TAN(RADIANS($B$2))*TAN(RADIANS(T23))))</f>
        <v>81.4644057421669</v>
      </c>
      <c r="X23" s="5" t="n">
        <f aca="false">(720-4*$B$3-V23+$B$4*60)/1440</f>
        <v>0.534333415825185</v>
      </c>
      <c r="Y23" s="5" t="n">
        <f aca="false">(X23*1440-W23*4)/1440</f>
        <v>0.308043399874721</v>
      </c>
      <c r="Z23" s="5" t="n">
        <f aca="false">(X23*1440+W23*4)/1440</f>
        <v>0.760623431775648</v>
      </c>
      <c r="AA23" s="0" t="n">
        <f aca="false">8*W23</f>
        <v>651.715245937335</v>
      </c>
      <c r="AB23" s="0" t="n">
        <f aca="false">MOD(E23*1440+V23+4*$B$3-60*$B$4,1440)</f>
        <v>670.559881211734</v>
      </c>
      <c r="AC23" s="0" t="n">
        <f aca="false">IF(AB23/4&lt;0,AB23/4+180,AB23/4-180)</f>
        <v>-12.3600296970665</v>
      </c>
      <c r="AD23" s="0" t="n">
        <f aca="false">DEGREES(ACOS(SIN(RADIANS($B$2))*SIN(RADIANS(T23))+COS(RADIANS($B$2))*COS(RADIANS(T23))*COS(RADIANS(AC23))))</f>
        <v>46.112122879405</v>
      </c>
      <c r="AE23" s="0" t="n">
        <f aca="false">90-AD23</f>
        <v>43.887877120595</v>
      </c>
      <c r="AF23" s="0" t="n">
        <f aca="false">IF(AE23&gt;85,0,IF(AE23&gt;5,58.1/TAN(RADIANS(AE23))-0.07/POWER(TAN(RADIANS(AE23)),3)+0.000086/POWER(TAN(RADIANS(AE23)),5),IF(AE23&gt;-0.575,1735+AE23*(-518.2+AE23*(103.4+AE23*(-12.79+AE23*0.711))),-20.772/TAN(RADIANS(AE23)))))/3600</f>
        <v>0.0167560728726269</v>
      </c>
      <c r="AG23" s="0" t="n">
        <f aca="false">AE23+AF23</f>
        <v>43.9046331934676</v>
      </c>
      <c r="AH23" s="0" t="n">
        <f aca="false">IF(AC23&gt;0,MOD(DEGREES(ACOS(((SIN(RADIANS($B$2))*COS(RADIANS(AD23)))-SIN(RADIANS(T23)))/(COS(RADIANS($B$2))*SIN(RADIANS(AD23)))))+180,360),MOD(540-DEGREES(ACOS(((SIN(RADIANS($B$2))*COS(RADIANS(AD23)))-SIN(RADIANS(T23)))/(COS(RADIANS($B$2))*SIN(RADIANS(AD23))))),360))</f>
        <v>163.75362738463</v>
      </c>
    </row>
    <row r="24" customFormat="false" ht="15" hidden="false" customHeight="false" outlineLevel="0" collapsed="false">
      <c r="D24" s="4" t="n">
        <f aca="false">D23+1</f>
        <v>43488</v>
      </c>
      <c r="E24" s="5" t="n">
        <f aca="false">$B$5</f>
        <v>0.5</v>
      </c>
      <c r="F24" s="6" t="n">
        <f aca="false">D24+2415018.5+E24-$B$4/24</f>
        <v>2458507.25</v>
      </c>
      <c r="G24" s="7" t="n">
        <f aca="false">(F24-2451545)/36525</f>
        <v>0.190616016427105</v>
      </c>
      <c r="I24" s="0" t="n">
        <f aca="false">MOD(280.46646+G24*(36000.76983 + G24*0.0003032),360)</f>
        <v>302.789804320306</v>
      </c>
      <c r="J24" s="0" t="n">
        <f aca="false">357.52911+G24*(35999.05029 - 0.0001537*G24)</f>
        <v>7219.5246658542</v>
      </c>
      <c r="K24" s="0" t="n">
        <f aca="false">0.016708634-G24*(0.000042037+0.0000001267*G24)</f>
        <v>0.0167006164709406</v>
      </c>
      <c r="L24" s="0" t="n">
        <f aca="false">SIN(RADIANS(J24))*(1.914602-G24*(0.004817+0.000014*G24))+SIN(RADIANS(2*J24))*(0.019993-0.000101*G24)+SIN(RADIANS(3*J24))*0.000289</f>
        <v>0.652406992584252</v>
      </c>
      <c r="M24" s="0" t="n">
        <f aca="false">I24+L24</f>
        <v>303.44221131289</v>
      </c>
      <c r="N24" s="0" t="n">
        <f aca="false">J24+L24</f>
        <v>7220.17707284679</v>
      </c>
      <c r="O24" s="0" t="n">
        <f aca="false">(1.000001018*(1-K24*K24))/(1+K24*COS(RADIANS(N24)))</f>
        <v>0.98429261334881</v>
      </c>
      <c r="P24" s="0" t="n">
        <f aca="false">M24-0.00569-0.00478*SIN(RADIANS(125.04-1934.136*G24))</f>
        <v>303.432238427977</v>
      </c>
      <c r="Q24" s="0" t="n">
        <f aca="false">23+(26+((21.448-G24*(46.815+G24*(0.00059-G24*0.001813))))/60)/60</f>
        <v>23.4368123061973</v>
      </c>
      <c r="R24" s="0" t="n">
        <f aca="false">Q24+0.00256*COS(RADIANS(125.04-1934.136*G24))</f>
        <v>23.4356755331369</v>
      </c>
      <c r="S24" s="0" t="n">
        <f aca="false">DEGREES(ATAN2(COS(RADIANS(P24)),COS(RADIANS(R24))*SIN(RADIANS(P24))))</f>
        <v>-54.2633504849268</v>
      </c>
      <c r="T24" s="0" t="n">
        <f aca="false">DEGREES(ASIN(SIN(RADIANS(R24))*SIN(RADIANS(P24))))</f>
        <v>-19.3848570703199</v>
      </c>
      <c r="U24" s="0" t="n">
        <f aca="false">TAN(RADIANS(R24/2))*TAN(RADIANS(R24/2))</f>
        <v>0.0430208763695911</v>
      </c>
      <c r="V24" s="0" t="n">
        <f aca="false">4*DEGREES(U24*SIN(2*RADIANS(I24))-2*K24*SIN(RADIANS(J24))+4*K24*U24*SIN(RADIANS(J24))*COS(2*RADIANS(I24))-0.5*U24*U24*SIN(4*RADIANS(I24))-1.25*K24*K24*SIN(2*RADIANS(J24)))</f>
        <v>-11.8369978630108</v>
      </c>
      <c r="W24" s="0" t="n">
        <f aca="false">DEGREES(ACOS(COS(RADIANS(90.833))/(COS(RADIANS($B$2))*COS(RADIANS(T24)))-TAN(RADIANS($B$2))*TAN(RADIANS(T24))))</f>
        <v>81.5861913105784</v>
      </c>
      <c r="X24" s="5" t="n">
        <f aca="false">(720-4*$B$3-V24+$B$4*60)/1440</f>
        <v>0.534514581849313</v>
      </c>
      <c r="Y24" s="5" t="n">
        <f aca="false">(X24*1440-W24*4)/1440</f>
        <v>0.307886272653262</v>
      </c>
      <c r="Z24" s="5" t="n">
        <f aca="false">(X24*1440+W24*4)/1440</f>
        <v>0.761142891045364</v>
      </c>
      <c r="AA24" s="0" t="n">
        <f aca="false">8*W24</f>
        <v>652.689530484627</v>
      </c>
      <c r="AB24" s="0" t="n">
        <f aca="false">MOD(E24*1440+V24+4*$B$3-60*$B$4,1440)</f>
        <v>670.299002136989</v>
      </c>
      <c r="AC24" s="0" t="n">
        <f aca="false">IF(AB24/4&lt;0,AB24/4+180,AB24/4-180)</f>
        <v>-12.4252494657527</v>
      </c>
      <c r="AD24" s="0" t="n">
        <f aca="false">DEGREES(ACOS(SIN(RADIANS($B$2))*SIN(RADIANS(T24))+COS(RADIANS($B$2))*COS(RADIANS(T24))*COS(RADIANS(AC24))))</f>
        <v>45.90416966459</v>
      </c>
      <c r="AE24" s="0" t="n">
        <f aca="false">90-AD24</f>
        <v>44.09583033541</v>
      </c>
      <c r="AF24" s="0" t="n">
        <f aca="false">IF(AE24&gt;85,0,IF(AE24&gt;5,58.1/TAN(RADIANS(AE24))-0.07/POWER(TAN(RADIANS(AE24)),3)+0.000086/POWER(TAN(RADIANS(AE24)),5),IF(AE24&gt;-0.575,1735+AE24*(-518.2+AE24*(103.4+AE24*(-12.79+AE24*0.711))),-20.772/TAN(RADIANS(AE24)))))/3600</f>
        <v>0.0166351188856271</v>
      </c>
      <c r="AG24" s="0" t="n">
        <f aca="false">AE24+AF24</f>
        <v>44.1124654542957</v>
      </c>
      <c r="AH24" s="0" t="n">
        <f aca="false">IF(AC24&gt;0,MOD(DEGREES(ACOS(((SIN(RADIANS($B$2))*COS(RADIANS(AD24)))-SIN(RADIANS(T24)))/(COS(RADIANS($B$2))*SIN(RADIANS(AD24)))))+180,360),MOD(540-DEGREES(ACOS(((SIN(RADIANS($B$2))*COS(RADIANS(AD24)))-SIN(RADIANS(T24)))/(COS(RADIANS($B$2))*SIN(RADIANS(AD24))))),360))</f>
        <v>163.583621726426</v>
      </c>
    </row>
    <row r="25" customFormat="false" ht="15" hidden="false" customHeight="false" outlineLevel="0" collapsed="false">
      <c r="D25" s="4" t="n">
        <f aca="false">D24+1</f>
        <v>43489</v>
      </c>
      <c r="E25" s="5" t="n">
        <f aca="false">$B$5</f>
        <v>0.5</v>
      </c>
      <c r="F25" s="6" t="n">
        <f aca="false">D25+2415018.5+E25-$B$4/24</f>
        <v>2458508.25</v>
      </c>
      <c r="G25" s="7" t="n">
        <f aca="false">(F25-2451545)/36525</f>
        <v>0.190643394934976</v>
      </c>
      <c r="I25" s="0" t="n">
        <f aca="false">MOD(280.46646+G25*(36000.76983 + G25*0.0003032),360)</f>
        <v>303.775451683633</v>
      </c>
      <c r="J25" s="0" t="n">
        <f aca="false">357.52911+G25*(35999.05029 - 0.0001537*G25)</f>
        <v>7220.51026613432</v>
      </c>
      <c r="K25" s="0" t="n">
        <f aca="false">0.016708634-G25*(0.000042037+0.0000001267*G25)</f>
        <v>0.0167006153187078</v>
      </c>
      <c r="L25" s="0" t="n">
        <f aca="false">SIN(RADIANS(J25))*(1.914602-G25*(0.004817+0.000014*G25))+SIN(RADIANS(2*J25))*(0.019993-0.000101*G25)+SIN(RADIANS(3*J25))*0.000289</f>
        <v>0.683870542261762</v>
      </c>
      <c r="M25" s="0" t="n">
        <f aca="false">I25+L25</f>
        <v>304.459322225895</v>
      </c>
      <c r="N25" s="0" t="n">
        <f aca="false">J25+L25</f>
        <v>7221.19413667658</v>
      </c>
      <c r="O25" s="0" t="n">
        <f aca="false">(1.000001018*(1-K25*K25))/(1+K25*COS(RADIANS(N25)))</f>
        <v>0.984394107395881</v>
      </c>
      <c r="P25" s="0" t="n">
        <f aca="false">M25-0.00569-0.00478*SIN(RADIANS(125.04-1934.136*G25))</f>
        <v>304.449347381096</v>
      </c>
      <c r="Q25" s="0" t="n">
        <f aca="false">23+(26+((21.448-G25*(46.815+G25*(0.00059-G25*0.001813))))/60)/60</f>
        <v>23.4368119501624</v>
      </c>
      <c r="R25" s="0" t="n">
        <f aca="false">Q25+0.00256*COS(RADIANS(125.04-1934.136*G25))</f>
        <v>23.4356772975226</v>
      </c>
      <c r="S25" s="0" t="n">
        <f aca="false">DEGREES(ATAN2(COS(RADIANS(P25)),COS(RADIANS(R25))*SIN(RADIANS(P25))))</f>
        <v>-53.2161366956256</v>
      </c>
      <c r="T25" s="0" t="n">
        <f aca="false">DEGREES(ASIN(SIN(RADIANS(R25))*SIN(RADIANS(P25))))</f>
        <v>-19.1456031342089</v>
      </c>
      <c r="U25" s="0" t="n">
        <f aca="false">TAN(RADIANS(R25/2))*TAN(RADIANS(R25/2))</f>
        <v>0.0430208830315745</v>
      </c>
      <c r="V25" s="0" t="n">
        <f aca="false">4*DEGREES(U25*SIN(2*RADIANS(I25))-2*K25*SIN(RADIANS(J25))+4*K25*U25*SIN(RADIANS(J25))*COS(2*RADIANS(I25))-0.5*U25*U25*SIN(4*RADIANS(I25))-1.25*K25*K25*SIN(2*RADIANS(J25)))</f>
        <v>-12.0848749459723</v>
      </c>
      <c r="W25" s="0" t="n">
        <f aca="false">DEGREES(ACOS(COS(RADIANS(90.833))/(COS(RADIANS($B$2))*COS(RADIANS(T25)))-TAN(RADIANS($B$2))*TAN(RADIANS(T25))))</f>
        <v>81.7107056299775</v>
      </c>
      <c r="X25" s="5" t="n">
        <f aca="false">(720-4*$B$3-V25+$B$4*60)/1440</f>
        <v>0.534686718712481</v>
      </c>
      <c r="Y25" s="5" t="n">
        <f aca="false">(X25*1440-W25*4)/1440</f>
        <v>0.307712536406988</v>
      </c>
      <c r="Z25" s="5" t="n">
        <f aca="false">(X25*1440+W25*4)/1440</f>
        <v>0.761660901017974</v>
      </c>
      <c r="AA25" s="0" t="n">
        <f aca="false">8*W25</f>
        <v>653.68564503982</v>
      </c>
      <c r="AB25" s="0" t="n">
        <f aca="false">MOD(E25*1440+V25+4*$B$3-60*$B$4,1440)</f>
        <v>670.051125054028</v>
      </c>
      <c r="AC25" s="0" t="n">
        <f aca="false">IF(AB25/4&lt;0,AB25/4+180,AB25/4-180)</f>
        <v>-12.487218736493</v>
      </c>
      <c r="AD25" s="0" t="n">
        <f aca="false">DEGREES(ACOS(SIN(RADIANS($B$2))*SIN(RADIANS(T25))+COS(RADIANS($B$2))*COS(RADIANS(T25))*COS(RADIANS(AC25))))</f>
        <v>45.6899638942674</v>
      </c>
      <c r="AE25" s="0" t="n">
        <f aca="false">90-AD25</f>
        <v>44.3100361057327</v>
      </c>
      <c r="AF25" s="0" t="n">
        <f aca="false">IF(AE25&gt;85,0,IF(AE25&gt;5,58.1/TAN(RADIANS(AE25))-0.07/POWER(TAN(RADIANS(AE25)),3)+0.000086/POWER(TAN(RADIANS(AE25)),5),IF(AE25&gt;-0.575,1735+AE25*(-518.2+AE25*(103.4+AE25*(-12.79+AE25*0.711))),-20.772/TAN(RADIANS(AE25)))))/3600</f>
        <v>0.0165114649080636</v>
      </c>
      <c r="AG25" s="0" t="n">
        <f aca="false">AE25+AF25</f>
        <v>44.3265475706407</v>
      </c>
      <c r="AH25" s="0" t="n">
        <f aca="false">IF(AC25&gt;0,MOD(DEGREES(ACOS(((SIN(RADIANS($B$2))*COS(RADIANS(AD25)))-SIN(RADIANS(T25)))/(COS(RADIANS($B$2))*SIN(RADIANS(AD25)))))+180,360),MOD(540-DEGREES(ACOS(((SIN(RADIANS($B$2))*COS(RADIANS(AD25)))-SIN(RADIANS(T25)))/(COS(RADIANS($B$2))*SIN(RADIANS(AD25))))),360))</f>
        <v>163.414031129379</v>
      </c>
    </row>
    <row r="26" customFormat="false" ht="15" hidden="false" customHeight="false" outlineLevel="0" collapsed="false">
      <c r="D26" s="4" t="n">
        <f aca="false">D25+1</f>
        <v>43490</v>
      </c>
      <c r="E26" s="5" t="n">
        <f aca="false">$B$5</f>
        <v>0.5</v>
      </c>
      <c r="F26" s="6" t="n">
        <f aca="false">D26+2415018.5+E26-$B$4/24</f>
        <v>2458509.25</v>
      </c>
      <c r="G26" s="7" t="n">
        <f aca="false">(F26-2451545)/36525</f>
        <v>0.190670773442847</v>
      </c>
      <c r="I26" s="0" t="n">
        <f aca="false">MOD(280.46646+G26*(36000.76983 + G26*0.0003032),360)</f>
        <v>304.761099046963</v>
      </c>
      <c r="J26" s="0" t="n">
        <f aca="false">357.52911+G26*(35999.05029 - 0.0001537*G26)</f>
        <v>7221.49586641444</v>
      </c>
      <c r="K26" s="0" t="n">
        <f aca="false">0.016708634-G26*(0.000042037+0.0000001267*G26)</f>
        <v>0.0167006141664747</v>
      </c>
      <c r="L26" s="0" t="n">
        <f aca="false">SIN(RADIANS(J26))*(1.914602-G26*(0.004817+0.000014*G26))+SIN(RADIANS(2*J26))*(0.019993-0.000101*G26)+SIN(RADIANS(3*J26))*0.000289</f>
        <v>0.715119492616257</v>
      </c>
      <c r="M26" s="0" t="n">
        <f aca="false">I26+L26</f>
        <v>305.476218539579</v>
      </c>
      <c r="N26" s="0" t="n">
        <f aca="false">J26+L26</f>
        <v>7222.21098590706</v>
      </c>
      <c r="O26" s="0" t="n">
        <f aca="false">(1.000001018*(1-K26*K26))/(1+K26*COS(RADIANS(N26)))</f>
        <v>0.984500356146129</v>
      </c>
      <c r="P26" s="0" t="n">
        <f aca="false">M26-0.00569-0.00478*SIN(RADIANS(125.04-1934.136*G26))</f>
        <v>305.466241738555</v>
      </c>
      <c r="Q26" s="0" t="n">
        <f aca="false">23+(26+((21.448-G26*(46.815+G26*(0.00059-G26*0.001813))))/60)/60</f>
        <v>23.4368115941275</v>
      </c>
      <c r="R26" s="0" t="n">
        <f aca="false">Q26+0.00256*COS(RADIANS(125.04-1934.136*G26))</f>
        <v>23.4356790628775</v>
      </c>
      <c r="S26" s="0" t="n">
        <f aca="false">DEGREES(ATAN2(COS(RADIANS(P26)),COS(RADIANS(R26))*SIN(RADIANS(P26))))</f>
        <v>-52.1722120704847</v>
      </c>
      <c r="T26" s="0" t="n">
        <f aca="false">DEGREES(ASIN(SIN(RADIANS(R26))*SIN(RADIANS(P26))))</f>
        <v>-18.9004887303524</v>
      </c>
      <c r="U26" s="0" t="n">
        <f aca="false">TAN(RADIANS(R26/2))*TAN(RADIANS(R26/2))</f>
        <v>0.0430208896972179</v>
      </c>
      <c r="V26" s="0" t="n">
        <f aca="false">4*DEGREES(U26*SIN(2*RADIANS(I26))-2*K26*SIN(RADIANS(J26))+4*K26*U26*SIN(RADIANS(J26))*COS(2*RADIANS(I26))-0.5*U26*U26*SIN(4*RADIANS(I26))-1.25*K26*K26*SIN(2*RADIANS(J26)))</f>
        <v>-12.3195969227796</v>
      </c>
      <c r="W26" s="0" t="n">
        <f aca="false">DEGREES(ACOS(COS(RADIANS(90.833))/(COS(RADIANS($B$2))*COS(RADIANS(T26)))-TAN(RADIANS($B$2))*TAN(RADIANS(T26))))</f>
        <v>81.8378731401523</v>
      </c>
      <c r="X26" s="5" t="n">
        <f aca="false">(720-4*$B$3-V26+$B$4*60)/1440</f>
        <v>0.534849720085264</v>
      </c>
      <c r="Y26" s="5" t="n">
        <f aca="false">(X26*1440-W26*4)/1440</f>
        <v>0.307522294695952</v>
      </c>
      <c r="Z26" s="5" t="n">
        <f aca="false">(X26*1440+W26*4)/1440</f>
        <v>0.762177145474576</v>
      </c>
      <c r="AA26" s="0" t="n">
        <f aca="false">8*W26</f>
        <v>654.702985121219</v>
      </c>
      <c r="AB26" s="0" t="n">
        <f aca="false">MOD(E26*1440+V26+4*$B$3-60*$B$4,1440)</f>
        <v>669.81640307722</v>
      </c>
      <c r="AC26" s="0" t="n">
        <f aca="false">IF(AB26/4&lt;0,AB26/4+180,AB26/4-180)</f>
        <v>-12.5458992306949</v>
      </c>
      <c r="AD26" s="0" t="n">
        <f aca="false">DEGREES(ACOS(SIN(RADIANS($B$2))*SIN(RADIANS(T26))+COS(RADIANS($B$2))*COS(RADIANS(T26))*COS(RADIANS(AC26))))</f>
        <v>45.4695855308018</v>
      </c>
      <c r="AE26" s="0" t="n">
        <f aca="false">90-AD26</f>
        <v>44.5304144691982</v>
      </c>
      <c r="AF26" s="0" t="n">
        <f aca="false">IF(AE26&gt;85,0,IF(AE26&gt;5,58.1/TAN(RADIANS(AE26))-0.07/POWER(TAN(RADIANS(AE26)),3)+0.000086/POWER(TAN(RADIANS(AE26)),5),IF(AE26&gt;-0.575,1735+AE26*(-518.2+AE26*(103.4+AE26*(-12.79+AE26*0.711))),-20.772/TAN(RADIANS(AE26)))))/3600</f>
        <v>0.0163852249820395</v>
      </c>
      <c r="AG26" s="0" t="n">
        <f aca="false">AE26+AF26</f>
        <v>44.5467996941802</v>
      </c>
      <c r="AH26" s="0" t="n">
        <f aca="false">IF(AC26&gt;0,MOD(DEGREES(ACOS(((SIN(RADIANS($B$2))*COS(RADIANS(AD26)))-SIN(RADIANS(T26)))/(COS(RADIANS($B$2))*SIN(RADIANS(AD26)))))+180,360),MOD(540-DEGREES(ACOS(((SIN(RADIANS($B$2))*COS(RADIANS(AD26)))-SIN(RADIANS(T26)))/(COS(RADIANS($B$2))*SIN(RADIANS(AD26))))),360))</f>
        <v>163.244900142903</v>
      </c>
    </row>
    <row r="27" customFormat="false" ht="15" hidden="false" customHeight="false" outlineLevel="0" collapsed="false">
      <c r="D27" s="4" t="n">
        <f aca="false">D26+1</f>
        <v>43491</v>
      </c>
      <c r="E27" s="5" t="n">
        <f aca="false">$B$5</f>
        <v>0.5</v>
      </c>
      <c r="F27" s="6" t="n">
        <f aca="false">D27+2415018.5+E27-$B$4/24</f>
        <v>2458510.25</v>
      </c>
      <c r="G27" s="7" t="n">
        <f aca="false">(F27-2451545)/36525</f>
        <v>0.190698151950719</v>
      </c>
      <c r="I27" s="0" t="n">
        <f aca="false">MOD(280.46646+G27*(36000.76983 + G27*0.0003032),360)</f>
        <v>305.746746410294</v>
      </c>
      <c r="J27" s="0" t="n">
        <f aca="false">357.52911+G27*(35999.05029 - 0.0001537*G27)</f>
        <v>7222.48146669456</v>
      </c>
      <c r="K27" s="0" t="n">
        <f aca="false">0.016708634-G27*(0.000042037+0.0000001267*G27)</f>
        <v>0.0167006130142415</v>
      </c>
      <c r="L27" s="0" t="n">
        <f aca="false">SIN(RADIANS(J27))*(1.914602-G27*(0.004817+0.000014*G27))+SIN(RADIANS(2*J27))*(0.019993-0.000101*G27)+SIN(RADIANS(3*J27))*0.000289</f>
        <v>0.74614412787237</v>
      </c>
      <c r="M27" s="0" t="n">
        <f aca="false">I27+L27</f>
        <v>306.492890538166</v>
      </c>
      <c r="N27" s="0" t="n">
        <f aca="false">J27+L27</f>
        <v>7223.22761082243</v>
      </c>
      <c r="O27" s="0" t="n">
        <f aca="false">(1.000001018*(1-K27*K27))/(1+K27*COS(RADIANS(N27)))</f>
        <v>0.98461132511276</v>
      </c>
      <c r="P27" s="0" t="n">
        <f aca="false">M27-0.00569-0.00478*SIN(RADIANS(125.04-1934.136*G27))</f>
        <v>306.482911784579</v>
      </c>
      <c r="Q27" s="0" t="n">
        <f aca="false">23+(26+((21.448-G27*(46.815+G27*(0.00059-G27*0.001813))))/60)/60</f>
        <v>23.4368112380927</v>
      </c>
      <c r="R27" s="0" t="n">
        <f aca="false">Q27+0.00256*COS(RADIANS(125.04-1934.136*G27))</f>
        <v>23.4356808291998</v>
      </c>
      <c r="S27" s="0" t="n">
        <f aca="false">DEGREES(ATAN2(COS(RADIANS(P27)),COS(RADIANS(R27))*SIN(RADIANS(P27))))</f>
        <v>-51.1316063973999</v>
      </c>
      <c r="T27" s="0" t="n">
        <f aca="false">DEGREES(ASIN(SIN(RADIANS(R27))*SIN(RADIANS(P27))))</f>
        <v>-18.6496186443308</v>
      </c>
      <c r="U27" s="0" t="n">
        <f aca="false">TAN(RADIANS(R27/2))*TAN(RADIANS(R27/2))</f>
        <v>0.0430208963665145</v>
      </c>
      <c r="V27" s="0" t="n">
        <f aca="false">4*DEGREES(U27*SIN(2*RADIANS(I27))-2*K27*SIN(RADIANS(J27))+4*K27*U27*SIN(RADIANS(J27))*COS(2*RADIANS(I27))-0.5*U27*U27*SIN(4*RADIANS(I27))-1.25*K27*K27*SIN(2*RADIANS(J27)))</f>
        <v>-12.5410294198608</v>
      </c>
      <c r="W27" s="0" t="n">
        <f aca="false">DEGREES(ACOS(COS(RADIANS(90.833))/(COS(RADIANS($B$2))*COS(RADIANS(T27)))-TAN(RADIANS($B$2))*TAN(RADIANS(T27))))</f>
        <v>81.9676184363682</v>
      </c>
      <c r="X27" s="5" t="n">
        <f aca="false">(720-4*$B$3-V27+$B$4*60)/1440</f>
        <v>0.535003492652681</v>
      </c>
      <c r="Y27" s="5" t="n">
        <f aca="false">(X27*1440-W27*4)/1440</f>
        <v>0.307315663662769</v>
      </c>
      <c r="Z27" s="5" t="n">
        <f aca="false">(X27*1440+W27*4)/1440</f>
        <v>0.762691321642593</v>
      </c>
      <c r="AA27" s="0" t="n">
        <f aca="false">8*W27</f>
        <v>655.740947490946</v>
      </c>
      <c r="AB27" s="0" t="n">
        <f aca="false">MOD(E27*1440+V27+4*$B$3-60*$B$4,1440)</f>
        <v>669.594970580139</v>
      </c>
      <c r="AC27" s="0" t="n">
        <f aca="false">IF(AB27/4&lt;0,AB27/4+180,AB27/4-180)</f>
        <v>-12.6012573549652</v>
      </c>
      <c r="AD27" s="0" t="n">
        <f aca="false">DEGREES(ACOS(SIN(RADIANS($B$2))*SIN(RADIANS(T27))+COS(RADIANS($B$2))*COS(RADIANS(T27))*COS(RADIANS(AC27))))</f>
        <v>45.2431166871655</v>
      </c>
      <c r="AE27" s="0" t="n">
        <f aca="false">90-AD27</f>
        <v>44.7568833128345</v>
      </c>
      <c r="AF27" s="0" t="n">
        <f aca="false">IF(AE27&gt;85,0,IF(AE27&gt;5,58.1/TAN(RADIANS(AE27))-0.07/POWER(TAN(RADIANS(AE27)),3)+0.000086/POWER(TAN(RADIANS(AE27)),5),IF(AE27&gt;-0.575,1735+AE27*(-518.2+AE27*(103.4+AE27*(-12.79+AE27*0.711))),-20.772/TAN(RADIANS(AE27)))))/3600</f>
        <v>0.0162565130598106</v>
      </c>
      <c r="AG27" s="0" t="n">
        <f aca="false">AE27+AF27</f>
        <v>44.7731398258943</v>
      </c>
      <c r="AH27" s="0" t="n">
        <f aca="false">IF(AC27&gt;0,MOD(DEGREES(ACOS(((SIN(RADIANS($B$2))*COS(RADIANS(AD27)))-SIN(RADIANS(T27)))/(COS(RADIANS($B$2))*SIN(RADIANS(AD27)))))+180,360),MOD(540-DEGREES(ACOS(((SIN(RADIANS($B$2))*COS(RADIANS(AD27)))-SIN(RADIANS(T27)))/(COS(RADIANS($B$2))*SIN(RADIANS(AD27))))),360))</f>
        <v>163.076270654095</v>
      </c>
    </row>
    <row r="28" customFormat="false" ht="15" hidden="false" customHeight="false" outlineLevel="0" collapsed="false">
      <c r="D28" s="4" t="n">
        <f aca="false">D27+1</f>
        <v>43492</v>
      </c>
      <c r="E28" s="5" t="n">
        <f aca="false">$B$5</f>
        <v>0.5</v>
      </c>
      <c r="F28" s="6" t="n">
        <f aca="false">D28+2415018.5+E28-$B$4/24</f>
        <v>2458511.25</v>
      </c>
      <c r="G28" s="7" t="n">
        <f aca="false">(F28-2451545)/36525</f>
        <v>0.19072553045859</v>
      </c>
      <c r="I28" s="0" t="n">
        <f aca="false">MOD(280.46646+G28*(36000.76983 + G28*0.0003032),360)</f>
        <v>306.732393773625</v>
      </c>
      <c r="J28" s="0" t="n">
        <f aca="false">357.52911+G28*(35999.05029 - 0.0001537*G28)</f>
        <v>7223.46706697468</v>
      </c>
      <c r="K28" s="0" t="n">
        <f aca="false">0.016708634-G28*(0.000042037+0.0000001267*G28)</f>
        <v>0.016700611862008</v>
      </c>
      <c r="L28" s="0" t="n">
        <f aca="false">SIN(RADIANS(J28))*(1.914602-G28*(0.004817+0.000014*G28))+SIN(RADIANS(2*J28))*(0.019993-0.000101*G28)+SIN(RADIANS(3*J28))*0.000289</f>
        <v>0.776934814582601</v>
      </c>
      <c r="M28" s="0" t="n">
        <f aca="false">I28+L28</f>
        <v>307.509328588207</v>
      </c>
      <c r="N28" s="0" t="n">
        <f aca="false">J28+L28</f>
        <v>7224.24400178927</v>
      </c>
      <c r="O28" s="0" t="n">
        <f aca="false">(1.000001018*(1-K28*K28))/(1+K28*COS(RADIANS(N28)))</f>
        <v>0.984726978300352</v>
      </c>
      <c r="P28" s="0" t="n">
        <f aca="false">M28-0.00569-0.00478*SIN(RADIANS(125.04-1934.136*G28))</f>
        <v>307.49934788572</v>
      </c>
      <c r="Q28" s="0" t="n">
        <f aca="false">23+(26+((21.448-G28*(46.815+G28*(0.00059-G28*0.001813))))/60)/60</f>
        <v>23.4368108820578</v>
      </c>
      <c r="R28" s="0" t="n">
        <f aca="false">Q28+0.00256*COS(RADIANS(125.04-1934.136*G28))</f>
        <v>23.4356825964877</v>
      </c>
      <c r="S28" s="0" t="n">
        <f aca="false">DEGREES(ATAN2(COS(RADIANS(P28)),COS(RADIANS(R28))*SIN(RADIANS(P28))))</f>
        <v>-50.0943448351968</v>
      </c>
      <c r="T28" s="0" t="n">
        <f aca="false">DEGREES(ASIN(SIN(RADIANS(R28))*SIN(RADIANS(P28))))</f>
        <v>-18.3930990330843</v>
      </c>
      <c r="U28" s="0" t="n">
        <f aca="false">TAN(RADIANS(R28/2))*TAN(RADIANS(R28/2))</f>
        <v>0.0430209030394575</v>
      </c>
      <c r="V28" s="0" t="n">
        <f aca="false">4*DEGREES(U28*SIN(2*RADIANS(I28))-2*K28*SIN(RADIANS(J28))+4*K28*U28*SIN(RADIANS(J28))*COS(2*RADIANS(I28))-0.5*U28*U28*SIN(4*RADIANS(I28))-1.25*K28*K28*SIN(2*RADIANS(J28)))</f>
        <v>-12.7490567532627</v>
      </c>
      <c r="W28" s="0" t="n">
        <f aca="false">DEGREES(ACOS(COS(RADIANS(90.833))/(COS(RADIANS($B$2))*COS(RADIANS(T28)))-TAN(RADIANS($B$2))*TAN(RADIANS(T28))))</f>
        <v>82.0998663884478</v>
      </c>
      <c r="X28" s="5" t="n">
        <f aca="false">(720-4*$B$3-V28+$B$4*60)/1440</f>
        <v>0.535147956078655</v>
      </c>
      <c r="Y28" s="5" t="n">
        <f aca="false">(X28*1440-W28*4)/1440</f>
        <v>0.3070927716663</v>
      </c>
      <c r="Z28" s="5" t="n">
        <f aca="false">(X28*1440+W28*4)/1440</f>
        <v>0.76320314049101</v>
      </c>
      <c r="AA28" s="0" t="n">
        <f aca="false">8*W28</f>
        <v>656.798931107582</v>
      </c>
      <c r="AB28" s="0" t="n">
        <f aca="false">MOD(E28*1440+V28+4*$B$3-60*$B$4,1440)</f>
        <v>669.386943246737</v>
      </c>
      <c r="AC28" s="0" t="n">
        <f aca="false">IF(AB28/4&lt;0,AB28/4+180,AB28/4-180)</f>
        <v>-12.6532641883157</v>
      </c>
      <c r="AD28" s="0" t="n">
        <f aca="false">DEGREES(ACOS(SIN(RADIANS($B$2))*SIN(RADIANS(T28))+COS(RADIANS($B$2))*COS(RADIANS(T28))*COS(RADIANS(AC28))))</f>
        <v>45.0106415786483</v>
      </c>
      <c r="AE28" s="0" t="n">
        <f aca="false">90-AD28</f>
        <v>44.9893584213517</v>
      </c>
      <c r="AF28" s="0" t="n">
        <f aca="false">IF(AE28&gt;85,0,IF(AE28&gt;5,58.1/TAN(RADIANS(AE28))-0.07/POWER(TAN(RADIANS(AE28)),3)+0.000086/POWER(TAN(RADIANS(AE28)),5),IF(AE28&gt;-0.575,1735+AE28*(-518.2+AE28*(103.4+AE28*(-12.79+AE28*0.711))),-20.772/TAN(RADIANS(AE28)))))/3600</f>
        <v>0.0161254427813718</v>
      </c>
      <c r="AG28" s="0" t="n">
        <f aca="false">AE28+AF28</f>
        <v>45.0054838641331</v>
      </c>
      <c r="AH28" s="0" t="n">
        <f aca="false">IF(AC28&gt;0,MOD(DEGREES(ACOS(((SIN(RADIANS($B$2))*COS(RADIANS(AD28)))-SIN(RADIANS(T28)))/(COS(RADIANS($B$2))*SIN(RADIANS(AD28)))))+180,360),MOD(540-DEGREES(ACOS(((SIN(RADIANS($B$2))*COS(RADIANS(AD28)))-SIN(RADIANS(T28)))/(COS(RADIANS($B$2))*SIN(RADIANS(AD28))))),360))</f>
        <v>162.908181794777</v>
      </c>
    </row>
    <row r="29" customFormat="false" ht="15" hidden="false" customHeight="false" outlineLevel="0" collapsed="false">
      <c r="D29" s="4" t="n">
        <f aca="false">D28+1</f>
        <v>43493</v>
      </c>
      <c r="E29" s="5" t="n">
        <f aca="false">$B$5</f>
        <v>0.5</v>
      </c>
      <c r="F29" s="6" t="n">
        <f aca="false">D29+2415018.5+E29-$B$4/24</f>
        <v>2458512.25</v>
      </c>
      <c r="G29" s="7" t="n">
        <f aca="false">(F29-2451545)/36525</f>
        <v>0.190752908966461</v>
      </c>
      <c r="I29" s="0" t="n">
        <f aca="false">MOD(280.46646+G29*(36000.76983 + G29*0.0003032),360)</f>
        <v>307.718041136955</v>
      </c>
      <c r="J29" s="0" t="n">
        <f aca="false">357.52911+G29*(35999.05029 - 0.0001537*G29)</f>
        <v>7224.4526672548</v>
      </c>
      <c r="K29" s="0" t="n">
        <f aca="false">0.016708634-G29*(0.000042037+0.0000001267*G29)</f>
        <v>0.0167006107097744</v>
      </c>
      <c r="L29" s="0" t="n">
        <f aca="false">SIN(RADIANS(J29))*(1.914602-G29*(0.004817+0.000014*G29))+SIN(RADIANS(2*J29))*(0.019993-0.000101*G29)+SIN(RADIANS(3*J29))*0.000289</f>
        <v>0.807482005035462</v>
      </c>
      <c r="M29" s="0" t="n">
        <f aca="false">I29+L29</f>
        <v>308.525523141991</v>
      </c>
      <c r="N29" s="0" t="n">
        <f aca="false">J29+L29</f>
        <v>7225.26014925984</v>
      </c>
      <c r="O29" s="0" t="n">
        <f aca="false">(1.000001018*(1-K29*K29))/(1+K29*COS(RADIANS(N29)))</f>
        <v>0.984847278219558</v>
      </c>
      <c r="P29" s="0" t="n">
        <f aca="false">M29-0.00569-0.00478*SIN(RADIANS(125.04-1934.136*G29))</f>
        <v>308.515540494268</v>
      </c>
      <c r="Q29" s="0" t="n">
        <f aca="false">23+(26+((21.448-G29*(46.815+G29*(0.00059-G29*0.001813))))/60)/60</f>
        <v>23.4368105260229</v>
      </c>
      <c r="R29" s="0" t="n">
        <f aca="false">Q29+0.00256*COS(RADIANS(125.04-1934.136*G29))</f>
        <v>23.4356843647393</v>
      </c>
      <c r="S29" s="0" t="n">
        <f aca="false">DEGREES(ATAN2(COS(RADIANS(P29)),COS(RADIANS(R29))*SIN(RADIANS(P29))))</f>
        <v>-49.0604479694659</v>
      </c>
      <c r="T29" s="0" t="n">
        <f aca="false">DEGREES(ASIN(SIN(RADIANS(R29))*SIN(RADIANS(P29))))</f>
        <v>-18.1310373205991</v>
      </c>
      <c r="U29" s="0" t="n">
        <f aca="false">TAN(RADIANS(R29/2))*TAN(RADIANS(R29/2))</f>
        <v>0.0430209097160401</v>
      </c>
      <c r="V29" s="0" t="n">
        <f aca="false">4*DEGREES(U29*SIN(2*RADIANS(I29))-2*K29*SIN(RADIANS(J29))+4*K29*U29*SIN(RADIANS(J29))*COS(2*RADIANS(I29))-0.5*U29*U29*SIN(4*RADIANS(I29))-1.25*K29*K29*SIN(2*RADIANS(J29)))</f>
        <v>-12.9435818410388</v>
      </c>
      <c r="W29" s="0" t="n">
        <f aca="false">DEGREES(ACOS(COS(RADIANS(90.833))/(COS(RADIANS($B$2))*COS(RADIANS(T29)))-TAN(RADIANS($B$2))*TAN(RADIANS(T29))))</f>
        <v>82.2345422534121</v>
      </c>
      <c r="X29" s="5" t="n">
        <f aca="false">(720-4*$B$3-V29+$B$4*60)/1440</f>
        <v>0.535283042945166</v>
      </c>
      <c r="Y29" s="5" t="n">
        <f aca="false">(X29*1440-W29*4)/1440</f>
        <v>0.30685375890791</v>
      </c>
      <c r="Z29" s="5" t="n">
        <f aca="false">(X29*1440+W29*4)/1440</f>
        <v>0.763712326982422</v>
      </c>
      <c r="AA29" s="0" t="n">
        <f aca="false">8*W29</f>
        <v>657.876338027297</v>
      </c>
      <c r="AB29" s="0" t="n">
        <f aca="false">MOD(E29*1440+V29+4*$B$3-60*$B$4,1440)</f>
        <v>669.192418158961</v>
      </c>
      <c r="AC29" s="0" t="n">
        <f aca="false">IF(AB29/4&lt;0,AB29/4+180,AB29/4-180)</f>
        <v>-12.7018954602597</v>
      </c>
      <c r="AD29" s="0" t="n">
        <f aca="false">DEGREES(ACOS(SIN(RADIANS($B$2))*SIN(RADIANS(T29))+COS(RADIANS($B$2))*COS(RADIANS(T29))*COS(RADIANS(AC29))))</f>
        <v>44.772246474457</v>
      </c>
      <c r="AE29" s="0" t="n">
        <f aca="false">90-AD29</f>
        <v>45.227753525543</v>
      </c>
      <c r="AF29" s="0" t="n">
        <f aca="false">IF(AE29&gt;85,0,IF(AE29&gt;5,58.1/TAN(RADIANS(AE29))-0.07/POWER(TAN(RADIANS(AE29)),3)+0.000086/POWER(TAN(RADIANS(AE29)),5),IF(AE29&gt;-0.575,1735+AE29*(-518.2+AE29*(103.4+AE29*(-12.79+AE29*0.711))),-20.772/TAN(RADIANS(AE29)))))/3600</f>
        <v>0.0159921272628375</v>
      </c>
      <c r="AG29" s="0" t="n">
        <f aca="false">AE29+AF29</f>
        <v>45.2437456528058</v>
      </c>
      <c r="AH29" s="0" t="n">
        <f aca="false">IF(AC29&gt;0,MOD(DEGREES(ACOS(((SIN(RADIANS($B$2))*COS(RADIANS(AD29)))-SIN(RADIANS(T29)))/(COS(RADIANS($B$2))*SIN(RADIANS(AD29)))))+180,360),MOD(540-DEGREES(ACOS(((SIN(RADIANS($B$2))*COS(RADIANS(AD29)))-SIN(RADIANS(T29)))/(COS(RADIANS($B$2))*SIN(RADIANS(AD29))))),360))</f>
        <v>162.740669848915</v>
      </c>
    </row>
    <row r="30" customFormat="false" ht="15" hidden="false" customHeight="false" outlineLevel="0" collapsed="false">
      <c r="D30" s="4" t="n">
        <f aca="false">D29+1</f>
        <v>43494</v>
      </c>
      <c r="E30" s="5" t="n">
        <f aca="false">$B$5</f>
        <v>0.5</v>
      </c>
      <c r="F30" s="6" t="n">
        <f aca="false">D30+2415018.5+E30-$B$4/24</f>
        <v>2458513.25</v>
      </c>
      <c r="G30" s="7" t="n">
        <f aca="false">(F30-2451545)/36525</f>
        <v>0.190780287474333</v>
      </c>
      <c r="I30" s="0" t="n">
        <f aca="false">MOD(280.46646+G30*(36000.76983 + G30*0.0003032),360)</f>
        <v>308.703688500287</v>
      </c>
      <c r="J30" s="0" t="n">
        <f aca="false">357.52911+G30*(35999.05029 - 0.0001537*G30)</f>
        <v>7225.43826753492</v>
      </c>
      <c r="K30" s="0" t="n">
        <f aca="false">0.016708634-G30*(0.000042037+0.0000001267*G30)</f>
        <v>0.0167006095575406</v>
      </c>
      <c r="L30" s="0" t="n">
        <f aca="false">SIN(RADIANS(J30))*(1.914602-G30*(0.004817+0.000014*G30))+SIN(RADIANS(2*J30))*(0.019993-0.000101*G30)+SIN(RADIANS(3*J30))*0.000289</f>
        <v>0.837776240616347</v>
      </c>
      <c r="M30" s="0" t="n">
        <f aca="false">I30+L30</f>
        <v>309.541464740904</v>
      </c>
      <c r="N30" s="0" t="n">
        <f aca="false">J30+L30</f>
        <v>7226.27604377554</v>
      </c>
      <c r="O30" s="0" t="n">
        <f aca="false">(1.000001018*(1-K30*K30))/(1+K30*COS(RADIANS(N30)))</f>
        <v>0.984972185902389</v>
      </c>
      <c r="P30" s="0" t="n">
        <f aca="false">M30-0.00569-0.00478*SIN(RADIANS(125.04-1934.136*G30))</f>
        <v>309.531480151612</v>
      </c>
      <c r="Q30" s="0" t="n">
        <f aca="false">23+(26+((21.448-G30*(46.815+G30*(0.00059-G30*0.001813))))/60)/60</f>
        <v>23.436810169988</v>
      </c>
      <c r="R30" s="0" t="n">
        <f aca="false">Q30+0.00256*COS(RADIANS(125.04-1934.136*G30))</f>
        <v>23.4356861339528</v>
      </c>
      <c r="S30" s="0" t="n">
        <f aca="false">DEGREES(ATAN2(COS(RADIANS(P30)),COS(RADIANS(R30))*SIN(RADIANS(P30))))</f>
        <v>-48.0299318759054</v>
      </c>
      <c r="T30" s="0" t="n">
        <f aca="false">DEGREES(ASIN(SIN(RADIANS(R30))*SIN(RADIANS(P30))))</f>
        <v>-17.8635420959544</v>
      </c>
      <c r="U30" s="0" t="n">
        <f aca="false">TAN(RADIANS(R30/2))*TAN(RADIANS(R30/2))</f>
        <v>0.0430209163962553</v>
      </c>
      <c r="V30" s="0" t="n">
        <f aca="false">4*DEGREES(U30*SIN(2*RADIANS(I30))-2*K30*SIN(RADIANS(J30))+4*K30*U30*SIN(RADIANS(J30))*COS(2*RADIANS(I30))-0.5*U30*U30*SIN(4*RADIANS(I30))-1.25*K30*K30*SIN(2*RADIANS(J30)))</f>
        <v>-13.1245260802302</v>
      </c>
      <c r="W30" s="0" t="n">
        <f aca="false">DEGREES(ACOS(COS(RADIANS(90.833))/(COS(RADIANS($B$2))*COS(RADIANS(T30)))-TAN(RADIANS($B$2))*TAN(RADIANS(T30))))</f>
        <v>82.3715717815401</v>
      </c>
      <c r="X30" s="5" t="n">
        <f aca="false">(720-4*$B$3-V30+$B$4*60)/1440</f>
        <v>0.535408698666827</v>
      </c>
      <c r="Y30" s="5" t="n">
        <f aca="false">(X30*1440-W30*4)/1440</f>
        <v>0.306598777051437</v>
      </c>
      <c r="Z30" s="5" t="n">
        <f aca="false">(X30*1440+W30*4)/1440</f>
        <v>0.764218620282216</v>
      </c>
      <c r="AA30" s="0" t="n">
        <f aca="false">8*W30</f>
        <v>658.972574252321</v>
      </c>
      <c r="AB30" s="0" t="n">
        <f aca="false">MOD(E30*1440+V30+4*$B$3-60*$B$4,1440)</f>
        <v>669.01147391977</v>
      </c>
      <c r="AC30" s="0" t="n">
        <f aca="false">IF(AB30/4&lt;0,AB30/4+180,AB30/4-180)</f>
        <v>-12.7471315200575</v>
      </c>
      <c r="AD30" s="0" t="n">
        <f aca="false">DEGREES(ACOS(SIN(RADIANS($B$2))*SIN(RADIANS(T30))+COS(RADIANS($B$2))*COS(RADIANS(T30))*COS(RADIANS(AC30))))</f>
        <v>44.5280196491992</v>
      </c>
      <c r="AE30" s="0" t="n">
        <f aca="false">90-AD30</f>
        <v>45.4719803508008</v>
      </c>
      <c r="AF30" s="0" t="n">
        <f aca="false">IF(AE30&gt;85,0,IF(AE30&gt;5,58.1/TAN(RADIANS(AE30))-0.07/POWER(TAN(RADIANS(AE30)),3)+0.000086/POWER(TAN(RADIANS(AE30)),5),IF(AE30&gt;-0.575,1735+AE30*(-518.2+AE30*(103.4+AE30*(-12.79+AE30*0.711))),-20.772/TAN(RADIANS(AE30)))))/3600</f>
        <v>0.0158566788960019</v>
      </c>
      <c r="AG30" s="0" t="n">
        <f aca="false">AE30+AF30</f>
        <v>45.4878370296968</v>
      </c>
      <c r="AH30" s="0" t="n">
        <f aca="false">IF(AC30&gt;0,MOD(DEGREES(ACOS(((SIN(RADIANS($B$2))*COS(RADIANS(AD30)))-SIN(RADIANS(T30)))/(COS(RADIANS($B$2))*SIN(RADIANS(AD30)))))+180,360),MOD(540-DEGREES(ACOS(((SIN(RADIANS($B$2))*COS(RADIANS(AD30)))-SIN(RADIANS(T30)))/(COS(RADIANS($B$2))*SIN(RADIANS(AD30))))),360))</f>
        <v>162.573768160598</v>
      </c>
    </row>
    <row r="31" customFormat="false" ht="15" hidden="false" customHeight="false" outlineLevel="0" collapsed="false">
      <c r="D31" s="4" t="n">
        <f aca="false">D30+1</f>
        <v>43495</v>
      </c>
      <c r="E31" s="5" t="n">
        <f aca="false">$B$5</f>
        <v>0.5</v>
      </c>
      <c r="F31" s="6" t="n">
        <f aca="false">D31+2415018.5+E31-$B$4/24</f>
        <v>2458514.25</v>
      </c>
      <c r="G31" s="7" t="n">
        <f aca="false">(F31-2451545)/36525</f>
        <v>0.190807665982204</v>
      </c>
      <c r="I31" s="0" t="n">
        <f aca="false">MOD(280.46646+G31*(36000.76983 + G31*0.0003032),360)</f>
        <v>309.689335863619</v>
      </c>
      <c r="J31" s="0" t="n">
        <f aca="false">357.52911+G31*(35999.05029 - 0.0001537*G31)</f>
        <v>7226.42386781504</v>
      </c>
      <c r="K31" s="0" t="n">
        <f aca="false">0.016708634-G31*(0.000042037+0.0000001267*G31)</f>
        <v>0.0167006084053066</v>
      </c>
      <c r="L31" s="0" t="n">
        <f aca="false">SIN(RADIANS(J31))*(1.914602-G31*(0.004817+0.000014*G31))+SIN(RADIANS(2*J31))*(0.019993-0.000101*G31)+SIN(RADIANS(3*J31))*0.000289</f>
        <v>0.867808155119535</v>
      </c>
      <c r="M31" s="0" t="n">
        <f aca="false">I31+L31</f>
        <v>310.557144018738</v>
      </c>
      <c r="N31" s="0" t="n">
        <f aca="false">J31+L31</f>
        <v>7227.29167597016</v>
      </c>
      <c r="O31" s="0" t="n">
        <f aca="false">(1.000001018*(1-K31*K31))/(1+K31*COS(RADIANS(N31)))</f>
        <v>0.985101660918062</v>
      </c>
      <c r="P31" s="0" t="n">
        <f aca="false">M31-0.00569-0.00478*SIN(RADIANS(125.04-1934.136*G31))</f>
        <v>310.547157491547</v>
      </c>
      <c r="Q31" s="0" t="n">
        <f aca="false">23+(26+((21.448-G31*(46.815+G31*(0.00059-G31*0.001813))))/60)/60</f>
        <v>23.4368098139531</v>
      </c>
      <c r="R31" s="0" t="n">
        <f aca="false">Q31+0.00256*COS(RADIANS(125.04-1934.136*G31))</f>
        <v>23.4356879041265</v>
      </c>
      <c r="S31" s="0" t="n">
        <f aca="false">DEGREES(ATAN2(COS(RADIANS(P31)),COS(RADIANS(R31))*SIN(RADIANS(P31))))</f>
        <v>-47.0028081906096</v>
      </c>
      <c r="T31" s="0" t="n">
        <f aca="false">DEGREES(ASIN(SIN(RADIANS(R31))*SIN(RADIANS(P31))))</f>
        <v>-17.5907230139066</v>
      </c>
      <c r="U31" s="0" t="n">
        <f aca="false">TAN(RADIANS(R31/2))*TAN(RADIANS(R31/2))</f>
        <v>0.0430209230800962</v>
      </c>
      <c r="V31" s="0" t="n">
        <f aca="false">4*DEGREES(U31*SIN(2*RADIANS(I31))-2*K31*SIN(RADIANS(J31))+4*K31*U31*SIN(RADIANS(J31))*COS(2*RADIANS(I31))-0.5*U31*U31*SIN(4*RADIANS(I31))-1.25*K31*K31*SIN(2*RADIANS(J31)))</f>
        <v>-13.2918291895613</v>
      </c>
      <c r="W31" s="0" t="n">
        <f aca="false">DEGREES(ACOS(COS(RADIANS(90.833))/(COS(RADIANS($B$2))*COS(RADIANS(T31)))-TAN(RADIANS($B$2))*TAN(RADIANS(T31))))</f>
        <v>82.5108813157434</v>
      </c>
      <c r="X31" s="5" t="n">
        <f aca="false">(720-4*$B$3-V31+$B$4*60)/1440</f>
        <v>0.53552488138164</v>
      </c>
      <c r="Y31" s="5" t="n">
        <f aca="false">(X31*1440-W31*4)/1440</f>
        <v>0.306327988837908</v>
      </c>
      <c r="Z31" s="5" t="n">
        <f aca="false">(X31*1440+W31*4)/1440</f>
        <v>0.764721773925372</v>
      </c>
      <c r="AA31" s="0" t="n">
        <f aca="false">8*W31</f>
        <v>660.087050525947</v>
      </c>
      <c r="AB31" s="0" t="n">
        <f aca="false">MOD(E31*1440+V31+4*$B$3-60*$B$4,1440)</f>
        <v>668.844170810439</v>
      </c>
      <c r="AC31" s="0" t="n">
        <f aca="false">IF(AB31/4&lt;0,AB31/4+180,AB31/4-180)</f>
        <v>-12.7889572973903</v>
      </c>
      <c r="AD31" s="0" t="n">
        <f aca="false">DEGREES(ACOS(SIN(RADIANS($B$2))*SIN(RADIANS(T31))+COS(RADIANS($B$2))*COS(RADIANS(T31))*COS(RADIANS(AC31))))</f>
        <v>44.2780513342455</v>
      </c>
      <c r="AE31" s="0" t="n">
        <f aca="false">90-AD31</f>
        <v>45.7219486657545</v>
      </c>
      <c r="AF31" s="0" t="n">
        <f aca="false">IF(AE31&gt;85,0,IF(AE31&gt;5,58.1/TAN(RADIANS(AE31))-0.07/POWER(TAN(RADIANS(AE31)),3)+0.000086/POWER(TAN(RADIANS(AE31)),5),IF(AE31&gt;-0.575,1735+AE31*(-518.2+AE31*(103.4+AE31*(-12.79+AE31*0.711))),-20.772/TAN(RADIANS(AE31)))))/3600</f>
        <v>0.0157192091593751</v>
      </c>
      <c r="AG31" s="0" t="n">
        <f aca="false">AE31+AF31</f>
        <v>45.7376678749139</v>
      </c>
      <c r="AH31" s="0" t="n">
        <f aca="false">IF(AC31&gt;0,MOD(DEGREES(ACOS(((SIN(RADIANS($B$2))*COS(RADIANS(AD31)))-SIN(RADIANS(T31)))/(COS(RADIANS($B$2))*SIN(RADIANS(AD31)))))+180,360),MOD(540-DEGREES(ACOS(((SIN(RADIANS($B$2))*COS(RADIANS(AD31)))-SIN(RADIANS(T31)))/(COS(RADIANS($B$2))*SIN(RADIANS(AD31))))),360))</f>
        <v>162.40750704273</v>
      </c>
    </row>
    <row r="32" customFormat="false" ht="15" hidden="false" customHeight="false" outlineLevel="0" collapsed="false">
      <c r="D32" s="4" t="n">
        <f aca="false">D31+1</f>
        <v>43496</v>
      </c>
      <c r="E32" s="5" t="n">
        <f aca="false">$B$5</f>
        <v>0.5</v>
      </c>
      <c r="F32" s="6" t="n">
        <f aca="false">D32+2415018.5+E32-$B$4/24</f>
        <v>2458515.25</v>
      </c>
      <c r="G32" s="7" t="n">
        <f aca="false">(F32-2451545)/36525</f>
        <v>0.190835044490075</v>
      </c>
      <c r="I32" s="0" t="n">
        <f aca="false">MOD(280.46646+G32*(36000.76983 + G32*0.0003032),360)</f>
        <v>310.674983226952</v>
      </c>
      <c r="J32" s="0" t="n">
        <f aca="false">357.52911+G32*(35999.05029 - 0.0001537*G32)</f>
        <v>7227.40946809516</v>
      </c>
      <c r="K32" s="0" t="n">
        <f aca="false">0.016708634-G32*(0.000042037+0.0000001267*G32)</f>
        <v>0.0167006072530724</v>
      </c>
      <c r="L32" s="0" t="n">
        <f aca="false">SIN(RADIANS(J32))*(1.914602-G32*(0.004817+0.000014*G32))+SIN(RADIANS(2*J32))*(0.019993-0.000101*G32)+SIN(RADIANS(3*J32))*0.000289</f>
        <v>0.897568478008976</v>
      </c>
      <c r="M32" s="0" t="n">
        <f aca="false">I32+L32</f>
        <v>311.572551704961</v>
      </c>
      <c r="N32" s="0" t="n">
        <f aca="false">J32+L32</f>
        <v>7228.30703657317</v>
      </c>
      <c r="O32" s="0" t="n">
        <f aca="false">(1.000001018*(1-K32*K32))/(1+K32*COS(RADIANS(N32)))</f>
        <v>0.985235661389396</v>
      </c>
      <c r="P32" s="0" t="n">
        <f aca="false">M32-0.00569-0.00478*SIN(RADIANS(125.04-1934.136*G32))</f>
        <v>311.562563243539</v>
      </c>
      <c r="Q32" s="0" t="n">
        <f aca="false">23+(26+((21.448-G32*(46.815+G32*(0.00059-G32*0.001813))))/60)/60</f>
        <v>23.4368094579182</v>
      </c>
      <c r="R32" s="0" t="n">
        <f aca="false">Q32+0.00256*COS(RADIANS(125.04-1934.136*G32))</f>
        <v>23.4356896752585</v>
      </c>
      <c r="S32" s="0" t="n">
        <f aca="false">DEGREES(ATAN2(COS(RADIANS(P32)),COS(RADIANS(R32))*SIN(RADIANS(P32))))</f>
        <v>-45.9790841867351</v>
      </c>
      <c r="T32" s="0" t="n">
        <f aca="false">DEGREES(ASIN(SIN(RADIANS(R32))*SIN(RADIANS(P32))))</f>
        <v>-17.3126906981639</v>
      </c>
      <c r="U32" s="0" t="n">
        <f aca="false">TAN(RADIANS(R32/2))*TAN(RADIANS(R32/2))</f>
        <v>0.0430209297675562</v>
      </c>
      <c r="V32" s="0" t="n">
        <f aca="false">4*DEGREES(U32*SIN(2*RADIANS(I32))-2*K32*SIN(RADIANS(J32))+4*K32*U32*SIN(RADIANS(J32))*COS(2*RADIANS(I32))-0.5*U32*U32*SIN(4*RADIANS(I32))-1.25*K32*K32*SIN(2*RADIANS(J32)))</f>
        <v>-13.4454490190626</v>
      </c>
      <c r="W32" s="0" t="n">
        <f aca="false">DEGREES(ACOS(COS(RADIANS(90.833))/(COS(RADIANS($B$2))*COS(RADIANS(T32)))-TAN(RADIANS($B$2))*TAN(RADIANS(T32))))</f>
        <v>82.6523978842</v>
      </c>
      <c r="X32" s="5" t="n">
        <f aca="false">(720-4*$B$3-V32+$B$4*60)/1440</f>
        <v>0.535631561818793</v>
      </c>
      <c r="Y32" s="5" t="n">
        <f aca="false">(X32*1440-W32*4)/1440</f>
        <v>0.306041567696016</v>
      </c>
      <c r="Z32" s="5" t="n">
        <f aca="false">(X32*1440+W32*4)/1440</f>
        <v>0.765221555941571</v>
      </c>
      <c r="AA32" s="0" t="n">
        <f aca="false">8*W32</f>
        <v>661.2191830736</v>
      </c>
      <c r="AB32" s="0" t="n">
        <f aca="false">MOD(E32*1440+V32+4*$B$3-60*$B$4,1440)</f>
        <v>668.690550980937</v>
      </c>
      <c r="AC32" s="0" t="n">
        <f aca="false">IF(AB32/4&lt;0,AB32/4+180,AB32/4-180)</f>
        <v>-12.8273622547657</v>
      </c>
      <c r="AD32" s="0" t="n">
        <f aca="false">DEGREES(ACOS(SIN(RADIANS($B$2))*SIN(RADIANS(T32))+COS(RADIANS($B$2))*COS(RADIANS(T32))*COS(RADIANS(AC32))))</f>
        <v>44.0224336689625</v>
      </c>
      <c r="AE32" s="0" t="n">
        <f aca="false">90-AD32</f>
        <v>45.9775663310375</v>
      </c>
      <c r="AF32" s="0" t="n">
        <f aca="false">IF(AE32&gt;85,0,IF(AE32&gt;5,58.1/TAN(RADIANS(AE32))-0.07/POWER(TAN(RADIANS(AE32)),3)+0.000086/POWER(TAN(RADIANS(AE32)),5),IF(AE32&gt;-0.575,1735+AE32*(-518.2+AE32*(103.4+AE32*(-12.79+AE32*0.711))),-20.772/TAN(RADIANS(AE32)))))/3600</f>
        <v>0.0155798284409102</v>
      </c>
      <c r="AG32" s="0" t="n">
        <f aca="false">AE32+AF32</f>
        <v>45.9931461594784</v>
      </c>
      <c r="AH32" s="0" t="n">
        <f aca="false">IF(AC32&gt;0,MOD(DEGREES(ACOS(((SIN(RADIANS($B$2))*COS(RADIANS(AD32)))-SIN(RADIANS(T32)))/(COS(RADIANS($B$2))*SIN(RADIANS(AD32)))))+180,360),MOD(540-DEGREES(ACOS(((SIN(RADIANS($B$2))*COS(RADIANS(AD32)))-SIN(RADIANS(T32)))/(COS(RADIANS($B$2))*SIN(RADIANS(AD32))))),360))</f>
        <v>162.241913686582</v>
      </c>
    </row>
    <row r="33" customFormat="false" ht="15" hidden="false" customHeight="false" outlineLevel="0" collapsed="false">
      <c r="D33" s="4" t="n">
        <f aca="false">D32+1</f>
        <v>43497</v>
      </c>
      <c r="E33" s="5" t="n">
        <f aca="false">$B$5</f>
        <v>0.5</v>
      </c>
      <c r="F33" s="6" t="n">
        <f aca="false">D33+2415018.5+E33-$B$4/24</f>
        <v>2458516.25</v>
      </c>
      <c r="G33" s="7" t="n">
        <f aca="false">(F33-2451545)/36525</f>
        <v>0.190862422997947</v>
      </c>
      <c r="I33" s="0" t="n">
        <f aca="false">MOD(280.46646+G33*(36000.76983 + G33*0.0003032),360)</f>
        <v>311.660630590285</v>
      </c>
      <c r="J33" s="0" t="n">
        <f aca="false">357.52911+G33*(35999.05029 - 0.0001537*G33)</f>
        <v>7228.39506837528</v>
      </c>
      <c r="K33" s="0" t="n">
        <f aca="false">0.016708634-G33*(0.000042037+0.0000001267*G33)</f>
        <v>0.016700606100838</v>
      </c>
      <c r="L33" s="0" t="n">
        <f aca="false">SIN(RADIANS(J33))*(1.914602-G33*(0.004817+0.000014*G33))+SIN(RADIANS(2*J33))*(0.019993-0.000101*G33)+SIN(RADIANS(3*J33))*0.000289</f>
        <v>0.927048037627126</v>
      </c>
      <c r="M33" s="0" t="n">
        <f aca="false">I33+L33</f>
        <v>312.587678627912</v>
      </c>
      <c r="N33" s="0" t="n">
        <f aca="false">J33+L33</f>
        <v>7229.32211641291</v>
      </c>
      <c r="O33" s="0" t="n">
        <f aca="false">(1.000001018*(1-K33*K33))/(1+K33*COS(RADIANS(N33)))</f>
        <v>0.985374144009767</v>
      </c>
      <c r="P33" s="0" t="n">
        <f aca="false">M33-0.00569-0.00478*SIN(RADIANS(125.04-1934.136*G33))</f>
        <v>312.577688235932</v>
      </c>
      <c r="Q33" s="0" t="n">
        <f aca="false">23+(26+((21.448-G33*(46.815+G33*(0.00059-G33*0.001813))))/60)/60</f>
        <v>23.4368091018833</v>
      </c>
      <c r="R33" s="0" t="n">
        <f aca="false">Q33+0.00256*COS(RADIANS(125.04-1934.136*G33))</f>
        <v>23.435691447347</v>
      </c>
      <c r="S33" s="0" t="n">
        <f aca="false">DEGREES(ATAN2(COS(RADIANS(P33)),COS(RADIANS(R33))*SIN(RADIANS(P33))))</f>
        <v>-44.9587628569963</v>
      </c>
      <c r="T33" s="0" t="n">
        <f aca="false">DEGREES(ASIN(SIN(RADIANS(R33))*SIN(RADIANS(P33))))</f>
        <v>-17.0295566474911</v>
      </c>
      <c r="U33" s="0" t="n">
        <f aca="false">TAN(RADIANS(R33/2))*TAN(RADIANS(R33/2))</f>
        <v>0.0430209364586283</v>
      </c>
      <c r="V33" s="0" t="n">
        <f aca="false">4*DEGREES(U33*SIN(2*RADIANS(I33))-2*K33*SIN(RADIANS(J33))+4*K33*U33*SIN(RADIANS(J33))*COS(2*RADIANS(I33))-0.5*U33*U33*SIN(4*RADIANS(I33))-1.25*K33*K33*SIN(2*RADIANS(J33)))</f>
        <v>-13.585361327924</v>
      </c>
      <c r="W33" s="0" t="n">
        <f aca="false">DEGREES(ACOS(COS(RADIANS(90.833))/(COS(RADIANS($B$2))*COS(RADIANS(T33)))-TAN(RADIANS($B$2))*TAN(RADIANS(T33))))</f>
        <v>82.796049286222</v>
      </c>
      <c r="X33" s="5" t="n">
        <f aca="false">(720-4*$B$3-V33+$B$4*60)/1440</f>
        <v>0.535728723144392</v>
      </c>
      <c r="Y33" s="5" t="n">
        <f aca="false">(X33*1440-W33*4)/1440</f>
        <v>0.305739697349331</v>
      </c>
      <c r="Z33" s="5" t="n">
        <f aca="false">(X33*1440+W33*4)/1440</f>
        <v>0.765717748939453</v>
      </c>
      <c r="AA33" s="0" t="n">
        <f aca="false">8*W33</f>
        <v>662.368394289776</v>
      </c>
      <c r="AB33" s="0" t="n">
        <f aca="false">MOD(E33*1440+V33+4*$B$3-60*$B$4,1440)</f>
        <v>668.550638672076</v>
      </c>
      <c r="AC33" s="0" t="n">
        <f aca="false">IF(AB33/4&lt;0,AB33/4+180,AB33/4-180)</f>
        <v>-12.862340331981</v>
      </c>
      <c r="AD33" s="0" t="n">
        <f aca="false">DEGREES(ACOS(SIN(RADIANS($B$2))*SIN(RADIANS(T33))+COS(RADIANS($B$2))*COS(RADIANS(T33))*COS(RADIANS(AC33))))</f>
        <v>43.7612606518114</v>
      </c>
      <c r="AE33" s="0" t="n">
        <f aca="false">90-AD33</f>
        <v>46.2387393481886</v>
      </c>
      <c r="AF33" s="0" t="n">
        <f aca="false">IF(AE33&gt;85,0,IF(AE33&gt;5,58.1/TAN(RADIANS(AE33))-0.07/POWER(TAN(RADIANS(AE33)),3)+0.000086/POWER(TAN(RADIANS(AE33)),5),IF(AE33&gt;-0.575,1735+AE33*(-518.2+AE33*(103.4+AE33*(-12.79+AE33*0.711))),-20.772/TAN(RADIANS(AE33)))))/3600</f>
        <v>0.0154386458725593</v>
      </c>
      <c r="AG33" s="0" t="n">
        <f aca="false">AE33+AF33</f>
        <v>46.2541779940611</v>
      </c>
      <c r="AH33" s="0" t="n">
        <f aca="false">IF(AC33&gt;0,MOD(DEGREES(ACOS(((SIN(RADIANS($B$2))*COS(RADIANS(AD33)))-SIN(RADIANS(T33)))/(COS(RADIANS($B$2))*SIN(RADIANS(AD33)))))+180,360),MOD(540-DEGREES(ACOS(((SIN(RADIANS($B$2))*COS(RADIANS(AD33)))-SIN(RADIANS(T33)))/(COS(RADIANS($B$2))*SIN(RADIANS(AD33))))),360))</f>
        <v>162.077012072315</v>
      </c>
    </row>
    <row r="34" customFormat="false" ht="15" hidden="false" customHeight="false" outlineLevel="0" collapsed="false">
      <c r="D34" s="4" t="n">
        <f aca="false">D33+1</f>
        <v>43498</v>
      </c>
      <c r="E34" s="5" t="n">
        <f aca="false">$B$5</f>
        <v>0.5</v>
      </c>
      <c r="F34" s="6" t="n">
        <f aca="false">D34+2415018.5+E34-$B$4/24</f>
        <v>2458517.25</v>
      </c>
      <c r="G34" s="7" t="n">
        <f aca="false">(F34-2451545)/36525</f>
        <v>0.190889801505818</v>
      </c>
      <c r="I34" s="0" t="n">
        <f aca="false">MOD(280.46646+G34*(36000.76983 + G34*0.0003032),360)</f>
        <v>312.646277953619</v>
      </c>
      <c r="J34" s="0" t="n">
        <f aca="false">357.52911+G34*(35999.05029 - 0.0001537*G34)</f>
        <v>7229.3806686554</v>
      </c>
      <c r="K34" s="0" t="n">
        <f aca="false">0.016708634-G34*(0.000042037+0.0000001267*G34)</f>
        <v>0.0167006049486034</v>
      </c>
      <c r="L34" s="0" t="n">
        <f aca="false">SIN(RADIANS(J34))*(1.914602-G34*(0.004817+0.000014*G34))+SIN(RADIANS(2*J34))*(0.019993-0.000101*G34)+SIN(RADIANS(3*J34))*0.000289</f>
        <v>0.956237764350062</v>
      </c>
      <c r="M34" s="0" t="n">
        <f aca="false">I34+L34</f>
        <v>313.602515717969</v>
      </c>
      <c r="N34" s="0" t="n">
        <f aca="false">J34+L34</f>
        <v>7230.33690641975</v>
      </c>
      <c r="O34" s="0" t="n">
        <f aca="false">(1.000001018*(1-K34*K34))/(1+K34*COS(RADIANS(N34)))</f>
        <v>0.985517064060577</v>
      </c>
      <c r="P34" s="0" t="n">
        <f aca="false">M34-0.00569-0.00478*SIN(RADIANS(125.04-1934.136*G34))</f>
        <v>313.592523399103</v>
      </c>
      <c r="Q34" s="0" t="n">
        <f aca="false">23+(26+((21.448-G34*(46.815+G34*(0.00059-G34*0.001813))))/60)/60</f>
        <v>23.4368087458485</v>
      </c>
      <c r="R34" s="0" t="n">
        <f aca="false">Q34+0.00256*COS(RADIANS(125.04-1934.136*G34))</f>
        <v>23.4356932203901</v>
      </c>
      <c r="S34" s="0" t="n">
        <f aca="false">DEGREES(ATAN2(COS(RADIANS(P34)),COS(RADIANS(R34))*SIN(RADIANS(P34))))</f>
        <v>-43.9418430014307</v>
      </c>
      <c r="T34" s="0" t="n">
        <f aca="false">DEGREES(ASIN(SIN(RADIANS(R34))*SIN(RADIANS(P34))))</f>
        <v>-16.7414331447654</v>
      </c>
      <c r="U34" s="0" t="n">
        <f aca="false">TAN(RADIANS(R34/2))*TAN(RADIANS(R34/2))</f>
        <v>0.0430209431533056</v>
      </c>
      <c r="V34" s="0" t="n">
        <f aca="false">4*DEGREES(U34*SIN(2*RADIANS(I34))-2*K34*SIN(RADIANS(J34))+4*K34*U34*SIN(RADIANS(J34))*COS(2*RADIANS(I34))-0.5*U34*U34*SIN(4*RADIANS(I34))-1.25*K34*K34*SIN(2*RADIANS(J34)))</f>
        <v>-13.7115595319629</v>
      </c>
      <c r="W34" s="0" t="n">
        <f aca="false">DEGREES(ACOS(COS(RADIANS(90.833))/(COS(RADIANS($B$2))*COS(RADIANS(T34)))-TAN(RADIANS($B$2))*TAN(RADIANS(T34))))</f>
        <v>82.9417641713745</v>
      </c>
      <c r="X34" s="5" t="n">
        <f aca="false">(720-4*$B$3-V34+$B$4*60)/1440</f>
        <v>0.535816360786085</v>
      </c>
      <c r="Y34" s="5" t="n">
        <f aca="false">(X34*1440-W34*4)/1440</f>
        <v>0.305422571421156</v>
      </c>
      <c r="Z34" s="5" t="n">
        <f aca="false">(X34*1440+W34*4)/1440</f>
        <v>0.766210150151014</v>
      </c>
      <c r="AA34" s="0" t="n">
        <f aca="false">8*W34</f>
        <v>663.534113370996</v>
      </c>
      <c r="AB34" s="0" t="n">
        <f aca="false">MOD(E34*1440+V34+4*$B$3-60*$B$4,1440)</f>
        <v>668.424440468037</v>
      </c>
      <c r="AC34" s="0" t="n">
        <f aca="false">IF(AB34/4&lt;0,AB34/4+180,AB34/4-180)</f>
        <v>-12.8938898829907</v>
      </c>
      <c r="AD34" s="0" t="n">
        <f aca="false">DEGREES(ACOS(SIN(RADIANS($B$2))*SIN(RADIANS(T34))+COS(RADIANS($B$2))*COS(RADIANS(T34))*COS(RADIANS(AC34))))</f>
        <v>43.4946280913049</v>
      </c>
      <c r="AE34" s="0" t="n">
        <f aca="false">90-AD34</f>
        <v>46.5053719086951</v>
      </c>
      <c r="AF34" s="0" t="n">
        <f aca="false">IF(AE34&gt;85,0,IF(AE34&gt;5,58.1/TAN(RADIANS(AE34))-0.07/POWER(TAN(RADIANS(AE34)),3)+0.000086/POWER(TAN(RADIANS(AE34)),5),IF(AE34&gt;-0.575,1735+AE34*(-518.2+AE34*(103.4+AE34*(-12.79+AE34*0.711))),-20.772/TAN(RADIANS(AE34)))))/3600</f>
        <v>0.015295769176721</v>
      </c>
      <c r="AG34" s="0" t="n">
        <f aca="false">AE34+AF34</f>
        <v>46.5206676778718</v>
      </c>
      <c r="AH34" s="0" t="n">
        <f aca="false">IF(AC34&gt;0,MOD(DEGREES(ACOS(((SIN(RADIANS($B$2))*COS(RADIANS(AD34)))-SIN(RADIANS(T34)))/(COS(RADIANS($B$2))*SIN(RADIANS(AD34)))))+180,360),MOD(540-DEGREES(ACOS(((SIN(RADIANS($B$2))*COS(RADIANS(AD34)))-SIN(RADIANS(T34)))/(COS(RADIANS($B$2))*SIN(RADIANS(AD34))))),360))</f>
        <v>161.91282288057</v>
      </c>
    </row>
    <row r="35" customFormat="false" ht="15" hidden="false" customHeight="false" outlineLevel="0" collapsed="false">
      <c r="D35" s="4" t="n">
        <f aca="false">D34+1</f>
        <v>43499</v>
      </c>
      <c r="E35" s="5" t="n">
        <f aca="false">$B$5</f>
        <v>0.5</v>
      </c>
      <c r="F35" s="6" t="n">
        <f aca="false">D35+2415018.5+E35-$B$4/24</f>
        <v>2458518.25</v>
      </c>
      <c r="G35" s="7" t="n">
        <f aca="false">(F35-2451545)/36525</f>
        <v>0.190917180013689</v>
      </c>
      <c r="I35" s="0" t="n">
        <f aca="false">MOD(280.46646+G35*(36000.76983 + G35*0.0003032),360)</f>
        <v>313.63192531695</v>
      </c>
      <c r="J35" s="0" t="n">
        <f aca="false">357.52911+G35*(35999.05029 - 0.0001537*G35)</f>
        <v>7230.36626893551</v>
      </c>
      <c r="K35" s="0" t="n">
        <f aca="false">0.016708634-G35*(0.000042037+0.0000001267*G35)</f>
        <v>0.0167006037963686</v>
      </c>
      <c r="L35" s="0" t="n">
        <f aca="false">SIN(RADIANS(J35))*(1.914602-G35*(0.004817+0.000014*G35))+SIN(RADIANS(2*J35))*(0.019993-0.000101*G35)+SIN(RADIANS(3*J35))*0.000289</f>
        <v>0.985128693686929</v>
      </c>
      <c r="M35" s="0" t="n">
        <f aca="false">I35+L35</f>
        <v>314.617054010637</v>
      </c>
      <c r="N35" s="0" t="n">
        <f aca="false">J35+L35</f>
        <v>7231.3513976292</v>
      </c>
      <c r="O35" s="0" t="n">
        <f aca="false">(1.000001018*(1-K35*K35))/(1+K35*COS(RADIANS(N35)))</f>
        <v>0.985664375429258</v>
      </c>
      <c r="P35" s="0" t="n">
        <f aca="false">M35-0.00569-0.00478*SIN(RADIANS(125.04-1934.136*G35))</f>
        <v>314.607059768562</v>
      </c>
      <c r="Q35" s="0" t="n">
        <f aca="false">23+(26+((21.448-G35*(46.815+G35*(0.00059-G35*0.001813))))/60)/60</f>
        <v>23.4368083898136</v>
      </c>
      <c r="R35" s="0" t="n">
        <f aca="false">Q35+0.00256*COS(RADIANS(125.04-1934.136*G35))</f>
        <v>23.4356949943861</v>
      </c>
      <c r="S35" s="0" t="n">
        <f aca="false">DEGREES(ATAN2(COS(RADIANS(P35)),COS(RADIANS(R35))*SIN(RADIANS(P35))))</f>
        <v>-42.9283193198965</v>
      </c>
      <c r="T35" s="0" t="n">
        <f aca="false">DEGREES(ASIN(SIN(RADIANS(R35))*SIN(RADIANS(P35))))</f>
        <v>-16.4484331690855</v>
      </c>
      <c r="U35" s="0" t="n">
        <f aca="false">TAN(RADIANS(R35/2))*TAN(RADIANS(R35/2))</f>
        <v>0.0430209498515813</v>
      </c>
      <c r="V35" s="0" t="n">
        <f aca="false">4*DEGREES(U35*SIN(2*RADIANS(I35))-2*K35*SIN(RADIANS(J35))+4*K35*U35*SIN(RADIANS(J35))*COS(2*RADIANS(I35))-0.5*U35*U35*SIN(4*RADIANS(I35))-1.25*K35*K35*SIN(2*RADIANS(J35)))</f>
        <v>-13.8240544221579</v>
      </c>
      <c r="W35" s="0" t="n">
        <f aca="false">DEGREES(ACOS(COS(RADIANS(90.833))/(COS(RADIANS($B$2))*COS(RADIANS(T35)))-TAN(RADIANS($B$2))*TAN(RADIANS(T35))))</f>
        <v>83.0894721118916</v>
      </c>
      <c r="X35" s="5" t="n">
        <f aca="false">(720-4*$B$3-V35+$B$4*60)/1440</f>
        <v>0.53589448223761</v>
      </c>
      <c r="Y35" s="5" t="n">
        <f aca="false">(X35*1440-W35*4)/1440</f>
        <v>0.305090393037911</v>
      </c>
      <c r="Z35" s="5" t="n">
        <f aca="false">(X35*1440+W35*4)/1440</f>
        <v>0.766698571437309</v>
      </c>
      <c r="AA35" s="0" t="n">
        <f aca="false">8*W35</f>
        <v>664.715776895133</v>
      </c>
      <c r="AB35" s="0" t="n">
        <f aca="false">MOD(E35*1440+V35+4*$B$3-60*$B$4,1440)</f>
        <v>668.311945577842</v>
      </c>
      <c r="AC35" s="0" t="n">
        <f aca="false">IF(AB35/4&lt;0,AB35/4+180,AB35/4-180)</f>
        <v>-12.9220136055395</v>
      </c>
      <c r="AD35" s="0" t="n">
        <f aca="false">DEGREES(ACOS(SIN(RADIANS($B$2))*SIN(RADIANS(T35))+COS(RADIANS($B$2))*COS(RADIANS(T35))*COS(RADIANS(AC35))))</f>
        <v>43.2226335568187</v>
      </c>
      <c r="AE35" s="0" t="n">
        <f aca="false">90-AD35</f>
        <v>46.7773664431813</v>
      </c>
      <c r="AF35" s="0" t="n">
        <f aca="false">IF(AE35&gt;85,0,IF(AE35&gt;5,58.1/TAN(RADIANS(AE35))-0.07/POWER(TAN(RADIANS(AE35)),3)+0.000086/POWER(TAN(RADIANS(AE35)),5),IF(AE35&gt;-0.575,1735+AE35*(-518.2+AE35*(103.4+AE35*(-12.79+AE35*0.711))),-20.772/TAN(RADIANS(AE35)))))/3600</f>
        <v>0.0151513045245748</v>
      </c>
      <c r="AG35" s="0" t="n">
        <f aca="false">AE35+AF35</f>
        <v>46.7925177477059</v>
      </c>
      <c r="AH35" s="0" t="n">
        <f aca="false">IF(AC35&gt;0,MOD(DEGREES(ACOS(((SIN(RADIANS($B$2))*COS(RADIANS(AD35)))-SIN(RADIANS(T35)))/(COS(RADIANS($B$2))*SIN(RADIANS(AD35)))))+180,360),MOD(540-DEGREES(ACOS(((SIN(RADIANS($B$2))*COS(RADIANS(AD35)))-SIN(RADIANS(T35)))/(COS(RADIANS($B$2))*SIN(RADIANS(AD35))))),360))</f>
        <v>161.749363405189</v>
      </c>
    </row>
    <row r="36" customFormat="false" ht="15" hidden="false" customHeight="false" outlineLevel="0" collapsed="false">
      <c r="D36" s="4" t="n">
        <f aca="false">D35+1</f>
        <v>43500</v>
      </c>
      <c r="E36" s="5" t="n">
        <f aca="false">$B$5</f>
        <v>0.5</v>
      </c>
      <c r="F36" s="6" t="n">
        <f aca="false">D36+2415018.5+E36-$B$4/24</f>
        <v>2458519.25</v>
      </c>
      <c r="G36" s="7" t="n">
        <f aca="false">(F36-2451545)/36525</f>
        <v>0.190944558521561</v>
      </c>
      <c r="I36" s="0" t="n">
        <f aca="false">MOD(280.46646+G36*(36000.76983 + G36*0.0003032),360)</f>
        <v>314.617572680285</v>
      </c>
      <c r="J36" s="0" t="n">
        <f aca="false">357.52911+G36*(35999.05029 - 0.0001537*G36)</f>
        <v>7231.35186921563</v>
      </c>
      <c r="K36" s="0" t="n">
        <f aca="false">0.016708634-G36*(0.000042037+0.0000001267*G36)</f>
        <v>0.0167006026441337</v>
      </c>
      <c r="L36" s="0" t="n">
        <f aca="false">SIN(RADIANS(J36))*(1.914602-G36*(0.004817+0.000014*G36))+SIN(RADIANS(2*J36))*(0.019993-0.000101*G36)+SIN(RADIANS(3*J36))*0.000289</f>
        <v>1.01371196932314</v>
      </c>
      <c r="M36" s="0" t="n">
        <f aca="false">I36+L36</f>
        <v>315.631284649608</v>
      </c>
      <c r="N36" s="0" t="n">
        <f aca="false">J36+L36</f>
        <v>7232.36558118496</v>
      </c>
      <c r="O36" s="0" t="n">
        <f aca="false">(1.000001018*(1-K36*K36))/(1+K36*COS(RADIANS(N36)))</f>
        <v>0.985816030627779</v>
      </c>
      <c r="P36" s="0" t="n">
        <f aca="false">M36-0.00569-0.00478*SIN(RADIANS(125.04-1934.136*G36))</f>
        <v>315.621288487999</v>
      </c>
      <c r="Q36" s="0" t="n">
        <f aca="false">23+(26+((21.448-G36*(46.815+G36*(0.00059-G36*0.001813))))/60)/60</f>
        <v>23.4368080337787</v>
      </c>
      <c r="R36" s="0" t="n">
        <f aca="false">Q36+0.00256*COS(RADIANS(125.04-1934.136*G36))</f>
        <v>23.4356967693332</v>
      </c>
      <c r="S36" s="0" t="n">
        <f aca="false">DEGREES(ATAN2(COS(RADIANS(P36)),COS(RADIANS(R36))*SIN(RADIANS(P36))))</f>
        <v>-41.9181825087662</v>
      </c>
      <c r="T36" s="0" t="n">
        <f aca="false">DEGREES(ASIN(SIN(RADIANS(R36))*SIN(RADIANS(P36))))</f>
        <v>-16.1506703110199</v>
      </c>
      <c r="U36" s="0" t="n">
        <f aca="false">TAN(RADIANS(R36/2))*TAN(RADIANS(R36/2))</f>
        <v>0.0430209565534485</v>
      </c>
      <c r="V36" s="0" t="n">
        <f aca="false">4*DEGREES(U36*SIN(2*RADIANS(I36))-2*K36*SIN(RADIANS(J36))+4*K36*U36*SIN(RADIANS(J36))*COS(2*RADIANS(I36))-0.5*U36*U36*SIN(4*RADIANS(I36))-1.25*K36*K36*SIN(2*RADIANS(J36)))</f>
        <v>-13.9228738557762</v>
      </c>
      <c r="W36" s="0" t="n">
        <f aca="false">DEGREES(ACOS(COS(RADIANS(90.833))/(COS(RADIANS($B$2))*COS(RADIANS(T36)))-TAN(RADIANS($B$2))*TAN(RADIANS(T36))))</f>
        <v>83.23910366847</v>
      </c>
      <c r="X36" s="5" t="n">
        <f aca="false">(720-4*$B$3-V36+$B$4*60)/1440</f>
        <v>0.535963106844289</v>
      </c>
      <c r="Y36" s="5" t="n">
        <f aca="false">(X36*1440-W36*4)/1440</f>
        <v>0.304743374431873</v>
      </c>
      <c r="Z36" s="5" t="n">
        <f aca="false">(X36*1440+W36*4)/1440</f>
        <v>0.767182839256706</v>
      </c>
      <c r="AA36" s="0" t="n">
        <f aca="false">8*W36</f>
        <v>665.91282934776</v>
      </c>
      <c r="AB36" s="0" t="n">
        <f aca="false">MOD(E36*1440+V36+4*$B$3-60*$B$4,1440)</f>
        <v>668.213126144224</v>
      </c>
      <c r="AC36" s="0" t="n">
        <f aca="false">IF(AB36/4&lt;0,AB36/4+180,AB36/4-180)</f>
        <v>-12.9467184639441</v>
      </c>
      <c r="AD36" s="0" t="n">
        <f aca="false">DEGREES(ACOS(SIN(RADIANS($B$2))*SIN(RADIANS(T36))+COS(RADIANS($B$2))*COS(RADIANS(T36))*COS(RADIANS(AC36))))</f>
        <v>42.9453763292554</v>
      </c>
      <c r="AE36" s="0" t="n">
        <f aca="false">90-AD36</f>
        <v>47.0546236707446</v>
      </c>
      <c r="AF36" s="0" t="n">
        <f aca="false">IF(AE36&gt;85,0,IF(AE36&gt;5,58.1/TAN(RADIANS(AE36))-0.07/POWER(TAN(RADIANS(AE36)),3)+0.000086/POWER(TAN(RADIANS(AE36)),5),IF(AE36&gt;-0.575,1735+AE36*(-518.2+AE36*(103.4+AE36*(-12.79+AE36*0.711))),-20.772/TAN(RADIANS(AE36)))))/3600</f>
        <v>0.0150053564062331</v>
      </c>
      <c r="AG36" s="0" t="n">
        <f aca="false">AE36+AF36</f>
        <v>47.0696290271508</v>
      </c>
      <c r="AH36" s="0" t="n">
        <f aca="false">IF(AC36&gt;0,MOD(DEGREES(ACOS(((SIN(RADIANS($B$2))*COS(RADIANS(AD36)))-SIN(RADIANS(T36)))/(COS(RADIANS($B$2))*SIN(RADIANS(AD36)))))+180,360),MOD(540-DEGREES(ACOS(((SIN(RADIANS($B$2))*COS(RADIANS(AD36)))-SIN(RADIANS(T36)))/(COS(RADIANS($B$2))*SIN(RADIANS(AD36))))),360))</f>
        <v>161.586647467107</v>
      </c>
    </row>
    <row r="37" customFormat="false" ht="15" hidden="false" customHeight="false" outlineLevel="0" collapsed="false">
      <c r="D37" s="4" t="n">
        <f aca="false">D36+1</f>
        <v>43501</v>
      </c>
      <c r="E37" s="5" t="n">
        <f aca="false">$B$5</f>
        <v>0.5</v>
      </c>
      <c r="F37" s="6" t="n">
        <f aca="false">D37+2415018.5+E37-$B$4/24</f>
        <v>2458520.25</v>
      </c>
      <c r="G37" s="7" t="n">
        <f aca="false">(F37-2451545)/36525</f>
        <v>0.190971937029432</v>
      </c>
      <c r="I37" s="0" t="n">
        <f aca="false">MOD(280.46646+G37*(36000.76983 + G37*0.0003032),360)</f>
        <v>315.60322004362</v>
      </c>
      <c r="J37" s="0" t="n">
        <f aca="false">357.52911+G37*(35999.05029 - 0.0001537*G37)</f>
        <v>7232.33746949575</v>
      </c>
      <c r="K37" s="0" t="n">
        <f aca="false">0.016708634-G37*(0.000042037+0.0000001267*G37)</f>
        <v>0.0167006014918985</v>
      </c>
      <c r="L37" s="0" t="n">
        <f aca="false">SIN(RADIANS(J37))*(1.914602-G37*(0.004817+0.000014*G37))+SIN(RADIANS(2*J37))*(0.019993-0.000101*G37)+SIN(RADIANS(3*J37))*0.000289</f>
        <v>1.04197884610509</v>
      </c>
      <c r="M37" s="0" t="n">
        <f aca="false">I37+L37</f>
        <v>316.645198889725</v>
      </c>
      <c r="N37" s="0" t="n">
        <f aca="false">J37+L37</f>
        <v>7233.37944834186</v>
      </c>
      <c r="O37" s="0" t="n">
        <f aca="false">(1.000001018*(1-K37*K37))/(1+K37*COS(RADIANS(N37)))</f>
        <v>0.98597198081165</v>
      </c>
      <c r="P37" s="0" t="n">
        <f aca="false">M37-0.00569-0.00478*SIN(RADIANS(125.04-1934.136*G37))</f>
        <v>316.63520081226</v>
      </c>
      <c r="Q37" s="0" t="n">
        <f aca="false">23+(26+((21.448-G37*(46.815+G37*(0.00059-G37*0.001813))))/60)/60</f>
        <v>23.4368076777438</v>
      </c>
      <c r="R37" s="0" t="n">
        <f aca="false">Q37+0.00256*COS(RADIANS(125.04-1934.136*G37))</f>
        <v>23.4356985452295</v>
      </c>
      <c r="S37" s="0" t="n">
        <f aca="false">DEGREES(ATAN2(COS(RADIANS(P37)),COS(RADIANS(R37))*SIN(RADIANS(P37))))</f>
        <v>-40.9114193613298</v>
      </c>
      <c r="T37" s="0" t="n">
        <f aca="false">DEGREES(ASIN(SIN(RADIANS(R37))*SIN(RADIANS(P37))))</f>
        <v>-15.8482586910731</v>
      </c>
      <c r="U37" s="0" t="n">
        <f aca="false">TAN(RADIANS(R37/2))*TAN(RADIANS(R37/2))</f>
        <v>0.0430209632589003</v>
      </c>
      <c r="V37" s="0" t="n">
        <f aca="false">4*DEGREES(U37*SIN(2*RADIANS(I37))-2*K37*SIN(RADIANS(J37))+4*K37*U37*SIN(RADIANS(J37))*COS(2*RADIANS(I37))-0.5*U37*U37*SIN(4*RADIANS(I37))-1.25*K37*K37*SIN(2*RADIANS(J37)))</f>
        <v>-14.0080624216724</v>
      </c>
      <c r="W37" s="0" t="n">
        <f aca="false">DEGREES(ACOS(COS(RADIANS(90.833))/(COS(RADIANS($B$2))*COS(RADIANS(T37)))-TAN(RADIANS($B$2))*TAN(RADIANS(T37))))</f>
        <v>83.3905904495401</v>
      </c>
      <c r="X37" s="5" t="n">
        <f aca="false">(720-4*$B$3-V37+$B$4*60)/1440</f>
        <v>0.536022265570606</v>
      </c>
      <c r="Y37" s="5" t="n">
        <f aca="false">(X37*1440-W37*4)/1440</f>
        <v>0.304381736544105</v>
      </c>
      <c r="Z37" s="5" t="n">
        <f aca="false">(X37*1440+W37*4)/1440</f>
        <v>0.767662794597106</v>
      </c>
      <c r="AA37" s="0" t="n">
        <f aca="false">8*W37</f>
        <v>667.124723596321</v>
      </c>
      <c r="AB37" s="0" t="n">
        <f aca="false">MOD(E37*1440+V37+4*$B$3-60*$B$4,1440)</f>
        <v>668.127937578328</v>
      </c>
      <c r="AC37" s="0" t="n">
        <f aca="false">IF(AB37/4&lt;0,AB37/4+180,AB37/4-180)</f>
        <v>-12.9680156054181</v>
      </c>
      <c r="AD37" s="0" t="n">
        <f aca="false">DEGREES(ACOS(SIN(RADIANS($B$2))*SIN(RADIANS(T37))+COS(RADIANS($B$2))*COS(RADIANS(T37))*COS(RADIANS(AC37))))</f>
        <v>42.662957351573</v>
      </c>
      <c r="AE37" s="0" t="n">
        <f aca="false">90-AD37</f>
        <v>47.337042648427</v>
      </c>
      <c r="AF37" s="0" t="n">
        <f aca="false">IF(AE37&gt;85,0,IF(AE37&gt;5,58.1/TAN(RADIANS(AE37))-0.07/POWER(TAN(RADIANS(AE37)),3)+0.000086/POWER(TAN(RADIANS(AE37)),5),IF(AE37&gt;-0.575,1735+AE37*(-518.2+AE37*(103.4+AE37*(-12.79+AE37*0.711))),-20.772/TAN(RADIANS(AE37)))))/3600</f>
        <v>0.0148580275125892</v>
      </c>
      <c r="AG37" s="0" t="n">
        <f aca="false">AE37+AF37</f>
        <v>47.3519006759395</v>
      </c>
      <c r="AH37" s="0" t="n">
        <f aca="false">IF(AC37&gt;0,MOD(DEGREES(ACOS(((SIN(RADIANS($B$2))*COS(RADIANS(AD37)))-SIN(RADIANS(T37)))/(COS(RADIANS($B$2))*SIN(RADIANS(AD37)))))+180,360),MOD(540-DEGREES(ACOS(((SIN(RADIANS($B$2))*COS(RADIANS(AD37)))-SIN(RADIANS(T37)))/(COS(RADIANS($B$2))*SIN(RADIANS(AD37))))),360))</f>
        <v>161.424685329418</v>
      </c>
    </row>
    <row r="38" customFormat="false" ht="15" hidden="false" customHeight="false" outlineLevel="0" collapsed="false">
      <c r="D38" s="4" t="n">
        <f aca="false">D37+1</f>
        <v>43502</v>
      </c>
      <c r="E38" s="5" t="n">
        <f aca="false">$B$5</f>
        <v>0.5</v>
      </c>
      <c r="F38" s="6" t="n">
        <f aca="false">D38+2415018.5+E38-$B$4/24</f>
        <v>2458521.25</v>
      </c>
      <c r="G38" s="7" t="n">
        <f aca="false">(F38-2451545)/36525</f>
        <v>0.190999315537303</v>
      </c>
      <c r="I38" s="0" t="n">
        <f aca="false">MOD(280.46646+G38*(36000.76983 + G38*0.0003032),360)</f>
        <v>316.588867406955</v>
      </c>
      <c r="J38" s="0" t="n">
        <f aca="false">357.52911+G38*(35999.05029 - 0.0001537*G38)</f>
        <v>7233.32306977587</v>
      </c>
      <c r="K38" s="0" t="n">
        <f aca="false">0.016708634-G38*(0.000042037+0.0000001267*G38)</f>
        <v>0.0167006003396632</v>
      </c>
      <c r="L38" s="0" t="n">
        <f aca="false">SIN(RADIANS(J38))*(1.914602-G38*(0.004817+0.000014*G38))+SIN(RADIANS(2*J38))*(0.019993-0.000101*G38)+SIN(RADIANS(3*J38))*0.000289</f>
        <v>1.06992069296551</v>
      </c>
      <c r="M38" s="0" t="n">
        <f aca="false">I38+L38</f>
        <v>317.65878809992</v>
      </c>
      <c r="N38" s="0" t="n">
        <f aca="false">J38+L38</f>
        <v>7234.39299046883</v>
      </c>
      <c r="O38" s="0" t="n">
        <f aca="false">(1.000001018*(1-K38*K38))/(1+K38*COS(RADIANS(N38)))</f>
        <v>0.986132175799412</v>
      </c>
      <c r="P38" s="0" t="n">
        <f aca="false">M38-0.00569-0.00478*SIN(RADIANS(125.04-1934.136*G38))</f>
        <v>317.64878811028</v>
      </c>
      <c r="Q38" s="0" t="n">
        <f aca="false">23+(26+((21.448-G38*(46.815+G38*(0.00059-G38*0.001813))))/60)/60</f>
        <v>23.4368073217089</v>
      </c>
      <c r="R38" s="0" t="n">
        <f aca="false">Q38+0.00256*COS(RADIANS(125.04-1934.136*G38))</f>
        <v>23.4357003220731</v>
      </c>
      <c r="S38" s="0" t="n">
        <f aca="false">DEGREES(ATAN2(COS(RADIANS(P38)),COS(RADIANS(R38))*SIN(RADIANS(P38))))</f>
        <v>-39.9080128713733</v>
      </c>
      <c r="T38" s="0" t="n">
        <f aca="false">DEGREES(ASIN(SIN(RADIANS(R38))*SIN(RADIANS(P38))))</f>
        <v>-15.5413128814143</v>
      </c>
      <c r="U38" s="0" t="n">
        <f aca="false">TAN(RADIANS(R38/2))*TAN(RADIANS(R38/2))</f>
        <v>0.0430209699679299</v>
      </c>
      <c r="V38" s="0" t="n">
        <f aca="false">4*DEGREES(U38*SIN(2*RADIANS(I38))-2*K38*SIN(RADIANS(J38))+4*K38*U38*SIN(RADIANS(J38))*COS(2*RADIANS(I38))-0.5*U38*U38*SIN(4*RADIANS(I38))-1.25*K38*K38*SIN(2*RADIANS(J38)))</f>
        <v>-14.0796810813937</v>
      </c>
      <c r="W38" s="0" t="n">
        <f aca="false">DEGREES(ACOS(COS(RADIANS(90.833))/(COS(RADIANS($B$2))*COS(RADIANS(T38)))-TAN(RADIANS($B$2))*TAN(RADIANS(T38))))</f>
        <v>83.5438651641517</v>
      </c>
      <c r="X38" s="5" t="n">
        <f aca="false">(720-4*$B$3-V38+$B$4*60)/1440</f>
        <v>0.536072000750968</v>
      </c>
      <c r="Y38" s="5" t="n">
        <f aca="false">(X38*1440-W38*4)/1440</f>
        <v>0.304005708628324</v>
      </c>
      <c r="Z38" s="5" t="n">
        <f aca="false">(X38*1440+W38*4)/1440</f>
        <v>0.768138292873612</v>
      </c>
      <c r="AA38" s="0" t="n">
        <f aca="false">8*W38</f>
        <v>668.350921313214</v>
      </c>
      <c r="AB38" s="0" t="n">
        <f aca="false">MOD(E38*1440+V38+4*$B$3-60*$B$4,1440)</f>
        <v>668.056318918606</v>
      </c>
      <c r="AC38" s="0" t="n">
        <f aca="false">IF(AB38/4&lt;0,AB38/4+180,AB38/4-180)</f>
        <v>-12.9859202703484</v>
      </c>
      <c r="AD38" s="0" t="n">
        <f aca="false">DEGREES(ACOS(SIN(RADIANS($B$2))*SIN(RADIANS(T38))+COS(RADIANS($B$2))*COS(RADIANS(T38))*COS(RADIANS(AC38))))</f>
        <v>42.3754791791747</v>
      </c>
      <c r="AE38" s="0" t="n">
        <f aca="false">90-AD38</f>
        <v>47.6245208208253</v>
      </c>
      <c r="AF38" s="0" t="n">
        <f aca="false">IF(AE38&gt;85,0,IF(AE38&gt;5,58.1/TAN(RADIANS(AE38))-0.07/POWER(TAN(RADIANS(AE38)),3)+0.000086/POWER(TAN(RADIANS(AE38)),5),IF(AE38&gt;-0.575,1735+AE38*(-518.2+AE38*(103.4+AE38*(-12.79+AE38*0.711))),-20.772/TAN(RADIANS(AE38)))))/3600</f>
        <v>0.0147094186286768</v>
      </c>
      <c r="AG38" s="0" t="n">
        <f aca="false">AE38+AF38</f>
        <v>47.6392302394539</v>
      </c>
      <c r="AH38" s="0" t="n">
        <f aca="false">IF(AC38&gt;0,MOD(DEGREES(ACOS(((SIN(RADIANS($B$2))*COS(RADIANS(AD38)))-SIN(RADIANS(T38)))/(COS(RADIANS($B$2))*SIN(RADIANS(AD38)))))+180,360),MOD(540-DEGREES(ACOS(((SIN(RADIANS($B$2))*COS(RADIANS(AD38)))-SIN(RADIANS(T38)))/(COS(RADIANS($B$2))*SIN(RADIANS(AD38))))),360))</f>
        <v>161.263483613609</v>
      </c>
    </row>
    <row r="39" customFormat="false" ht="15" hidden="false" customHeight="false" outlineLevel="0" collapsed="false">
      <c r="D39" s="4" t="n">
        <f aca="false">D38+1</f>
        <v>43503</v>
      </c>
      <c r="E39" s="5" t="n">
        <f aca="false">$B$5</f>
        <v>0.5</v>
      </c>
      <c r="F39" s="6" t="n">
        <f aca="false">D39+2415018.5+E39-$B$4/24</f>
        <v>2458522.25</v>
      </c>
      <c r="G39" s="7" t="n">
        <f aca="false">(F39-2451545)/36525</f>
        <v>0.191026694045175</v>
      </c>
      <c r="I39" s="0" t="n">
        <f aca="false">MOD(280.46646+G39*(36000.76983 + G39*0.0003032),360)</f>
        <v>317.57451477029</v>
      </c>
      <c r="J39" s="0" t="n">
        <f aca="false">357.52911+G39*(35999.05029 - 0.0001537*G39)</f>
        <v>7234.30867005598</v>
      </c>
      <c r="K39" s="0" t="n">
        <f aca="false">0.016708634-G39*(0.000042037+0.0000001267*G39)</f>
        <v>0.0167005991874277</v>
      </c>
      <c r="L39" s="0" t="n">
        <f aca="false">SIN(RADIANS(J39))*(1.914602-G39*(0.004817+0.000014*G39))+SIN(RADIANS(2*J39))*(0.019993-0.000101*G39)+SIN(RADIANS(3*J39))*0.000289</f>
        <v>1.09752899578867</v>
      </c>
      <c r="M39" s="0" t="n">
        <f aca="false">I39+L39</f>
        <v>318.672043766079</v>
      </c>
      <c r="N39" s="0" t="n">
        <f aca="false">J39+L39</f>
        <v>7235.40619905177</v>
      </c>
      <c r="O39" s="0" t="n">
        <f aca="false">(1.000001018*(1-K39*K39))/(1+K39*COS(RADIANS(N39)))</f>
        <v>0.986296564092596</v>
      </c>
      <c r="P39" s="0" t="n">
        <f aca="false">M39-0.00569-0.00478*SIN(RADIANS(125.04-1934.136*G39))</f>
        <v>318.662041867944</v>
      </c>
      <c r="Q39" s="0" t="n">
        <f aca="false">23+(26+((21.448-G39*(46.815+G39*(0.00059-G39*0.001813))))/60)/60</f>
        <v>23.436806965674</v>
      </c>
      <c r="R39" s="0" t="n">
        <f aca="false">Q39+0.00256*COS(RADIANS(125.04-1934.136*G39))</f>
        <v>23.4357020998624</v>
      </c>
      <c r="S39" s="0" t="n">
        <f aca="false">DEGREES(ATAN2(COS(RADIANS(P39)),COS(RADIANS(R39))*SIN(RADIANS(P39))))</f>
        <v>-38.9079423394742</v>
      </c>
      <c r="T39" s="0" t="n">
        <f aca="false">DEGREES(ASIN(SIN(RADIANS(R39))*SIN(RADIANS(P39))))</f>
        <v>-15.2299478309158</v>
      </c>
      <c r="U39" s="0" t="n">
        <f aca="false">TAN(RADIANS(R39/2))*TAN(RADIANS(R39/2))</f>
        <v>0.0430209766805304</v>
      </c>
      <c r="V39" s="0" t="n">
        <f aca="false">4*DEGREES(U39*SIN(2*RADIANS(I39))-2*K39*SIN(RADIANS(J39))+4*K39*U39*SIN(RADIANS(J39))*COS(2*RADIANS(I39))-0.5*U39*U39*SIN(4*RADIANS(I39))-1.25*K39*K39*SIN(2*RADIANS(J39)))</f>
        <v>-14.1378067877729</v>
      </c>
      <c r="W39" s="0" t="n">
        <f aca="false">DEGREES(ACOS(COS(RADIANS(90.833))/(COS(RADIANS($B$2))*COS(RADIANS(T39)))-TAN(RADIANS($B$2))*TAN(RADIANS(T39))))</f>
        <v>83.6988616686213</v>
      </c>
      <c r="X39" s="5" t="n">
        <f aca="false">(720-4*$B$3-V39+$B$4*60)/1440</f>
        <v>0.536112365824842</v>
      </c>
      <c r="Y39" s="5" t="n">
        <f aca="false">(X39*1440-W39*4)/1440</f>
        <v>0.30361552785645</v>
      </c>
      <c r="Z39" s="5" t="n">
        <f aca="false">(X39*1440+W39*4)/1440</f>
        <v>0.768609203793235</v>
      </c>
      <c r="AA39" s="0" t="n">
        <f aca="false">8*W39</f>
        <v>669.59089334897</v>
      </c>
      <c r="AB39" s="0" t="n">
        <f aca="false">MOD(E39*1440+V39+4*$B$3-60*$B$4,1440)</f>
        <v>667.998193212227</v>
      </c>
      <c r="AC39" s="0" t="n">
        <f aca="false">IF(AB39/4&lt;0,AB39/4+180,AB39/4-180)</f>
        <v>-13.0004516969432</v>
      </c>
      <c r="AD39" s="0" t="n">
        <f aca="false">DEGREES(ACOS(SIN(RADIANS($B$2))*SIN(RADIANS(T39))+COS(RADIANS($B$2))*COS(RADIANS(T39))*COS(RADIANS(AC39))))</f>
        <v>42.0830459301819</v>
      </c>
      <c r="AE39" s="0" t="n">
        <f aca="false">90-AD39</f>
        <v>47.9169540698181</v>
      </c>
      <c r="AF39" s="0" t="n">
        <f aca="false">IF(AE39&gt;85,0,IF(AE39&gt;5,58.1/TAN(RADIANS(AE39))-0.07/POWER(TAN(RADIANS(AE39)),3)+0.000086/POWER(TAN(RADIANS(AE39)),5),IF(AE39&gt;-0.575,1735+AE39*(-518.2+AE39*(103.4+AE39*(-12.79+AE39*0.711))),-20.772/TAN(RADIANS(AE39)))))/3600</f>
        <v>0.0145596285383185</v>
      </c>
      <c r="AG39" s="0" t="n">
        <f aca="false">AE39+AF39</f>
        <v>47.9315136983564</v>
      </c>
      <c r="AH39" s="0" t="n">
        <f aca="false">IF(AC39&gt;0,MOD(DEGREES(ACOS(((SIN(RADIANS($B$2))*COS(RADIANS(AD39)))-SIN(RADIANS(T39)))/(COS(RADIANS($B$2))*SIN(RADIANS(AD39)))))+180,360),MOD(540-DEGREES(ACOS(((SIN(RADIANS($B$2))*COS(RADIANS(AD39)))-SIN(RADIANS(T39)))/(COS(RADIANS($B$2))*SIN(RADIANS(AD39))))),360))</f>
        <v>161.103045216888</v>
      </c>
    </row>
    <row r="40" customFormat="false" ht="15" hidden="false" customHeight="false" outlineLevel="0" collapsed="false">
      <c r="D40" s="4" t="n">
        <f aca="false">D39+1</f>
        <v>43504</v>
      </c>
      <c r="E40" s="5" t="n">
        <f aca="false">$B$5</f>
        <v>0.5</v>
      </c>
      <c r="F40" s="6" t="n">
        <f aca="false">D40+2415018.5+E40-$B$4/24</f>
        <v>2458523.25</v>
      </c>
      <c r="G40" s="7" t="n">
        <f aca="false">(F40-2451545)/36525</f>
        <v>0.191054072553046</v>
      </c>
      <c r="I40" s="0" t="n">
        <f aca="false">MOD(280.46646+G40*(36000.76983 + G40*0.0003032),360)</f>
        <v>318.560162133626</v>
      </c>
      <c r="J40" s="0" t="n">
        <f aca="false">357.52911+G40*(35999.05029 - 0.0001537*G40)</f>
        <v>7235.2942703361</v>
      </c>
      <c r="K40" s="0" t="n">
        <f aca="false">0.016708634-G40*(0.000042037+0.0000001267*G40)</f>
        <v>0.0167005980351919</v>
      </c>
      <c r="L40" s="0" t="n">
        <f aca="false">SIN(RADIANS(J40))*(1.914602-G40*(0.004817+0.000014*G40))+SIN(RADIANS(2*J40))*(0.019993-0.000101*G40)+SIN(RADIANS(3*J40))*0.000289</f>
        <v>1.12479536021279</v>
      </c>
      <c r="M40" s="0" t="n">
        <f aca="false">I40+L40</f>
        <v>319.684957493839</v>
      </c>
      <c r="N40" s="0" t="n">
        <f aca="false">J40+L40</f>
        <v>7236.41906569632</v>
      </c>
      <c r="O40" s="0" t="n">
        <f aca="false">(1.000001018*(1-K40*K40))/(1+K40*COS(RADIANS(N40)))</f>
        <v>0.986465092896145</v>
      </c>
      <c r="P40" s="0" t="n">
        <f aca="false">M40-0.00569-0.00478*SIN(RADIANS(125.04-1934.136*G40))</f>
        <v>319.674953690894</v>
      </c>
      <c r="Q40" s="0" t="n">
        <f aca="false">23+(26+((21.448-G40*(46.815+G40*(0.00059-G40*0.001813))))/60)/60</f>
        <v>23.4368066096391</v>
      </c>
      <c r="R40" s="0" t="n">
        <f aca="false">Q40+0.00256*COS(RADIANS(125.04-1934.136*G40))</f>
        <v>23.4357038785954</v>
      </c>
      <c r="S40" s="0" t="n">
        <f aca="false">DEGREES(ATAN2(COS(RADIANS(P40)),COS(RADIANS(R40))*SIN(RADIANS(P40))))</f>
        <v>-37.9111834815661</v>
      </c>
      <c r="T40" s="0" t="n">
        <f aca="false">DEGREES(ASIN(SIN(RADIANS(R40))*SIN(RADIANS(P40))))</f>
        <v>-14.9142787935322</v>
      </c>
      <c r="U40" s="0" t="n">
        <f aca="false">TAN(RADIANS(R40/2))*TAN(RADIANS(R40/2))</f>
        <v>0.0430209833966948</v>
      </c>
      <c r="V40" s="0" t="n">
        <f aca="false">4*DEGREES(U40*SIN(2*RADIANS(I40))-2*K40*SIN(RADIANS(J40))+4*K40*U40*SIN(RADIANS(J40))*COS(2*RADIANS(I40))-0.5*U40*U40*SIN(4*RADIANS(I40))-1.25*K40*K40*SIN(2*RADIANS(J40)))</f>
        <v>-14.1825320827161</v>
      </c>
      <c r="W40" s="0" t="n">
        <f aca="false">DEGREES(ACOS(COS(RADIANS(90.833))/(COS(RADIANS($B$2))*COS(RADIANS(T40)))-TAN(RADIANS($B$2))*TAN(RADIANS(T40))))</f>
        <v>83.8555150071126</v>
      </c>
      <c r="X40" s="5" t="n">
        <f aca="false">(720-4*$B$3-V40+$B$4*60)/1440</f>
        <v>0.536143425057442</v>
      </c>
      <c r="Y40" s="5" t="n">
        <f aca="false">(X40*1440-W40*4)/1440</f>
        <v>0.303211438926574</v>
      </c>
      <c r="Z40" s="5" t="n">
        <f aca="false">(X40*1440+W40*4)/1440</f>
        <v>0.76907541118831</v>
      </c>
      <c r="AA40" s="0" t="n">
        <f aca="false">8*W40</f>
        <v>670.8441200569</v>
      </c>
      <c r="AB40" s="0" t="n">
        <f aca="false">MOD(E40*1440+V40+4*$B$3-60*$B$4,1440)</f>
        <v>667.953467917284</v>
      </c>
      <c r="AC40" s="0" t="n">
        <f aca="false">IF(AB40/4&lt;0,AB40/4+180,AB40/4-180)</f>
        <v>-13.011633020679</v>
      </c>
      <c r="AD40" s="0" t="n">
        <f aca="false">DEGREES(ACOS(SIN(RADIANS($B$2))*SIN(RADIANS(T40))+COS(RADIANS($B$2))*COS(RADIANS(T40))*COS(RADIANS(AC40))))</f>
        <v>41.7857632356132</v>
      </c>
      <c r="AE40" s="0" t="n">
        <f aca="false">90-AD40</f>
        <v>48.2142367643869</v>
      </c>
      <c r="AF40" s="0" t="n">
        <f aca="false">IF(AE40&gt;85,0,IF(AE40&gt;5,58.1/TAN(RADIANS(AE40))-0.07/POWER(TAN(RADIANS(AE40)),3)+0.000086/POWER(TAN(RADIANS(AE40)),5),IF(AE40&gt;-0.575,1735+AE40*(-518.2+AE40*(103.4+AE40*(-12.79+AE40*0.711))),-20.772/TAN(RADIANS(AE40)))))/3600</f>
        <v>0.014408753939797</v>
      </c>
      <c r="AG40" s="0" t="n">
        <f aca="false">AE40+AF40</f>
        <v>48.2286455183266</v>
      </c>
      <c r="AH40" s="0" t="n">
        <f aca="false">IF(AC40&gt;0,MOD(DEGREES(ACOS(((SIN(RADIANS($B$2))*COS(RADIANS(AD40)))-SIN(RADIANS(T40)))/(COS(RADIANS($B$2))*SIN(RADIANS(AD40)))))+180,360),MOD(540-DEGREES(ACOS(((SIN(RADIANS($B$2))*COS(RADIANS(AD40)))-SIN(RADIANS(T40)))/(COS(RADIANS($B$2))*SIN(RADIANS(AD40))))),360))</f>
        <v>160.943369230552</v>
      </c>
    </row>
    <row r="41" customFormat="false" ht="15" hidden="false" customHeight="false" outlineLevel="0" collapsed="false">
      <c r="D41" s="4" t="n">
        <f aca="false">D40+1</f>
        <v>43505</v>
      </c>
      <c r="E41" s="5" t="n">
        <f aca="false">$B$5</f>
        <v>0.5</v>
      </c>
      <c r="F41" s="6" t="n">
        <f aca="false">D41+2415018.5+E41-$B$4/24</f>
        <v>2458524.25</v>
      </c>
      <c r="G41" s="7" t="n">
        <f aca="false">(F41-2451545)/36525</f>
        <v>0.191081451060917</v>
      </c>
      <c r="I41" s="0" t="n">
        <f aca="false">MOD(280.46646+G41*(36000.76983 + G41*0.0003032),360)</f>
        <v>319.545809496963</v>
      </c>
      <c r="J41" s="0" t="n">
        <f aca="false">357.52911+G41*(35999.05029 - 0.0001537*G41)</f>
        <v>7236.27987061622</v>
      </c>
      <c r="K41" s="0" t="n">
        <f aca="false">0.016708634-G41*(0.000042037+0.0000001267*G41)</f>
        <v>0.016700596882956</v>
      </c>
      <c r="L41" s="0" t="n">
        <f aca="false">SIN(RADIANS(J41))*(1.914602-G41*(0.004817+0.000014*G41))+SIN(RADIANS(2*J41))*(0.019993-0.000101*G41)+SIN(RADIANS(3*J41))*0.000289</f>
        <v>1.15171151437026</v>
      </c>
      <c r="M41" s="0" t="n">
        <f aca="false">I41+L41</f>
        <v>320.697521011333</v>
      </c>
      <c r="N41" s="0" t="n">
        <f aca="false">J41+L41</f>
        <v>7237.43158213059</v>
      </c>
      <c r="O41" s="0" t="n">
        <f aca="false">(1.000001018*(1-K41*K41))/(1+K41*COS(RADIANS(N41)))</f>
        <v>0.986637708139275</v>
      </c>
      <c r="P41" s="0" t="n">
        <f aca="false">M41-0.00569-0.00478*SIN(RADIANS(125.04-1934.136*G41))</f>
        <v>320.687515307261</v>
      </c>
      <c r="Q41" s="0" t="n">
        <f aca="false">23+(26+((21.448-G41*(46.815+G41*(0.00059-G41*0.001813))))/60)/60</f>
        <v>23.4368062536043</v>
      </c>
      <c r="R41" s="0" t="n">
        <f aca="false">Q41+0.00256*COS(RADIANS(125.04-1934.136*G41))</f>
        <v>23.4357056582703</v>
      </c>
      <c r="S41" s="0" t="n">
        <f aca="false">DEGREES(ATAN2(COS(RADIANS(P41)),COS(RADIANS(R41))*SIN(RADIANS(P41))))</f>
        <v>-36.917708539319</v>
      </c>
      <c r="T41" s="0" t="n">
        <f aca="false">DEGREES(ASIN(SIN(RADIANS(R41))*SIN(RADIANS(P41))))</f>
        <v>-14.5944212600282</v>
      </c>
      <c r="U41" s="0" t="n">
        <f aca="false">TAN(RADIANS(R41/2))*TAN(RADIANS(R41/2))</f>
        <v>0.0430209901164164</v>
      </c>
      <c r="V41" s="0" t="n">
        <f aca="false">4*DEGREES(U41*SIN(2*RADIANS(I41))-2*K41*SIN(RADIANS(J41))+4*K41*U41*SIN(RADIANS(J41))*COS(2*RADIANS(I41))-0.5*U41*U41*SIN(4*RADIANS(I41))-1.25*K41*K41*SIN(2*RADIANS(J41)))</f>
        <v>-14.213964675938</v>
      </c>
      <c r="W41" s="0" t="n">
        <f aca="false">DEGREES(ACOS(COS(RADIANS(90.833))/(COS(RADIANS($B$2))*COS(RADIANS(T41)))-TAN(RADIANS($B$2))*TAN(RADIANS(T41))))</f>
        <v>84.0137614463386</v>
      </c>
      <c r="X41" s="5" t="n">
        <f aca="false">(720-4*$B$3-V41+$B$4*60)/1440</f>
        <v>0.536165253247179</v>
      </c>
      <c r="Y41" s="5" t="n">
        <f aca="false">(X41*1440-W41*4)/1440</f>
        <v>0.302793693674016</v>
      </c>
      <c r="Z41" s="5" t="n">
        <f aca="false">(X41*1440+W41*4)/1440</f>
        <v>0.769536812820342</v>
      </c>
      <c r="AA41" s="0" t="n">
        <f aca="false">8*W41</f>
        <v>672.110091570709</v>
      </c>
      <c r="AB41" s="0" t="n">
        <f aca="false">MOD(E41*1440+V41+4*$B$3-60*$B$4,1440)</f>
        <v>667.922035324062</v>
      </c>
      <c r="AC41" s="0" t="n">
        <f aca="false">IF(AB41/4&lt;0,AB41/4+180,AB41/4-180)</f>
        <v>-13.0194911689845</v>
      </c>
      <c r="AD41" s="0" t="n">
        <f aca="false">DEGREES(ACOS(SIN(RADIANS($B$2))*SIN(RADIANS(T41))+COS(RADIANS($B$2))*COS(RADIANS(T41))*COS(RADIANS(AC41))))</f>
        <v>41.4837381894931</v>
      </c>
      <c r="AE41" s="0" t="n">
        <f aca="false">90-AD41</f>
        <v>48.5162618105069</v>
      </c>
      <c r="AF41" s="0" t="n">
        <f aca="false">IF(AE41&gt;85,0,IF(AE41&gt;5,58.1/TAN(RADIANS(AE41))-0.07/POWER(TAN(RADIANS(AE41)),3)+0.000086/POWER(TAN(RADIANS(AE41)),5),IF(AE41&gt;-0.575,1735+AE41*(-518.2+AE41*(103.4+AE41*(-12.79+AE41*0.711))),-20.772/TAN(RADIANS(AE41)))))/3600</f>
        <v>0.0142568893722413</v>
      </c>
      <c r="AG41" s="0" t="n">
        <f aca="false">AE41+AF41</f>
        <v>48.5305186998792</v>
      </c>
      <c r="AH41" s="0" t="n">
        <f aca="false">IF(AC41&gt;0,MOD(DEGREES(ACOS(((SIN(RADIANS($B$2))*COS(RADIANS(AD41)))-SIN(RADIANS(T41)))/(COS(RADIANS($B$2))*SIN(RADIANS(AD41)))))+180,360),MOD(540-DEGREES(ACOS(((SIN(RADIANS($B$2))*COS(RADIANS(AD41)))-SIN(RADIANS(T41)))/(COS(RADIANS($B$2))*SIN(RADIANS(AD41))))),360))</f>
        <v>160.784450859262</v>
      </c>
    </row>
    <row r="42" customFormat="false" ht="15" hidden="false" customHeight="false" outlineLevel="0" collapsed="false">
      <c r="D42" s="4" t="n">
        <f aca="false">D41+1</f>
        <v>43506</v>
      </c>
      <c r="E42" s="5" t="n">
        <f aca="false">$B$5</f>
        <v>0.5</v>
      </c>
      <c r="F42" s="6" t="n">
        <f aca="false">D42+2415018.5+E42-$B$4/24</f>
        <v>2458525.25</v>
      </c>
      <c r="G42" s="7" t="n">
        <f aca="false">(F42-2451545)/36525</f>
        <v>0.191108829568788</v>
      </c>
      <c r="I42" s="0" t="n">
        <f aca="false">MOD(280.46646+G42*(36000.76983 + G42*0.0003032),360)</f>
        <v>320.5314568603</v>
      </c>
      <c r="J42" s="0" t="n">
        <f aca="false">357.52911+G42*(35999.05029 - 0.0001537*G42)</f>
        <v>7237.26547089634</v>
      </c>
      <c r="K42" s="0" t="n">
        <f aca="false">0.016708634-G42*(0.000042037+0.0000001267*G42)</f>
        <v>0.0167005957307199</v>
      </c>
      <c r="L42" s="0" t="n">
        <f aca="false">SIN(RADIANS(J42))*(1.914602-G42*(0.004817+0.000014*G42))+SIN(RADIANS(2*J42))*(0.019993-0.000101*G42)+SIN(RADIANS(3*J42))*0.000289</f>
        <v>1.17826931156348</v>
      </c>
      <c r="M42" s="0" t="n">
        <f aca="false">I42+L42</f>
        <v>321.709726171863</v>
      </c>
      <c r="N42" s="0" t="n">
        <f aca="false">J42+L42</f>
        <v>7238.4437402079</v>
      </c>
      <c r="O42" s="0" t="n">
        <f aca="false">(1.000001018*(1-K42*K42))/(1+K42*COS(RADIANS(N42)))</f>
        <v>0.986814354496775</v>
      </c>
      <c r="P42" s="0" t="n">
        <f aca="false">M42-0.00569-0.00478*SIN(RADIANS(125.04-1934.136*G42))</f>
        <v>321.699718570352</v>
      </c>
      <c r="Q42" s="0" t="n">
        <f aca="false">23+(26+((21.448-G42*(46.815+G42*(0.00059-G42*0.001813))))/60)/60</f>
        <v>23.4368058975694</v>
      </c>
      <c r="R42" s="0" t="n">
        <f aca="false">Q42+0.00256*COS(RADIANS(125.04-1934.136*G42))</f>
        <v>23.4357074388853</v>
      </c>
      <c r="S42" s="0" t="n">
        <f aca="false">DEGREES(ATAN2(COS(RADIANS(P42)),COS(RADIANS(R42))*SIN(RADIANS(P42))))</f>
        <v>-35.9274863919258</v>
      </c>
      <c r="T42" s="0" t="n">
        <f aca="false">DEGREES(ASIN(SIN(RADIANS(R42))*SIN(RADIANS(P42))))</f>
        <v>-14.2704908930599</v>
      </c>
      <c r="U42" s="0" t="n">
        <f aca="false">TAN(RADIANS(R42/2))*TAN(RADIANS(R42/2))</f>
        <v>0.0430209968396882</v>
      </c>
      <c r="V42" s="0" t="n">
        <f aca="false">4*DEGREES(U42*SIN(2*RADIANS(I42))-2*K42*SIN(RADIANS(J42))+4*K42*U42*SIN(RADIANS(J42))*COS(2*RADIANS(I42))-0.5*U42*U42*SIN(4*RADIANS(I42))-1.25*K42*K42*SIN(2*RADIANS(J42)))</f>
        <v>-14.2322270064025</v>
      </c>
      <c r="W42" s="0" t="n">
        <f aca="false">DEGREES(ACOS(COS(RADIANS(90.833))/(COS(RADIANS($B$2))*COS(RADIANS(T42)))-TAN(RADIANS($B$2))*TAN(RADIANS(T42))))</f>
        <v>84.1735385045861</v>
      </c>
      <c r="X42" s="5" t="n">
        <f aca="false">(720-4*$B$3-V42+$B$4*60)/1440</f>
        <v>0.536177935421113</v>
      </c>
      <c r="Y42" s="5" t="n">
        <f aca="false">(X42*1440-W42*4)/1440</f>
        <v>0.302362550686151</v>
      </c>
      <c r="Z42" s="5" t="n">
        <f aca="false">(X42*1440+W42*4)/1440</f>
        <v>0.769993320156074</v>
      </c>
      <c r="AA42" s="0" t="n">
        <f aca="false">8*W42</f>
        <v>673.388308036689</v>
      </c>
      <c r="AB42" s="0" t="n">
        <f aca="false">MOD(E42*1440+V42+4*$B$3-60*$B$4,1440)</f>
        <v>667.903772993598</v>
      </c>
      <c r="AC42" s="0" t="n">
        <f aca="false">IF(AB42/4&lt;0,AB42/4+180,AB42/4-180)</f>
        <v>-13.0240567516006</v>
      </c>
      <c r="AD42" s="0" t="n">
        <f aca="false">DEGREES(ACOS(SIN(RADIANS($B$2))*SIN(RADIANS(T42))+COS(RADIANS($B$2))*COS(RADIANS(T42))*COS(RADIANS(AC42))))</f>
        <v>41.1770792989282</v>
      </c>
      <c r="AE42" s="0" t="n">
        <f aca="false">90-AD42</f>
        <v>48.8229207010718</v>
      </c>
      <c r="AF42" s="0" t="n">
        <f aca="false">IF(AE42&gt;85,0,IF(AE42&gt;5,58.1/TAN(RADIANS(AE42))-0.07/POWER(TAN(RADIANS(AE42)),3)+0.000086/POWER(TAN(RADIANS(AE42)),5),IF(AE42&gt;-0.575,1735+AE42*(-518.2+AE42*(103.4+AE42*(-12.79+AE42*0.711))),-20.772/TAN(RADIANS(AE42)))))/3600</f>
        <v>0.0141041271523944</v>
      </c>
      <c r="AG42" s="0" t="n">
        <f aca="false">AE42+AF42</f>
        <v>48.8370248282242</v>
      </c>
      <c r="AH42" s="0" t="n">
        <f aca="false">IF(AC42&gt;0,MOD(DEGREES(ACOS(((SIN(RADIANS($B$2))*COS(RADIANS(AD42)))-SIN(RADIANS(T42)))/(COS(RADIANS($B$2))*SIN(RADIANS(AD42)))))+180,360),MOD(540-DEGREES(ACOS(((SIN(RADIANS($B$2))*COS(RADIANS(AD42)))-SIN(RADIANS(T42)))/(COS(RADIANS($B$2))*SIN(RADIANS(AD42))))),360))</f>
        <v>160.626281341081</v>
      </c>
    </row>
    <row r="43" customFormat="false" ht="15" hidden="false" customHeight="false" outlineLevel="0" collapsed="false">
      <c r="D43" s="4" t="n">
        <f aca="false">D42+1</f>
        <v>43507</v>
      </c>
      <c r="E43" s="5" t="n">
        <f aca="false">$B$5</f>
        <v>0.5</v>
      </c>
      <c r="F43" s="6" t="n">
        <f aca="false">D43+2415018.5+E43-$B$4/24</f>
        <v>2458526.25</v>
      </c>
      <c r="G43" s="7" t="n">
        <f aca="false">(F43-2451545)/36525</f>
        <v>0.19113620807666</v>
      </c>
      <c r="I43" s="0" t="n">
        <f aca="false">MOD(280.46646+G43*(36000.76983 + G43*0.0003032),360)</f>
        <v>321.517104223637</v>
      </c>
      <c r="J43" s="0" t="n">
        <f aca="false">357.52911+G43*(35999.05029 - 0.0001537*G43)</f>
        <v>7238.25107117645</v>
      </c>
      <c r="K43" s="0" t="n">
        <f aca="false">0.016708634-G43*(0.000042037+0.0000001267*G43)</f>
        <v>0.0167005945784836</v>
      </c>
      <c r="L43" s="0" t="n">
        <f aca="false">SIN(RADIANS(J43))*(1.914602-G43*(0.004817+0.000014*G43))+SIN(RADIANS(2*J43))*(0.019993-0.000101*G43)+SIN(RADIANS(3*J43))*0.000289</f>
        <v>1.20446073287548</v>
      </c>
      <c r="M43" s="0" t="n">
        <f aca="false">I43+L43</f>
        <v>322.721564956512</v>
      </c>
      <c r="N43" s="0" t="n">
        <f aca="false">J43+L43</f>
        <v>7239.45553190933</v>
      </c>
      <c r="O43" s="0" t="n">
        <f aca="false">(1.000001018*(1-K43*K43))/(1+K43*COS(RADIANS(N43)))</f>
        <v>0.986994975410724</v>
      </c>
      <c r="P43" s="0" t="n">
        <f aca="false">M43-0.00569-0.00478*SIN(RADIANS(125.04-1934.136*G43))</f>
        <v>322.711555461249</v>
      </c>
      <c r="Q43" s="0" t="n">
        <f aca="false">23+(26+((21.448-G43*(46.815+G43*(0.00059-G43*0.001813))))/60)/60</f>
        <v>23.4368055415345</v>
      </c>
      <c r="R43" s="0" t="n">
        <f aca="false">Q43+0.00256*COS(RADIANS(125.04-1934.136*G43))</f>
        <v>23.4357092204386</v>
      </c>
      <c r="S43" s="0" t="n">
        <f aca="false">DEGREES(ATAN2(COS(RADIANS(P43)),COS(RADIANS(R43))*SIN(RADIANS(P43))))</f>
        <v>-34.940482668915</v>
      </c>
      <c r="T43" s="0" t="n">
        <f aca="false">DEGREES(ASIN(SIN(RADIANS(R43))*SIN(RADIANS(P43))))</f>
        <v>-13.9426034656035</v>
      </c>
      <c r="U43" s="0" t="n">
        <f aca="false">TAN(RADIANS(R43/2))*TAN(RADIANS(R43/2))</f>
        <v>0.0430210035665033</v>
      </c>
      <c r="V43" s="0" t="n">
        <f aca="false">4*DEGREES(U43*SIN(2*RADIANS(I43))-2*K43*SIN(RADIANS(J43))+4*K43*U43*SIN(RADIANS(J43))*COS(2*RADIANS(I43))-0.5*U43*U43*SIN(4*RADIANS(I43))-1.25*K43*K43*SIN(2*RADIANS(J43)))</f>
        <v>-14.2374557882497</v>
      </c>
      <c r="W43" s="0" t="n">
        <f aca="false">DEGREES(ACOS(COS(RADIANS(90.833))/(COS(RADIANS($B$2))*COS(RADIANS(T43)))-TAN(RADIANS($B$2))*TAN(RADIANS(T43))))</f>
        <v>84.3347849752738</v>
      </c>
      <c r="X43" s="5" t="n">
        <f aca="false">(720-4*$B$3-V43+$B$4*60)/1440</f>
        <v>0.536181566519618</v>
      </c>
      <c r="Y43" s="5" t="n">
        <f aca="false">(X43*1440-W43*4)/1440</f>
        <v>0.301918274921635</v>
      </c>
      <c r="Z43" s="5" t="n">
        <f aca="false">(X43*1440+W43*4)/1440</f>
        <v>0.770444858117601</v>
      </c>
      <c r="AA43" s="0" t="n">
        <f aca="false">8*W43</f>
        <v>674.678279802191</v>
      </c>
      <c r="AB43" s="0" t="n">
        <f aca="false">MOD(E43*1440+V43+4*$B$3-60*$B$4,1440)</f>
        <v>667.89854421175</v>
      </c>
      <c r="AC43" s="0" t="n">
        <f aca="false">IF(AB43/4&lt;0,AB43/4+180,AB43/4-180)</f>
        <v>-13.0253639470624</v>
      </c>
      <c r="AD43" s="0" t="n">
        <f aca="false">DEGREES(ACOS(SIN(RADIANS($B$2))*SIN(RADIANS(T43))+COS(RADIANS($B$2))*COS(RADIANS(T43))*COS(RADIANS(AC43))))</f>
        <v>40.8658964341949</v>
      </c>
      <c r="AE43" s="0" t="n">
        <f aca="false">90-AD43</f>
        <v>49.1341035658051</v>
      </c>
      <c r="AF43" s="0" t="n">
        <f aca="false">IF(AE43&gt;85,0,IF(AE43&gt;5,58.1/TAN(RADIANS(AE43))-0.07/POWER(TAN(RADIANS(AE43)),3)+0.000086/POWER(TAN(RADIANS(AE43)),5),IF(AE43&gt;-0.575,1735+AE43*(-518.2+AE43*(103.4+AE43*(-12.79+AE43*0.711))),-20.772/TAN(RADIANS(AE43)))))/3600</f>
        <v>0.0139505573213979</v>
      </c>
      <c r="AG43" s="0" t="n">
        <f aca="false">AE43+AF43</f>
        <v>49.1480541231265</v>
      </c>
      <c r="AH43" s="0" t="n">
        <f aca="false">IF(AC43&gt;0,MOD(DEGREES(ACOS(((SIN(RADIANS($B$2))*COS(RADIANS(AD43)))-SIN(RADIANS(T43)))/(COS(RADIANS($B$2))*SIN(RADIANS(AD43)))))+180,360),MOD(540-DEGREES(ACOS(((SIN(RADIANS($B$2))*COS(RADIANS(AD43)))-SIN(RADIANS(T43)))/(COS(RADIANS($B$2))*SIN(RADIANS(AD43))))),360))</f>
        <v>160.468847868109</v>
      </c>
    </row>
    <row r="44" customFormat="false" ht="15" hidden="false" customHeight="false" outlineLevel="0" collapsed="false">
      <c r="D44" s="4" t="n">
        <f aca="false">D43+1</f>
        <v>43508</v>
      </c>
      <c r="E44" s="5" t="n">
        <f aca="false">$B$5</f>
        <v>0.5</v>
      </c>
      <c r="F44" s="6" t="n">
        <f aca="false">D44+2415018.5+E44-$B$4/24</f>
        <v>2458527.25</v>
      </c>
      <c r="G44" s="7" t="n">
        <f aca="false">(F44-2451545)/36525</f>
        <v>0.191163586584531</v>
      </c>
      <c r="I44" s="0" t="n">
        <f aca="false">MOD(280.46646+G44*(36000.76983 + G44*0.0003032),360)</f>
        <v>322.502751586975</v>
      </c>
      <c r="J44" s="0" t="n">
        <f aca="false">357.52911+G44*(35999.05029 - 0.0001537*G44)</f>
        <v>7239.23667145657</v>
      </c>
      <c r="K44" s="0" t="n">
        <f aca="false">0.016708634-G44*(0.000042037+0.0000001267*G44)</f>
        <v>0.0167005934262472</v>
      </c>
      <c r="L44" s="0" t="n">
        <f aca="false">SIN(RADIANS(J44))*(1.914602-G44*(0.004817+0.000014*G44))+SIN(RADIANS(2*J44))*(0.019993-0.000101*G44)+SIN(RADIANS(3*J44))*0.000289</f>
        <v>1.23027788971444</v>
      </c>
      <c r="M44" s="0" t="n">
        <f aca="false">I44+L44</f>
        <v>323.73302947669</v>
      </c>
      <c r="N44" s="0" t="n">
        <f aca="false">J44+L44</f>
        <v>7240.46694934628</v>
      </c>
      <c r="O44" s="0" t="n">
        <f aca="false">(1.000001018*(1-K44*K44))/(1+K44*COS(RADIANS(N44)))</f>
        <v>0.98717951311261</v>
      </c>
      <c r="P44" s="0" t="n">
        <f aca="false">M44-0.00569-0.00478*SIN(RADIANS(125.04-1934.136*G44))</f>
        <v>323.723018091364</v>
      </c>
      <c r="Q44" s="0" t="n">
        <f aca="false">23+(26+((21.448-G44*(46.815+G44*(0.00059-G44*0.001813))))/60)/60</f>
        <v>23.4368051854996</v>
      </c>
      <c r="R44" s="0" t="n">
        <f aca="false">Q44+0.00256*COS(RADIANS(125.04-1934.136*G44))</f>
        <v>23.4357110029284</v>
      </c>
      <c r="S44" s="0" t="n">
        <f aca="false">DEGREES(ATAN2(COS(RADIANS(P44)),COS(RADIANS(R44))*SIN(RADIANS(P44))))</f>
        <v>-33.9566598636078</v>
      </c>
      <c r="T44" s="0" t="n">
        <f aca="false">DEGREES(ASIN(SIN(RADIANS(R44))*SIN(RADIANS(P44))))</f>
        <v>-13.6108748027058</v>
      </c>
      <c r="U44" s="0" t="n">
        <f aca="false">TAN(RADIANS(R44/2))*TAN(RADIANS(R44/2))</f>
        <v>0.0430210102968549</v>
      </c>
      <c r="V44" s="0" t="n">
        <f aca="false">4*DEGREES(U44*SIN(2*RADIANS(I44))-2*K44*SIN(RADIANS(J44))+4*K44*U44*SIN(RADIANS(J44))*COS(2*RADIANS(I44))-0.5*U44*U44*SIN(4*RADIANS(I44))-1.25*K44*K44*SIN(2*RADIANS(J44)))</f>
        <v>-14.2298015429904</v>
      </c>
      <c r="W44" s="0" t="n">
        <f aca="false">DEGREES(ACOS(COS(RADIANS(90.833))/(COS(RADIANS($B$2))*COS(RADIANS(T44)))-TAN(RADIANS($B$2))*TAN(RADIANS(T44))))</f>
        <v>84.4974409452674</v>
      </c>
      <c r="X44" s="5" t="n">
        <f aca="false">(720-4*$B$3-V44+$B$4*60)/1440</f>
        <v>0.536176251071521</v>
      </c>
      <c r="Y44" s="5" t="n">
        <f aca="false">(X44*1440-W44*4)/1440</f>
        <v>0.301461137334667</v>
      </c>
      <c r="Z44" s="5" t="n">
        <f aca="false">(X44*1440+W44*4)/1440</f>
        <v>0.770891364808375</v>
      </c>
      <c r="AA44" s="0" t="n">
        <f aca="false">8*W44</f>
        <v>675.97952756214</v>
      </c>
      <c r="AB44" s="0" t="n">
        <f aca="false">MOD(E44*1440+V44+4*$B$3-60*$B$4,1440)</f>
        <v>667.90619845701</v>
      </c>
      <c r="AC44" s="0" t="n">
        <f aca="false">IF(AB44/4&lt;0,AB44/4+180,AB44/4-180)</f>
        <v>-13.0234503857476</v>
      </c>
      <c r="AD44" s="0" t="n">
        <f aca="false">DEGREES(ACOS(SIN(RADIANS($B$2))*SIN(RADIANS(T44))+COS(RADIANS($B$2))*COS(RADIANS(T44))*COS(RADIANS(AC44))))</f>
        <v>40.5503007788875</v>
      </c>
      <c r="AE44" s="0" t="n">
        <f aca="false">90-AD44</f>
        <v>49.4496992211125</v>
      </c>
      <c r="AF44" s="0" t="n">
        <f aca="false">IF(AE44&gt;85,0,IF(AE44&gt;5,58.1/TAN(RADIANS(AE44))-0.07/POWER(TAN(RADIANS(AE44)),3)+0.000086/POWER(TAN(RADIANS(AE44)),5),IF(AE44&gt;-0.575,1735+AE44*(-518.2+AE44*(103.4+AE44*(-12.79+AE44*0.711))),-20.772/TAN(RADIANS(AE44)))))/3600</f>
        <v>0.0137962676012075</v>
      </c>
      <c r="AG44" s="0" t="n">
        <f aca="false">AE44+AF44</f>
        <v>49.4634954887137</v>
      </c>
      <c r="AH44" s="0" t="n">
        <f aca="false">IF(AC44&gt;0,MOD(DEGREES(ACOS(((SIN(RADIANS($B$2))*COS(RADIANS(AD44)))-SIN(RADIANS(T44)))/(COS(RADIANS($B$2))*SIN(RADIANS(AD44)))))+180,360),MOD(540-DEGREES(ACOS(((SIN(RADIANS($B$2))*COS(RADIANS(AD44)))-SIN(RADIANS(T44)))/(COS(RADIANS($B$2))*SIN(RADIANS(AD44))))),360))</f>
        <v>160.312133507497</v>
      </c>
    </row>
    <row r="45" customFormat="false" ht="15" hidden="false" customHeight="false" outlineLevel="0" collapsed="false">
      <c r="D45" s="4" t="n">
        <f aca="false">D44+1</f>
        <v>43509</v>
      </c>
      <c r="E45" s="5" t="n">
        <f aca="false">$B$5</f>
        <v>0.5</v>
      </c>
      <c r="F45" s="6" t="n">
        <f aca="false">D45+2415018.5+E45-$B$4/24</f>
        <v>2458528.25</v>
      </c>
      <c r="G45" s="7" t="n">
        <f aca="false">(F45-2451545)/36525</f>
        <v>0.191190965092402</v>
      </c>
      <c r="I45" s="0" t="n">
        <f aca="false">MOD(280.46646+G45*(36000.76983 + G45*0.0003032),360)</f>
        <v>323.488398950314</v>
      </c>
      <c r="J45" s="0" t="n">
        <f aca="false">357.52911+G45*(35999.05029 - 0.0001537*G45)</f>
        <v>7240.22227173668</v>
      </c>
      <c r="K45" s="0" t="n">
        <f aca="false">0.016708634-G45*(0.000042037+0.0000001267*G45)</f>
        <v>0.0167005922740105</v>
      </c>
      <c r="L45" s="0" t="n">
        <f aca="false">SIN(RADIANS(J45))*(1.914602-G45*(0.004817+0.000014*G45))+SIN(RADIANS(2*J45))*(0.019993-0.000101*G45)+SIN(RADIANS(3*J45))*0.000289</f>
        <v>1.25571302629157</v>
      </c>
      <c r="M45" s="0" t="n">
        <f aca="false">I45+L45</f>
        <v>324.744111976606</v>
      </c>
      <c r="N45" s="0" t="n">
        <f aca="false">J45+L45</f>
        <v>7241.47798476298</v>
      </c>
      <c r="O45" s="0" t="n">
        <f aca="false">(1.000001018*(1-K45*K45))/(1+K45*COS(RADIANS(N45)))</f>
        <v>0.987367908645847</v>
      </c>
      <c r="P45" s="0" t="n">
        <f aca="false">M45-0.00569-0.00478*SIN(RADIANS(125.04-1934.136*G45))</f>
        <v>324.734098704909</v>
      </c>
      <c r="Q45" s="0" t="n">
        <f aca="false">23+(26+((21.448-G45*(46.815+G45*(0.00059-G45*0.001813))))/60)/60</f>
        <v>23.4368048294647</v>
      </c>
      <c r="R45" s="0" t="n">
        <f aca="false">Q45+0.00256*COS(RADIANS(125.04-1934.136*G45))</f>
        <v>23.4357127863528</v>
      </c>
      <c r="S45" s="0" t="n">
        <f aca="false">DEGREES(ATAN2(COS(RADIANS(P45)),COS(RADIANS(R45))*SIN(RADIANS(P45))))</f>
        <v>-32.9759774468905</v>
      </c>
      <c r="T45" s="0" t="n">
        <f aca="false">DEGREES(ASIN(SIN(RADIANS(R45))*SIN(RADIANS(P45))))</f>
        <v>-13.2754207265335</v>
      </c>
      <c r="U45" s="0" t="n">
        <f aca="false">TAN(RADIANS(R45/2))*TAN(RADIANS(R45/2))</f>
        <v>0.0430210170307361</v>
      </c>
      <c r="V45" s="0" t="n">
        <f aca="false">4*DEGREES(U45*SIN(2*RADIANS(I45))-2*K45*SIN(RADIANS(J45))+4*K45*U45*SIN(RADIANS(J45))*COS(2*RADIANS(I45))-0.5*U45*U45*SIN(4*RADIANS(I45))-1.25*K45*K45*SIN(2*RADIANS(J45)))</f>
        <v>-14.2094281197524</v>
      </c>
      <c r="W45" s="0" t="n">
        <f aca="false">DEGREES(ACOS(COS(RADIANS(90.833))/(COS(RADIANS($B$2))*COS(RADIANS(T45)))-TAN(RADIANS($B$2))*TAN(RADIANS(T45))))</f>
        <v>84.6614478081789</v>
      </c>
      <c r="X45" s="5" t="n">
        <f aca="false">(720-4*$B$3-V45+$B$4*60)/1440</f>
        <v>0.536162102860939</v>
      </c>
      <c r="Y45" s="5" t="n">
        <f aca="false">(X45*1440-W45*4)/1440</f>
        <v>0.300991414504887</v>
      </c>
      <c r="Z45" s="5" t="n">
        <f aca="false">(X45*1440+W45*4)/1440</f>
        <v>0.771332791216992</v>
      </c>
      <c r="AA45" s="0" t="n">
        <f aca="false">8*W45</f>
        <v>677.291582465431</v>
      </c>
      <c r="AB45" s="0" t="n">
        <f aca="false">MOD(E45*1440+V45+4*$B$3-60*$B$4,1440)</f>
        <v>667.926571880248</v>
      </c>
      <c r="AC45" s="0" t="n">
        <f aca="false">IF(AB45/4&lt;0,AB45/4+180,AB45/4-180)</f>
        <v>-13.0183570299381</v>
      </c>
      <c r="AD45" s="0" t="n">
        <f aca="false">DEGREES(ACOS(SIN(RADIANS($B$2))*SIN(RADIANS(T45))+COS(RADIANS($B$2))*COS(RADIANS(T45))*COS(RADIANS(AC45))))</f>
        <v>40.2304047801888</v>
      </c>
      <c r="AE45" s="0" t="n">
        <f aca="false">90-AD45</f>
        <v>49.7695952198112</v>
      </c>
      <c r="AF45" s="0" t="n">
        <f aca="false">IF(AE45&gt;85,0,IF(AE45&gt;5,58.1/TAN(RADIANS(AE45))-0.07/POWER(TAN(RADIANS(AE45)),3)+0.000086/POWER(TAN(RADIANS(AE45)),5),IF(AE45&gt;-0.575,1735+AE45*(-518.2+AE45*(103.4+AE45*(-12.79+AE45*0.711))),-20.772/TAN(RADIANS(AE45)))))/3600</f>
        <v>0.0136413433602368</v>
      </c>
      <c r="AG45" s="0" t="n">
        <f aca="false">AE45+AF45</f>
        <v>49.7832365631715</v>
      </c>
      <c r="AH45" s="0" t="n">
        <f aca="false">IF(AC45&gt;0,MOD(DEGREES(ACOS(((SIN(RADIANS($B$2))*COS(RADIANS(AD45)))-SIN(RADIANS(T45)))/(COS(RADIANS($B$2))*SIN(RADIANS(AD45)))))+180,360),MOD(540-DEGREES(ACOS(((SIN(RADIANS($B$2))*COS(RADIANS(AD45)))-SIN(RADIANS(T45)))/(COS(RADIANS($B$2))*SIN(RADIANS(AD45))))),360))</f>
        <v>160.156117122603</v>
      </c>
    </row>
    <row r="46" customFormat="false" ht="15" hidden="false" customHeight="false" outlineLevel="0" collapsed="false">
      <c r="D46" s="4" t="n">
        <f aca="false">D45+1</f>
        <v>43510</v>
      </c>
      <c r="E46" s="5" t="n">
        <f aca="false">$B$5</f>
        <v>0.5</v>
      </c>
      <c r="F46" s="6" t="n">
        <f aca="false">D46+2415018.5+E46-$B$4/24</f>
        <v>2458529.25</v>
      </c>
      <c r="G46" s="7" t="n">
        <f aca="false">(F46-2451545)/36525</f>
        <v>0.191218343600274</v>
      </c>
      <c r="I46" s="0" t="n">
        <f aca="false">MOD(280.46646+G46*(36000.76983 + G46*0.0003032),360)</f>
        <v>324.474046313651</v>
      </c>
      <c r="J46" s="0" t="n">
        <f aca="false">357.52911+G46*(35999.05029 - 0.0001537*G46)</f>
        <v>7241.2078720168</v>
      </c>
      <c r="K46" s="0" t="n">
        <f aca="false">0.016708634-G46*(0.000042037+0.0000001267*G46)</f>
        <v>0.0167005911217736</v>
      </c>
      <c r="L46" s="0" t="n">
        <f aca="false">SIN(RADIANS(J46))*(1.914602-G46*(0.004817+0.000014*G46))+SIN(RADIANS(2*J46))*(0.019993-0.000101*G46)+SIN(RADIANS(3*J46))*0.000289</f>
        <v>1.28075852203047</v>
      </c>
      <c r="M46" s="0" t="n">
        <f aca="false">I46+L46</f>
        <v>325.754804835682</v>
      </c>
      <c r="N46" s="0" t="n">
        <f aca="false">J46+L46</f>
        <v>7242.48863053883</v>
      </c>
      <c r="O46" s="0" t="n">
        <f aca="false">(1.000001018*(1-K46*K46))/(1+K46*COS(RADIANS(N46)))</f>
        <v>0.987560101888657</v>
      </c>
      <c r="P46" s="0" t="n">
        <f aca="false">M46-0.00569-0.00478*SIN(RADIANS(125.04-1934.136*G46))</f>
        <v>325.744789681307</v>
      </c>
      <c r="Q46" s="0" t="n">
        <f aca="false">23+(26+((21.448-G46*(46.815+G46*(0.00059-G46*0.001813))))/60)/60</f>
        <v>23.4368044734298</v>
      </c>
      <c r="R46" s="0" t="n">
        <f aca="false">Q46+0.00256*COS(RADIANS(125.04-1934.136*G46))</f>
        <v>23.4357145707099</v>
      </c>
      <c r="S46" s="0" t="n">
        <f aca="false">DEGREES(ATAN2(COS(RADIANS(P46)),COS(RADIANS(R46))*SIN(RADIANS(P46))))</f>
        <v>-31.9983919809783</v>
      </c>
      <c r="T46" s="0" t="n">
        <f aca="false">DEGREES(ASIN(SIN(RADIANS(R46))*SIN(RADIANS(P46))))</f>
        <v>-12.9363570046786</v>
      </c>
      <c r="U46" s="0" t="n">
        <f aca="false">TAN(RADIANS(R46/2))*TAN(RADIANS(R46/2))</f>
        <v>0.0430210237681398</v>
      </c>
      <c r="V46" s="0" t="n">
        <f aca="false">4*DEGREES(U46*SIN(2*RADIANS(I46))-2*K46*SIN(RADIANS(J46))+4*K46*U46*SIN(RADIANS(J46))*COS(2*RADIANS(I46))-0.5*U46*U46*SIN(4*RADIANS(I46))-1.25*K46*K46*SIN(2*RADIANS(J46)))</f>
        <v>-14.1765122053446</v>
      </c>
      <c r="W46" s="0" t="n">
        <f aca="false">DEGREES(ACOS(COS(RADIANS(90.833))/(COS(RADIANS($B$2))*COS(RADIANS(T46)))-TAN(RADIANS($B$2))*TAN(RADIANS(T46))))</f>
        <v>84.8267482728829</v>
      </c>
      <c r="X46" s="5" t="n">
        <f aca="false">(720-4*$B$3-V46+$B$4*60)/1440</f>
        <v>0.536139244587045</v>
      </c>
      <c r="Y46" s="5" t="n">
        <f aca="false">(X46*1440-W46*4)/1440</f>
        <v>0.300509388273481</v>
      </c>
      <c r="Z46" s="5" t="n">
        <f aca="false">(X46*1440+W46*4)/1440</f>
        <v>0.771769100900608</v>
      </c>
      <c r="AA46" s="0" t="n">
        <f aca="false">8*W46</f>
        <v>678.613986183063</v>
      </c>
      <c r="AB46" s="0" t="n">
        <f aca="false">MOD(E46*1440+V46+4*$B$3-60*$B$4,1440)</f>
        <v>667.959487794655</v>
      </c>
      <c r="AC46" s="0" t="n">
        <f aca="false">IF(AB46/4&lt;0,AB46/4+180,AB46/4-180)</f>
        <v>-13.0101280513362</v>
      </c>
      <c r="AD46" s="0" t="n">
        <f aca="false">DEGREES(ACOS(SIN(RADIANS($B$2))*SIN(RADIANS(T46))+COS(RADIANS($B$2))*COS(RADIANS(T46))*COS(RADIANS(AC46))))</f>
        <v>39.9063220993277</v>
      </c>
      <c r="AE46" s="0" t="n">
        <f aca="false">90-AD46</f>
        <v>50.0936779006723</v>
      </c>
      <c r="AF46" s="0" t="n">
        <f aca="false">IF(AE46&gt;85,0,IF(AE46&gt;5,58.1/TAN(RADIANS(AE46))-0.07/POWER(TAN(RADIANS(AE46)),3)+0.000086/POWER(TAN(RADIANS(AE46)),5),IF(AE46&gt;-0.575,1735+AE46*(-518.2+AE46*(103.4+AE46*(-12.79+AE46*0.711))),-20.772/TAN(RADIANS(AE46)))))/3600</f>
        <v>0.0134858675878104</v>
      </c>
      <c r="AG46" s="0" t="n">
        <f aca="false">AE46+AF46</f>
        <v>50.1071637682601</v>
      </c>
      <c r="AH46" s="0" t="n">
        <f aca="false">IF(AC46&gt;0,MOD(DEGREES(ACOS(((SIN(RADIANS($B$2))*COS(RADIANS(AD46)))-SIN(RADIANS(T46)))/(COS(RADIANS($B$2))*SIN(RADIANS(AD46)))))+180,360),MOD(540-DEGREES(ACOS(((SIN(RADIANS($B$2))*COS(RADIANS(AD46)))-SIN(RADIANS(T46)))/(COS(RADIANS($B$2))*SIN(RADIANS(AD46))))),360))</f>
        <v>160.00077329402</v>
      </c>
    </row>
    <row r="47" customFormat="false" ht="15" hidden="false" customHeight="false" outlineLevel="0" collapsed="false">
      <c r="D47" s="4" t="n">
        <f aca="false">D46+1</f>
        <v>43511</v>
      </c>
      <c r="E47" s="5" t="n">
        <f aca="false">$B$5</f>
        <v>0.5</v>
      </c>
      <c r="F47" s="6" t="n">
        <f aca="false">D47+2415018.5+E47-$B$4/24</f>
        <v>2458530.25</v>
      </c>
      <c r="G47" s="7" t="n">
        <f aca="false">(F47-2451545)/36525</f>
        <v>0.191245722108145</v>
      </c>
      <c r="I47" s="0" t="n">
        <f aca="false">MOD(280.46646+G47*(36000.76983 + G47*0.0003032),360)</f>
        <v>325.459693676991</v>
      </c>
      <c r="J47" s="0" t="n">
        <f aca="false">357.52911+G47*(35999.05029 - 0.0001537*G47)</f>
        <v>7242.19347229692</v>
      </c>
      <c r="K47" s="0" t="n">
        <f aca="false">0.016708634-G47*(0.000042037+0.0000001267*G47)</f>
        <v>0.0167005899695366</v>
      </c>
      <c r="L47" s="0" t="n">
        <f aca="false">SIN(RADIANS(J47))*(1.914602-G47*(0.004817+0.000014*G47))+SIN(RADIANS(2*J47))*(0.019993-0.000101*G47)+SIN(RADIANS(3*J47))*0.000289</f>
        <v>1.30540689390872</v>
      </c>
      <c r="M47" s="0" t="n">
        <f aca="false">I47+L47</f>
        <v>326.7651005709</v>
      </c>
      <c r="N47" s="0" t="n">
        <f aca="false">J47+L47</f>
        <v>7243.49887919082</v>
      </c>
      <c r="O47" s="0" t="n">
        <f aca="false">(1.000001018*(1-K47*K47))/(1+K47*COS(RADIANS(N47)))</f>
        <v>0.987756031577334</v>
      </c>
      <c r="P47" s="0" t="n">
        <f aca="false">M47-0.00569-0.00478*SIN(RADIANS(125.04-1934.136*G47))</f>
        <v>326.755083537541</v>
      </c>
      <c r="Q47" s="0" t="n">
        <f aca="false">23+(26+((21.448-G47*(46.815+G47*(0.00059-G47*0.001813))))/60)/60</f>
        <v>23.436804117395</v>
      </c>
      <c r="R47" s="0" t="n">
        <f aca="false">Q47+0.00256*COS(RADIANS(125.04-1934.136*G47))</f>
        <v>23.4357163559981</v>
      </c>
      <c r="S47" s="0" t="n">
        <f aca="false">DEGREES(ATAN2(COS(RADIANS(P47)),COS(RADIANS(R47))*SIN(RADIANS(P47))))</f>
        <v>-31.0238572328626</v>
      </c>
      <c r="T47" s="0" t="n">
        <f aca="false">DEGREES(ASIN(SIN(RADIANS(R47))*SIN(RADIANS(P47))))</f>
        <v>-12.593799301671</v>
      </c>
      <c r="U47" s="0" t="n">
        <f aca="false">TAN(RADIANS(R47/2))*TAN(RADIANS(R47/2))</f>
        <v>0.0430210305090594</v>
      </c>
      <c r="V47" s="0" t="n">
        <f aca="false">4*DEGREES(U47*SIN(2*RADIANS(I47))-2*K47*SIN(RADIANS(J47))+4*K47*U47*SIN(RADIANS(J47))*COS(2*RADIANS(I47))-0.5*U47*U47*SIN(4*RADIANS(I47))-1.25*K47*K47*SIN(2*RADIANS(J47)))</f>
        <v>-14.1312428258976</v>
      </c>
      <c r="W47" s="0" t="n">
        <f aca="false">DEGREES(ACOS(COS(RADIANS(90.833))/(COS(RADIANS($B$2))*COS(RADIANS(T47)))-TAN(RADIANS($B$2))*TAN(RADIANS(T47))))</f>
        <v>84.9932863674902</v>
      </c>
      <c r="X47" s="5" t="n">
        <f aca="false">(720-4*$B$3-V47+$B$4*60)/1440</f>
        <v>0.536107807517984</v>
      </c>
      <c r="Y47" s="5" t="n">
        <f aca="false">(X47*1440-W47*4)/1440</f>
        <v>0.300015345386067</v>
      </c>
      <c r="Z47" s="5" t="n">
        <f aca="false">(X47*1440+W47*4)/1440</f>
        <v>0.772200269649902</v>
      </c>
      <c r="AA47" s="0" t="n">
        <f aca="false">8*W47</f>
        <v>679.946290939921</v>
      </c>
      <c r="AB47" s="0" t="n">
        <f aca="false">MOD(E47*1440+V47+4*$B$3-60*$B$4,1440)</f>
        <v>668.004757174102</v>
      </c>
      <c r="AC47" s="0" t="n">
        <f aca="false">IF(AB47/4&lt;0,AB47/4+180,AB47/4-180)</f>
        <v>-12.9988107064744</v>
      </c>
      <c r="AD47" s="0" t="n">
        <f aca="false">DEGREES(ACOS(SIN(RADIANS($B$2))*SIN(RADIANS(T47))+COS(RADIANS($B$2))*COS(RADIANS(T47))*COS(RADIANS(AC47))))</f>
        <v>39.5781675622946</v>
      </c>
      <c r="AE47" s="0" t="n">
        <f aca="false">90-AD47</f>
        <v>50.4218324377054</v>
      </c>
      <c r="AF47" s="0" t="n">
        <f aca="false">IF(AE47&gt;85,0,IF(AE47&gt;5,58.1/TAN(RADIANS(AE47))-0.07/POWER(TAN(RADIANS(AE47)),3)+0.000086/POWER(TAN(RADIANS(AE47)),5),IF(AE47&gt;-0.575,1735+AE47*(-518.2+AE47*(103.4+AE47*(-12.79+AE47*0.711))),-20.772/TAN(RADIANS(AE47)))))/3600</f>
        <v>0.0133299208769954</v>
      </c>
      <c r="AG47" s="0" t="n">
        <f aca="false">AE47+AF47</f>
        <v>50.4351623585824</v>
      </c>
      <c r="AH47" s="0" t="n">
        <f aca="false">IF(AC47&gt;0,MOD(DEGREES(ACOS(((SIN(RADIANS($B$2))*COS(RADIANS(AD47)))-SIN(RADIANS(T47)))/(COS(RADIANS($B$2))*SIN(RADIANS(AD47)))))+180,360),MOD(540-DEGREES(ACOS(((SIN(RADIANS($B$2))*COS(RADIANS(AD47)))-SIN(RADIANS(T47)))/(COS(RADIANS($B$2))*SIN(RADIANS(AD47))))),360))</f>
        <v>159.846072240159</v>
      </c>
    </row>
    <row r="48" customFormat="false" ht="15" hidden="false" customHeight="false" outlineLevel="0" collapsed="false">
      <c r="D48" s="4" t="n">
        <f aca="false">D47+1</f>
        <v>43512</v>
      </c>
      <c r="E48" s="5" t="n">
        <f aca="false">$B$5</f>
        <v>0.5</v>
      </c>
      <c r="F48" s="6" t="n">
        <f aca="false">D48+2415018.5+E48-$B$4/24</f>
        <v>2458531.25</v>
      </c>
      <c r="G48" s="7" t="n">
        <f aca="false">(F48-2451545)/36525</f>
        <v>0.191273100616016</v>
      </c>
      <c r="I48" s="0" t="n">
        <f aca="false">MOD(280.46646+G48*(36000.76983 + G48*0.0003032),360)</f>
        <v>326.44534104033</v>
      </c>
      <c r="J48" s="0" t="n">
        <f aca="false">357.52911+G48*(35999.05029 - 0.0001537*G48)</f>
        <v>7243.17907257703</v>
      </c>
      <c r="K48" s="0" t="n">
        <f aca="false">0.016708634-G48*(0.000042037+0.0000001267*G48)</f>
        <v>0.0167005888172993</v>
      </c>
      <c r="L48" s="0" t="n">
        <f aca="false">SIN(RADIANS(J48))*(1.914602-G48*(0.004817+0.000014*G48))+SIN(RADIANS(2*J48))*(0.019993-0.000101*G48)+SIN(RADIANS(3*J48))*0.000289</f>
        <v>1.32965079872931</v>
      </c>
      <c r="M48" s="0" t="n">
        <f aca="false">I48+L48</f>
        <v>327.77499183906</v>
      </c>
      <c r="N48" s="0" t="n">
        <f aca="false">J48+L48</f>
        <v>7244.50872337576</v>
      </c>
      <c r="O48" s="0" t="n">
        <f aca="false">(1.000001018*(1-K48*K48))/(1+K48*COS(RADIANS(N48)))</f>
        <v>0.987955635329843</v>
      </c>
      <c r="P48" s="0" t="n">
        <f aca="false">M48-0.00569-0.00478*SIN(RADIANS(125.04-1934.136*G48))</f>
        <v>327.764972930413</v>
      </c>
      <c r="Q48" s="0" t="n">
        <f aca="false">23+(26+((21.448-G48*(46.815+G48*(0.00059-G48*0.001813))))/60)/60</f>
        <v>23.4368037613601</v>
      </c>
      <c r="R48" s="0" t="n">
        <f aca="false">Q48+0.00256*COS(RADIANS(125.04-1934.136*G48))</f>
        <v>23.4357181422154</v>
      </c>
      <c r="S48" s="0" t="n">
        <f aca="false">DEGREES(ATAN2(COS(RADIANS(P48)),COS(RADIANS(R48))*SIN(RADIANS(P48))))</f>
        <v>-30.0523242872124</v>
      </c>
      <c r="T48" s="0" t="n">
        <f aca="false">DEGREES(ASIN(SIN(RADIANS(R48))*SIN(RADIANS(P48))))</f>
        <v>-12.2478631336554</v>
      </c>
      <c r="U48" s="0" t="n">
        <f aca="false">TAN(RADIANS(R48/2))*TAN(RADIANS(R48/2))</f>
        <v>0.0430210372534878</v>
      </c>
      <c r="V48" s="0" t="n">
        <f aca="false">4*DEGREES(U48*SIN(2*RADIANS(I48))-2*K48*SIN(RADIANS(J48))+4*K48*U48*SIN(RADIANS(J48))*COS(2*RADIANS(I48))-0.5*U48*U48*SIN(4*RADIANS(I48))-1.25*K48*K48*SIN(2*RADIANS(J48)))</f>
        <v>-14.0738208418072</v>
      </c>
      <c r="W48" s="0" t="n">
        <f aca="false">DEGREES(ACOS(COS(RADIANS(90.833))/(COS(RADIANS($B$2))*COS(RADIANS(T48)))-TAN(RADIANS($B$2))*TAN(RADIANS(T48))))</f>
        <v>85.1610074390083</v>
      </c>
      <c r="X48" s="5" t="n">
        <f aca="false">(720-4*$B$3-V48+$B$4*60)/1440</f>
        <v>0.536067931140144</v>
      </c>
      <c r="Y48" s="5" t="n">
        <f aca="false">(X48*1440-W48*4)/1440</f>
        <v>0.299509577142899</v>
      </c>
      <c r="Z48" s="5" t="n">
        <f aca="false">(X48*1440+W48*4)/1440</f>
        <v>0.772626285137389</v>
      </c>
      <c r="AA48" s="0" t="n">
        <f aca="false">8*W48</f>
        <v>681.288059512066</v>
      </c>
      <c r="AB48" s="0" t="n">
        <f aca="false">MOD(E48*1440+V48+4*$B$3-60*$B$4,1440)</f>
        <v>668.062179158193</v>
      </c>
      <c r="AC48" s="0" t="n">
        <f aca="false">IF(AB48/4&lt;0,AB48/4+180,AB48/4-180)</f>
        <v>-12.9844552104518</v>
      </c>
      <c r="AD48" s="0" t="n">
        <f aca="false">DEGREES(ACOS(SIN(RADIANS($B$2))*SIN(RADIANS(T48))+COS(RADIANS($B$2))*COS(RADIANS(T48))*COS(RADIANS(AC48))))</f>
        <v>39.2460571109085</v>
      </c>
      <c r="AE48" s="0" t="n">
        <f aca="false">90-AD48</f>
        <v>50.7539428890915</v>
      </c>
      <c r="AF48" s="0" t="n">
        <f aca="false">IF(AE48&gt;85,0,IF(AE48&gt;5,58.1/TAN(RADIANS(AE48))-0.07/POWER(TAN(RADIANS(AE48)),3)+0.000086/POWER(TAN(RADIANS(AE48)),5),IF(AE48&gt;-0.575,1735+AE48*(-518.2+AE48*(103.4+AE48*(-12.79+AE48*0.711))),-20.772/TAN(RADIANS(AE48)))))/3600</f>
        <v>0.0131735814153825</v>
      </c>
      <c r="AG48" s="0" t="n">
        <f aca="false">AE48+AF48</f>
        <v>50.7671164705068</v>
      </c>
      <c r="AH48" s="0" t="n">
        <f aca="false">IF(AC48&gt;0,MOD(DEGREES(ACOS(((SIN(RADIANS($B$2))*COS(RADIANS(AD48)))-SIN(RADIANS(T48)))/(COS(RADIANS($B$2))*SIN(RADIANS(AD48)))))+180,360),MOD(540-DEGREES(ACOS(((SIN(RADIANS($B$2))*COS(RADIANS(AD48)))-SIN(RADIANS(T48)))/(COS(RADIANS($B$2))*SIN(RADIANS(AD48))))),360))</f>
        <v>159.691979737088</v>
      </c>
    </row>
    <row r="49" customFormat="false" ht="15" hidden="false" customHeight="false" outlineLevel="0" collapsed="false">
      <c r="D49" s="4" t="n">
        <f aca="false">D48+1</f>
        <v>43513</v>
      </c>
      <c r="E49" s="5" t="n">
        <f aca="false">$B$5</f>
        <v>0.5</v>
      </c>
      <c r="F49" s="6" t="n">
        <f aca="false">D49+2415018.5+E49-$B$4/24</f>
        <v>2458532.25</v>
      </c>
      <c r="G49" s="7" t="n">
        <f aca="false">(F49-2451545)/36525</f>
        <v>0.191300479123888</v>
      </c>
      <c r="I49" s="0" t="n">
        <f aca="false">MOD(280.46646+G49*(36000.76983 + G49*0.0003032),360)</f>
        <v>327.430988403671</v>
      </c>
      <c r="J49" s="0" t="n">
        <f aca="false">357.52911+G49*(35999.05029 - 0.0001537*G49)</f>
        <v>7244.16467285714</v>
      </c>
      <c r="K49" s="0" t="n">
        <f aca="false">0.016708634-G49*(0.000042037+0.0000001267*G49)</f>
        <v>0.0167005876650619</v>
      </c>
      <c r="L49" s="0" t="n">
        <f aca="false">SIN(RADIANS(J49))*(1.914602-G49*(0.004817+0.000014*G49))+SIN(RADIANS(2*J49))*(0.019993-0.000101*G49)+SIN(RADIANS(3*J49))*0.000289</f>
        <v>1.35348303532244</v>
      </c>
      <c r="M49" s="0" t="n">
        <f aca="false">I49+L49</f>
        <v>328.784471438994</v>
      </c>
      <c r="N49" s="0" t="n">
        <f aca="false">J49+L49</f>
        <v>7245.51815589247</v>
      </c>
      <c r="O49" s="0" t="n">
        <f aca="false">(1.000001018*(1-K49*K49))/(1+K49*COS(RADIANS(N49)))</f>
        <v>0.988158849669755</v>
      </c>
      <c r="P49" s="0" t="n">
        <f aca="false">M49-0.00569-0.00478*SIN(RADIANS(125.04-1934.136*G49))</f>
        <v>328.774450658757</v>
      </c>
      <c r="Q49" s="0" t="n">
        <f aca="false">23+(26+((21.448-G49*(46.815+G49*(0.00059-G49*0.001813))))/60)/60</f>
        <v>23.4368034053252</v>
      </c>
      <c r="R49" s="0" t="n">
        <f aca="false">Q49+0.00256*COS(RADIANS(125.04-1934.136*G49))</f>
        <v>23.43571992936</v>
      </c>
      <c r="S49" s="0" t="n">
        <f aca="false">DEGREES(ATAN2(COS(RADIANS(P49)),COS(RADIANS(R49))*SIN(RADIANS(P49))))</f>
        <v>-29.0837416584234</v>
      </c>
      <c r="T49" s="0" t="n">
        <f aca="false">DEGREES(ASIN(SIN(RADIANS(R49))*SIN(RADIANS(P49))))</f>
        <v>-11.8986638261544</v>
      </c>
      <c r="U49" s="0" t="n">
        <f aca="false">TAN(RADIANS(R49/2))*TAN(RADIANS(R49/2))</f>
        <v>0.043021044001418</v>
      </c>
      <c r="V49" s="0" t="n">
        <f aca="false">4*DEGREES(U49*SIN(2*RADIANS(I49))-2*K49*SIN(RADIANS(J49))+4*K49*U49*SIN(RADIANS(J49))*COS(2*RADIANS(I49))-0.5*U49*U49*SIN(4*RADIANS(I49))-1.25*K49*K49*SIN(2*RADIANS(J49)))</f>
        <v>-14.0044584376765</v>
      </c>
      <c r="W49" s="0" t="n">
        <f aca="false">DEGREES(ACOS(COS(RADIANS(90.833))/(COS(RADIANS($B$2))*COS(RADIANS(T49)))-TAN(RADIANS($B$2))*TAN(RADIANS(T49))))</f>
        <v>85.3298581489361</v>
      </c>
      <c r="X49" s="5" t="n">
        <f aca="false">(720-4*$B$3-V49+$B$4*60)/1440</f>
        <v>0.536019762803942</v>
      </c>
      <c r="Y49" s="5" t="n">
        <f aca="false">(X49*1440-W49*4)/1440</f>
        <v>0.298992379056897</v>
      </c>
      <c r="Z49" s="5" t="n">
        <f aca="false">(X49*1440+W49*4)/1440</f>
        <v>0.773047146550987</v>
      </c>
      <c r="AA49" s="0" t="n">
        <f aca="false">8*W49</f>
        <v>682.638865191489</v>
      </c>
      <c r="AB49" s="0" t="n">
        <f aca="false">MOD(E49*1440+V49+4*$B$3-60*$B$4,1440)</f>
        <v>668.131541562324</v>
      </c>
      <c r="AC49" s="0" t="n">
        <f aca="false">IF(AB49/4&lt;0,AB49/4+180,AB49/4-180)</f>
        <v>-12.9671146094191</v>
      </c>
      <c r="AD49" s="0" t="n">
        <f aca="false">DEGREES(ACOS(SIN(RADIANS($B$2))*SIN(RADIANS(T49))+COS(RADIANS($B$2))*COS(RADIANS(T49))*COS(RADIANS(AC49))))</f>
        <v>38.9101077543052</v>
      </c>
      <c r="AE49" s="0" t="n">
        <f aca="false">90-AD49</f>
        <v>51.0898922456948</v>
      </c>
      <c r="AF49" s="0" t="n">
        <f aca="false">IF(AE49&gt;85,0,IF(AE49&gt;5,58.1/TAN(RADIANS(AE49))-0.07/POWER(TAN(RADIANS(AE49)),3)+0.000086/POWER(TAN(RADIANS(AE49)),5),IF(AE49&gt;-0.575,1735+AE49*(-518.2+AE49*(103.4+AE49*(-12.79+AE49*0.711))),-20.772/TAN(RADIANS(AE49)))))/3600</f>
        <v>0.0130169249833685</v>
      </c>
      <c r="AG49" s="0" t="n">
        <f aca="false">AE49+AF49</f>
        <v>51.1029091706782</v>
      </c>
      <c r="AH49" s="0" t="n">
        <f aca="false">IF(AC49&gt;0,MOD(DEGREES(ACOS(((SIN(RADIANS($B$2))*COS(RADIANS(AD49)))-SIN(RADIANS(T49)))/(COS(RADIANS($B$2))*SIN(RADIANS(AD49)))))+180,360),MOD(540-DEGREES(ACOS(((SIN(RADIANS($B$2))*COS(RADIANS(AD49)))-SIN(RADIANS(T49)))/(COS(RADIANS($B$2))*SIN(RADIANS(AD49))))),360))</f>
        <v>159.53845703722</v>
      </c>
    </row>
    <row r="50" customFormat="false" ht="15" hidden="false" customHeight="false" outlineLevel="0" collapsed="false">
      <c r="D50" s="4" t="n">
        <f aca="false">D49+1</f>
        <v>43514</v>
      </c>
      <c r="E50" s="5" t="n">
        <f aca="false">$B$5</f>
        <v>0.5</v>
      </c>
      <c r="F50" s="6" t="n">
        <f aca="false">D50+2415018.5+E50-$B$4/24</f>
        <v>2458533.25</v>
      </c>
      <c r="G50" s="7" t="n">
        <f aca="false">(F50-2451545)/36525</f>
        <v>0.191327857631759</v>
      </c>
      <c r="I50" s="0" t="n">
        <f aca="false">MOD(280.46646+G50*(36000.76983 + G50*0.0003032),360)</f>
        <v>328.416635767012</v>
      </c>
      <c r="J50" s="0" t="n">
        <f aca="false">357.52911+G50*(35999.05029 - 0.0001537*G50)</f>
        <v>7245.15027313726</v>
      </c>
      <c r="K50" s="0" t="n">
        <f aca="false">0.016708634-G50*(0.000042037+0.0000001267*G50)</f>
        <v>0.0167005865128243</v>
      </c>
      <c r="L50" s="0" t="n">
        <f aca="false">SIN(RADIANS(J50))*(1.914602-G50*(0.004817+0.000014*G50))+SIN(RADIANS(2*J50))*(0.019993-0.000101*G50)+SIN(RADIANS(3*J50))*0.000289</f>
        <v>1.3768965466768</v>
      </c>
      <c r="M50" s="0" t="n">
        <f aca="false">I50+L50</f>
        <v>329.793532313689</v>
      </c>
      <c r="N50" s="0" t="n">
        <f aca="false">J50+L50</f>
        <v>7246.52716968394</v>
      </c>
      <c r="O50" s="0" t="n">
        <f aca="false">(1.000001018*(1-K50*K50))/(1+K50*COS(RADIANS(N50)))</f>
        <v>0.988365610050512</v>
      </c>
      <c r="P50" s="0" t="n">
        <f aca="false">M50-0.00569-0.00478*SIN(RADIANS(125.04-1934.136*G50))</f>
        <v>329.783509665562</v>
      </c>
      <c r="Q50" s="0" t="n">
        <f aca="false">23+(26+((21.448-G50*(46.815+G50*(0.00059-G50*0.001813))))/60)/60</f>
        <v>23.4368030492903</v>
      </c>
      <c r="R50" s="0" t="n">
        <f aca="false">Q50+0.00256*COS(RADIANS(125.04-1934.136*G50))</f>
        <v>23.4357217174301</v>
      </c>
      <c r="S50" s="0" t="n">
        <f aca="false">DEGREES(ATAN2(COS(RADIANS(P50)),COS(RADIANS(R50))*SIN(RADIANS(P50))))</f>
        <v>-28.1180554016509</v>
      </c>
      <c r="T50" s="0" t="n">
        <f aca="false">DEGREES(ASIN(SIN(RADIANS(R50))*SIN(RADIANS(P50))))</f>
        <v>-11.546316474868</v>
      </c>
      <c r="U50" s="0" t="n">
        <f aca="false">TAN(RADIANS(R50/2))*TAN(RADIANS(R50/2))</f>
        <v>0.0430210507528433</v>
      </c>
      <c r="V50" s="0" t="n">
        <f aca="false">4*DEGREES(U50*SIN(2*RADIANS(I50))-2*K50*SIN(RADIANS(J50))+4*K50*U50*SIN(RADIANS(J50))*COS(2*RADIANS(I50))-0.5*U50*U50*SIN(4*RADIANS(I50))-1.25*K50*K50*SIN(2*RADIANS(J50)))</f>
        <v>-13.9233786089204</v>
      </c>
      <c r="W50" s="0" t="n">
        <f aca="false">DEGREES(ACOS(COS(RADIANS(90.833))/(COS(RADIANS($B$2))*COS(RADIANS(T50)))-TAN(RADIANS($B$2))*TAN(RADIANS(T50))))</f>
        <v>85.4997864650198</v>
      </c>
      <c r="X50" s="5" t="n">
        <f aca="false">(720-4*$B$3-V50+$B$4*60)/1440</f>
        <v>0.535963457367306</v>
      </c>
      <c r="Y50" s="5" t="n">
        <f aca="false">(X50*1440-W50*4)/1440</f>
        <v>0.298464050520029</v>
      </c>
      <c r="Z50" s="5" t="n">
        <f aca="false">(X50*1440+W50*4)/1440</f>
        <v>0.773462864214583</v>
      </c>
      <c r="AA50" s="0" t="n">
        <f aca="false">8*W50</f>
        <v>683.998291720158</v>
      </c>
      <c r="AB50" s="0" t="n">
        <f aca="false">MOD(E50*1440+V50+4*$B$3-60*$B$4,1440)</f>
        <v>668.21262139108</v>
      </c>
      <c r="AC50" s="0" t="n">
        <f aca="false">IF(AB50/4&lt;0,AB50/4+180,AB50/4-180)</f>
        <v>-12.9468446522301</v>
      </c>
      <c r="AD50" s="0" t="n">
        <f aca="false">DEGREES(ACOS(SIN(RADIANS($B$2))*SIN(RADIANS(T50))+COS(RADIANS($B$2))*COS(RADIANS(T50))*COS(RADIANS(AC50))))</f>
        <v>38.5704375209599</v>
      </c>
      <c r="AE50" s="0" t="n">
        <f aca="false">90-AD50</f>
        <v>51.4295624790401</v>
      </c>
      <c r="AF50" s="0" t="n">
        <f aca="false">IF(AE50&gt;85,0,IF(AE50&gt;5,58.1/TAN(RADIANS(AE50))-0.07/POWER(TAN(RADIANS(AE50)),3)+0.000086/POWER(TAN(RADIANS(AE50)),5),IF(AE50&gt;-0.575,1735+AE50*(-518.2+AE50*(103.4+AE50*(-12.79+AE50*0.711))),-20.772/TAN(RADIANS(AE50)))))/3600</f>
        <v>0.0128600249595088</v>
      </c>
      <c r="AG50" s="0" t="n">
        <f aca="false">AE50+AF50</f>
        <v>51.4424225039996</v>
      </c>
      <c r="AH50" s="0" t="n">
        <f aca="false">IF(AC50&gt;0,MOD(DEGREES(ACOS(((SIN(RADIANS($B$2))*COS(RADIANS(AD50)))-SIN(RADIANS(T50)))/(COS(RADIANS($B$2))*SIN(RADIANS(AD50)))))+180,360),MOD(540-DEGREES(ACOS(((SIN(RADIANS($B$2))*COS(RADIANS(AD50)))-SIN(RADIANS(T50)))/(COS(RADIANS($B$2))*SIN(RADIANS(AD50))))),360))</f>
        <v>159.3854607865</v>
      </c>
    </row>
    <row r="51" customFormat="false" ht="15" hidden="false" customHeight="false" outlineLevel="0" collapsed="false">
      <c r="D51" s="4" t="n">
        <f aca="false">D50+1</f>
        <v>43515</v>
      </c>
      <c r="E51" s="5" t="n">
        <f aca="false">$B$5</f>
        <v>0.5</v>
      </c>
      <c r="F51" s="6" t="n">
        <f aca="false">D51+2415018.5+E51-$B$4/24</f>
        <v>2458534.25</v>
      </c>
      <c r="G51" s="7" t="n">
        <f aca="false">(F51-2451545)/36525</f>
        <v>0.19135523613963</v>
      </c>
      <c r="I51" s="0" t="n">
        <f aca="false">MOD(280.46646+G51*(36000.76983 + G51*0.0003032),360)</f>
        <v>329.402283130353</v>
      </c>
      <c r="J51" s="0" t="n">
        <f aca="false">357.52911+G51*(35999.05029 - 0.0001537*G51)</f>
        <v>7246.13587341737</v>
      </c>
      <c r="K51" s="0" t="n">
        <f aca="false">0.016708634-G51*(0.000042037+0.0000001267*G51)</f>
        <v>0.0167005853605865</v>
      </c>
      <c r="L51" s="0" t="n">
        <f aca="false">SIN(RADIANS(J51))*(1.914602-G51*(0.004817+0.000014*G51))+SIN(RADIANS(2*J51))*(0.019993-0.000101*G51)+SIN(RADIANS(3*J51))*0.000289</f>
        <v>1.39988442199923</v>
      </c>
      <c r="M51" s="0" t="n">
        <f aca="false">I51+L51</f>
        <v>330.802167552352</v>
      </c>
      <c r="N51" s="0" t="n">
        <f aca="false">J51+L51</f>
        <v>7247.53575783937</v>
      </c>
      <c r="O51" s="0" t="n">
        <f aca="false">(1.000001018*(1-K51*K51))/(1+K51*COS(RADIANS(N51)))</f>
        <v>0.988575850879992</v>
      </c>
      <c r="P51" s="0" t="n">
        <f aca="false">M51-0.00569-0.00478*SIN(RADIANS(125.04-1934.136*G51))</f>
        <v>330.792143040035</v>
      </c>
      <c r="Q51" s="0" t="n">
        <f aca="false">23+(26+((21.448-G51*(46.815+G51*(0.00059-G51*0.001813))))/60)/60</f>
        <v>23.4368026932554</v>
      </c>
      <c r="R51" s="0" t="n">
        <f aca="false">Q51+0.00256*COS(RADIANS(125.04-1934.136*G51))</f>
        <v>23.4357235064238</v>
      </c>
      <c r="S51" s="0" t="n">
        <f aca="false">DEGREES(ATAN2(COS(RADIANS(P51)),COS(RADIANS(R51))*SIN(RADIANS(P51))))</f>
        <v>-27.1552092225801</v>
      </c>
      <c r="T51" s="0" t="n">
        <f aca="false">DEGREES(ASIN(SIN(RADIANS(R51))*SIN(RADIANS(P51))))</f>
        <v>-11.1909359094246</v>
      </c>
      <c r="U51" s="0" t="n">
        <f aca="false">TAN(RADIANS(R51/2))*TAN(RADIANS(R51/2))</f>
        <v>0.0430210575077568</v>
      </c>
      <c r="V51" s="0" t="n">
        <f aca="false">4*DEGREES(U51*SIN(2*RADIANS(I51))-2*K51*SIN(RADIANS(J51))+4*K51*U51*SIN(RADIANS(J51))*COS(2*RADIANS(I51))-0.5*U51*U51*SIN(4*RADIANS(I51))-1.25*K51*K51*SIN(2*RADIANS(J51)))</f>
        <v>-13.8308146466384</v>
      </c>
      <c r="W51" s="0" t="n">
        <f aca="false">DEGREES(ACOS(COS(RADIANS(90.833))/(COS(RADIANS($B$2))*COS(RADIANS(T51)))-TAN(RADIANS($B$2))*TAN(RADIANS(T51))))</f>
        <v>85.670741649408</v>
      </c>
      <c r="X51" s="5" t="n">
        <f aca="false">(720-4*$B$3-V51+$B$4*60)/1440</f>
        <v>0.535899176837943</v>
      </c>
      <c r="Y51" s="5" t="n">
        <f aca="false">(X51*1440-W51*4)/1440</f>
        <v>0.297924894478477</v>
      </c>
      <c r="Z51" s="5" t="n">
        <f aca="false">(X51*1440+W51*4)/1440</f>
        <v>0.77387345919741</v>
      </c>
      <c r="AA51" s="0" t="n">
        <f aca="false">8*W51</f>
        <v>685.365933195264</v>
      </c>
      <c r="AB51" s="0" t="n">
        <f aca="false">MOD(E51*1440+V51+4*$B$3-60*$B$4,1440)</f>
        <v>668.305185353362</v>
      </c>
      <c r="AC51" s="0" t="n">
        <f aca="false">IF(AB51/4&lt;0,AB51/4+180,AB51/4-180)</f>
        <v>-12.9237036616596</v>
      </c>
      <c r="AD51" s="0" t="n">
        <f aca="false">DEGREES(ACOS(SIN(RADIANS($B$2))*SIN(RADIANS(T51))+COS(RADIANS($B$2))*COS(RADIANS(T51))*COS(RADIANS(AC51))))</f>
        <v>38.2271654113312</v>
      </c>
      <c r="AE51" s="0" t="n">
        <f aca="false">90-AD51</f>
        <v>51.7728345886688</v>
      </c>
      <c r="AF51" s="0" t="n">
        <f aca="false">IF(AE51&gt;85,0,IF(AE51&gt;5,58.1/TAN(RADIANS(AE51))-0.07/POWER(TAN(RADIANS(AE51)),3)+0.000086/POWER(TAN(RADIANS(AE51)),5),IF(AE51&gt;-0.575,1735+AE51*(-518.2+AE51*(103.4+AE51*(-12.79+AE51*0.711))),-20.772/TAN(RADIANS(AE51)))))/3600</f>
        <v>0.0127029523324954</v>
      </c>
      <c r="AG51" s="0" t="n">
        <f aca="false">AE51+AF51</f>
        <v>51.7855375410013</v>
      </c>
      <c r="AH51" s="0" t="n">
        <f aca="false">IF(AC51&gt;0,MOD(DEGREES(ACOS(((SIN(RADIANS($B$2))*COS(RADIANS(AD51)))-SIN(RADIANS(T51)))/(COS(RADIANS($B$2))*SIN(RADIANS(AD51)))))+180,360),MOD(540-DEGREES(ACOS(((SIN(RADIANS($B$2))*COS(RADIANS(AD51)))-SIN(RADIANS(T51)))/(COS(RADIANS($B$2))*SIN(RADIANS(AD51))))),360))</f>
        <v>159.232942939647</v>
      </c>
    </row>
    <row r="52" customFormat="false" ht="15" hidden="false" customHeight="false" outlineLevel="0" collapsed="false">
      <c r="D52" s="4" t="n">
        <f aca="false">D51+1</f>
        <v>43516</v>
      </c>
      <c r="E52" s="5" t="n">
        <f aca="false">$B$5</f>
        <v>0.5</v>
      </c>
      <c r="F52" s="6" t="n">
        <f aca="false">D52+2415018.5+E52-$B$4/24</f>
        <v>2458535.25</v>
      </c>
      <c r="G52" s="7" t="n">
        <f aca="false">(F52-2451545)/36525</f>
        <v>0.191382614647502</v>
      </c>
      <c r="I52" s="0" t="n">
        <f aca="false">MOD(280.46646+G52*(36000.76983 + G52*0.0003032),360)</f>
        <v>330.387930493694</v>
      </c>
      <c r="J52" s="0" t="n">
        <f aca="false">357.52911+G52*(35999.05029 - 0.0001537*G52)</f>
        <v>7247.12147369749</v>
      </c>
      <c r="K52" s="0" t="n">
        <f aca="false">0.016708634-G52*(0.000042037+0.0000001267*G52)</f>
        <v>0.0167005842083485</v>
      </c>
      <c r="L52" s="0" t="n">
        <f aca="false">SIN(RADIANS(J52))*(1.914602-G52*(0.004817+0.000014*G52))+SIN(RADIANS(2*J52))*(0.019993-0.000101*G52)+SIN(RADIANS(3*J52))*0.000289</f>
        <v>1.42243989870309</v>
      </c>
      <c r="M52" s="0" t="n">
        <f aca="false">I52+L52</f>
        <v>331.810370392397</v>
      </c>
      <c r="N52" s="0" t="n">
        <f aca="false">J52+L52</f>
        <v>7248.54391359619</v>
      </c>
      <c r="O52" s="0" t="n">
        <f aca="false">(1.000001018*(1-K52*K52))/(1+K52*COS(RADIANS(N52)))</f>
        <v>0.988789505545363</v>
      </c>
      <c r="P52" s="0" t="n">
        <f aca="false">M52-0.00569-0.00478*SIN(RADIANS(125.04-1934.136*G52))</f>
        <v>331.800344019592</v>
      </c>
      <c r="Q52" s="0" t="n">
        <f aca="false">23+(26+((21.448-G52*(46.815+G52*(0.00059-G52*0.001813))))/60)/60</f>
        <v>23.4368023372205</v>
      </c>
      <c r="R52" s="0" t="n">
        <f aca="false">Q52+0.00256*COS(RADIANS(125.04-1934.136*G52))</f>
        <v>23.4357252963394</v>
      </c>
      <c r="S52" s="0" t="n">
        <f aca="false">DEGREES(ATAN2(COS(RADIANS(P52)),COS(RADIANS(R52))*SIN(RADIANS(P52))))</f>
        <v>-26.1951445857815</v>
      </c>
      <c r="T52" s="0" t="n">
        <f aca="false">DEGREES(ASIN(SIN(RADIANS(R52))*SIN(RADIANS(P52))))</f>
        <v>-10.8326366600137</v>
      </c>
      <c r="U52" s="0" t="n">
        <f aca="false">TAN(RADIANS(R52/2))*TAN(RADIANS(R52/2))</f>
        <v>0.0430210642661514</v>
      </c>
      <c r="V52" s="0" t="n">
        <f aca="false">4*DEGREES(U52*SIN(2*RADIANS(I52))-2*K52*SIN(RADIANS(J52))+4*K52*U52*SIN(RADIANS(J52))*COS(2*RADIANS(I52))-0.5*U52*U52*SIN(4*RADIANS(I52))-1.25*K52*K52*SIN(2*RADIANS(J52)))</f>
        <v>-13.7270096223243</v>
      </c>
      <c r="W52" s="0" t="n">
        <f aca="false">DEGREES(ACOS(COS(RADIANS(90.833))/(COS(RADIANS($B$2))*COS(RADIANS(T52)))-TAN(RADIANS($B$2))*TAN(RADIANS(T52))))</f>
        <v>85.8426742434328</v>
      </c>
      <c r="X52" s="5" t="n">
        <f aca="false">(720-4*$B$3-V52+$B$4*60)/1440</f>
        <v>0.535827090015503</v>
      </c>
      <c r="Y52" s="5" t="n">
        <f aca="false">(X52*1440-W52*4)/1440</f>
        <v>0.297375217117079</v>
      </c>
      <c r="Z52" s="5" t="n">
        <f aca="false">(X52*1440+W52*4)/1440</f>
        <v>0.774278962913928</v>
      </c>
      <c r="AA52" s="0" t="n">
        <f aca="false">8*W52</f>
        <v>686.741393947463</v>
      </c>
      <c r="AB52" s="0" t="n">
        <f aca="false">MOD(E52*1440+V52+4*$B$3-60*$B$4,1440)</f>
        <v>668.408990377676</v>
      </c>
      <c r="AC52" s="0" t="n">
        <f aca="false">IF(AB52/4&lt;0,AB52/4+180,AB52/4-180)</f>
        <v>-12.8977524055811</v>
      </c>
      <c r="AD52" s="0" t="n">
        <f aca="false">DEGREES(ACOS(SIN(RADIANS($B$2))*SIN(RADIANS(T52))+COS(RADIANS($B$2))*COS(RADIANS(T52))*COS(RADIANS(AC52))))</f>
        <v>37.8804113512394</v>
      </c>
      <c r="AE52" s="0" t="n">
        <f aca="false">90-AD52</f>
        <v>52.1195886487606</v>
      </c>
      <c r="AF52" s="0" t="n">
        <f aca="false">IF(AE52&gt;85,0,IF(AE52&gt;5,58.1/TAN(RADIANS(AE52))-0.07/POWER(TAN(RADIANS(AE52)),3)+0.000086/POWER(TAN(RADIANS(AE52)),5),IF(AE52&gt;-0.575,1735+AE52*(-518.2+AE52*(103.4+AE52*(-12.79+AE52*0.711))),-20.772/TAN(RADIANS(AE52)))))/3600</f>
        <v>0.0125457757193306</v>
      </c>
      <c r="AG52" s="0" t="n">
        <f aca="false">AE52+AF52</f>
        <v>52.13213442448</v>
      </c>
      <c r="AH52" s="0" t="n">
        <f aca="false">IF(AC52&gt;0,MOD(DEGREES(ACOS(((SIN(RADIANS($B$2))*COS(RADIANS(AD52)))-SIN(RADIANS(T52)))/(COS(RADIANS($B$2))*SIN(RADIANS(AD52)))))+180,360),MOD(540-DEGREES(ACOS(((SIN(RADIANS($B$2))*COS(RADIANS(AD52)))-SIN(RADIANS(T52)))/(COS(RADIANS($B$2))*SIN(RADIANS(AD52))))),360))</f>
        <v>159.080850673015</v>
      </c>
    </row>
    <row r="53" customFormat="false" ht="15" hidden="false" customHeight="false" outlineLevel="0" collapsed="false">
      <c r="D53" s="4" t="n">
        <f aca="false">D52+1</f>
        <v>43517</v>
      </c>
      <c r="E53" s="5" t="n">
        <f aca="false">$B$5</f>
        <v>0.5</v>
      </c>
      <c r="F53" s="6" t="n">
        <f aca="false">D53+2415018.5+E53-$B$4/24</f>
        <v>2458536.25</v>
      </c>
      <c r="G53" s="7" t="n">
        <f aca="false">(F53-2451545)/36525</f>
        <v>0.191409993155373</v>
      </c>
      <c r="I53" s="0" t="n">
        <f aca="false">MOD(280.46646+G53*(36000.76983 + G53*0.0003032),360)</f>
        <v>331.373577857035</v>
      </c>
      <c r="J53" s="0" t="n">
        <f aca="false">357.52911+G53*(35999.05029 - 0.0001537*G53)</f>
        <v>7248.1070739776</v>
      </c>
      <c r="K53" s="0" t="n">
        <f aca="false">0.016708634-G53*(0.000042037+0.0000001267*G53)</f>
        <v>0.0167005830561103</v>
      </c>
      <c r="L53" s="0" t="n">
        <f aca="false">SIN(RADIANS(J53))*(1.914602-G53*(0.004817+0.000014*G53))+SIN(RADIANS(2*J53))*(0.019993-0.000101*G53)+SIN(RADIANS(3*J53))*0.000289</f>
        <v>1.44455636432465</v>
      </c>
      <c r="M53" s="0" t="n">
        <f aca="false">I53+L53</f>
        <v>332.81813422136</v>
      </c>
      <c r="N53" s="0" t="n">
        <f aca="false">J53+L53</f>
        <v>7249.55163034193</v>
      </c>
      <c r="O53" s="0" t="n">
        <f aca="false">(1.000001018*(1-K53*K53))/(1+K53*COS(RADIANS(N53)))</f>
        <v>0.989006506438223</v>
      </c>
      <c r="P53" s="0" t="n">
        <f aca="false">M53-0.00569-0.00478*SIN(RADIANS(125.04-1934.136*G53))</f>
        <v>332.808105991772</v>
      </c>
      <c r="Q53" s="0" t="n">
        <f aca="false">23+(26+((21.448-G53*(46.815+G53*(0.00059-G53*0.001813))))/60)/60</f>
        <v>23.4368019811857</v>
      </c>
      <c r="R53" s="0" t="n">
        <f aca="false">Q53+0.00256*COS(RADIANS(125.04-1934.136*G53))</f>
        <v>23.4357270871749</v>
      </c>
      <c r="S53" s="0" t="n">
        <f aca="false">DEGREES(ATAN2(COS(RADIANS(P53)),COS(RADIANS(R53))*SIN(RADIANS(P53))))</f>
        <v>-25.2378008214827</v>
      </c>
      <c r="T53" s="0" t="n">
        <f aca="false">DEGREES(ASIN(SIN(RADIANS(R53))*SIN(RADIANS(P53))))</f>
        <v>-10.4715329268167</v>
      </c>
      <c r="U53" s="0" t="n">
        <f aca="false">TAN(RADIANS(R53/2))*TAN(RADIANS(R53/2))</f>
        <v>0.0430210710280203</v>
      </c>
      <c r="V53" s="0" t="n">
        <f aca="false">4*DEGREES(U53*SIN(2*RADIANS(I53))-2*K53*SIN(RADIANS(J53))+4*K53*U53*SIN(RADIANS(J53))*COS(2*RADIANS(I53))-0.5*U53*U53*SIN(4*RADIANS(I53))-1.25*K53*K53*SIN(2*RADIANS(J53)))</f>
        <v>-13.6122158739136</v>
      </c>
      <c r="W53" s="0" t="n">
        <f aca="false">DEGREES(ACOS(COS(RADIANS(90.833))/(COS(RADIANS($B$2))*COS(RADIANS(T53)))-TAN(RADIANS($B$2))*TAN(RADIANS(T53))))</f>
        <v>86.0155360492407</v>
      </c>
      <c r="X53" s="5" t="n">
        <f aca="false">(720-4*$B$3-V53+$B$4*60)/1440</f>
        <v>0.535747372134662</v>
      </c>
      <c r="Y53" s="5" t="n">
        <f aca="false">(X53*1440-W53*4)/1440</f>
        <v>0.296815327553438</v>
      </c>
      <c r="Z53" s="5" t="n">
        <f aca="false">(X53*1440+W53*4)/1440</f>
        <v>0.774679416715886</v>
      </c>
      <c r="AA53" s="0" t="n">
        <f aca="false">8*W53</f>
        <v>688.124288393925</v>
      </c>
      <c r="AB53" s="0" t="n">
        <f aca="false">MOD(E53*1440+V53+4*$B$3-60*$B$4,1440)</f>
        <v>668.523784126086</v>
      </c>
      <c r="AC53" s="0" t="n">
        <f aca="false">IF(AB53/4&lt;0,AB53/4+180,AB53/4-180)</f>
        <v>-12.8690539684784</v>
      </c>
      <c r="AD53" s="0" t="n">
        <f aca="false">DEGREES(ACOS(SIN(RADIANS($B$2))*SIN(RADIANS(T53))+COS(RADIANS($B$2))*COS(RADIANS(T53))*COS(RADIANS(AC53))))</f>
        <v>37.5302961460867</v>
      </c>
      <c r="AE53" s="0" t="n">
        <f aca="false">90-AD53</f>
        <v>52.4697038539133</v>
      </c>
      <c r="AF53" s="0" t="n">
        <f aca="false">IF(AE53&gt;85,0,IF(AE53&gt;5,58.1/TAN(RADIANS(AE53))-0.07/POWER(TAN(RADIANS(AE53)),3)+0.000086/POWER(TAN(RADIANS(AE53)),5),IF(AE53&gt;-0.575,1735+AE53*(-518.2+AE53*(103.4+AE53*(-12.79+AE53*0.711))),-20.772/TAN(RADIANS(AE53)))))/3600</f>
        <v>0.0123885613892674</v>
      </c>
      <c r="AG53" s="0" t="n">
        <f aca="false">AE53+AF53</f>
        <v>52.4820924153026</v>
      </c>
      <c r="AH53" s="0" t="n">
        <f aca="false">IF(AC53&gt;0,MOD(DEGREES(ACOS(((SIN(RADIANS($B$2))*COS(RADIANS(AD53)))-SIN(RADIANS(T53)))/(COS(RADIANS($B$2))*SIN(RADIANS(AD53)))))+180,360),MOD(540-DEGREES(ACOS(((SIN(RADIANS($B$2))*COS(RADIANS(AD53)))-SIN(RADIANS(T53)))/(COS(RADIANS($B$2))*SIN(RADIANS(AD53))))),360))</f>
        <v>158.929126294604</v>
      </c>
    </row>
    <row r="54" customFormat="false" ht="15" hidden="false" customHeight="false" outlineLevel="0" collapsed="false">
      <c r="D54" s="4" t="n">
        <f aca="false">D53+1</f>
        <v>43518</v>
      </c>
      <c r="E54" s="5" t="n">
        <f aca="false">$B$5</f>
        <v>0.5</v>
      </c>
      <c r="F54" s="6" t="n">
        <f aca="false">D54+2415018.5+E54-$B$4/24</f>
        <v>2458537.25</v>
      </c>
      <c r="G54" s="7" t="n">
        <f aca="false">(F54-2451545)/36525</f>
        <v>0.191437371663244</v>
      </c>
      <c r="I54" s="0" t="n">
        <f aca="false">MOD(280.46646+G54*(36000.76983 + G54*0.0003032),360)</f>
        <v>332.359225220378</v>
      </c>
      <c r="J54" s="0" t="n">
        <f aca="false">357.52911+G54*(35999.05029 - 0.0001537*G54)</f>
        <v>7249.09267425772</v>
      </c>
      <c r="K54" s="0" t="n">
        <f aca="false">0.016708634-G54*(0.000042037+0.0000001267*G54)</f>
        <v>0.0167005819038719</v>
      </c>
      <c r="L54" s="0" t="n">
        <f aca="false">SIN(RADIANS(J54))*(1.914602-G54*(0.004817+0.000014*G54))+SIN(RADIANS(2*J54))*(0.019993-0.000101*G54)+SIN(RADIANS(3*J54))*0.000289</f>
        <v>1.46622735836642</v>
      </c>
      <c r="M54" s="0" t="n">
        <f aca="false">I54+L54</f>
        <v>333.825452578744</v>
      </c>
      <c r="N54" s="0" t="n">
        <f aca="false">J54+L54</f>
        <v>7250.55890161608</v>
      </c>
      <c r="O54" s="0" t="n">
        <f aca="false">(1.000001018*(1-K54*K54))/(1+K54*COS(RADIANS(N54)))</f>
        <v>0.989226784979998</v>
      </c>
      <c r="P54" s="0" t="n">
        <f aca="false">M54-0.00569-0.00478*SIN(RADIANS(125.04-1934.136*G54))</f>
        <v>333.815422496079</v>
      </c>
      <c r="Q54" s="0" t="n">
        <f aca="false">23+(26+((21.448-G54*(46.815+G54*(0.00059-G54*0.001813))))/60)/60</f>
        <v>23.4368016251508</v>
      </c>
      <c r="R54" s="0" t="n">
        <f aca="false">Q54+0.00256*COS(RADIANS(125.04-1934.136*G54))</f>
        <v>23.4357288789286</v>
      </c>
      <c r="S54" s="0" t="n">
        <f aca="false">DEGREES(ATAN2(COS(RADIANS(P54)),COS(RADIANS(R54))*SIN(RADIANS(P54))))</f>
        <v>-24.2831152306248</v>
      </c>
      <c r="T54" s="0" t="n">
        <f aca="false">DEGREES(ASIN(SIN(RADIANS(R54))*SIN(RADIANS(P54))))</f>
        <v>-10.1077385521535</v>
      </c>
      <c r="U54" s="0" t="n">
        <f aca="false">TAN(RADIANS(R54/2))*TAN(RADIANS(R54/2))</f>
        <v>0.0430210777933565</v>
      </c>
      <c r="V54" s="0" t="n">
        <f aca="false">4*DEGREES(U54*SIN(2*RADIANS(I54))-2*K54*SIN(RADIANS(J54))+4*K54*U54*SIN(RADIANS(J54))*COS(2*RADIANS(I54))-0.5*U54*U54*SIN(4*RADIANS(I54))-1.25*K54*K54*SIN(2*RADIANS(J54)))</f>
        <v>-13.486694494609</v>
      </c>
      <c r="W54" s="0" t="n">
        <f aca="false">DEGREES(ACOS(COS(RADIANS(90.833))/(COS(RADIANS($B$2))*COS(RADIANS(T54)))-TAN(RADIANS($B$2))*TAN(RADIANS(T54))))</f>
        <v>86.1892801084895</v>
      </c>
      <c r="X54" s="5" t="n">
        <f aca="false">(720-4*$B$3-V54+$B$4*60)/1440</f>
        <v>0.535660204510145</v>
      </c>
      <c r="Y54" s="5" t="n">
        <f aca="false">(X54*1440-W54*4)/1440</f>
        <v>0.296245537542119</v>
      </c>
      <c r="Z54" s="5" t="n">
        <f aca="false">(X54*1440+W54*4)/1440</f>
        <v>0.775074871478172</v>
      </c>
      <c r="AA54" s="0" t="n">
        <f aca="false">8*W54</f>
        <v>689.514240867916</v>
      </c>
      <c r="AB54" s="0" t="n">
        <f aca="false">MOD(E54*1440+V54+4*$B$3-60*$B$4,1440)</f>
        <v>668.649305505391</v>
      </c>
      <c r="AC54" s="0" t="n">
        <f aca="false">IF(AB54/4&lt;0,AB54/4+180,AB54/4-180)</f>
        <v>-12.8376736236523</v>
      </c>
      <c r="AD54" s="0" t="n">
        <f aca="false">DEGREES(ACOS(SIN(RADIANS($B$2))*SIN(RADIANS(T54))+COS(RADIANS($B$2))*COS(RADIANS(T54))*COS(RADIANS(AC54))))</f>
        <v>37.1769414360352</v>
      </c>
      <c r="AE54" s="0" t="n">
        <f aca="false">90-AD54</f>
        <v>52.8230585639648</v>
      </c>
      <c r="AF54" s="0" t="n">
        <f aca="false">IF(AE54&gt;85,0,IF(AE54&gt;5,58.1/TAN(RADIANS(AE54))-0.07/POWER(TAN(RADIANS(AE54)),3)+0.000086/POWER(TAN(RADIANS(AE54)),5),IF(AE54&gt;-0.575,1735+AE54*(-518.2+AE54*(103.4+AE54*(-12.79+AE54*0.711))),-20.772/TAN(RADIANS(AE54)))))/3600</f>
        <v>0.0122313732930988</v>
      </c>
      <c r="AG54" s="0" t="n">
        <f aca="false">AE54+AF54</f>
        <v>52.8352899372579</v>
      </c>
      <c r="AH54" s="0" t="n">
        <f aca="false">IF(AC54&gt;0,MOD(DEGREES(ACOS(((SIN(RADIANS($B$2))*COS(RADIANS(AD54)))-SIN(RADIANS(T54)))/(COS(RADIANS($B$2))*SIN(RADIANS(AD54)))))+180,360),MOD(540-DEGREES(ACOS(((SIN(RADIANS($B$2))*COS(RADIANS(AD54)))-SIN(RADIANS(T54)))/(COS(RADIANS($B$2))*SIN(RADIANS(AD54))))),360))</f>
        <v>158.777707150729</v>
      </c>
    </row>
    <row r="55" customFormat="false" ht="15" hidden="false" customHeight="false" outlineLevel="0" collapsed="false">
      <c r="D55" s="4" t="n">
        <f aca="false">D54+1</f>
        <v>43519</v>
      </c>
      <c r="E55" s="5" t="n">
        <f aca="false">$B$5</f>
        <v>0.5</v>
      </c>
      <c r="F55" s="6" t="n">
        <f aca="false">D55+2415018.5+E55-$B$4/24</f>
        <v>2458538.25</v>
      </c>
      <c r="G55" s="7" t="n">
        <f aca="false">(F55-2451545)/36525</f>
        <v>0.191464750171116</v>
      </c>
      <c r="I55" s="0" t="n">
        <f aca="false">MOD(280.46646+G55*(36000.76983 + G55*0.0003032),360)</f>
        <v>333.344872583722</v>
      </c>
      <c r="J55" s="0" t="n">
        <f aca="false">357.52911+G55*(35999.05029 - 0.0001537*G55)</f>
        <v>7250.07827453783</v>
      </c>
      <c r="K55" s="0" t="n">
        <f aca="false">0.016708634-G55*(0.000042037+0.0000001267*G55)</f>
        <v>0.0167005807516334</v>
      </c>
      <c r="L55" s="0" t="n">
        <f aca="false">SIN(RADIANS(J55))*(1.914602-G55*(0.004817+0.000014*G55))+SIN(RADIANS(2*J55))*(0.019993-0.000101*G55)+SIN(RADIANS(3*J55))*0.000289</f>
        <v>1.48744657406831</v>
      </c>
      <c r="M55" s="0" t="n">
        <f aca="false">I55+L55</f>
        <v>334.83231915779</v>
      </c>
      <c r="N55" s="0" t="n">
        <f aca="false">J55+L55</f>
        <v>7251.5657211119</v>
      </c>
      <c r="O55" s="0" t="n">
        <f aca="false">(1.000001018*(1-K55*K55))/(1+K55*COS(RADIANS(N55)))</f>
        <v>0.989450271647588</v>
      </c>
      <c r="P55" s="0" t="n">
        <f aca="false">M55-0.00569-0.00478*SIN(RADIANS(125.04-1934.136*G55))</f>
        <v>334.822287225754</v>
      </c>
      <c r="Q55" s="0" t="n">
        <f aca="false">23+(26+((21.448-G55*(46.815+G55*(0.00059-G55*0.001813))))/60)/60</f>
        <v>23.4368012691159</v>
      </c>
      <c r="R55" s="0" t="n">
        <f aca="false">Q55+0.00256*COS(RADIANS(125.04-1934.136*G55))</f>
        <v>23.4357306715986</v>
      </c>
      <c r="S55" s="0" t="n">
        <f aca="false">DEGREES(ATAN2(COS(RADIANS(P55)),COS(RADIANS(R55))*SIN(RADIANS(P55))))</f>
        <v>-23.3310231880807</v>
      </c>
      <c r="T55" s="0" t="n">
        <f aca="false">DEGREES(ASIN(SIN(RADIANS(R55))*SIN(RADIANS(P55))))</f>
        <v>-9.74136699525388</v>
      </c>
      <c r="U55" s="0" t="n">
        <f aca="false">TAN(RADIANS(R55/2))*TAN(RADIANS(R55/2))</f>
        <v>0.0430210845621532</v>
      </c>
      <c r="V55" s="0" t="n">
        <f aca="false">4*DEGREES(U55*SIN(2*RADIANS(I55))-2*K55*SIN(RADIANS(J55))+4*K55*U55*SIN(RADIANS(J55))*COS(2*RADIANS(I55))-0.5*U55*U55*SIN(4*RADIANS(I55))-1.25*K55*K55*SIN(2*RADIANS(J55)))</f>
        <v>-13.3507148258597</v>
      </c>
      <c r="W55" s="0" t="n">
        <f aca="false">DEGREES(ACOS(COS(RADIANS(90.833))/(COS(RADIANS($B$2))*COS(RADIANS(T55)))-TAN(RADIANS($B$2))*TAN(RADIANS(T55))))</f>
        <v>86.3638606783264</v>
      </c>
      <c r="X55" s="5" t="n">
        <f aca="false">(720-4*$B$3-V55+$B$4*60)/1440</f>
        <v>0.535565774184625</v>
      </c>
      <c r="Y55" s="5" t="n">
        <f aca="false">(X55*1440-W55*4)/1440</f>
        <v>0.295666161189273</v>
      </c>
      <c r="Z55" s="5" t="n">
        <f aca="false">(X55*1440+W55*4)/1440</f>
        <v>0.775465387179976</v>
      </c>
      <c r="AA55" s="0" t="n">
        <f aca="false">8*W55</f>
        <v>690.910885426612</v>
      </c>
      <c r="AB55" s="0" t="n">
        <f aca="false">MOD(E55*1440+V55+4*$B$3-60*$B$4,1440)</f>
        <v>668.78528517414</v>
      </c>
      <c r="AC55" s="0" t="n">
        <f aca="false">IF(AB55/4&lt;0,AB55/4+180,AB55/4-180)</f>
        <v>-12.803678706465</v>
      </c>
      <c r="AD55" s="0" t="n">
        <f aca="false">DEGREES(ACOS(SIN(RADIANS($B$2))*SIN(RADIANS(T55))+COS(RADIANS($B$2))*COS(RADIANS(T55))*COS(RADIANS(AC55))))</f>
        <v>36.8204696522573</v>
      </c>
      <c r="AE55" s="0" t="n">
        <f aca="false">90-AD55</f>
        <v>53.1795303477427</v>
      </c>
      <c r="AF55" s="0" t="n">
        <f aca="false">IF(AE55&gt;85,0,IF(AE55&gt;5,58.1/TAN(RADIANS(AE55))-0.07/POWER(TAN(RADIANS(AE55)),3)+0.000086/POWER(TAN(RADIANS(AE55)),5),IF(AE55&gt;-0.575,1735+AE55*(-518.2+AE55*(103.4+AE55*(-12.79+AE55*0.711))),-20.772/TAN(RADIANS(AE55)))))/3600</f>
        <v>0.0120742730973848</v>
      </c>
      <c r="AG55" s="0" t="n">
        <f aca="false">AE55+AF55</f>
        <v>53.19160462084</v>
      </c>
      <c r="AH55" s="0" t="n">
        <f aca="false">IF(AC55&gt;0,MOD(DEGREES(ACOS(((SIN(RADIANS($B$2))*COS(RADIANS(AD55)))-SIN(RADIANS(T55)))/(COS(RADIANS($B$2))*SIN(RADIANS(AD55)))))+180,360),MOD(540-DEGREES(ACOS(((SIN(RADIANS($B$2))*COS(RADIANS(AD55)))-SIN(RADIANS(T55)))/(COS(RADIANS($B$2))*SIN(RADIANS(AD55))))),360))</f>
        <v>158.626525528817</v>
      </c>
    </row>
    <row r="56" customFormat="false" ht="15" hidden="false" customHeight="false" outlineLevel="0" collapsed="false">
      <c r="D56" s="4" t="n">
        <f aca="false">D55+1</f>
        <v>43520</v>
      </c>
      <c r="E56" s="5" t="n">
        <f aca="false">$B$5</f>
        <v>0.5</v>
      </c>
      <c r="F56" s="6" t="n">
        <f aca="false">D56+2415018.5+E56-$B$4/24</f>
        <v>2458539.25</v>
      </c>
      <c r="G56" s="7" t="n">
        <f aca="false">(F56-2451545)/36525</f>
        <v>0.191492128678987</v>
      </c>
      <c r="I56" s="0" t="n">
        <f aca="false">MOD(280.46646+G56*(36000.76983 + G56*0.0003032),360)</f>
        <v>334.330519947063</v>
      </c>
      <c r="J56" s="0" t="n">
        <f aca="false">357.52911+G56*(35999.05029 - 0.0001537*G56)</f>
        <v>7251.06387481794</v>
      </c>
      <c r="K56" s="0" t="n">
        <f aca="false">0.016708634-G56*(0.000042037+0.0000001267*G56)</f>
        <v>0.0167005795993946</v>
      </c>
      <c r="L56" s="0" t="n">
        <f aca="false">SIN(RADIANS(J56))*(1.914602-G56*(0.004817+0.000014*G56))+SIN(RADIANS(2*J56))*(0.019993-0.000101*G56)+SIN(RADIANS(3*J56))*0.000289</f>
        <v>1.50820786010566</v>
      </c>
      <c r="M56" s="0" t="n">
        <f aca="false">I56+L56</f>
        <v>335.838727807169</v>
      </c>
      <c r="N56" s="0" t="n">
        <f aca="false">J56+L56</f>
        <v>7252.57208267805</v>
      </c>
      <c r="O56" s="0" t="n">
        <f aca="false">(1.000001018*(1-K56*K56))/(1+K56*COS(RADIANS(N56)))</f>
        <v>0.989676895999252</v>
      </c>
      <c r="P56" s="0" t="n">
        <f aca="false">M56-0.00569-0.00478*SIN(RADIANS(125.04-1934.136*G56))</f>
        <v>335.828694029471</v>
      </c>
      <c r="Q56" s="0" t="n">
        <f aca="false">23+(26+((21.448-G56*(46.815+G56*(0.00059-G56*0.001813))))/60)/60</f>
        <v>23.436800913081</v>
      </c>
      <c r="R56" s="0" t="n">
        <f aca="false">Q56+0.00256*COS(RADIANS(125.04-1934.136*G56))</f>
        <v>23.4357324651831</v>
      </c>
      <c r="S56" s="0" t="n">
        <f aca="false">DEGREES(ATAN2(COS(RADIANS(P56)),COS(RADIANS(R56))*SIN(RADIANS(P56))))</f>
        <v>-22.3814582439421</v>
      </c>
      <c r="T56" s="0" t="n">
        <f aca="false">DEGREES(ASIN(SIN(RADIANS(R56))*SIN(RADIANS(P56))))</f>
        <v>-9.37253130956931</v>
      </c>
      <c r="U56" s="0" t="n">
        <f aca="false">TAN(RADIANS(R56/2))*TAN(RADIANS(R56/2))</f>
        <v>0.0430210913344033</v>
      </c>
      <c r="V56" s="0" t="n">
        <f aca="false">4*DEGREES(U56*SIN(2*RADIANS(I56))-2*K56*SIN(RADIANS(J56))+4*K56*U56*SIN(RADIANS(J56))*COS(2*RADIANS(I56))-0.5*U56*U56*SIN(4*RADIANS(I56))-1.25*K56*K56*SIN(2*RADIANS(J56)))</f>
        <v>-13.204553955792</v>
      </c>
      <c r="W56" s="0" t="n">
        <f aca="false">DEGREES(ACOS(COS(RADIANS(90.833))/(COS(RADIANS($B$2))*COS(RADIANS(T56)))-TAN(RADIANS($B$2))*TAN(RADIANS(T56))))</f>
        <v>86.5392332048459</v>
      </c>
      <c r="X56" s="5" t="n">
        <f aca="false">(720-4*$B$3-V56+$B$4*60)/1440</f>
        <v>0.535464273580411</v>
      </c>
      <c r="Y56" s="5" t="n">
        <f aca="false">(X56*1440-W56*4)/1440</f>
        <v>0.295077514678061</v>
      </c>
      <c r="Z56" s="5" t="n">
        <f aca="false">(X56*1440+W56*4)/1440</f>
        <v>0.775851032482761</v>
      </c>
      <c r="AA56" s="0" t="n">
        <f aca="false">8*W56</f>
        <v>692.313865638768</v>
      </c>
      <c r="AB56" s="0" t="n">
        <f aca="false">MOD(E56*1440+V56+4*$B$3-60*$B$4,1440)</f>
        <v>668.931446044208</v>
      </c>
      <c r="AC56" s="0" t="n">
        <f aca="false">IF(AB56/4&lt;0,AB56/4+180,AB56/4-180)</f>
        <v>-12.767138488948</v>
      </c>
      <c r="AD56" s="0" t="n">
        <f aca="false">DEGREES(ACOS(SIN(RADIANS($B$2))*SIN(RADIANS(T56))+COS(RADIANS($B$2))*COS(RADIANS(T56))*COS(RADIANS(AC56))))</f>
        <v>36.4610039743824</v>
      </c>
      <c r="AE56" s="0" t="n">
        <f aca="false">90-AD56</f>
        <v>53.5389960256176</v>
      </c>
      <c r="AF56" s="0" t="n">
        <f aca="false">IF(AE56&gt;85,0,IF(AE56&gt;5,58.1/TAN(RADIANS(AE56))-0.07/POWER(TAN(RADIANS(AE56)),3)+0.000086/POWER(TAN(RADIANS(AE56)),5),IF(AE56&gt;-0.575,1735+AE56*(-518.2+AE56*(103.4+AE56*(-12.79+AE56*0.711))),-20.772/TAN(RADIANS(AE56)))))/3600</f>
        <v>0.0119173202232225</v>
      </c>
      <c r="AG56" s="0" t="n">
        <f aca="false">AE56+AF56</f>
        <v>53.5509133458408</v>
      </c>
      <c r="AH56" s="0" t="n">
        <f aca="false">IF(AC56&gt;0,MOD(DEGREES(ACOS(((SIN(RADIANS($B$2))*COS(RADIANS(AD56)))-SIN(RADIANS(T56)))/(COS(RADIANS($B$2))*SIN(RADIANS(AD56)))))+180,360),MOD(540-DEGREES(ACOS(((SIN(RADIANS($B$2))*COS(RADIANS(AD56)))-SIN(RADIANS(T56)))/(COS(RADIANS($B$2))*SIN(RADIANS(AD56))))),360))</f>
        <v>158.475508555812</v>
      </c>
    </row>
    <row r="57" customFormat="false" ht="15" hidden="false" customHeight="false" outlineLevel="0" collapsed="false">
      <c r="D57" s="4" t="n">
        <f aca="false">D56+1</f>
        <v>43521</v>
      </c>
      <c r="E57" s="5" t="n">
        <f aca="false">$B$5</f>
        <v>0.5</v>
      </c>
      <c r="F57" s="6" t="n">
        <f aca="false">D57+2415018.5+E57-$B$4/24</f>
        <v>2458540.25</v>
      </c>
      <c r="G57" s="7" t="n">
        <f aca="false">(F57-2451545)/36525</f>
        <v>0.191519507186858</v>
      </c>
      <c r="I57" s="0" t="n">
        <f aca="false">MOD(280.46646+G57*(36000.76983 + G57*0.0003032),360)</f>
        <v>335.316167310407</v>
      </c>
      <c r="J57" s="0" t="n">
        <f aca="false">357.52911+G57*(35999.05029 - 0.0001537*G57)</f>
        <v>7252.04947509806</v>
      </c>
      <c r="K57" s="0" t="n">
        <f aca="false">0.016708634-G57*(0.000042037+0.0000001267*G57)</f>
        <v>0.0167005784471557</v>
      </c>
      <c r="L57" s="0" t="n">
        <f aca="false">SIN(RADIANS(J57))*(1.914602-G57*(0.004817+0.000014*G57))+SIN(RADIANS(2*J57))*(0.019993-0.000101*G57)+SIN(RADIANS(3*J57))*0.000289</f>
        <v>1.52850522221385</v>
      </c>
      <c r="M57" s="0" t="n">
        <f aca="false">I57+L57</f>
        <v>336.844672532621</v>
      </c>
      <c r="N57" s="0" t="n">
        <f aca="false">J57+L57</f>
        <v>7253.57798032027</v>
      </c>
      <c r="O57" s="0" t="n">
        <f aca="false">(1.000001018*(1-K57*K57))/(1+K57*COS(RADIANS(N57)))</f>
        <v>0.989906586700708</v>
      </c>
      <c r="P57" s="0" t="n">
        <f aca="false">M57-0.00569-0.00478*SIN(RADIANS(125.04-1934.136*G57))</f>
        <v>336.834636912971</v>
      </c>
      <c r="Q57" s="0" t="n">
        <f aca="false">23+(26+((21.448-G57*(46.815+G57*(0.00059-G57*0.001813))))/60)/60</f>
        <v>23.4368005570461</v>
      </c>
      <c r="R57" s="0" t="n">
        <f aca="false">Q57+0.00256*COS(RADIANS(125.04-1934.136*G57))</f>
        <v>23.4357342596803</v>
      </c>
      <c r="S57" s="0" t="n">
        <f aca="false">DEGREES(ATAN2(COS(RADIANS(P57)),COS(RADIANS(R57))*SIN(RADIANS(P57))))</f>
        <v>-21.4343522227798</v>
      </c>
      <c r="T57" s="0" t="n">
        <f aca="false">DEGREES(ASIN(SIN(RADIANS(R57))*SIN(RADIANS(P57))))</f>
        <v>-9.00134412252457</v>
      </c>
      <c r="U57" s="0" t="n">
        <f aca="false">TAN(RADIANS(R57/2))*TAN(RADIANS(R57/2))</f>
        <v>0.0430210981101</v>
      </c>
      <c r="V57" s="0" t="n">
        <f aca="false">4*DEGREES(U57*SIN(2*RADIANS(I57))-2*K57*SIN(RADIANS(J57))+4*K57*U57*SIN(RADIANS(J57))*COS(2*RADIANS(I57))-0.5*U57*U57*SIN(4*RADIANS(I57))-1.25*K57*K57*SIN(2*RADIANS(J57)))</f>
        <v>-13.0484962243095</v>
      </c>
      <c r="W57" s="0" t="n">
        <f aca="false">DEGREES(ACOS(COS(RADIANS(90.833))/(COS(RADIANS($B$2))*COS(RADIANS(T57)))-TAN(RADIANS($B$2))*TAN(RADIANS(T57))))</f>
        <v>86.7153542942302</v>
      </c>
      <c r="X57" s="5" t="n">
        <f aca="false">(720-4*$B$3-V57+$B$4*60)/1440</f>
        <v>0.535355900155771</v>
      </c>
      <c r="Y57" s="5" t="n">
        <f aca="false">(X57*1440-W57*4)/1440</f>
        <v>0.294479916005131</v>
      </c>
      <c r="Z57" s="5" t="n">
        <f aca="false">(X57*1440+W57*4)/1440</f>
        <v>0.77623188430641</v>
      </c>
      <c r="AA57" s="0" t="n">
        <f aca="false">8*W57</f>
        <v>693.722834353841</v>
      </c>
      <c r="AB57" s="0" t="n">
        <f aca="false">MOD(E57*1440+V57+4*$B$3-60*$B$4,1440)</f>
        <v>669.087503775691</v>
      </c>
      <c r="AC57" s="0" t="n">
        <f aca="false">IF(AB57/4&lt;0,AB57/4+180,AB57/4-180)</f>
        <v>-12.7281240560774</v>
      </c>
      <c r="AD57" s="0" t="n">
        <f aca="false">DEGREES(ACOS(SIN(RADIANS($B$2))*SIN(RADIANS(T57))+COS(RADIANS($B$2))*COS(RADIANS(T57))*COS(RADIANS(AC57))))</f>
        <v>36.0986682892526</v>
      </c>
      <c r="AE57" s="0" t="n">
        <f aca="false">90-AD57</f>
        <v>53.9013317107474</v>
      </c>
      <c r="AF57" s="0" t="n">
        <f aca="false">IF(AE57&gt;85,0,IF(AE57&gt;5,58.1/TAN(RADIANS(AE57))-0.07/POWER(TAN(RADIANS(AE57)),3)+0.000086/POWER(TAN(RADIANS(AE57)),5),IF(AE57&gt;-0.575,1735+AE57*(-518.2+AE57*(103.4+AE57*(-12.79+AE57*0.711))),-20.772/TAN(RADIANS(AE57)))))/3600</f>
        <v>0.0117605718891697</v>
      </c>
      <c r="AG57" s="0" t="n">
        <f aca="false">AE57+AF57</f>
        <v>53.9130922826366</v>
      </c>
      <c r="AH57" s="0" t="n">
        <f aca="false">IF(AC57&gt;0,MOD(DEGREES(ACOS(((SIN(RADIANS($B$2))*COS(RADIANS(AD57)))-SIN(RADIANS(T57)))/(COS(RADIANS($B$2))*SIN(RADIANS(AD57)))))+180,360),MOD(540-DEGREES(ACOS(((SIN(RADIANS($B$2))*COS(RADIANS(AD57)))-SIN(RADIANS(T57)))/(COS(RADIANS($B$2))*SIN(RADIANS(AD57))))),360))</f>
        <v>158.324578091613</v>
      </c>
    </row>
    <row r="58" customFormat="false" ht="15" hidden="false" customHeight="false" outlineLevel="0" collapsed="false">
      <c r="D58" s="4" t="n">
        <f aca="false">D57+1</f>
        <v>43522</v>
      </c>
      <c r="E58" s="5" t="n">
        <f aca="false">$B$5</f>
        <v>0.5</v>
      </c>
      <c r="F58" s="6" t="n">
        <f aca="false">D58+2415018.5+E58-$B$4/24</f>
        <v>2458541.25</v>
      </c>
      <c r="G58" s="7" t="n">
        <f aca="false">(F58-2451545)/36525</f>
        <v>0.19154688569473</v>
      </c>
      <c r="I58" s="0" t="n">
        <f aca="false">MOD(280.46646+G58*(36000.76983 + G58*0.0003032),360)</f>
        <v>336.301814673751</v>
      </c>
      <c r="J58" s="0" t="n">
        <f aca="false">357.52911+G58*(35999.05029 - 0.0001537*G58)</f>
        <v>7253.03507537817</v>
      </c>
      <c r="K58" s="0" t="n">
        <f aca="false">0.016708634-G58*(0.000042037+0.0000001267*G58)</f>
        <v>0.0167005772949165</v>
      </c>
      <c r="L58" s="0" t="n">
        <f aca="false">SIN(RADIANS(J58))*(1.914602-G58*(0.004817+0.000014*G58))+SIN(RADIANS(2*J58))*(0.019993-0.000101*G58)+SIN(RADIANS(3*J58))*0.000289</f>
        <v>1.54833282473972</v>
      </c>
      <c r="M58" s="0" t="n">
        <f aca="false">I58+L58</f>
        <v>337.850147498491</v>
      </c>
      <c r="N58" s="0" t="n">
        <f aca="false">J58+L58</f>
        <v>7254.58340820291</v>
      </c>
      <c r="O58" s="0" t="n">
        <f aca="false">(1.000001018*(1-K58*K58))/(1+K58*COS(RADIANS(N58)))</f>
        <v>0.990139271551445</v>
      </c>
      <c r="P58" s="0" t="n">
        <f aca="false">M58-0.00569-0.00478*SIN(RADIANS(125.04-1934.136*G58))</f>
        <v>337.840110040602</v>
      </c>
      <c r="Q58" s="0" t="n">
        <f aca="false">23+(26+((21.448-G58*(46.815+G58*(0.00059-G58*0.001813))))/60)/60</f>
        <v>23.4368002010113</v>
      </c>
      <c r="R58" s="0" t="n">
        <f aca="false">Q58+0.00256*COS(RADIANS(125.04-1934.136*G58))</f>
        <v>23.4357360550882</v>
      </c>
      <c r="S58" s="0" t="n">
        <f aca="false">DEGREES(ATAN2(COS(RADIANS(P58)),COS(RADIANS(R58))*SIN(RADIANS(P58))))</f>
        <v>-20.4896353208442</v>
      </c>
      <c r="T58" s="0" t="n">
        <f aca="false">DEGREES(ASIN(SIN(RADIANS(R58))*SIN(RADIANS(P58))))</f>
        <v>-8.62791761763025</v>
      </c>
      <c r="U58" s="0" t="n">
        <f aca="false">TAN(RADIANS(R58/2))*TAN(RADIANS(R58/2))</f>
        <v>0.0430211048892363</v>
      </c>
      <c r="V58" s="0" t="n">
        <f aca="false">4*DEGREES(U58*SIN(2*RADIANS(I58))-2*K58*SIN(RADIANS(J58))+4*K58*U58*SIN(RADIANS(J58))*COS(2*RADIANS(I58))-0.5*U58*U58*SIN(4*RADIANS(I58))-1.25*K58*K58*SIN(2*RADIANS(J58)))</f>
        <v>-12.8828327360119</v>
      </c>
      <c r="W58" s="0" t="n">
        <f aca="false">DEGREES(ACOS(COS(RADIANS(90.833))/(COS(RADIANS($B$2))*COS(RADIANS(T58)))-TAN(RADIANS($B$2))*TAN(RADIANS(T58))))</f>
        <v>86.8921816817527</v>
      </c>
      <c r="X58" s="5" t="n">
        <f aca="false">(720-4*$B$3-V58+$B$4*60)/1440</f>
        <v>0.535240856066675</v>
      </c>
      <c r="Y58" s="5" t="n">
        <f aca="false">(X58*1440-W58*4)/1440</f>
        <v>0.293873684728473</v>
      </c>
      <c r="Z58" s="5" t="n">
        <f aca="false">(X58*1440+W58*4)/1440</f>
        <v>0.776608027404877</v>
      </c>
      <c r="AA58" s="0" t="n">
        <f aca="false">8*W58</f>
        <v>695.137453454021</v>
      </c>
      <c r="AB58" s="0" t="n">
        <f aca="false">MOD(E58*1440+V58+4*$B$3-60*$B$4,1440)</f>
        <v>669.253167263988</v>
      </c>
      <c r="AC58" s="0" t="n">
        <f aca="false">IF(AB58/4&lt;0,AB58/4+180,AB58/4-180)</f>
        <v>-12.686708184003</v>
      </c>
      <c r="AD58" s="0" t="n">
        <f aca="false">DEGREES(ACOS(SIN(RADIANS($B$2))*SIN(RADIANS(T58))+COS(RADIANS($B$2))*COS(RADIANS(T58))*COS(RADIANS(AC58))))</f>
        <v>35.7335871511243</v>
      </c>
      <c r="AE58" s="0" t="n">
        <f aca="false">90-AD58</f>
        <v>54.2664128488757</v>
      </c>
      <c r="AF58" s="0" t="n">
        <f aca="false">IF(AE58&gt;85,0,IF(AE58&gt;5,58.1/TAN(RADIANS(AE58))-0.07/POWER(TAN(RADIANS(AE58)),3)+0.000086/POWER(TAN(RADIANS(AE58)),5),IF(AE58&gt;-0.575,1735+AE58*(-518.2+AE58*(103.4+AE58*(-12.79+AE58*0.711))),-20.772/TAN(RADIANS(AE58)))))/3600</f>
        <v>0.0116040831579574</v>
      </c>
      <c r="AG58" s="0" t="n">
        <f aca="false">AE58+AF58</f>
        <v>54.2780169320336</v>
      </c>
      <c r="AH58" s="0" t="n">
        <f aca="false">IF(AC58&gt;0,MOD(DEGREES(ACOS(((SIN(RADIANS($B$2))*COS(RADIANS(AD58)))-SIN(RADIANS(T58)))/(COS(RADIANS($B$2))*SIN(RADIANS(AD58)))))+180,360),MOD(540-DEGREES(ACOS(((SIN(RADIANS($B$2))*COS(RADIANS(AD58)))-SIN(RADIANS(T58)))/(COS(RADIANS($B$2))*SIN(RADIANS(AD58))))),360))</f>
        <v>158.173650616987</v>
      </c>
    </row>
    <row r="59" customFormat="false" ht="15" hidden="false" customHeight="false" outlineLevel="0" collapsed="false">
      <c r="D59" s="4" t="n">
        <f aca="false">D58+1</f>
        <v>43523</v>
      </c>
      <c r="E59" s="5" t="n">
        <f aca="false">$B$5</f>
        <v>0.5</v>
      </c>
      <c r="F59" s="6" t="n">
        <f aca="false">D59+2415018.5+E59-$B$4/24</f>
        <v>2458542.25</v>
      </c>
      <c r="G59" s="7" t="n">
        <f aca="false">(F59-2451545)/36525</f>
        <v>0.191574264202601</v>
      </c>
      <c r="I59" s="0" t="n">
        <f aca="false">MOD(280.46646+G59*(36000.76983 + G59*0.0003032),360)</f>
        <v>337.287462037097</v>
      </c>
      <c r="J59" s="0" t="n">
        <f aca="false">357.52911+G59*(35999.05029 - 0.0001537*G59)</f>
        <v>7254.02067565828</v>
      </c>
      <c r="K59" s="0" t="n">
        <f aca="false">0.016708634-G59*(0.000042037+0.0000001267*G59)</f>
        <v>0.0167005761426772</v>
      </c>
      <c r="L59" s="0" t="n">
        <f aca="false">SIN(RADIANS(J59))*(1.914602-G59*(0.004817+0.000014*G59))+SIN(RADIANS(2*J59))*(0.019993-0.000101*G59)+SIN(RADIANS(3*J59))*0.000289</f>
        <v>1.56768499211985</v>
      </c>
      <c r="M59" s="0" t="n">
        <f aca="false">I59+L59</f>
        <v>338.855147029217</v>
      </c>
      <c r="N59" s="0" t="n">
        <f aca="false">J59+L59</f>
        <v>7255.5883606504</v>
      </c>
      <c r="O59" s="0" t="n">
        <f aca="false">(1.000001018*(1-K59*K59))/(1+K59*COS(RADIANS(N59)))</f>
        <v>0.990374877511218</v>
      </c>
      <c r="P59" s="0" t="n">
        <f aca="false">M59-0.00569-0.00478*SIN(RADIANS(125.04-1934.136*G59))</f>
        <v>338.845107736802</v>
      </c>
      <c r="Q59" s="0" t="n">
        <f aca="false">23+(26+((21.448-G59*(46.815+G59*(0.00059-G59*0.001813))))/60)/60</f>
        <v>23.4367998449764</v>
      </c>
      <c r="R59" s="0" t="n">
        <f aca="false">Q59+0.00256*COS(RADIANS(125.04-1934.136*G59))</f>
        <v>23.4357378514051</v>
      </c>
      <c r="S59" s="0" t="n">
        <f aca="false">DEGREES(ATAN2(COS(RADIANS(P59)),COS(RADIANS(R59))*SIN(RADIANS(P59))))</f>
        <v>-19.5472362011222</v>
      </c>
      <c r="T59" s="0" t="n">
        <f aca="false">DEGREES(ASIN(SIN(RADIANS(R59))*SIN(RADIANS(P59))))</f>
        <v>-8.25236351884702</v>
      </c>
      <c r="U59" s="0" t="n">
        <f aca="false">TAN(RADIANS(R59/2))*TAN(RADIANS(R59/2))</f>
        <v>0.0430211116718054</v>
      </c>
      <c r="V59" s="0" t="n">
        <f aca="false">4*DEGREES(U59*SIN(2*RADIANS(I59))-2*K59*SIN(RADIANS(J59))+4*K59*U59*SIN(RADIANS(J59))*COS(2*RADIANS(I59))-0.5*U59*U59*SIN(4*RADIANS(I59))-1.25*K59*K59*SIN(2*RADIANS(J59)))</f>
        <v>-12.7078608819778</v>
      </c>
      <c r="W59" s="0" t="n">
        <f aca="false">DEGREES(ACOS(COS(RADIANS(90.833))/(COS(RADIANS($B$2))*COS(RADIANS(T59)))-TAN(RADIANS($B$2))*TAN(RADIANS(T59))))</f>
        <v>87.0696741988328</v>
      </c>
      <c r="X59" s="5" t="n">
        <f aca="false">(720-4*$B$3-V59+$B$4*60)/1440</f>
        <v>0.535119347834707</v>
      </c>
      <c r="Y59" s="5" t="n">
        <f aca="false">(X59*1440-W59*4)/1440</f>
        <v>0.293259141726838</v>
      </c>
      <c r="Z59" s="5" t="n">
        <f aca="false">(X59*1440+W59*4)/1440</f>
        <v>0.776979553942576</v>
      </c>
      <c r="AA59" s="0" t="n">
        <f aca="false">8*W59</f>
        <v>696.557393590663</v>
      </c>
      <c r="AB59" s="0" t="n">
        <f aca="false">MOD(E59*1440+V59+4*$B$3-60*$B$4,1440)</f>
        <v>669.428139118022</v>
      </c>
      <c r="AC59" s="0" t="n">
        <f aca="false">IF(AB59/4&lt;0,AB59/4+180,AB59/4-180)</f>
        <v>-12.6429652204944</v>
      </c>
      <c r="AD59" s="0" t="n">
        <f aca="false">DEGREES(ACOS(SIN(RADIANS($B$2))*SIN(RADIANS(T59))+COS(RADIANS($B$2))*COS(RADIANS(T59))*COS(RADIANS(AC59))))</f>
        <v>35.3658857434235</v>
      </c>
      <c r="AE59" s="0" t="n">
        <f aca="false">90-AD59</f>
        <v>54.6341142565765</v>
      </c>
      <c r="AF59" s="0" t="n">
        <f aca="false">IF(AE59&gt;85,0,IF(AE59&gt;5,58.1/TAN(RADIANS(AE59))-0.07/POWER(TAN(RADIANS(AE59)),3)+0.000086/POWER(TAN(RADIANS(AE59)),5),IF(AE59&gt;-0.575,1735+AE59*(-518.2+AE59*(103.4+AE59*(-12.79+AE59*0.711))),-20.772/TAN(RADIANS(AE59)))))/3600</f>
        <v>0.0114479069866265</v>
      </c>
      <c r="AG59" s="0" t="n">
        <f aca="false">AE59+AF59</f>
        <v>54.6455621635631</v>
      </c>
      <c r="AH59" s="0" t="n">
        <f aca="false">IF(AC59&gt;0,MOD(DEGREES(ACOS(((SIN(RADIANS($B$2))*COS(RADIANS(AD59)))-SIN(RADIANS(T59)))/(COS(RADIANS($B$2))*SIN(RADIANS(AD59)))))+180,360),MOD(540-DEGREES(ACOS(((SIN(RADIANS($B$2))*COS(RADIANS(AD59)))-SIN(RADIANS(T59)))/(COS(RADIANS($B$2))*SIN(RADIANS(AD59))))),360))</f>
        <v>158.022637115346</v>
      </c>
    </row>
    <row r="60" customFormat="false" ht="15" hidden="false" customHeight="false" outlineLevel="0" collapsed="false">
      <c r="D60" s="4" t="n">
        <f aca="false">D59+1</f>
        <v>43524</v>
      </c>
      <c r="E60" s="5" t="n">
        <f aca="false">$B$5</f>
        <v>0.5</v>
      </c>
      <c r="F60" s="6" t="n">
        <f aca="false">D60+2415018.5+E60-$B$4/24</f>
        <v>2458543.25</v>
      </c>
      <c r="G60" s="7" t="n">
        <f aca="false">(F60-2451545)/36525</f>
        <v>0.191601642710472</v>
      </c>
      <c r="I60" s="0" t="n">
        <f aca="false">MOD(280.46646+G60*(36000.76983 + G60*0.0003032),360)</f>
        <v>338.273109400441</v>
      </c>
      <c r="J60" s="0" t="n">
        <f aca="false">357.52911+G60*(35999.05029 - 0.0001537*G60)</f>
        <v>7255.00627593839</v>
      </c>
      <c r="K60" s="0" t="n">
        <f aca="false">0.016708634-G60*(0.000042037+0.0000001267*G60)</f>
        <v>0.0167005749904377</v>
      </c>
      <c r="L60" s="0" t="n">
        <f aca="false">SIN(RADIANS(J60))*(1.914602-G60*(0.004817+0.000014*G60))+SIN(RADIANS(2*J60))*(0.019993-0.000101*G60)+SIN(RADIANS(3*J60))*0.000289</f>
        <v>1.58655621028477</v>
      </c>
      <c r="M60" s="0" t="n">
        <f aca="false">I60+L60</f>
        <v>339.859665610726</v>
      </c>
      <c r="N60" s="0" t="n">
        <f aca="false">J60+L60</f>
        <v>7256.59283214868</v>
      </c>
      <c r="O60" s="0" t="n">
        <f aca="false">(1.000001018*(1-K60*K60))/(1+K60*COS(RADIANS(N60)))</f>
        <v>0.990613330726725</v>
      </c>
      <c r="P60" s="0" t="n">
        <f aca="false">M60-0.00569-0.00478*SIN(RADIANS(125.04-1934.136*G60))</f>
        <v>339.8496244875</v>
      </c>
      <c r="Q60" s="0" t="n">
        <f aca="false">23+(26+((21.448-G60*(46.815+G60*(0.00059-G60*0.001813))))/60)/60</f>
        <v>23.4367994889415</v>
      </c>
      <c r="R60" s="0" t="n">
        <f aca="false">Q60+0.00256*COS(RADIANS(125.04-1934.136*G60))</f>
        <v>23.4357396486292</v>
      </c>
      <c r="S60" s="0" t="n">
        <f aca="false">DEGREES(ATAN2(COS(RADIANS(P60)),COS(RADIANS(R60))*SIN(RADIANS(P60))))</f>
        <v>-18.6070820862408</v>
      </c>
      <c r="T60" s="0" t="n">
        <f aca="false">DEGREES(ASIN(SIN(RADIANS(R60))*SIN(RADIANS(P60))))</f>
        <v>-7.87479307711668</v>
      </c>
      <c r="U60" s="0" t="n">
        <f aca="false">TAN(RADIANS(R60/2))*TAN(RADIANS(R60/2))</f>
        <v>0.0430211184578001</v>
      </c>
      <c r="V60" s="0" t="n">
        <f aca="false">4*DEGREES(U60*SIN(2*RADIANS(I60))-2*K60*SIN(RADIANS(J60))+4*K60*U60*SIN(RADIANS(J60))*COS(2*RADIANS(I60))-0.5*U60*U60*SIN(4*RADIANS(I60))-1.25*K60*K60*SIN(2*RADIANS(J60)))</f>
        <v>-12.5238838713803</v>
      </c>
      <c r="W60" s="0" t="n">
        <f aca="false">DEGREES(ACOS(COS(RADIANS(90.833))/(COS(RADIANS($B$2))*COS(RADIANS(T60)))-TAN(RADIANS($B$2))*TAN(RADIANS(T60))))</f>
        <v>87.2477917383079</v>
      </c>
      <c r="X60" s="5" t="n">
        <f aca="false">(720-4*$B$3-V60+$B$4*60)/1440</f>
        <v>0.534991586021792</v>
      </c>
      <c r="Y60" s="5" t="n">
        <f aca="false">(X60*1440-W60*4)/1440</f>
        <v>0.292636608970937</v>
      </c>
      <c r="Z60" s="5" t="n">
        <f aca="false">(X60*1440+W60*4)/1440</f>
        <v>0.777346563072647</v>
      </c>
      <c r="AA60" s="0" t="n">
        <f aca="false">8*W60</f>
        <v>697.982333906463</v>
      </c>
      <c r="AB60" s="0" t="n">
        <f aca="false">MOD(E60*1440+V60+4*$B$3-60*$B$4,1440)</f>
        <v>669.61211612862</v>
      </c>
      <c r="AC60" s="0" t="n">
        <f aca="false">IF(AB60/4&lt;0,AB60/4+180,AB60/4-180)</f>
        <v>-12.596970967845</v>
      </c>
      <c r="AD60" s="0" t="n">
        <f aca="false">DEGREES(ACOS(SIN(RADIANS($B$2))*SIN(RADIANS(T60))+COS(RADIANS($B$2))*COS(RADIANS(T60))*COS(RADIANS(AC60))))</f>
        <v>34.9956898421852</v>
      </c>
      <c r="AE60" s="0" t="n">
        <f aca="false">90-AD60</f>
        <v>55.0043101578148</v>
      </c>
      <c r="AF60" s="0" t="n">
        <f aca="false">IF(AE60&gt;85,0,IF(AE60&gt;5,58.1/TAN(RADIANS(AE60))-0.07/POWER(TAN(RADIANS(AE60)),3)+0.000086/POWER(TAN(RADIANS(AE60)),5),IF(AE60&gt;-0.575,1735+AE60*(-518.2+AE60*(103.4+AE60*(-12.79+AE60*0.711))),-20.772/TAN(RADIANS(AE60)))))/3600</f>
        <v>0.0112920942797533</v>
      </c>
      <c r="AG60" s="0" t="n">
        <f aca="false">AE60+AF60</f>
        <v>55.0156022520946</v>
      </c>
      <c r="AH60" s="0" t="n">
        <f aca="false">IF(AC60&gt;0,MOD(DEGREES(ACOS(((SIN(RADIANS($B$2))*COS(RADIANS(AD60)))-SIN(RADIANS(T60)))/(COS(RADIANS($B$2))*SIN(RADIANS(AD60)))))+180,360),MOD(540-DEGREES(ACOS(((SIN(RADIANS($B$2))*COS(RADIANS(AD60)))-SIN(RADIANS(T60)))/(COS(RADIANS($B$2))*SIN(RADIANS(AD60))))),360))</f>
        <v>157.871442947799</v>
      </c>
    </row>
    <row r="61" customFormat="false" ht="15" hidden="false" customHeight="false" outlineLevel="0" collapsed="false">
      <c r="D61" s="4" t="n">
        <f aca="false">D60+1</f>
        <v>43525</v>
      </c>
      <c r="E61" s="5" t="n">
        <f aca="false">$B$5</f>
        <v>0.5</v>
      </c>
      <c r="F61" s="6" t="n">
        <f aca="false">D61+2415018.5+E61-$B$4/24</f>
        <v>2458544.25</v>
      </c>
      <c r="G61" s="7" t="n">
        <f aca="false">(F61-2451545)/36525</f>
        <v>0.191629021218344</v>
      </c>
      <c r="I61" s="0" t="n">
        <f aca="false">MOD(280.46646+G61*(36000.76983 + G61*0.0003032),360)</f>
        <v>339.258756763787</v>
      </c>
      <c r="J61" s="0" t="n">
        <f aca="false">357.52911+G61*(35999.05029 - 0.0001537*G61)</f>
        <v>7255.99187621851</v>
      </c>
      <c r="K61" s="0" t="n">
        <f aca="false">0.016708634-G61*(0.000042037+0.0000001267*G61)</f>
        <v>0.016700573838198</v>
      </c>
      <c r="L61" s="0" t="n">
        <f aca="false">SIN(RADIANS(J61))*(1.914602-G61*(0.004817+0.000014*G61))+SIN(RADIANS(2*J61))*(0.019993-0.000101*G61)+SIN(RADIANS(3*J61))*0.000289</f>
        <v>1.60494112799056</v>
      </c>
      <c r="M61" s="0" t="n">
        <f aca="false">I61+L61</f>
        <v>340.863697891778</v>
      </c>
      <c r="N61" s="0" t="n">
        <f aca="false">J61+L61</f>
        <v>7257.5968173465</v>
      </c>
      <c r="O61" s="0" t="n">
        <f aca="false">(1.000001018*(1-K61*K61))/(1+K61*COS(RADIANS(N61)))</f>
        <v>0.990854556558452</v>
      </c>
      <c r="P61" s="0" t="n">
        <f aca="false">M61-0.00569-0.00478*SIN(RADIANS(125.04-1934.136*G61))</f>
        <v>340.853654941458</v>
      </c>
      <c r="Q61" s="0" t="n">
        <f aca="false">23+(26+((21.448-G61*(46.815+G61*(0.00059-G61*0.001813))))/60)/60</f>
        <v>23.4367991329066</v>
      </c>
      <c r="R61" s="0" t="n">
        <f aca="false">Q61+0.00256*COS(RADIANS(125.04-1934.136*G61))</f>
        <v>23.4357414467585</v>
      </c>
      <c r="S61" s="0" t="n">
        <f aca="false">DEGREES(ATAN2(COS(RADIANS(P61)),COS(RADIANS(R61))*SIN(RADIANS(P61))))</f>
        <v>-17.6690988491832</v>
      </c>
      <c r="T61" s="0" t="n">
        <f aca="false">DEGREES(ASIN(SIN(RADIANS(R61))*SIN(RADIANS(P61))))</f>
        <v>-7.49531705895717</v>
      </c>
      <c r="U61" s="0" t="n">
        <f aca="false">TAN(RADIANS(R61/2))*TAN(RADIANS(R61/2))</f>
        <v>0.0430211252472136</v>
      </c>
      <c r="V61" s="0" t="n">
        <f aca="false">4*DEGREES(U61*SIN(2*RADIANS(I61))-2*K61*SIN(RADIANS(J61))+4*K61*U61*SIN(RADIANS(J61))*COS(2*RADIANS(I61))-0.5*U61*U61*SIN(4*RADIANS(I61))-1.25*K61*K61*SIN(2*RADIANS(J61)))</f>
        <v>-12.3312102738125</v>
      </c>
      <c r="W61" s="0" t="n">
        <f aca="false">DEGREES(ACOS(COS(RADIANS(90.833))/(COS(RADIANS($B$2))*COS(RADIANS(T61)))-TAN(RADIANS($B$2))*TAN(RADIANS(T61))))</f>
        <v>87.4264952180893</v>
      </c>
      <c r="X61" s="5" t="n">
        <f aca="false">(720-4*$B$3-V61+$B$4*60)/1440</f>
        <v>0.53485778491237</v>
      </c>
      <c r="Y61" s="5" t="n">
        <f aca="false">(X61*1440-W61*4)/1440</f>
        <v>0.292006409306566</v>
      </c>
      <c r="Z61" s="5" t="n">
        <f aca="false">(X61*1440+W61*4)/1440</f>
        <v>0.777709160518173</v>
      </c>
      <c r="AA61" s="0" t="n">
        <f aca="false">8*W61</f>
        <v>699.411961744715</v>
      </c>
      <c r="AB61" s="0" t="n">
        <f aca="false">MOD(E61*1440+V61+4*$B$3-60*$B$4,1440)</f>
        <v>669.804789726187</v>
      </c>
      <c r="AC61" s="0" t="n">
        <f aca="false">IF(AB61/4&lt;0,AB61/4+180,AB61/4-180)</f>
        <v>-12.5488025684531</v>
      </c>
      <c r="AD61" s="0" t="n">
        <f aca="false">DEGREES(ACOS(SIN(RADIANS($B$2))*SIN(RADIANS(T61))+COS(RADIANS($B$2))*COS(RADIANS(T61))*COS(RADIANS(AC61))))</f>
        <v>34.6231257812924</v>
      </c>
      <c r="AE61" s="0" t="n">
        <f aca="false">90-AD61</f>
        <v>55.3768742187076</v>
      </c>
      <c r="AF61" s="0" t="n">
        <f aca="false">IF(AE61&gt;85,0,IF(AE61&gt;5,58.1/TAN(RADIANS(AE61))-0.07/POWER(TAN(RADIANS(AE61)),3)+0.000086/POWER(TAN(RADIANS(AE61)),5),IF(AE61&gt;-0.575,1735+AE61*(-518.2+AE61*(103.4+AE61*(-12.79+AE61*0.711))),-20.772/TAN(RADIANS(AE61)))))/3600</f>
        <v>0.0111366939454317</v>
      </c>
      <c r="AG61" s="0" t="n">
        <f aca="false">AE61+AF61</f>
        <v>55.388010912653</v>
      </c>
      <c r="AH61" s="0" t="n">
        <f aca="false">IF(AC61&gt;0,MOD(DEGREES(ACOS(((SIN(RADIANS($B$2))*COS(RADIANS(AD61)))-SIN(RADIANS(T61)))/(COS(RADIANS($B$2))*SIN(RADIANS(AD61)))))+180,360),MOD(540-DEGREES(ACOS(((SIN(RADIANS($B$2))*COS(RADIANS(AD61)))-SIN(RADIANS(T61)))/(COS(RADIANS($B$2))*SIN(RADIANS(AD61))))),360))</f>
        <v>157.719967720843</v>
      </c>
    </row>
    <row r="62" customFormat="false" ht="15" hidden="false" customHeight="false" outlineLevel="0" collapsed="false">
      <c r="D62" s="4" t="n">
        <f aca="false">D61+1</f>
        <v>43526</v>
      </c>
      <c r="E62" s="5" t="n">
        <f aca="false">$B$5</f>
        <v>0.5</v>
      </c>
      <c r="F62" s="6" t="n">
        <f aca="false">D62+2415018.5+E62-$B$4/24</f>
        <v>2458545.25</v>
      </c>
      <c r="G62" s="7" t="n">
        <f aca="false">(F62-2451545)/36525</f>
        <v>0.191656399726215</v>
      </c>
      <c r="I62" s="0" t="n">
        <f aca="false">MOD(280.46646+G62*(36000.76983 + G62*0.0003032),360)</f>
        <v>340.244404127134</v>
      </c>
      <c r="J62" s="0" t="n">
        <f aca="false">357.52911+G62*(35999.05029 - 0.0001537*G62)</f>
        <v>7256.97747649862</v>
      </c>
      <c r="K62" s="0" t="n">
        <f aca="false">0.016708634-G62*(0.000042037+0.0000001267*G62)</f>
        <v>0.0167005726859581</v>
      </c>
      <c r="L62" s="0" t="n">
        <f aca="false">SIN(RADIANS(J62))*(1.914602-G62*(0.004817+0.000014*G62))+SIN(RADIANS(2*J62))*(0.019993-0.000101*G62)+SIN(RADIANS(3*J62))*0.000289</f>
        <v>1.62283455807668</v>
      </c>
      <c r="M62" s="0" t="n">
        <f aca="false">I62+L62</f>
        <v>341.86723868521</v>
      </c>
      <c r="N62" s="0" t="n">
        <f aca="false">J62+L62</f>
        <v>7258.6003110567</v>
      </c>
      <c r="O62" s="0" t="n">
        <f aca="false">(1.000001018*(1-K62*K62))/(1+K62*COS(RADIANS(N62)))</f>
        <v>0.991098479607656</v>
      </c>
      <c r="P62" s="0" t="n">
        <f aca="false">M62-0.00569-0.00478*SIN(RADIANS(125.04-1934.136*G62))</f>
        <v>341.857193911514</v>
      </c>
      <c r="Q62" s="0" t="n">
        <f aca="false">23+(26+((21.448-G62*(46.815+G62*(0.00059-G62*0.001813))))/60)/60</f>
        <v>23.4367987768717</v>
      </c>
      <c r="R62" s="0" t="n">
        <f aca="false">Q62+0.00256*COS(RADIANS(125.04-1934.136*G62))</f>
        <v>23.4357432457913</v>
      </c>
      <c r="S62" s="0" t="n">
        <f aca="false">DEGREES(ATAN2(COS(RADIANS(P62)),COS(RADIANS(R62))*SIN(RADIANS(P62))))</f>
        <v>-16.7332111018337</v>
      </c>
      <c r="T62" s="0" t="n">
        <f aca="false">DEGREES(ASIN(SIN(RADIANS(R62))*SIN(RADIANS(P62))))</f>
        <v>-7.1140457370365</v>
      </c>
      <c r="U62" s="0" t="n">
        <f aca="false">TAN(RADIANS(R62/2))*TAN(RADIANS(R62/2))</f>
        <v>0.0430211320400391</v>
      </c>
      <c r="V62" s="0" t="n">
        <f aca="false">4*DEGREES(U62*SIN(2*RADIANS(I62))-2*K62*SIN(RADIANS(J62))+4*K62*U62*SIN(RADIANS(J62))*COS(2*RADIANS(I62))-0.5*U62*U62*SIN(4*RADIANS(I62))-1.25*K62*K62*SIN(2*RADIANS(J62)))</f>
        <v>-12.1301535731049</v>
      </c>
      <c r="W62" s="0" t="n">
        <f aca="false">DEGREES(ACOS(COS(RADIANS(90.833))/(COS(RADIANS($B$2))*COS(RADIANS(T62)))-TAN(RADIANS($B$2))*TAN(RADIANS(T62))))</f>
        <v>87.6057465433533</v>
      </c>
      <c r="X62" s="5" t="n">
        <f aca="false">(720-4*$B$3-V62+$B$4*60)/1440</f>
        <v>0.534718162203545</v>
      </c>
      <c r="Y62" s="5" t="n">
        <f aca="false">(X62*1440-W62*4)/1440</f>
        <v>0.291368866249786</v>
      </c>
      <c r="Z62" s="5" t="n">
        <f aca="false">(X62*1440+W62*4)/1440</f>
        <v>0.778067458157304</v>
      </c>
      <c r="AA62" s="0" t="n">
        <f aca="false">8*W62</f>
        <v>700.845972346827</v>
      </c>
      <c r="AB62" s="0" t="n">
        <f aca="false">MOD(E62*1440+V62+4*$B$3-60*$B$4,1440)</f>
        <v>670.005846426895</v>
      </c>
      <c r="AC62" s="0" t="n">
        <f aca="false">IF(AB62/4&lt;0,AB62/4+180,AB62/4-180)</f>
        <v>-12.4985383932762</v>
      </c>
      <c r="AD62" s="0" t="n">
        <f aca="false">DEGREES(ACOS(SIN(RADIANS($B$2))*SIN(RADIANS(T62))+COS(RADIANS($B$2))*COS(RADIANS(T62))*COS(RADIANS(AC62))))</f>
        <v>34.2483204196428</v>
      </c>
      <c r="AE62" s="0" t="n">
        <f aca="false">90-AD62</f>
        <v>55.7516795803572</v>
      </c>
      <c r="AF62" s="0" t="n">
        <f aca="false">IF(AE62&gt;85,0,IF(AE62&gt;5,58.1/TAN(RADIANS(AE62))-0.07/POWER(TAN(RADIANS(AE62)),3)+0.000086/POWER(TAN(RADIANS(AE62)),5),IF(AE62&gt;-0.575,1735+AE62*(-518.2+AE62*(103.4+AE62*(-12.79+AE62*0.711))),-20.772/TAN(RADIANS(AE62)))))/3600</f>
        <v>0.0109817529537083</v>
      </c>
      <c r="AG62" s="0" t="n">
        <f aca="false">AE62+AF62</f>
        <v>55.7626613333109</v>
      </c>
      <c r="AH62" s="0" t="n">
        <f aca="false">IF(AC62&gt;0,MOD(DEGREES(ACOS(((SIN(RADIANS($B$2))*COS(RADIANS(AD62)))-SIN(RADIANS(T62)))/(COS(RADIANS($B$2))*SIN(RADIANS(AD62)))))+180,360),MOD(540-DEGREES(ACOS(((SIN(RADIANS($B$2))*COS(RADIANS(AD62)))-SIN(RADIANS(T62)))/(COS(RADIANS($B$2))*SIN(RADIANS(AD62))))),360))</f>
        <v>157.568105146087</v>
      </c>
    </row>
    <row r="63" customFormat="false" ht="15" hidden="false" customHeight="false" outlineLevel="0" collapsed="false">
      <c r="D63" s="4" t="n">
        <f aca="false">D62+1</f>
        <v>43527</v>
      </c>
      <c r="E63" s="5" t="n">
        <f aca="false">$B$5</f>
        <v>0.5</v>
      </c>
      <c r="F63" s="6" t="n">
        <f aca="false">D63+2415018.5+E63-$B$4/24</f>
        <v>2458546.25</v>
      </c>
      <c r="G63" s="7" t="n">
        <f aca="false">(F63-2451545)/36525</f>
        <v>0.191683778234086</v>
      </c>
      <c r="I63" s="0" t="n">
        <f aca="false">MOD(280.46646+G63*(36000.76983 + G63*0.0003032),360)</f>
        <v>341.23005149048</v>
      </c>
      <c r="J63" s="0" t="n">
        <f aca="false">357.52911+G63*(35999.05029 - 0.0001537*G63)</f>
        <v>7257.96307677873</v>
      </c>
      <c r="K63" s="0" t="n">
        <f aca="false">0.016708634-G63*(0.000042037+0.0000001267*G63)</f>
        <v>0.016700571533718</v>
      </c>
      <c r="L63" s="0" t="n">
        <f aca="false">SIN(RADIANS(J63))*(1.914602-G63*(0.004817+0.000014*G63))+SIN(RADIANS(2*J63))*(0.019993-0.000101*G63)+SIN(RADIANS(3*J63))*0.000289</f>
        <v>1.64023147865064</v>
      </c>
      <c r="M63" s="0" t="n">
        <f aca="false">I63+L63</f>
        <v>342.870282969131</v>
      </c>
      <c r="N63" s="0" t="n">
        <f aca="false">J63+L63</f>
        <v>7259.60330825738</v>
      </c>
      <c r="O63" s="0" t="n">
        <f aca="false">(1.000001018*(1-K63*K63))/(1+K63*COS(RADIANS(N63)))</f>
        <v>0.991345023743489</v>
      </c>
      <c r="P63" s="0" t="n">
        <f aca="false">M63-0.00569-0.00478*SIN(RADIANS(125.04-1934.136*G63))</f>
        <v>342.860236375778</v>
      </c>
      <c r="Q63" s="0" t="n">
        <f aca="false">23+(26+((21.448-G63*(46.815+G63*(0.00059-G63*0.001813))))/60)/60</f>
        <v>23.4367984208369</v>
      </c>
      <c r="R63" s="0" t="n">
        <f aca="false">Q63+0.00256*COS(RADIANS(125.04-1934.136*G63))</f>
        <v>23.4357450457257</v>
      </c>
      <c r="S63" s="0" t="n">
        <f aca="false">DEGREES(ATAN2(COS(RADIANS(P63)),COS(RADIANS(R63))*SIN(RADIANS(P63))))</f>
        <v>-15.799342281329</v>
      </c>
      <c r="T63" s="0" t="n">
        <f aca="false">DEGREES(ASIN(SIN(RADIANS(R63))*SIN(RADIANS(P63))))</f>
        <v>-6.73108888261746</v>
      </c>
      <c r="U63" s="0" t="n">
        <f aca="false">TAN(RADIANS(R63/2))*TAN(RADIANS(R63/2))</f>
        <v>0.0430211388362694</v>
      </c>
      <c r="V63" s="0" t="n">
        <f aca="false">4*DEGREES(U63*SIN(2*RADIANS(I63))-2*K63*SIN(RADIANS(J63))+4*K63*U63*SIN(RADIANS(J63))*COS(2*RADIANS(I63))-0.5*U63*U63*SIN(4*RADIANS(I63))-1.25*K63*K63*SIN(2*RADIANS(J63)))</f>
        <v>-11.9210317333151</v>
      </c>
      <c r="W63" s="0" t="n">
        <f aca="false">DEGREES(ACOS(COS(RADIANS(90.833))/(COS(RADIANS($B$2))*COS(RADIANS(T63)))-TAN(RADIANS($B$2))*TAN(RADIANS(T63))))</f>
        <v>87.7855085674177</v>
      </c>
      <c r="X63" s="5" t="n">
        <f aca="false">(720-4*$B$3-V63+$B$4*60)/1440</f>
        <v>0.534572938703691</v>
      </c>
      <c r="Y63" s="5" t="n">
        <f aca="false">(X63*1440-W63*4)/1440</f>
        <v>0.290724303794198</v>
      </c>
      <c r="Z63" s="5" t="n">
        <f aca="false">(X63*1440+W63*4)/1440</f>
        <v>0.778421573613185</v>
      </c>
      <c r="AA63" s="0" t="n">
        <f aca="false">8*W63</f>
        <v>702.284068539342</v>
      </c>
      <c r="AB63" s="0" t="n">
        <f aca="false">MOD(E63*1440+V63+4*$B$3-60*$B$4,1440)</f>
        <v>670.214968266685</v>
      </c>
      <c r="AC63" s="0" t="n">
        <f aca="false">IF(AB63/4&lt;0,AB63/4+180,AB63/4-180)</f>
        <v>-12.4462579333288</v>
      </c>
      <c r="AD63" s="0" t="n">
        <f aca="false">DEGREES(ACOS(SIN(RADIANS($B$2))*SIN(RADIANS(T63))+COS(RADIANS($B$2))*COS(RADIANS(T63))*COS(RADIANS(AC63))))</f>
        <v>33.871401110347</v>
      </c>
      <c r="AE63" s="0" t="n">
        <f aca="false">90-AD63</f>
        <v>56.128598889653</v>
      </c>
      <c r="AF63" s="0" t="n">
        <f aca="false">IF(AE63&gt;85,0,IF(AE63&gt;5,58.1/TAN(RADIANS(AE63))-0.07/POWER(TAN(RADIANS(AE63)),3)+0.000086/POWER(TAN(RADIANS(AE63)),5),IF(AE63&gt;-0.575,1735+AE63*(-518.2+AE63*(103.4+AE63*(-12.79+AE63*0.711))),-20.772/TAN(RADIANS(AE63)))))/3600</f>
        <v>0.0108273163971709</v>
      </c>
      <c r="AG63" s="0" t="n">
        <f aca="false">AE63+AF63</f>
        <v>56.1394262060501</v>
      </c>
      <c r="AH63" s="0" t="n">
        <f aca="false">IF(AC63&gt;0,MOD(DEGREES(ACOS(((SIN(RADIANS($B$2))*COS(RADIANS(AD63)))-SIN(RADIANS(T63)))/(COS(RADIANS($B$2))*SIN(RADIANS(AD63)))))+180,360),MOD(540-DEGREES(ACOS(((SIN(RADIANS($B$2))*COS(RADIANS(AD63)))-SIN(RADIANS(T63)))/(COS(RADIANS($B$2))*SIN(RADIANS(AD63))))),360))</f>
        <v>157.415742891352</v>
      </c>
    </row>
    <row r="64" customFormat="false" ht="15" hidden="false" customHeight="false" outlineLevel="0" collapsed="false">
      <c r="D64" s="4" t="n">
        <f aca="false">D63+1</f>
        <v>43528</v>
      </c>
      <c r="E64" s="5" t="n">
        <f aca="false">$B$5</f>
        <v>0.5</v>
      </c>
      <c r="F64" s="6" t="n">
        <f aca="false">D64+2415018.5+E64-$B$4/24</f>
        <v>2458547.25</v>
      </c>
      <c r="G64" s="7" t="n">
        <f aca="false">(F64-2451545)/36525</f>
        <v>0.191711156741958</v>
      </c>
      <c r="I64" s="0" t="n">
        <f aca="false">MOD(280.46646+G64*(36000.76983 + G64*0.0003032),360)</f>
        <v>342.215698853827</v>
      </c>
      <c r="J64" s="0" t="n">
        <f aca="false">357.52911+G64*(35999.05029 - 0.0001537*G64)</f>
        <v>7258.94867705884</v>
      </c>
      <c r="K64" s="0" t="n">
        <f aca="false">0.016708634-G64*(0.000042037+0.0000001267*G64)</f>
        <v>0.0167005703814777</v>
      </c>
      <c r="L64" s="0" t="n">
        <f aca="false">SIN(RADIANS(J64))*(1.914602-G64*(0.004817+0.000014*G64))+SIN(RADIANS(2*J64))*(0.019993-0.000101*G64)+SIN(RADIANS(3*J64))*0.000289</f>
        <v>1.65712703420013</v>
      </c>
      <c r="M64" s="0" t="n">
        <f aca="false">I64+L64</f>
        <v>343.872825888027</v>
      </c>
      <c r="N64" s="0" t="n">
        <f aca="false">J64+L64</f>
        <v>7260.60580409304</v>
      </c>
      <c r="O64" s="0" t="n">
        <f aca="false">(1.000001018*(1-K64*K64))/(1+K64*COS(RADIANS(N64)))</f>
        <v>0.991594112130247</v>
      </c>
      <c r="P64" s="0" t="n">
        <f aca="false">M64-0.00569-0.00478*SIN(RADIANS(125.04-1934.136*G64))</f>
        <v>343.86277747874</v>
      </c>
      <c r="Q64" s="0" t="n">
        <f aca="false">23+(26+((21.448-G64*(46.815+G64*(0.00059-G64*0.001813))))/60)/60</f>
        <v>23.436798064802</v>
      </c>
      <c r="R64" s="0" t="n">
        <f aca="false">Q64+0.00256*COS(RADIANS(125.04-1934.136*G64))</f>
        <v>23.4357468465598</v>
      </c>
      <c r="S64" s="0" t="n">
        <f aca="false">DEGREES(ATAN2(COS(RADIANS(P64)),COS(RADIANS(R64))*SIN(RADIANS(P64))))</f>
        <v>-14.8674147342544</v>
      </c>
      <c r="T64" s="0" t="n">
        <f aca="false">DEGREES(ASIN(SIN(RADIANS(R64))*SIN(RADIANS(P64))))</f>
        <v>-6.34655575978756</v>
      </c>
      <c r="U64" s="0" t="n">
        <f aca="false">TAN(RADIANS(R64/2))*TAN(RADIANS(R64/2))</f>
        <v>0.0430211456358976</v>
      </c>
      <c r="V64" s="0" t="n">
        <f aca="false">4*DEGREES(U64*SIN(2*RADIANS(I64))-2*K64*SIN(RADIANS(J64))+4*K64*U64*SIN(RADIANS(J64))*COS(2*RADIANS(I64))-0.5*U64*U64*SIN(4*RADIANS(I64))-1.25*K64*K64*SIN(2*RADIANS(J64)))</f>
        <v>-11.70416677749</v>
      </c>
      <c r="W64" s="0" t="n">
        <f aca="false">DEGREES(ACOS(COS(RADIANS(90.833))/(COS(RADIANS($B$2))*COS(RADIANS(T64)))-TAN(RADIANS($B$2))*TAN(RADIANS(T64))))</f>
        <v>87.9657450514384</v>
      </c>
      <c r="X64" s="5" t="n">
        <f aca="false">(720-4*$B$3-V64+$B$4*60)/1440</f>
        <v>0.534422338039924</v>
      </c>
      <c r="Y64" s="5" t="n">
        <f aca="false">(X64*1440-W64*4)/1440</f>
        <v>0.290073046230372</v>
      </c>
      <c r="Z64" s="5" t="n">
        <f aca="false">(X64*1440+W64*4)/1440</f>
        <v>0.778771629849475</v>
      </c>
      <c r="AA64" s="0" t="n">
        <f aca="false">8*W64</f>
        <v>703.725960411508</v>
      </c>
      <c r="AB64" s="0" t="n">
        <f aca="false">MOD(E64*1440+V64+4*$B$3-60*$B$4,1440)</f>
        <v>670.43183322251</v>
      </c>
      <c r="AC64" s="0" t="n">
        <f aca="false">IF(AB64/4&lt;0,AB64/4+180,AB64/4-180)</f>
        <v>-12.3920416943725</v>
      </c>
      <c r="AD64" s="0" t="n">
        <f aca="false">DEGREES(ACOS(SIN(RADIANS($B$2))*SIN(RADIANS(T64))+COS(RADIANS($B$2))*COS(RADIANS(T64))*COS(RADIANS(AC64))))</f>
        <v>33.492495672082</v>
      </c>
      <c r="AE64" s="0" t="n">
        <f aca="false">90-AD64</f>
        <v>56.507504327918</v>
      </c>
      <c r="AF64" s="0" t="n">
        <f aca="false">IF(AE64&gt;85,0,IF(AE64&gt;5,58.1/TAN(RADIANS(AE64))-0.07/POWER(TAN(RADIANS(AE64)),3)+0.000086/POWER(TAN(RADIANS(AE64)),5),IF(AE64&gt;-0.575,1735+AE64*(-518.2+AE64*(103.4+AE64*(-12.79+AE64*0.711))),-20.772/TAN(RADIANS(AE64)))))/3600</f>
        <v>0.0106734275534149</v>
      </c>
      <c r="AG64" s="0" t="n">
        <f aca="false">AE64+AF64</f>
        <v>56.5181777554715</v>
      </c>
      <c r="AH64" s="0" t="n">
        <f aca="false">IF(AC64&gt;0,MOD(DEGREES(ACOS(((SIN(RADIANS($B$2))*COS(RADIANS(AD64)))-SIN(RADIANS(T64)))/(COS(RADIANS($B$2))*SIN(RADIANS(AD64)))))+180,360),MOD(540-DEGREES(ACOS(((SIN(RADIANS($B$2))*COS(RADIANS(AD64)))-SIN(RADIANS(T64)))/(COS(RADIANS($B$2))*SIN(RADIANS(AD64))))),360))</f>
        <v>157.262762422527</v>
      </c>
    </row>
    <row r="65" customFormat="false" ht="15" hidden="false" customHeight="false" outlineLevel="0" collapsed="false">
      <c r="D65" s="4" t="n">
        <f aca="false">D64+1</f>
        <v>43529</v>
      </c>
      <c r="E65" s="5" t="n">
        <f aca="false">$B$5</f>
        <v>0.5</v>
      </c>
      <c r="F65" s="6" t="n">
        <f aca="false">D65+2415018.5+E65-$B$4/24</f>
        <v>2458548.25</v>
      </c>
      <c r="G65" s="7" t="n">
        <f aca="false">(F65-2451545)/36525</f>
        <v>0.191738535249829</v>
      </c>
      <c r="I65" s="0" t="n">
        <f aca="false">MOD(280.46646+G65*(36000.76983 + G65*0.0003032),360)</f>
        <v>343.201346217174</v>
      </c>
      <c r="J65" s="0" t="n">
        <f aca="false">357.52911+G65*(35999.05029 - 0.0001537*G65)</f>
        <v>7259.93427733895</v>
      </c>
      <c r="K65" s="0" t="n">
        <f aca="false">0.016708634-G65*(0.000042037+0.0000001267*G65)</f>
        <v>0.0167005692292372</v>
      </c>
      <c r="L65" s="0" t="n">
        <f aca="false">SIN(RADIANS(J65))*(1.914602-G65*(0.004817+0.000014*G65))+SIN(RADIANS(2*J65))*(0.019993-0.000101*G65)+SIN(RADIANS(3*J65))*0.000289</f>
        <v>1.67351653663202</v>
      </c>
      <c r="M65" s="0" t="n">
        <f aca="false">I65+L65</f>
        <v>344.874862753806</v>
      </c>
      <c r="N65" s="0" t="n">
        <f aca="false">J65+L65</f>
        <v>7261.60779387559</v>
      </c>
      <c r="O65" s="0" t="n">
        <f aca="false">(1.000001018*(1-K65*K65))/(1+K65*COS(RADIANS(N65)))</f>
        <v>0.991845667254721</v>
      </c>
      <c r="P65" s="0" t="n">
        <f aca="false">M65-0.00569-0.00478*SIN(RADIANS(125.04-1934.136*G65))</f>
        <v>344.864812532307</v>
      </c>
      <c r="Q65" s="0" t="n">
        <f aca="false">23+(26+((21.448-G65*(46.815+G65*(0.00059-G65*0.001813))))/60)/60</f>
        <v>23.4367977087671</v>
      </c>
      <c r="R65" s="0" t="n">
        <f aca="false">Q65+0.00256*COS(RADIANS(125.04-1934.136*G65))</f>
        <v>23.4357486482919</v>
      </c>
      <c r="S65" s="0" t="n">
        <f aca="false">DEGREES(ATAN2(COS(RADIANS(P65)),COS(RADIANS(R65))*SIN(RADIANS(P65))))</f>
        <v>-13.9373497987093</v>
      </c>
      <c r="T65" s="0" t="n">
        <f aca="false">DEGREES(ASIN(SIN(RADIANS(R65))*SIN(RADIANS(P65))))</f>
        <v>-5.96055512137762</v>
      </c>
      <c r="U65" s="0" t="n">
        <f aca="false">TAN(RADIANS(R65/2))*TAN(RADIANS(R65/2))</f>
        <v>0.0430211524389169</v>
      </c>
      <c r="V65" s="0" t="n">
        <f aca="false">4*DEGREES(U65*SIN(2*RADIANS(I65))-2*K65*SIN(RADIANS(J65))+4*K65*U65*SIN(RADIANS(J65))*COS(2*RADIANS(I65))-0.5*U65*U65*SIN(4*RADIANS(I65))-1.25*K65*K65*SIN(2*RADIANS(J65)))</f>
        <v>-11.4798843796869</v>
      </c>
      <c r="W65" s="0" t="n">
        <f aca="false">DEGREES(ACOS(COS(RADIANS(90.833))/(COS(RADIANS($B$2))*COS(RADIANS(T65)))-TAN(RADIANS($B$2))*TAN(RADIANS(T65))))</f>
        <v>88.1464206230568</v>
      </c>
      <c r="X65" s="5" t="n">
        <f aca="false">(720-4*$B$3-V65+$B$4*60)/1440</f>
        <v>0.534266586374782</v>
      </c>
      <c r="Y65" s="5" t="n">
        <f aca="false">(X65*1440-W65*4)/1440</f>
        <v>0.289415417977403</v>
      </c>
      <c r="Z65" s="5" t="n">
        <f aca="false">(X65*1440+W65*4)/1440</f>
        <v>0.779117754772163</v>
      </c>
      <c r="AA65" s="0" t="n">
        <f aca="false">8*W65</f>
        <v>705.171364984454</v>
      </c>
      <c r="AB65" s="0" t="n">
        <f aca="false">MOD(E65*1440+V65+4*$B$3-60*$B$4,1440)</f>
        <v>670.656115620313</v>
      </c>
      <c r="AC65" s="0" t="n">
        <f aca="false">IF(AB65/4&lt;0,AB65/4+180,AB65/4-180)</f>
        <v>-12.3359710949217</v>
      </c>
      <c r="AD65" s="0" t="n">
        <f aca="false">DEGREES(ACOS(SIN(RADIANS($B$2))*SIN(RADIANS(T65))+COS(RADIANS($B$2))*COS(RADIANS(T65))*COS(RADIANS(AC65))))</f>
        <v>33.1117323627068</v>
      </c>
      <c r="AE65" s="0" t="n">
        <f aca="false">90-AD65</f>
        <v>56.8882676372932</v>
      </c>
      <c r="AF65" s="0" t="n">
        <f aca="false">IF(AE65&gt;85,0,IF(AE65&gt;5,58.1/TAN(RADIANS(AE65))-0.07/POWER(TAN(RADIANS(AE65)),3)+0.000086/POWER(TAN(RADIANS(AE65)),5),IF(AE65&gt;-0.575,1735+AE65*(-518.2+AE65*(103.4+AE65*(-12.79+AE65*0.711))),-20.772/TAN(RADIANS(AE65)))))/3600</f>
        <v>0.0105201279491282</v>
      </c>
      <c r="AG65" s="0" t="n">
        <f aca="false">AE65+AF65</f>
        <v>56.8987877652423</v>
      </c>
      <c r="AH65" s="0" t="n">
        <f aca="false">IF(AC65&gt;0,MOD(DEGREES(ACOS(((SIN(RADIANS($B$2))*COS(RADIANS(AD65)))-SIN(RADIANS(T65)))/(COS(RADIANS($B$2))*SIN(RADIANS(AD65)))))+180,360),MOD(540-DEGREES(ACOS(((SIN(RADIANS($B$2))*COS(RADIANS(AD65)))-SIN(RADIANS(T65)))/(COS(RADIANS($B$2))*SIN(RADIANS(AD65))))),360))</f>
        <v>157.109038835518</v>
      </c>
    </row>
    <row r="66" customFormat="false" ht="15" hidden="false" customHeight="false" outlineLevel="0" collapsed="false">
      <c r="D66" s="4" t="n">
        <f aca="false">D65+1</f>
        <v>43530</v>
      </c>
      <c r="E66" s="5" t="n">
        <f aca="false">$B$5</f>
        <v>0.5</v>
      </c>
      <c r="F66" s="6" t="n">
        <f aca="false">D66+2415018.5+E66-$B$4/24</f>
        <v>2458549.25</v>
      </c>
      <c r="G66" s="7" t="n">
        <f aca="false">(F66-2451545)/36525</f>
        <v>0.1917659137577</v>
      </c>
      <c r="I66" s="0" t="n">
        <f aca="false">MOD(280.46646+G66*(36000.76983 + G66*0.0003032),360)</f>
        <v>344.186993580522</v>
      </c>
      <c r="J66" s="0" t="n">
        <f aca="false">357.52911+G66*(35999.05029 - 0.0001537*G66)</f>
        <v>7260.91987761906</v>
      </c>
      <c r="K66" s="0" t="n">
        <f aca="false">0.016708634-G66*(0.000042037+0.0000001267*G66)</f>
        <v>0.0167005680769966</v>
      </c>
      <c r="L66" s="0" t="n">
        <f aca="false">SIN(RADIANS(J66))*(1.914602-G66*(0.004817+0.000014*G66))+SIN(RADIANS(2*J66))*(0.019993-0.000101*G66)+SIN(RADIANS(3*J66))*0.000289</f>
        <v>1.68939546623912</v>
      </c>
      <c r="M66" s="0" t="n">
        <f aca="false">I66+L66</f>
        <v>345.876389046761</v>
      </c>
      <c r="N66" s="0" t="n">
        <f aca="false">J66+L66</f>
        <v>7262.6092730853</v>
      </c>
      <c r="O66" s="0" t="n">
        <f aca="false">(1.000001018*(1-K66*K66))/(1+K66*COS(RADIANS(N66)))</f>
        <v>0.992099610953638</v>
      </c>
      <c r="P66" s="0" t="n">
        <f aca="false">M66-0.00569-0.00478*SIN(RADIANS(125.04-1934.136*G66))</f>
        <v>345.866337016773</v>
      </c>
      <c r="Q66" s="0" t="n">
        <f aca="false">23+(26+((21.448-G66*(46.815+G66*(0.00059-G66*0.001813))))/60)/60</f>
        <v>23.4367973527322</v>
      </c>
      <c r="R66" s="0" t="n">
        <f aca="false">Q66+0.00256*COS(RADIANS(125.04-1934.136*G66))</f>
        <v>23.4357504509201</v>
      </c>
      <c r="S66" s="0" t="n">
        <f aca="false">DEGREES(ATAN2(COS(RADIANS(P66)),COS(RADIANS(R66))*SIN(RADIANS(P66))))</f>
        <v>-13.009067884272</v>
      </c>
      <c r="T66" s="0" t="n">
        <f aca="false">DEGREES(ASIN(SIN(RADIANS(R66))*SIN(RADIANS(P66))))</f>
        <v>-5.57319520647247</v>
      </c>
      <c r="U66" s="0" t="n">
        <f aca="false">TAN(RADIANS(R66/2))*TAN(RADIANS(R66/2))</f>
        <v>0.0430211592453202</v>
      </c>
      <c r="V66" s="0" t="n">
        <f aca="false">4*DEGREES(U66*SIN(2*RADIANS(I66))-2*K66*SIN(RADIANS(J66))+4*K66*U66*SIN(RADIANS(J66))*COS(2*RADIANS(I66))-0.5*U66*U66*SIN(4*RADIANS(I66))-1.25*K66*K66*SIN(2*RADIANS(J66)))</f>
        <v>-11.2485134706533</v>
      </c>
      <c r="W66" s="0" t="n">
        <f aca="false">DEGREES(ACOS(COS(RADIANS(90.833))/(COS(RADIANS($B$2))*COS(RADIANS(T66)))-TAN(RADIANS($B$2))*TAN(RADIANS(T66))))</f>
        <v>88.3275007341193</v>
      </c>
      <c r="X66" s="5" t="n">
        <f aca="false">(720-4*$B$3-V66+$B$4*60)/1440</f>
        <v>0.534105912132398</v>
      </c>
      <c r="Y66" s="5" t="n">
        <f aca="false">(X66*1440-W66*4)/1440</f>
        <v>0.288751743426511</v>
      </c>
      <c r="Z66" s="5" t="n">
        <f aca="false">(X66*1440+W66*4)/1440</f>
        <v>0.779460080838285</v>
      </c>
      <c r="AA66" s="0" t="n">
        <f aca="false">8*W66</f>
        <v>706.620005872954</v>
      </c>
      <c r="AB66" s="0" t="n">
        <f aca="false">MOD(E66*1440+V66+4*$B$3-60*$B$4,1440)</f>
        <v>670.887486529347</v>
      </c>
      <c r="AC66" s="0" t="n">
        <f aca="false">IF(AB66/4&lt;0,AB66/4+180,AB66/4-180)</f>
        <v>-12.2781283676633</v>
      </c>
      <c r="AD66" s="0" t="n">
        <f aca="false">DEGREES(ACOS(SIN(RADIANS($B$2))*SIN(RADIANS(T66))+COS(RADIANS($B$2))*COS(RADIANS(T66))*COS(RADIANS(AC66))))</f>
        <v>32.7292398552456</v>
      </c>
      <c r="AE66" s="0" t="n">
        <f aca="false">90-AD66</f>
        <v>57.2707601447544</v>
      </c>
      <c r="AF66" s="0" t="n">
        <f aca="false">IF(AE66&gt;85,0,IF(AE66&gt;5,58.1/TAN(RADIANS(AE66))-0.07/POWER(TAN(RADIANS(AE66)),3)+0.000086/POWER(TAN(RADIANS(AE66)),5),IF(AE66&gt;-0.575,1735+AE66*(-518.2+AE66*(103.4+AE66*(-12.79+AE66*0.711))),-20.772/TAN(RADIANS(AE66)))))/3600</f>
        <v>0.0103674574255458</v>
      </c>
      <c r="AG66" s="0" t="n">
        <f aca="false">AE66+AF66</f>
        <v>57.2811276021799</v>
      </c>
      <c r="AH66" s="0" t="n">
        <f aca="false">IF(AC66&gt;0,MOD(DEGREES(ACOS(((SIN(RADIANS($B$2))*COS(RADIANS(AD66)))-SIN(RADIANS(T66)))/(COS(RADIANS($B$2))*SIN(RADIANS(AD66)))))+180,360),MOD(540-DEGREES(ACOS(((SIN(RADIANS($B$2))*COS(RADIANS(AD66)))-SIN(RADIANS(T66)))/(COS(RADIANS($B$2))*SIN(RADIANS(AD66))))),360))</f>
        <v>156.954440677675</v>
      </c>
    </row>
    <row r="67" customFormat="false" ht="15" hidden="false" customHeight="false" outlineLevel="0" collapsed="false">
      <c r="D67" s="4" t="n">
        <f aca="false">D66+1</f>
        <v>43531</v>
      </c>
      <c r="E67" s="5" t="n">
        <f aca="false">$B$5</f>
        <v>0.5</v>
      </c>
      <c r="F67" s="6" t="n">
        <f aca="false">D67+2415018.5+E67-$B$4/24</f>
        <v>2458550.25</v>
      </c>
      <c r="G67" s="7" t="n">
        <f aca="false">(F67-2451545)/36525</f>
        <v>0.191793292265572</v>
      </c>
      <c r="I67" s="0" t="n">
        <f aca="false">MOD(280.46646+G67*(36000.76983 + G67*0.0003032),360)</f>
        <v>345.172640943869</v>
      </c>
      <c r="J67" s="0" t="n">
        <f aca="false">357.52911+G67*(35999.05029 - 0.0001537*G67)</f>
        <v>7261.90547789917</v>
      </c>
      <c r="K67" s="0" t="n">
        <f aca="false">0.016708634-G67*(0.000042037+0.0000001267*G67)</f>
        <v>0.0167005669247557</v>
      </c>
      <c r="L67" s="0" t="n">
        <f aca="false">SIN(RADIANS(J67))*(1.914602-G67*(0.004817+0.000014*G67))+SIN(RADIANS(2*J67))*(0.019993-0.000101*G67)+SIN(RADIANS(3*J67))*0.000289</f>
        <v>1.7047594725952</v>
      </c>
      <c r="M67" s="0" t="n">
        <f aca="false">I67+L67</f>
        <v>346.877400416464</v>
      </c>
      <c r="N67" s="0" t="n">
        <f aca="false">J67+L67</f>
        <v>7263.61023737177</v>
      </c>
      <c r="O67" s="0" t="n">
        <f aca="false">(1.000001018*(1-K67*K67))/(1+K67*COS(RADIANS(N67)))</f>
        <v>0.992355864441196</v>
      </c>
      <c r="P67" s="0" t="n">
        <f aca="false">M67-0.00569-0.00478*SIN(RADIANS(125.04-1934.136*G67))</f>
        <v>346.867346581715</v>
      </c>
      <c r="Q67" s="0" t="n">
        <f aca="false">23+(26+((21.448-G67*(46.815+G67*(0.00059-G67*0.001813))))/60)/60</f>
        <v>23.4367969966973</v>
      </c>
      <c r="R67" s="0" t="n">
        <f aca="false">Q67+0.00256*COS(RADIANS(125.04-1934.136*G67))</f>
        <v>23.4357522544426</v>
      </c>
      <c r="S67" s="0" t="n">
        <f aca="false">DEGREES(ATAN2(COS(RADIANS(P67)),COS(RADIANS(R67))*SIN(RADIANS(P67))))</f>
        <v>-12.0824885499187</v>
      </c>
      <c r="T67" s="0" t="n">
        <f aca="false">DEGREES(ASIN(SIN(RADIANS(R67))*SIN(RADIANS(P67))))</f>
        <v>-5.18458373942511</v>
      </c>
      <c r="U67" s="0" t="n">
        <f aca="false">TAN(RADIANS(R67/2))*TAN(RADIANS(R67/2))</f>
        <v>0.0430211660551006</v>
      </c>
      <c r="V67" s="0" t="n">
        <f aca="false">4*DEGREES(U67*SIN(2*RADIANS(I67))-2*K67*SIN(RADIANS(J67))+4*K67*U67*SIN(RADIANS(J67))*COS(2*RADIANS(I67))-0.5*U67*U67*SIN(4*RADIANS(I67))-1.25*K67*K67*SIN(2*RADIANS(J67)))</f>
        <v>-11.0103858574675</v>
      </c>
      <c r="W67" s="0" t="n">
        <f aca="false">DEGREES(ACOS(COS(RADIANS(90.833))/(COS(RADIANS($B$2))*COS(RADIANS(T67)))-TAN(RADIANS($B$2))*TAN(RADIANS(T67))))</f>
        <v>88.5089516175839</v>
      </c>
      <c r="X67" s="5" t="n">
        <f aca="false">(720-4*$B$3-V67+$B$4*60)/1440</f>
        <v>0.533940545734352</v>
      </c>
      <c r="Y67" s="5" t="n">
        <f aca="false">(X67*1440-W67*4)/1440</f>
        <v>0.288082346796619</v>
      </c>
      <c r="Z67" s="5" t="n">
        <f aca="false">(X67*1440+W67*4)/1440</f>
        <v>0.779798744672085</v>
      </c>
      <c r="AA67" s="0" t="n">
        <f aca="false">8*W67</f>
        <v>708.071612940671</v>
      </c>
      <c r="AB67" s="0" t="n">
        <f aca="false">MOD(E67*1440+V67+4*$B$3-60*$B$4,1440)</f>
        <v>671.125614142533</v>
      </c>
      <c r="AC67" s="0" t="n">
        <f aca="false">IF(AB67/4&lt;0,AB67/4+180,AB67/4-180)</f>
        <v>-12.2185964643668</v>
      </c>
      <c r="AD67" s="0" t="n">
        <f aca="false">DEGREES(ACOS(SIN(RADIANS($B$2))*SIN(RADIANS(T67))+COS(RADIANS($B$2))*COS(RADIANS(T67))*COS(RADIANS(AC67))))</f>
        <v>32.345147216342</v>
      </c>
      <c r="AE67" s="0" t="n">
        <f aca="false">90-AD67</f>
        <v>57.654852783658</v>
      </c>
      <c r="AF67" s="0" t="n">
        <f aca="false">IF(AE67&gt;85,0,IF(AE67&gt;5,58.1/TAN(RADIANS(AE67))-0.07/POWER(TAN(RADIANS(AE67)),3)+0.000086/POWER(TAN(RADIANS(AE67)),5),IF(AE67&gt;-0.575,1735+AE67*(-518.2+AE67*(103.4+AE67*(-12.79+AE67*0.711))),-20.772/TAN(RADIANS(AE67)))))/3600</f>
        <v>0.0102154542050493</v>
      </c>
      <c r="AG67" s="0" t="n">
        <f aca="false">AE67+AF67</f>
        <v>57.6650682378631</v>
      </c>
      <c r="AH67" s="0" t="n">
        <f aca="false">IF(AC67&gt;0,MOD(DEGREES(ACOS(((SIN(RADIANS($B$2))*COS(RADIANS(AD67)))-SIN(RADIANS(T67)))/(COS(RADIANS($B$2))*SIN(RADIANS(AD67)))))+180,360),MOD(540-DEGREES(ACOS(((SIN(RADIANS($B$2))*COS(RADIANS(AD67)))-SIN(RADIANS(T67)))/(COS(RADIANS($B$2))*SIN(RADIANS(AD67))))),360))</f>
        <v>156.798829758044</v>
      </c>
    </row>
    <row r="68" customFormat="false" ht="15" hidden="false" customHeight="false" outlineLevel="0" collapsed="false">
      <c r="D68" s="4" t="n">
        <f aca="false">D67+1</f>
        <v>43532</v>
      </c>
      <c r="E68" s="5" t="n">
        <f aca="false">$B$5</f>
        <v>0.5</v>
      </c>
      <c r="F68" s="6" t="n">
        <f aca="false">D68+2415018.5+E68-$B$4/24</f>
        <v>2458551.25</v>
      </c>
      <c r="G68" s="7" t="n">
        <f aca="false">(F68-2451545)/36525</f>
        <v>0.191820670773443</v>
      </c>
      <c r="I68" s="0" t="n">
        <f aca="false">MOD(280.46646+G68*(36000.76983 + G68*0.0003032),360)</f>
        <v>346.158288307218</v>
      </c>
      <c r="J68" s="0" t="n">
        <f aca="false">357.52911+G68*(35999.05029 - 0.0001537*G68)</f>
        <v>7262.89107817929</v>
      </c>
      <c r="K68" s="0" t="n">
        <f aca="false">0.016708634-G68*(0.000042037+0.0000001267*G68)</f>
        <v>0.0167005657725147</v>
      </c>
      <c r="L68" s="0" t="n">
        <f aca="false">SIN(RADIANS(J68))*(1.914602-G68*(0.004817+0.000014*G68))+SIN(RADIANS(2*J68))*(0.019993-0.000101*G68)+SIN(RADIANS(3*J68))*0.000289</f>
        <v>1.71960437537775</v>
      </c>
      <c r="M68" s="0" t="n">
        <f aca="false">I68+L68</f>
        <v>347.877892682596</v>
      </c>
      <c r="N68" s="0" t="n">
        <f aca="false">J68+L68</f>
        <v>7264.61068255466</v>
      </c>
      <c r="O68" s="0" t="n">
        <f aca="false">(1.000001018*(1-K68*K68))/(1+K68*COS(RADIANS(N68)))</f>
        <v>0.992614348336651</v>
      </c>
      <c r="P68" s="0" t="n">
        <f aca="false">M68-0.00569-0.00478*SIN(RADIANS(125.04-1934.136*G68))</f>
        <v>347.867837046812</v>
      </c>
      <c r="Q68" s="0" t="n">
        <f aca="false">23+(26+((21.448-G68*(46.815+G68*(0.00059-G68*0.001813))))/60)/60</f>
        <v>23.4367966406625</v>
      </c>
      <c r="R68" s="0" t="n">
        <f aca="false">Q68+0.00256*COS(RADIANS(125.04-1934.136*G68))</f>
        <v>23.4357540588574</v>
      </c>
      <c r="S68" s="0" t="n">
        <f aca="false">DEGREES(ATAN2(COS(RADIANS(P68)),COS(RADIANS(R68))*SIN(RADIANS(P68))))</f>
        <v>-11.1575305799463</v>
      </c>
      <c r="T68" s="0" t="n">
        <f aca="false">DEGREES(ASIN(SIN(RADIANS(R68))*SIN(RADIANS(P68))))</f>
        <v>-4.79482793028002</v>
      </c>
      <c r="U68" s="0" t="n">
        <f aca="false">TAN(RADIANS(R68/2))*TAN(RADIANS(R68/2))</f>
        <v>0.0430211728682511</v>
      </c>
      <c r="V68" s="0" t="n">
        <f aca="false">4*DEGREES(U68*SIN(2*RADIANS(I68))-2*K68*SIN(RADIANS(J68))+4*K68*U68*SIN(RADIANS(J68))*COS(2*RADIANS(I68))-0.5*U68*U68*SIN(4*RADIANS(I68))-1.25*K68*K68*SIN(2*RADIANS(J68)))</f>
        <v>-10.7658358573392</v>
      </c>
      <c r="W68" s="0" t="n">
        <f aca="false">DEGREES(ACOS(COS(RADIANS(90.833))/(COS(RADIANS($B$2))*COS(RADIANS(T68)))-TAN(RADIANS($B$2))*TAN(RADIANS(T68))))</f>
        <v>88.6907402437188</v>
      </c>
      <c r="X68" s="5" t="n">
        <f aca="false">(720-4*$B$3-V68+$B$4*60)/1440</f>
        <v>0.533770719345374</v>
      </c>
      <c r="Y68" s="5" t="n">
        <f aca="false">(X68*1440-W68*4)/1440</f>
        <v>0.287407552001711</v>
      </c>
      <c r="Z68" s="5" t="n">
        <f aca="false">(X68*1440+W68*4)/1440</f>
        <v>0.780133886689038</v>
      </c>
      <c r="AA68" s="0" t="n">
        <f aca="false">8*W68</f>
        <v>709.52592194975</v>
      </c>
      <c r="AB68" s="0" t="n">
        <f aca="false">MOD(E68*1440+V68+4*$B$3-60*$B$4,1440)</f>
        <v>671.370164142661</v>
      </c>
      <c r="AC68" s="0" t="n">
        <f aca="false">IF(AB68/4&lt;0,AB68/4+180,AB68/4-180)</f>
        <v>-12.1574589643348</v>
      </c>
      <c r="AD68" s="0" t="n">
        <f aca="false">DEGREES(ACOS(SIN(RADIANS($B$2))*SIN(RADIANS(T68))+COS(RADIANS($B$2))*COS(RADIANS(T68))*COS(RADIANS(AC68))))</f>
        <v>31.959583887282</v>
      </c>
      <c r="AE68" s="0" t="n">
        <f aca="false">90-AD68</f>
        <v>58.040416112718</v>
      </c>
      <c r="AF68" s="0" t="n">
        <f aca="false">IF(AE68&gt;85,0,IF(AE68&gt;5,58.1/TAN(RADIANS(AE68))-0.07/POWER(TAN(RADIANS(AE68)),3)+0.000086/POWER(TAN(RADIANS(AE68)),5),IF(AE68&gt;-0.575,1735+AE68*(-518.2+AE68*(103.4+AE68*(-12.79+AE68*0.711))),-20.772/TAN(RADIANS(AE68)))))/3600</f>
        <v>0.0100641549586954</v>
      </c>
      <c r="AG68" s="0" t="n">
        <f aca="false">AE68+AF68</f>
        <v>58.0504802676767</v>
      </c>
      <c r="AH68" s="0" t="n">
        <f aca="false">IF(AC68&gt;0,MOD(DEGREES(ACOS(((SIN(RADIANS($B$2))*COS(RADIANS(AD68)))-SIN(RADIANS(T68)))/(COS(RADIANS($B$2))*SIN(RADIANS(AD68)))))+180,360),MOD(540-DEGREES(ACOS(((SIN(RADIANS($B$2))*COS(RADIANS(AD68)))-SIN(RADIANS(T68)))/(COS(RADIANS($B$2))*SIN(RADIANS(AD68))))),360))</f>
        <v>156.642060945829</v>
      </c>
    </row>
    <row r="69" customFormat="false" ht="15" hidden="false" customHeight="false" outlineLevel="0" collapsed="false">
      <c r="D69" s="4" t="n">
        <f aca="false">D68+1</f>
        <v>43533</v>
      </c>
      <c r="E69" s="5" t="n">
        <f aca="false">$B$5</f>
        <v>0.5</v>
      </c>
      <c r="F69" s="6" t="n">
        <f aca="false">D69+2415018.5+E69-$B$4/24</f>
        <v>2458552.25</v>
      </c>
      <c r="G69" s="7" t="n">
        <f aca="false">(F69-2451545)/36525</f>
        <v>0.191848049281314</v>
      </c>
      <c r="I69" s="0" t="n">
        <f aca="false">MOD(280.46646+G69*(36000.76983 + G69*0.0003032),360)</f>
        <v>347.143935670567</v>
      </c>
      <c r="J69" s="0" t="n">
        <f aca="false">357.52911+G69*(35999.05029 - 0.0001537*G69)</f>
        <v>7263.87667845939</v>
      </c>
      <c r="K69" s="0" t="n">
        <f aca="false">0.016708634-G69*(0.000042037+0.0000001267*G69)</f>
        <v>0.0167005646202735</v>
      </c>
      <c r="L69" s="0" t="n">
        <f aca="false">SIN(RADIANS(J69))*(1.914602-G69*(0.004817+0.000014*G69))+SIN(RADIANS(2*J69))*(0.019993-0.000101*G69)+SIN(RADIANS(3*J69))*0.000289</f>
        <v>1.73392616512018</v>
      </c>
      <c r="M69" s="0" t="n">
        <f aca="false">I69+L69</f>
        <v>348.877861835687</v>
      </c>
      <c r="N69" s="0" t="n">
        <f aca="false">J69+L69</f>
        <v>7265.61060462451</v>
      </c>
      <c r="O69" s="0" t="n">
        <f aca="false">(1.000001018*(1-K69*K69))/(1+K69*COS(RADIANS(N69)))</f>
        <v>0.99287498269197</v>
      </c>
      <c r="P69" s="0" t="n">
        <f aca="false">M69-0.00569-0.00478*SIN(RADIANS(125.04-1934.136*G69))</f>
        <v>348.867804402598</v>
      </c>
      <c r="Q69" s="0" t="n">
        <f aca="false">23+(26+((21.448-G69*(46.815+G69*(0.00059-G69*0.001813))))/60)/60</f>
        <v>23.4367962846276</v>
      </c>
      <c r="R69" s="0" t="n">
        <f aca="false">Q69+0.00256*COS(RADIANS(125.04-1934.136*G69))</f>
        <v>23.4357558641627</v>
      </c>
      <c r="S69" s="0" t="n">
        <f aca="false">DEGREES(ATAN2(COS(RADIANS(P69)),COS(RADIANS(R69))*SIN(RADIANS(P69))))</f>
        <v>-10.2341120579694</v>
      </c>
      <c r="T69" s="0" t="n">
        <f aca="false">DEGREES(ASIN(SIN(RADIANS(R69))*SIN(RADIANS(P69))))</f>
        <v>-4.40403447651932</v>
      </c>
      <c r="U69" s="0" t="n">
        <f aca="false">TAN(RADIANS(R69/2))*TAN(RADIANS(R69/2))</f>
        <v>0.0430211796847647</v>
      </c>
      <c r="V69" s="0" t="n">
        <f aca="false">4*DEGREES(U69*SIN(2*RADIANS(I69))-2*K69*SIN(RADIANS(J69))+4*K69*U69*SIN(RADIANS(J69))*COS(2*RADIANS(I69))-0.5*U69*U69*SIN(4*RADIANS(I69))-1.25*K69*K69*SIN(2*RADIANS(J69)))</f>
        <v>-10.5151999456879</v>
      </c>
      <c r="W69" s="0" t="n">
        <f aca="false">DEGREES(ACOS(COS(RADIANS(90.833))/(COS(RADIANS($B$2))*COS(RADIANS(T69)))-TAN(RADIANS($B$2))*TAN(RADIANS(T69))))</f>
        <v>88.8728342756917</v>
      </c>
      <c r="X69" s="5" t="n">
        <f aca="false">(720-4*$B$3-V69+$B$4*60)/1440</f>
        <v>0.53359666662895</v>
      </c>
      <c r="Y69" s="5" t="n">
        <f aca="false">(X69*1440-W69*4)/1440</f>
        <v>0.286727682529806</v>
      </c>
      <c r="Z69" s="5" t="n">
        <f aca="false">(X69*1440+W69*4)/1440</f>
        <v>0.780465650728094</v>
      </c>
      <c r="AA69" s="0" t="n">
        <f aca="false">8*W69</f>
        <v>710.982674205533</v>
      </c>
      <c r="AB69" s="0" t="n">
        <f aca="false">MOD(E69*1440+V69+4*$B$3-60*$B$4,1440)</f>
        <v>671.620800054312</v>
      </c>
      <c r="AC69" s="0" t="n">
        <f aca="false">IF(AB69/4&lt;0,AB69/4+180,AB69/4-180)</f>
        <v>-12.094799986422</v>
      </c>
      <c r="AD69" s="0" t="n">
        <f aca="false">DEGREES(ACOS(SIN(RADIANS($B$2))*SIN(RADIANS(T69))+COS(RADIANS($B$2))*COS(RADIANS(T69))*COS(RADIANS(AC69))))</f>
        <v>31.5726796676808</v>
      </c>
      <c r="AE69" s="0" t="n">
        <f aca="false">90-AD69</f>
        <v>58.4273203323192</v>
      </c>
      <c r="AF69" s="0" t="n">
        <f aca="false">IF(AE69&gt;85,0,IF(AE69&gt;5,58.1/TAN(RADIANS(AE69))-0.07/POWER(TAN(RADIANS(AE69)),3)+0.000086/POWER(TAN(RADIANS(AE69)),5),IF(AE69&gt;-0.575,1735+AE69*(-518.2+AE69*(103.4+AE69*(-12.79+AE69*0.711))),-20.772/TAN(RADIANS(AE69)))))/3600</f>
        <v>0.00991359487447953</v>
      </c>
      <c r="AG69" s="0" t="n">
        <f aca="false">AE69+AF69</f>
        <v>58.4372339271937</v>
      </c>
      <c r="AH69" s="0" t="n">
        <f aca="false">IF(AC69&gt;0,MOD(DEGREES(ACOS(((SIN(RADIANS($B$2))*COS(RADIANS(AD69)))-SIN(RADIANS(T69)))/(COS(RADIANS($B$2))*SIN(RADIANS(AD69)))))+180,360),MOD(540-DEGREES(ACOS(((SIN(RADIANS($B$2))*COS(RADIANS(AD69)))-SIN(RADIANS(T69)))/(COS(RADIANS($B$2))*SIN(RADIANS(AD69))))),360))</f>
        <v>156.483981956457</v>
      </c>
    </row>
    <row r="70" customFormat="false" ht="15" hidden="false" customHeight="false" outlineLevel="0" collapsed="false">
      <c r="D70" s="4" t="n">
        <f aca="false">D69+1</f>
        <v>43534</v>
      </c>
      <c r="E70" s="5" t="n">
        <f aca="false">$B$5</f>
        <v>0.5</v>
      </c>
      <c r="F70" s="6" t="n">
        <f aca="false">D70+2415018.5+E70-$B$4/24</f>
        <v>2458553.25</v>
      </c>
      <c r="G70" s="7" t="n">
        <f aca="false">(F70-2451545)/36525</f>
        <v>0.191875427789185</v>
      </c>
      <c r="I70" s="0" t="n">
        <f aca="false">MOD(280.46646+G70*(36000.76983 + G70*0.0003032),360)</f>
        <v>348.129583033917</v>
      </c>
      <c r="J70" s="0" t="n">
        <f aca="false">357.52911+G70*(35999.05029 - 0.0001537*G70)</f>
        <v>7264.86227873951</v>
      </c>
      <c r="K70" s="0" t="n">
        <f aca="false">0.016708634-G70*(0.000042037+0.0000001267*G70)</f>
        <v>0.016700563468032</v>
      </c>
      <c r="L70" s="0" t="n">
        <f aca="false">SIN(RADIANS(J70))*(1.914602-G70*(0.004817+0.000014*G70))+SIN(RADIANS(2*J70))*(0.019993-0.000101*G70)+SIN(RADIANS(3*J70))*0.000289</f>
        <v>1.74772100389287</v>
      </c>
      <c r="M70" s="0" t="n">
        <f aca="false">I70+L70</f>
        <v>349.87730403781</v>
      </c>
      <c r="N70" s="0" t="n">
        <f aca="false">J70+L70</f>
        <v>7266.6099997434</v>
      </c>
      <c r="O70" s="0" t="n">
        <f aca="false">(1.000001018*(1-K70*K70))/(1+K70*COS(RADIANS(N70)))</f>
        <v>0.993137687019516</v>
      </c>
      <c r="P70" s="0" t="n">
        <f aca="false">M70-0.00569-0.00478*SIN(RADIANS(125.04-1934.136*G70))</f>
        <v>349.867244811146</v>
      </c>
      <c r="Q70" s="0" t="n">
        <f aca="false">23+(26+((21.448-G70*(46.815+G70*(0.00059-G70*0.001813))))/60)/60</f>
        <v>23.4367959285927</v>
      </c>
      <c r="R70" s="0" t="n">
        <f aca="false">Q70+0.00256*COS(RADIANS(125.04-1934.136*G70))</f>
        <v>23.4357576703568</v>
      </c>
      <c r="S70" s="0" t="n">
        <f aca="false">DEGREES(ATAN2(COS(RADIANS(P70)),COS(RADIANS(R70))*SIN(RADIANS(P70))))</f>
        <v>-9.31215043904303</v>
      </c>
      <c r="T70" s="0" t="n">
        <f aca="false">DEGREES(ASIN(SIN(RADIANS(R70))*SIN(RADIANS(P70))))</f>
        <v>-4.01230956603551</v>
      </c>
      <c r="U70" s="0" t="n">
        <f aca="false">TAN(RADIANS(R70/2))*TAN(RADIANS(R70/2))</f>
        <v>0.0430211865046345</v>
      </c>
      <c r="V70" s="0" t="n">
        <f aca="false">4*DEGREES(U70*SIN(2*RADIANS(I70))-2*K70*SIN(RADIANS(J70))+4*K70*U70*SIN(RADIANS(J70))*COS(2*RADIANS(I70))-0.5*U70*U70*SIN(4*RADIANS(I70))-1.25*K70*K70*SIN(2*RADIANS(J70)))</f>
        <v>-10.2588164185071</v>
      </c>
      <c r="W70" s="0" t="n">
        <f aca="false">DEGREES(ACOS(COS(RADIANS(90.833))/(COS(RADIANS($B$2))*COS(RADIANS(T70)))-TAN(RADIANS($B$2))*TAN(RADIANS(T70))))</f>
        <v>89.0552020246453</v>
      </c>
      <c r="X70" s="5" t="n">
        <f aca="false">(720-4*$B$3-V70+$B$4*60)/1440</f>
        <v>0.533418622512852</v>
      </c>
      <c r="Y70" s="5" t="n">
        <f aca="false">(X70*1440-W70*4)/1440</f>
        <v>0.286043061333282</v>
      </c>
      <c r="Z70" s="5" t="n">
        <f aca="false">(X70*1440+W70*4)/1440</f>
        <v>0.780794183692423</v>
      </c>
      <c r="AA70" s="0" t="n">
        <f aca="false">8*W70</f>
        <v>712.441616197162</v>
      </c>
      <c r="AB70" s="0" t="n">
        <f aca="false">MOD(E70*1440+V70+4*$B$3-60*$B$4,1440)</f>
        <v>671.877183581493</v>
      </c>
      <c r="AC70" s="0" t="n">
        <f aca="false">IF(AB70/4&lt;0,AB70/4+180,AB70/4-180)</f>
        <v>-12.0307041046268</v>
      </c>
      <c r="AD70" s="0" t="n">
        <f aca="false">DEGREES(ACOS(SIN(RADIANS($B$2))*SIN(RADIANS(T70))+COS(RADIANS($B$2))*COS(RADIANS(T70))*COS(RADIANS(AC70))))</f>
        <v>31.1845647019161</v>
      </c>
      <c r="AE70" s="0" t="n">
        <f aca="false">90-AD70</f>
        <v>58.8154352980839</v>
      </c>
      <c r="AF70" s="0" t="n">
        <f aca="false">IF(AE70&gt;85,0,IF(AE70&gt;5,58.1/TAN(RADIANS(AE70))-0.07/POWER(TAN(RADIANS(AE70)),3)+0.000086/POWER(TAN(RADIANS(AE70)),5),IF(AE70&gt;-0.575,1735+AE70*(-518.2+AE70*(103.4+AE70*(-12.79+AE70*0.711))),-20.772/TAN(RADIANS(AE70)))))/3600</f>
        <v>0.00976380772614864</v>
      </c>
      <c r="AG70" s="0" t="n">
        <f aca="false">AE70+AF70</f>
        <v>58.82519910581</v>
      </c>
      <c r="AH70" s="0" t="n">
        <f aca="false">IF(AC70&gt;0,MOD(DEGREES(ACOS(((SIN(RADIANS($B$2))*COS(RADIANS(AD70)))-SIN(RADIANS(T70)))/(COS(RADIANS($B$2))*SIN(RADIANS(AD70)))))+180,360),MOD(540-DEGREES(ACOS(((SIN(RADIANS($B$2))*COS(RADIANS(AD70)))-SIN(RADIANS(T70)))/(COS(RADIANS($B$2))*SIN(RADIANS(AD70))))),360))</f>
        <v>156.32443312465</v>
      </c>
    </row>
    <row r="71" customFormat="false" ht="15" hidden="false" customHeight="false" outlineLevel="0" collapsed="false">
      <c r="D71" s="4" t="n">
        <f aca="false">D70+1</f>
        <v>43535</v>
      </c>
      <c r="E71" s="5" t="n">
        <f aca="false">$B$5</f>
        <v>0.5</v>
      </c>
      <c r="F71" s="6" t="n">
        <f aca="false">D71+2415018.5+E71-$B$4/24</f>
        <v>2458554.25</v>
      </c>
      <c r="G71" s="7" t="n">
        <f aca="false">(F71-2451545)/36525</f>
        <v>0.191902806297057</v>
      </c>
      <c r="I71" s="0" t="n">
        <f aca="false">MOD(280.46646+G71*(36000.76983 + G71*0.0003032),360)</f>
        <v>349.115230397268</v>
      </c>
      <c r="J71" s="0" t="n">
        <f aca="false">357.52911+G71*(35999.05029 - 0.0001537*G71)</f>
        <v>7265.84787901962</v>
      </c>
      <c r="K71" s="0" t="n">
        <f aca="false">0.016708634-G71*(0.000042037+0.0000001267*G71)</f>
        <v>0.0167005623157904</v>
      </c>
      <c r="L71" s="0" t="n">
        <f aca="false">SIN(RADIANS(J71))*(1.914602-G71*(0.004817+0.000014*G71))+SIN(RADIANS(2*J71))*(0.019993-0.000101*G71)+SIN(RADIANS(3*J71))*0.000289</f>
        <v>1.76098522591423</v>
      </c>
      <c r="M71" s="0" t="n">
        <f aca="false">I71+L71</f>
        <v>350.876215623182</v>
      </c>
      <c r="N71" s="0" t="n">
        <f aca="false">J71+L71</f>
        <v>7267.60886424553</v>
      </c>
      <c r="O71" s="0" t="n">
        <f aca="false">(1.000001018*(1-K71*K71))/(1+K71*COS(RADIANS(N71)))</f>
        <v>0.993402380319771</v>
      </c>
      <c r="P71" s="0" t="n">
        <f aca="false">M71-0.00569-0.00478*SIN(RADIANS(125.04-1934.136*G71))</f>
        <v>350.866154606675</v>
      </c>
      <c r="Q71" s="0" t="n">
        <f aca="false">23+(26+((21.448-G71*(46.815+G71*(0.00059-G71*0.001813))))/60)/60</f>
        <v>23.4367955725578</v>
      </c>
      <c r="R71" s="0" t="n">
        <f aca="false">Q71+0.00256*COS(RADIANS(125.04-1934.136*G71))</f>
        <v>23.4357594774377</v>
      </c>
      <c r="S71" s="0" t="n">
        <f aca="false">DEGREES(ATAN2(COS(RADIANS(P71)),COS(RADIANS(R71))*SIN(RADIANS(P71))))</f>
        <v>-8.39156262000391</v>
      </c>
      <c r="T71" s="0" t="n">
        <f aca="false">DEGREES(ASIN(SIN(RADIANS(R71))*SIN(RADIANS(P71))))</f>
        <v>-3.61975888125114</v>
      </c>
      <c r="U71" s="0" t="n">
        <f aca="false">TAN(RADIANS(R71/2))*TAN(RADIANS(R71/2))</f>
        <v>0.0430211933278535</v>
      </c>
      <c r="V71" s="0" t="n">
        <f aca="false">4*DEGREES(U71*SIN(2*RADIANS(I71))-2*K71*SIN(RADIANS(J71))+4*K71*U71*SIN(RADIANS(J71))*COS(2*RADIANS(I71))-0.5*U71*U71*SIN(4*RADIANS(I71))-1.25*K71*K71*SIN(2*RADIANS(J71)))</f>
        <v>-9.99702506894798</v>
      </c>
      <c r="W71" s="0" t="n">
        <f aca="false">DEGREES(ACOS(COS(RADIANS(90.833))/(COS(RADIANS($B$2))*COS(RADIANS(T71)))-TAN(RADIANS($B$2))*TAN(RADIANS(T71))))</f>
        <v>89.2378124043421</v>
      </c>
      <c r="X71" s="5" t="n">
        <f aca="false">(720-4*$B$3-V71+$B$4*60)/1440</f>
        <v>0.533236822964547</v>
      </c>
      <c r="Y71" s="5" t="n">
        <f aca="false">(X71*1440-W71*4)/1440</f>
        <v>0.285354010730264</v>
      </c>
      <c r="Z71" s="5" t="n">
        <f aca="false">(X71*1440+W71*4)/1440</f>
        <v>0.781119635198831</v>
      </c>
      <c r="AA71" s="0" t="n">
        <f aca="false">8*W71</f>
        <v>713.902499234737</v>
      </c>
      <c r="AB71" s="0" t="n">
        <f aca="false">MOD(E71*1440+V71+4*$B$3-60*$B$4,1440)</f>
        <v>672.138974931052</v>
      </c>
      <c r="AC71" s="0" t="n">
        <f aca="false">IF(AB71/4&lt;0,AB71/4+180,AB71/4-180)</f>
        <v>-11.965256267237</v>
      </c>
      <c r="AD71" s="0" t="n">
        <f aca="false">DEGREES(ACOS(SIN(RADIANS($B$2))*SIN(RADIANS(T71))+COS(RADIANS($B$2))*COS(RADIANS(T71))*COS(RADIANS(AC71))))</f>
        <v>30.795369468398</v>
      </c>
      <c r="AE71" s="0" t="n">
        <f aca="false">90-AD71</f>
        <v>59.204630531602</v>
      </c>
      <c r="AF71" s="0" t="n">
        <f aca="false">IF(AE71&gt;85,0,IF(AE71&gt;5,58.1/TAN(RADIANS(AE71))-0.07/POWER(TAN(RADIANS(AE71)),3)+0.000086/POWER(TAN(RADIANS(AE71)),5),IF(AE71&gt;-0.575,1735+AE71*(-518.2+AE71*(103.4+AE71*(-12.79+AE71*0.711))),-20.772/TAN(RADIANS(AE71)))))/3600</f>
        <v>0.0096148259424004</v>
      </c>
      <c r="AG71" s="0" t="n">
        <f aca="false">AE71+AF71</f>
        <v>59.2142453575444</v>
      </c>
      <c r="AH71" s="0" t="n">
        <f aca="false">IF(AC71&gt;0,MOD(DEGREES(ACOS(((SIN(RADIANS($B$2))*COS(RADIANS(AD71)))-SIN(RADIANS(T71)))/(COS(RADIANS($B$2))*SIN(RADIANS(AD71)))))+180,360),MOD(540-DEGREES(ACOS(((SIN(RADIANS($B$2))*COS(RADIANS(AD71)))-SIN(RADIANS(T71)))/(COS(RADIANS($B$2))*SIN(RADIANS(AD71))))),360))</f>
        <v>156.163247163939</v>
      </c>
    </row>
    <row r="72" customFormat="false" ht="15" hidden="false" customHeight="false" outlineLevel="0" collapsed="false">
      <c r="D72" s="4" t="n">
        <f aca="false">D71+1</f>
        <v>43536</v>
      </c>
      <c r="E72" s="5" t="n">
        <f aca="false">$B$5</f>
        <v>0.5</v>
      </c>
      <c r="F72" s="6" t="n">
        <f aca="false">D72+2415018.5+E72-$B$4/24</f>
        <v>2458555.25</v>
      </c>
      <c r="G72" s="7" t="n">
        <f aca="false">(F72-2451545)/36525</f>
        <v>0.191930184804928</v>
      </c>
      <c r="I72" s="0" t="n">
        <f aca="false">MOD(280.46646+G72*(36000.76983 + G72*0.0003032),360)</f>
        <v>350.100877760618</v>
      </c>
      <c r="J72" s="0" t="n">
        <f aca="false">357.52911+G72*(35999.05029 - 0.0001537*G72)</f>
        <v>7266.83347929972</v>
      </c>
      <c r="K72" s="0" t="n">
        <f aca="false">0.016708634-G72*(0.000042037+0.0000001267*G72)</f>
        <v>0.0167005611635486</v>
      </c>
      <c r="L72" s="0" t="n">
        <f aca="false">SIN(RADIANS(J72))*(1.914602-G72*(0.004817+0.000014*G72))+SIN(RADIANS(2*J72))*(0.019993-0.000101*G72)+SIN(RADIANS(3*J72))*0.000289</f>
        <v>1.7737153380922</v>
      </c>
      <c r="M72" s="0" t="n">
        <f aca="false">I72+L72</f>
        <v>351.874593098711</v>
      </c>
      <c r="N72" s="0" t="n">
        <f aca="false">J72+L72</f>
        <v>7268.60719463782</v>
      </c>
      <c r="O72" s="0" t="n">
        <f aca="false">(1.000001018*(1-K72*K72))/(1+K72*COS(RADIANS(N72)))</f>
        <v>0.993668981109062</v>
      </c>
      <c r="P72" s="0" t="n">
        <f aca="false">M72-0.00569-0.00478*SIN(RADIANS(125.04-1934.136*G72))</f>
        <v>351.864530296095</v>
      </c>
      <c r="Q72" s="0" t="n">
        <f aca="false">23+(26+((21.448-G72*(46.815+G72*(0.00059-G72*0.001813))))/60)/60</f>
        <v>23.436795216523</v>
      </c>
      <c r="R72" s="0" t="n">
        <f aca="false">Q72+0.00256*COS(RADIANS(125.04-1934.136*G72))</f>
        <v>23.4357612854037</v>
      </c>
      <c r="S72" s="0" t="n">
        <f aca="false">DEGREES(ATAN2(COS(RADIANS(P72)),COS(RADIANS(R72))*SIN(RADIANS(P72))))</f>
        <v>-7.47226500809876</v>
      </c>
      <c r="T72" s="0" t="n">
        <f aca="false">DEGREES(ASIN(SIN(RADIANS(R72))*SIN(RADIANS(P72))))</f>
        <v>-3.22648760429406</v>
      </c>
      <c r="U72" s="0" t="n">
        <f aca="false">TAN(RADIANS(R72/2))*TAN(RADIANS(R72/2))</f>
        <v>0.0430212001544147</v>
      </c>
      <c r="V72" s="0" t="n">
        <f aca="false">4*DEGREES(U72*SIN(2*RADIANS(I72))-2*K72*SIN(RADIANS(J72))+4*K72*U72*SIN(RADIANS(J72))*COS(2*RADIANS(I72))-0.5*U72*U72*SIN(4*RADIANS(I72))-1.25*K72*K72*SIN(2*RADIANS(J72)))</f>
        <v>-9.73016687795797</v>
      </c>
      <c r="W72" s="0" t="n">
        <f aca="false">DEGREES(ACOS(COS(RADIANS(90.833))/(COS(RADIANS($B$2))*COS(RADIANS(T72)))-TAN(RADIANS($B$2))*TAN(RADIANS(T72))))</f>
        <v>89.4206348854587</v>
      </c>
      <c r="X72" s="5" t="n">
        <f aca="false">(720-4*$B$3-V72+$B$4*60)/1440</f>
        <v>0.53305150477636</v>
      </c>
      <c r="Y72" s="5" t="n">
        <f aca="false">(X72*1440-W72*4)/1440</f>
        <v>0.284660852316752</v>
      </c>
      <c r="Z72" s="5" t="n">
        <f aca="false">(X72*1440+W72*4)/1440</f>
        <v>0.781442157235967</v>
      </c>
      <c r="AA72" s="0" t="n">
        <f aca="false">8*W72</f>
        <v>715.365079083669</v>
      </c>
      <c r="AB72" s="0" t="n">
        <f aca="false">MOD(E72*1440+V72+4*$B$3-60*$B$4,1440)</f>
        <v>672.405833122042</v>
      </c>
      <c r="AC72" s="0" t="n">
        <f aca="false">IF(AB72/4&lt;0,AB72/4+180,AB72/4-180)</f>
        <v>-11.8985417194895</v>
      </c>
      <c r="AD72" s="0" t="n">
        <f aca="false">DEGREES(ACOS(SIN(RADIANS($B$2))*SIN(RADIANS(T72))+COS(RADIANS($B$2))*COS(RADIANS(T72))*COS(RADIANS(AC72))))</f>
        <v>30.4052247717487</v>
      </c>
      <c r="AE72" s="0" t="n">
        <f aca="false">90-AD72</f>
        <v>59.5947752282513</v>
      </c>
      <c r="AF72" s="0" t="n">
        <f aca="false">IF(AE72&gt;85,0,IF(AE72&gt;5,58.1/TAN(RADIANS(AE72))-0.07/POWER(TAN(RADIANS(AE72)),3)+0.000086/POWER(TAN(RADIANS(AE72)),5),IF(AE72&gt;-0.575,1735+AE72*(-518.2+AE72*(103.4+AE72*(-12.79+AE72*0.711))),-20.772/TAN(RADIANS(AE72)))))/3600</f>
        <v>0.00946668067631339</v>
      </c>
      <c r="AG72" s="0" t="n">
        <f aca="false">AE72+AF72</f>
        <v>59.6042419089276</v>
      </c>
      <c r="AH72" s="0" t="n">
        <f aca="false">IF(AC72&gt;0,MOD(DEGREES(ACOS(((SIN(RADIANS($B$2))*COS(RADIANS(AD72)))-SIN(RADIANS(T72)))/(COS(RADIANS($B$2))*SIN(RADIANS(AD72)))))+180,360),MOD(540-DEGREES(ACOS(((SIN(RADIANS($B$2))*COS(RADIANS(AD72)))-SIN(RADIANS(T72)))/(COS(RADIANS($B$2))*SIN(RADIANS(AD72))))),360))</f>
        <v>156.000248912108</v>
      </c>
    </row>
    <row r="73" customFormat="false" ht="15" hidden="false" customHeight="false" outlineLevel="0" collapsed="false">
      <c r="D73" s="4" t="n">
        <f aca="false">D72+1</f>
        <v>43537</v>
      </c>
      <c r="E73" s="5" t="n">
        <f aca="false">$B$5</f>
        <v>0.5</v>
      </c>
      <c r="F73" s="6" t="n">
        <f aca="false">D73+2415018.5+E73-$B$4/24</f>
        <v>2458556.25</v>
      </c>
      <c r="G73" s="7" t="n">
        <f aca="false">(F73-2451545)/36525</f>
        <v>0.191957563312799</v>
      </c>
      <c r="I73" s="0" t="n">
        <f aca="false">MOD(280.46646+G73*(36000.76983 + G73*0.0003032),360)</f>
        <v>351.086525123969</v>
      </c>
      <c r="J73" s="0" t="n">
        <f aca="false">357.52911+G73*(35999.05029 - 0.0001537*G73)</f>
        <v>7267.81907957983</v>
      </c>
      <c r="K73" s="0" t="n">
        <f aca="false">0.016708634-G73*(0.000042037+0.0000001267*G73)</f>
        <v>0.0167005600113067</v>
      </c>
      <c r="L73" s="0" t="n">
        <f aca="false">SIN(RADIANS(J73))*(1.914602-G73*(0.004817+0.000014*G73))+SIN(RADIANS(2*J73))*(0.019993-0.000101*G73)+SIN(RADIANS(3*J73))*0.000289</f>
        <v>1.78590802049671</v>
      </c>
      <c r="M73" s="0" t="n">
        <f aca="false">I73+L73</f>
        <v>352.872433144466</v>
      </c>
      <c r="N73" s="0" t="n">
        <f aca="false">J73+L73</f>
        <v>7269.60498760033</v>
      </c>
      <c r="O73" s="0" t="n">
        <f aca="false">(1.000001018*(1-K73*K73))/(1+K73*COS(RADIANS(N73)))</f>
        <v>0.993937407447306</v>
      </c>
      <c r="P73" s="0" t="n">
        <f aca="false">M73-0.00569-0.00478*SIN(RADIANS(125.04-1934.136*G73))</f>
        <v>352.862368559477</v>
      </c>
      <c r="Q73" s="0" t="n">
        <f aca="false">23+(26+((21.448-G73*(46.815+G73*(0.00059-G73*0.001813))))/60)/60</f>
        <v>23.4367948604881</v>
      </c>
      <c r="R73" s="0" t="n">
        <f aca="false">Q73+0.00256*COS(RADIANS(125.04-1934.136*G73))</f>
        <v>23.4357630942528</v>
      </c>
      <c r="S73" s="0" t="n">
        <f aca="false">DEGREES(ATAN2(COS(RADIANS(P73)),COS(RADIANS(R73))*SIN(RADIANS(P73))))</f>
        <v>-6.55417358798471</v>
      </c>
      <c r="T73" s="0" t="n">
        <f aca="false">DEGREES(ASIN(SIN(RADIANS(R73))*SIN(RADIANS(P73))))</f>
        <v>-2.83260042314409</v>
      </c>
      <c r="U73" s="0" t="n">
        <f aca="false">TAN(RADIANS(R73/2))*TAN(RADIANS(R73/2))</f>
        <v>0.0430212069843112</v>
      </c>
      <c r="V73" s="0" t="n">
        <f aca="false">4*DEGREES(U73*SIN(2*RADIANS(I73))-2*K73*SIN(RADIANS(J73))+4*K73*U73*SIN(RADIANS(J73))*COS(2*RADIANS(I73))-0.5*U73*U73*SIN(4*RADIANS(I73))-1.25*K73*K73*SIN(2*RADIANS(J73)))</f>
        <v>-9.45858371872767</v>
      </c>
      <c r="W73" s="0" t="n">
        <f aca="false">DEGREES(ACOS(COS(RADIANS(90.833))/(COS(RADIANS($B$2))*COS(RADIANS(T73)))-TAN(RADIANS($B$2))*TAN(RADIANS(T73))))</f>
        <v>89.6036394496062</v>
      </c>
      <c r="X73" s="5" t="n">
        <f aca="false">(720-4*$B$3-V73+$B$4*60)/1440</f>
        <v>0.532862905360228</v>
      </c>
      <c r="Y73" s="5" t="n">
        <f aca="false">(X73*1440-W73*4)/1440</f>
        <v>0.283963906889099</v>
      </c>
      <c r="Z73" s="5" t="n">
        <f aca="false">(X73*1440+W73*4)/1440</f>
        <v>0.781761903831356</v>
      </c>
      <c r="AA73" s="0" t="n">
        <f aca="false">8*W73</f>
        <v>716.82911559685</v>
      </c>
      <c r="AB73" s="0" t="n">
        <f aca="false">MOD(E73*1440+V73+4*$B$3-60*$B$4,1440)</f>
        <v>672.677416281272</v>
      </c>
      <c r="AC73" s="0" t="n">
        <f aca="false">IF(AB73/4&lt;0,AB73/4+180,AB73/4-180)</f>
        <v>-11.8306459296819</v>
      </c>
      <c r="AD73" s="0" t="n">
        <f aca="false">DEGREES(ACOS(SIN(RADIANS($B$2))*SIN(RADIANS(T73))+COS(RADIANS($B$2))*COS(RADIANS(T73))*COS(RADIANS(AC73))))</f>
        <v>30.0142617379668</v>
      </c>
      <c r="AE73" s="0" t="n">
        <f aca="false">90-AD73</f>
        <v>59.9857382620333</v>
      </c>
      <c r="AF73" s="0" t="n">
        <f aca="false">IF(AE73&gt;85,0,IF(AE73&gt;5,58.1/TAN(RADIANS(AE73))-0.07/POWER(TAN(RADIANS(AE73)),3)+0.000086/POWER(TAN(RADIANS(AE73)),5),IF(AE73&gt;-0.575,1735+AE73*(-518.2+AE73*(103.4+AE73*(-12.79+AE73*0.711))),-20.772/TAN(RADIANS(AE73)))))/3600</f>
        <v>0.00931940187487072</v>
      </c>
      <c r="AG73" s="0" t="n">
        <f aca="false">AE73+AF73</f>
        <v>59.9950576639081</v>
      </c>
      <c r="AH73" s="0" t="n">
        <f aca="false">IF(AC73&gt;0,MOD(DEGREES(ACOS(((SIN(RADIANS($B$2))*COS(RADIANS(AD73)))-SIN(RADIANS(T73)))/(COS(RADIANS($B$2))*SIN(RADIANS(AD73)))))+180,360),MOD(540-DEGREES(ACOS(((SIN(RADIANS($B$2))*COS(RADIANS(AD73)))-SIN(RADIANS(T73)))/(COS(RADIANS($B$2))*SIN(RADIANS(AD73))))),360))</f>
        <v>155.835255062046</v>
      </c>
    </row>
    <row r="74" customFormat="false" ht="15" hidden="false" customHeight="false" outlineLevel="0" collapsed="false">
      <c r="D74" s="4" t="n">
        <f aca="false">D73+1</f>
        <v>43538</v>
      </c>
      <c r="E74" s="5" t="n">
        <f aca="false">$B$5</f>
        <v>0.5</v>
      </c>
      <c r="F74" s="6" t="n">
        <f aca="false">D74+2415018.5+E74-$B$4/24</f>
        <v>2458557.25</v>
      </c>
      <c r="G74" s="7" t="n">
        <f aca="false">(F74-2451545)/36525</f>
        <v>0.191984941820671</v>
      </c>
      <c r="I74" s="0" t="n">
        <f aca="false">MOD(280.46646+G74*(36000.76983 + G74*0.0003032),360)</f>
        <v>352.072172487321</v>
      </c>
      <c r="J74" s="0" t="n">
        <f aca="false">357.52911+G74*(35999.05029 - 0.0001537*G74)</f>
        <v>7268.80467985994</v>
      </c>
      <c r="K74" s="0" t="n">
        <f aca="false">0.016708634-G74*(0.000042037+0.0000001267*G74)</f>
        <v>0.0167005588590645</v>
      </c>
      <c r="L74" s="0" t="n">
        <f aca="false">SIN(RADIANS(J74))*(1.914602-G74*(0.004817+0.000014*G74))+SIN(RADIANS(2*J74))*(0.019993-0.000101*G74)+SIN(RADIANS(3*J74))*0.000289</f>
        <v>1.79756012676376</v>
      </c>
      <c r="M74" s="0" t="n">
        <f aca="false">I74+L74</f>
        <v>353.869732614085</v>
      </c>
      <c r="N74" s="0" t="n">
        <f aca="false">J74+L74</f>
        <v>7270.60223998671</v>
      </c>
      <c r="O74" s="0" t="n">
        <f aca="false">(1.000001018*(1-K74*K74))/(1+K74*COS(RADIANS(N74)))</f>
        <v>0.994207576965732</v>
      </c>
      <c r="P74" s="0" t="n">
        <f aca="false">M74-0.00569-0.00478*SIN(RADIANS(125.04-1934.136*G74))</f>
        <v>353.859666250458</v>
      </c>
      <c r="Q74" s="0" t="n">
        <f aca="false">23+(26+((21.448-G74*(46.815+G74*(0.00059-G74*0.001813))))/60)/60</f>
        <v>23.4367945044532</v>
      </c>
      <c r="R74" s="0" t="n">
        <f aca="false">Q74+0.00256*COS(RADIANS(125.04-1934.136*G74))</f>
        <v>23.4357649039832</v>
      </c>
      <c r="S74" s="0" t="n">
        <f aca="false">DEGREES(ATAN2(COS(RADIANS(P74)),COS(RADIANS(R74))*SIN(RADIANS(P74))))</f>
        <v>-5.63720398719256</v>
      </c>
      <c r="T74" s="0" t="n">
        <f aca="false">DEGREES(ASIN(SIN(RADIANS(R74))*SIN(RADIANS(P74))))</f>
        <v>-2.43820153866892</v>
      </c>
      <c r="U74" s="0" t="n">
        <f aca="false">TAN(RADIANS(R74/2))*TAN(RADIANS(R74/2))</f>
        <v>0.0430212138175359</v>
      </c>
      <c r="V74" s="0" t="n">
        <f aca="false">4*DEGREES(U74*SIN(2*RADIANS(I74))-2*K74*SIN(RADIANS(J74))+4*K74*U74*SIN(RADIANS(J74))*COS(2*RADIANS(I74))-0.5*U74*U74*SIN(4*RADIANS(I74))-1.25*K74*K74*SIN(2*RADIANS(J74)))</f>
        <v>-9.18261807461859</v>
      </c>
      <c r="W74" s="0" t="n">
        <f aca="false">DEGREES(ACOS(COS(RADIANS(90.833))/(COS(RADIANS($B$2))*COS(RADIANS(T74)))-TAN(RADIANS($B$2))*TAN(RADIANS(T74))))</f>
        <v>89.7867965431435</v>
      </c>
      <c r="X74" s="5" t="n">
        <f aca="false">(720-4*$B$3-V74+$B$4*60)/1440</f>
        <v>0.532671262551818</v>
      </c>
      <c r="Y74" s="5" t="n">
        <f aca="false">(X74*1440-W74*4)/1440</f>
        <v>0.28326349437642</v>
      </c>
      <c r="Z74" s="5" t="n">
        <f aca="false">(X74*1440+W74*4)/1440</f>
        <v>0.782079030727217</v>
      </c>
      <c r="AA74" s="0" t="n">
        <f aca="false">8*W74</f>
        <v>718.294372345148</v>
      </c>
      <c r="AB74" s="0" t="n">
        <f aca="false">MOD(E74*1440+V74+4*$B$3-60*$B$4,1440)</f>
        <v>672.953381925381</v>
      </c>
      <c r="AC74" s="0" t="n">
        <f aca="false">IF(AB74/4&lt;0,AB74/4+180,AB74/4-180)</f>
        <v>-11.7616545186547</v>
      </c>
      <c r="AD74" s="0" t="n">
        <f aca="false">DEGREES(ACOS(SIN(RADIANS($B$2))*SIN(RADIANS(T74))+COS(RADIANS($B$2))*COS(RADIANS(T74))*COS(RADIANS(AC74))))</f>
        <v>29.6226118126436</v>
      </c>
      <c r="AE74" s="0" t="n">
        <f aca="false">90-AD74</f>
        <v>60.3773881873564</v>
      </c>
      <c r="AF74" s="0" t="n">
        <f aca="false">IF(AE74&gt;85,0,IF(AE74&gt;5,58.1/TAN(RADIANS(AE74))-0.07/POWER(TAN(RADIANS(AE74)),3)+0.000086/POWER(TAN(RADIANS(AE74)),5),IF(AE74&gt;-0.575,1735+AE74*(-518.2+AE74*(103.4+AE74*(-12.79+AE74*0.711))),-20.772/TAN(RADIANS(AE74)))))/3600</f>
        <v>0.0091730183484518</v>
      </c>
      <c r="AG74" s="0" t="n">
        <f aca="false">AE74+AF74</f>
        <v>60.3865612057049</v>
      </c>
      <c r="AH74" s="0" t="n">
        <f aca="false">IF(AC74&gt;0,MOD(DEGREES(ACOS(((SIN(RADIANS($B$2))*COS(RADIANS(AD74)))-SIN(RADIANS(T74)))/(COS(RADIANS($B$2))*SIN(RADIANS(AD74)))))+180,360),MOD(540-DEGREES(ACOS(((SIN(RADIANS($B$2))*COS(RADIANS(AD74)))-SIN(RADIANS(T74)))/(COS(RADIANS($B$2))*SIN(RADIANS(AD74))))),360))</f>
        <v>155.668073877599</v>
      </c>
    </row>
    <row r="75" customFormat="false" ht="15" hidden="false" customHeight="false" outlineLevel="0" collapsed="false">
      <c r="D75" s="4" t="n">
        <f aca="false">D74+1</f>
        <v>43539</v>
      </c>
      <c r="E75" s="5" t="n">
        <f aca="false">$B$5</f>
        <v>0.5</v>
      </c>
      <c r="F75" s="6" t="n">
        <f aca="false">D75+2415018.5+E75-$B$4/24</f>
        <v>2458558.25</v>
      </c>
      <c r="G75" s="7" t="n">
        <f aca="false">(F75-2451545)/36525</f>
        <v>0.192012320328542</v>
      </c>
      <c r="I75" s="0" t="n">
        <f aca="false">MOD(280.46646+G75*(36000.76983 + G75*0.0003032),360)</f>
        <v>353.057819850673</v>
      </c>
      <c r="J75" s="0" t="n">
        <f aca="false">357.52911+G75*(35999.05029 - 0.0001537*G75)</f>
        <v>7269.79028014005</v>
      </c>
      <c r="K75" s="0" t="n">
        <f aca="false">0.016708634-G75*(0.000042037+0.0000001267*G75)</f>
        <v>0.0167005577068221</v>
      </c>
      <c r="L75" s="0" t="n">
        <f aca="false">SIN(RADIANS(J75))*(1.914602-G75*(0.004817+0.000014*G75))+SIN(RADIANS(2*J75))*(0.019993-0.000101*G75)+SIN(RADIANS(3*J75))*0.000289</f>
        <v>1.80866868443196</v>
      </c>
      <c r="M75" s="0" t="n">
        <f aca="false">I75+L75</f>
        <v>354.866488535105</v>
      </c>
      <c r="N75" s="0" t="n">
        <f aca="false">J75+L75</f>
        <v>7271.59894882448</v>
      </c>
      <c r="O75" s="0" t="n">
        <f aca="false">(1.000001018*(1-K75*K75))/(1+K75*COS(RADIANS(N75)))</f>
        <v>0.994479406894594</v>
      </c>
      <c r="P75" s="0" t="n">
        <f aca="false">M75-0.00569-0.00478*SIN(RADIANS(125.04-1934.136*G75))</f>
        <v>354.856420396579</v>
      </c>
      <c r="Q75" s="0" t="n">
        <f aca="false">23+(26+((21.448-G75*(46.815+G75*(0.00059-G75*0.001813))))/60)/60</f>
        <v>23.4367941484183</v>
      </c>
      <c r="R75" s="0" t="n">
        <f aca="false">Q75+0.00256*COS(RADIANS(125.04-1934.136*G75))</f>
        <v>23.4357667145931</v>
      </c>
      <c r="S75" s="0" t="n">
        <f aca="false">DEGREES(ATAN2(COS(RADIANS(P75)),COS(RADIANS(R75))*SIN(RADIANS(P75))))</f>
        <v>-4.72127154014473</v>
      </c>
      <c r="T75" s="0" t="n">
        <f aca="false">DEGREES(ASIN(SIN(RADIANS(R75))*SIN(RADIANS(P75))))</f>
        <v>-2.04339467246724</v>
      </c>
      <c r="U75" s="0" t="n">
        <f aca="false">TAN(RADIANS(R75/2))*TAN(RADIANS(R75/2))</f>
        <v>0.043021220654082</v>
      </c>
      <c r="V75" s="0" t="n">
        <f aca="false">4*DEGREES(U75*SIN(2*RADIANS(I75))-2*K75*SIN(RADIANS(J75))+4*K75*U75*SIN(RADIANS(J75))*COS(2*RADIANS(I75))-0.5*U75*U75*SIN(4*RADIANS(I75))-1.25*K75*K75*SIN(2*RADIANS(J75)))</f>
        <v>-8.90261277016878</v>
      </c>
      <c r="W75" s="0" t="n">
        <f aca="false">DEGREES(ACOS(COS(RADIANS(90.833))/(COS(RADIANS($B$2))*COS(RADIANS(T75)))-TAN(RADIANS($B$2))*TAN(RADIANS(T75))))</f>
        <v>89.9700770308474</v>
      </c>
      <c r="X75" s="5" t="n">
        <f aca="false">(720-4*$B$3-V75+$B$4*60)/1440</f>
        <v>0.532476814423728</v>
      </c>
      <c r="Y75" s="5" t="n">
        <f aca="false">(X75*1440-W75*4)/1440</f>
        <v>0.282559933782486</v>
      </c>
      <c r="Z75" s="5" t="n">
        <f aca="false">(X75*1440+W75*4)/1440</f>
        <v>0.782393695064971</v>
      </c>
      <c r="AA75" s="0" t="n">
        <f aca="false">8*W75</f>
        <v>719.760616246779</v>
      </c>
      <c r="AB75" s="0" t="n">
        <f aca="false">MOD(E75*1440+V75+4*$B$3-60*$B$4,1440)</f>
        <v>673.233387229831</v>
      </c>
      <c r="AC75" s="0" t="n">
        <f aca="false">IF(AB75/4&lt;0,AB75/4+180,AB75/4-180)</f>
        <v>-11.6916531925422</v>
      </c>
      <c r="AD75" s="0" t="n">
        <f aca="false">DEGREES(ACOS(SIN(RADIANS($B$2))*SIN(RADIANS(T75))+COS(RADIANS($B$2))*COS(RADIANS(T75))*COS(RADIANS(AC75))))</f>
        <v>29.2304067622956</v>
      </c>
      <c r="AE75" s="0" t="n">
        <f aca="false">90-AD75</f>
        <v>60.7695932377044</v>
      </c>
      <c r="AF75" s="0" t="n">
        <f aca="false">IF(AE75&gt;85,0,IF(AE75&gt;5,58.1/TAN(RADIANS(AE75))-0.07/POWER(TAN(RADIANS(AE75)),3)+0.000086/POWER(TAN(RADIANS(AE75)),5),IF(AE75&gt;-0.575,1735+AE75*(-518.2+AE75*(103.4+AE75*(-12.79+AE75*0.711))),-20.772/TAN(RADIANS(AE75)))))/3600</f>
        <v>0.00902755784018049</v>
      </c>
      <c r="AG75" s="0" t="n">
        <f aca="false">AE75+AF75</f>
        <v>60.7786207955446</v>
      </c>
      <c r="AH75" s="0" t="n">
        <f aca="false">IF(AC75&gt;0,MOD(DEGREES(ACOS(((SIN(RADIANS($B$2))*COS(RADIANS(AD75)))-SIN(RADIANS(T75)))/(COS(RADIANS($B$2))*SIN(RADIANS(AD75)))))+180,360),MOD(540-DEGREES(ACOS(((SIN(RADIANS($B$2))*COS(RADIANS(AD75)))-SIN(RADIANS(T75)))/(COS(RADIANS($B$2))*SIN(RADIANS(AD75))))),360))</f>
        <v>155.498504894016</v>
      </c>
    </row>
    <row r="76" customFormat="false" ht="15" hidden="false" customHeight="false" outlineLevel="0" collapsed="false">
      <c r="D76" s="4" t="n">
        <f aca="false">D75+1</f>
        <v>43540</v>
      </c>
      <c r="E76" s="5" t="n">
        <f aca="false">$B$5</f>
        <v>0.5</v>
      </c>
      <c r="F76" s="6" t="n">
        <f aca="false">D76+2415018.5+E76-$B$4/24</f>
        <v>2458559.25</v>
      </c>
      <c r="G76" s="7" t="n">
        <f aca="false">(F76-2451545)/36525</f>
        <v>0.192039698836413</v>
      </c>
      <c r="I76" s="0" t="n">
        <f aca="false">MOD(280.46646+G76*(36000.76983 + G76*0.0003032),360)</f>
        <v>354.043467214025</v>
      </c>
      <c r="J76" s="0" t="n">
        <f aca="false">357.52911+G76*(35999.05029 - 0.0001537*G76)</f>
        <v>7270.77588042016</v>
      </c>
      <c r="K76" s="0" t="n">
        <f aca="false">0.016708634-G76*(0.000042037+0.0000001267*G76)</f>
        <v>0.0167005565545796</v>
      </c>
      <c r="L76" s="0" t="n">
        <f aca="false">SIN(RADIANS(J76))*(1.914602-G76*(0.004817+0.000014*G76))+SIN(RADIANS(2*J76))*(0.019993-0.000101*G76)+SIN(RADIANS(3*J76))*0.000289</f>
        <v>1.81923089521227</v>
      </c>
      <c r="M76" s="0" t="n">
        <f aca="false">I76+L76</f>
        <v>355.862698109238</v>
      </c>
      <c r="N76" s="0" t="n">
        <f aca="false">J76+L76</f>
        <v>7272.59511131537</v>
      </c>
      <c r="O76" s="0" t="n">
        <f aca="false">(1.000001018*(1-K76*K76))/(1+K76*COS(RADIANS(N76)))</f>
        <v>0.994752814090844</v>
      </c>
      <c r="P76" s="0" t="n">
        <f aca="false">M76-0.00569-0.00478*SIN(RADIANS(125.04-1934.136*G76))</f>
        <v>355.852628199553</v>
      </c>
      <c r="Q76" s="0" t="n">
        <f aca="false">23+(26+((21.448-G76*(46.815+G76*(0.00059-G76*0.001813))))/60)/60</f>
        <v>23.4367937923834</v>
      </c>
      <c r="R76" s="0" t="n">
        <f aca="false">Q76+0.00256*COS(RADIANS(125.04-1934.136*G76))</f>
        <v>23.4357685260805</v>
      </c>
      <c r="S76" s="0" t="n">
        <f aca="false">DEGREES(ATAN2(COS(RADIANS(P76)),COS(RADIANS(R76))*SIN(RADIANS(P76))))</f>
        <v>-3.80629135081489</v>
      </c>
      <c r="T76" s="0" t="n">
        <f aca="false">DEGREES(ASIN(SIN(RADIANS(R76))*SIN(RADIANS(P76))))</f>
        <v>-1.64828307543556</v>
      </c>
      <c r="U76" s="0" t="n">
        <f aca="false">TAN(RADIANS(R76/2))*TAN(RADIANS(R76/2))</f>
        <v>0.0430212274939423</v>
      </c>
      <c r="V76" s="0" t="n">
        <f aca="false">4*DEGREES(U76*SIN(2*RADIANS(I76))-2*K76*SIN(RADIANS(J76))+4*K76*U76*SIN(RADIANS(J76))*COS(2*RADIANS(I76))-0.5*U76*U76*SIN(4*RADIANS(I76))-1.25*K76*K76*SIN(2*RADIANS(J76)))</f>
        <v>-8.61891071469342</v>
      </c>
      <c r="W76" s="0" t="n">
        <f aca="false">DEGREES(ACOS(COS(RADIANS(90.833))/(COS(RADIANS($B$2))*COS(RADIANS(T76)))-TAN(RADIANS($B$2))*TAN(RADIANS(T76))))</f>
        <v>90.1534521495028</v>
      </c>
      <c r="X76" s="5" t="n">
        <f aca="false">(720-4*$B$3-V76+$B$4*60)/1440</f>
        <v>0.532279799107426</v>
      </c>
      <c r="Y76" s="5" t="n">
        <f aca="false">(X76*1440-W76*4)/1440</f>
        <v>0.281853543136585</v>
      </c>
      <c r="Z76" s="5" t="n">
        <f aca="false">(X76*1440+W76*4)/1440</f>
        <v>0.782706055078267</v>
      </c>
      <c r="AA76" s="0" t="n">
        <f aca="false">8*W76</f>
        <v>721.227617196023</v>
      </c>
      <c r="AB76" s="0" t="n">
        <f aca="false">MOD(E76*1440+V76+4*$B$3-60*$B$4,1440)</f>
        <v>673.517089285307</v>
      </c>
      <c r="AC76" s="0" t="n">
        <f aca="false">IF(AB76/4&lt;0,AB76/4+180,AB76/4-180)</f>
        <v>-11.6207276786733</v>
      </c>
      <c r="AD76" s="0" t="n">
        <f aca="false">DEGREES(ACOS(SIN(RADIANS($B$2))*SIN(RADIANS(T76))+COS(RADIANS($B$2))*COS(RADIANS(T76))*COS(RADIANS(AC76))))</f>
        <v>28.8377786788663</v>
      </c>
      <c r="AE76" s="0" t="n">
        <f aca="false">90-AD76</f>
        <v>61.1622213211337</v>
      </c>
      <c r="AF76" s="0" t="n">
        <f aca="false">IF(AE76&gt;85,0,IF(AE76&gt;5,58.1/TAN(RADIANS(AE76))-0.07/POWER(TAN(RADIANS(AE76)),3)+0.000086/POWER(TAN(RADIANS(AE76)),5),IF(AE76&gt;-0.575,1735+AE76*(-518.2+AE76*(103.4+AE76*(-12.79+AE76*0.711))),-20.772/TAN(RADIANS(AE76)))))/3600</f>
        <v>0.0088830470950279</v>
      </c>
      <c r="AG76" s="0" t="n">
        <f aca="false">AE76+AF76</f>
        <v>61.1711043682288</v>
      </c>
      <c r="AH76" s="0" t="n">
        <f aca="false">IF(AC76&gt;0,MOD(DEGREES(ACOS(((SIN(RADIANS($B$2))*COS(RADIANS(AD76)))-SIN(RADIANS(T76)))/(COS(RADIANS($B$2))*SIN(RADIANS(AD76)))))+180,360),MOD(540-DEGREES(ACOS(((SIN(RADIANS($B$2))*COS(RADIANS(AD76)))-SIN(RADIANS(T76)))/(COS(RADIANS($B$2))*SIN(RADIANS(AD76))))),360))</f>
        <v>155.3263386027</v>
      </c>
    </row>
    <row r="77" customFormat="false" ht="15" hidden="false" customHeight="false" outlineLevel="0" collapsed="false">
      <c r="D77" s="4" t="n">
        <f aca="false">D76+1</f>
        <v>43541</v>
      </c>
      <c r="E77" s="5" t="n">
        <f aca="false">$B$5</f>
        <v>0.5</v>
      </c>
      <c r="F77" s="6" t="n">
        <f aca="false">D77+2415018.5+E77-$B$4/24</f>
        <v>2458560.25</v>
      </c>
      <c r="G77" s="7" t="n">
        <f aca="false">(F77-2451545)/36525</f>
        <v>0.192067077344285</v>
      </c>
      <c r="I77" s="0" t="n">
        <f aca="false">MOD(280.46646+G77*(36000.76983 + G77*0.0003032),360)</f>
        <v>355.029114577377</v>
      </c>
      <c r="J77" s="0" t="n">
        <f aca="false">357.52911+G77*(35999.05029 - 0.0001537*G77)</f>
        <v>7271.76148070027</v>
      </c>
      <c r="K77" s="0" t="n">
        <f aca="false">0.016708634-G77*(0.000042037+0.0000001267*G77)</f>
        <v>0.0167005554023368</v>
      </c>
      <c r="L77" s="0" t="n">
        <f aca="false">SIN(RADIANS(J77))*(1.914602-G77*(0.004817+0.000014*G77))+SIN(RADIANS(2*J77))*(0.019993-0.000101*G77)+SIN(RADIANS(3*J77))*0.000289</f>
        <v>1.82924413519135</v>
      </c>
      <c r="M77" s="0" t="n">
        <f aca="false">I77+L77</f>
        <v>356.858358712569</v>
      </c>
      <c r="N77" s="0" t="n">
        <f aca="false">J77+L77</f>
        <v>7273.59072483546</v>
      </c>
      <c r="O77" s="0" t="n">
        <f aca="false">(1.000001018*(1-K77*K77))/(1+K77*COS(RADIANS(N77)))</f>
        <v>0.995027715065763</v>
      </c>
      <c r="P77" s="0" t="n">
        <f aca="false">M77-0.00569-0.00478*SIN(RADIANS(125.04-1934.136*G77))</f>
        <v>356.848287035465</v>
      </c>
      <c r="Q77" s="0" t="n">
        <f aca="false">23+(26+((21.448-G77*(46.815+G77*(0.00059-G77*0.001813))))/60)/60</f>
        <v>23.4367934363486</v>
      </c>
      <c r="R77" s="0" t="n">
        <f aca="false">Q77+0.00256*COS(RADIANS(125.04-1934.136*G77))</f>
        <v>23.4357703384438</v>
      </c>
      <c r="S77" s="0" t="n">
        <f aca="false">DEGREES(ATAN2(COS(RADIANS(P77)),COS(RADIANS(R77))*SIN(RADIANS(P77))))</f>
        <v>-2.89217835413774</v>
      </c>
      <c r="T77" s="0" t="n">
        <f aca="false">DEGREES(ASIN(SIN(RADIANS(R77))*SIN(RADIANS(P77))))</f>
        <v>-1.25296953698477</v>
      </c>
      <c r="U77" s="0" t="n">
        <f aca="false">TAN(RADIANS(R77/2))*TAN(RADIANS(R77/2))</f>
        <v>0.0430212343371099</v>
      </c>
      <c r="V77" s="0" t="n">
        <f aca="false">4*DEGREES(U77*SIN(2*RADIANS(I77))-2*K77*SIN(RADIANS(J77))+4*K77*U77*SIN(RADIANS(J77))*COS(2*RADIANS(I77))-0.5*U77*U77*SIN(4*RADIANS(I77))-1.25*K77*K77*SIN(2*RADIANS(J77)))</f>
        <v>-8.33185465793803</v>
      </c>
      <c r="W77" s="0" t="n">
        <f aca="false">DEGREES(ACOS(COS(RADIANS(90.833))/(COS(RADIANS($B$2))*COS(RADIANS(T77)))-TAN(RADIANS($B$2))*TAN(RADIANS(T77))))</f>
        <v>90.3368934614641</v>
      </c>
      <c r="X77" s="5" t="n">
        <f aca="false">(720-4*$B$3-V77+$B$4*60)/1440</f>
        <v>0.532080454623568</v>
      </c>
      <c r="Y77" s="5" t="n">
        <f aca="false">(X77*1440-W77*4)/1440</f>
        <v>0.281144639452834</v>
      </c>
      <c r="Z77" s="5" t="n">
        <f aca="false">(X77*1440+W77*4)/1440</f>
        <v>0.783016269794302</v>
      </c>
      <c r="AA77" s="0" t="n">
        <f aca="false">8*W77</f>
        <v>722.695147691713</v>
      </c>
      <c r="AB77" s="0" t="n">
        <f aca="false">MOD(E77*1440+V77+4*$B$3-60*$B$4,1440)</f>
        <v>673.804145342062</v>
      </c>
      <c r="AC77" s="0" t="n">
        <f aca="false">IF(AB77/4&lt;0,AB77/4+180,AB77/4-180)</f>
        <v>-11.5489636644845</v>
      </c>
      <c r="AD77" s="0" t="n">
        <f aca="false">DEGREES(ACOS(SIN(RADIANS($B$2))*SIN(RADIANS(T77))+COS(RADIANS($B$2))*COS(RADIANS(T77))*COS(RADIANS(AC77))))</f>
        <v>28.4448599874553</v>
      </c>
      <c r="AE77" s="0" t="n">
        <f aca="false">90-AD77</f>
        <v>61.5551400125447</v>
      </c>
      <c r="AF77" s="0" t="n">
        <f aca="false">IF(AE77&gt;85,0,IF(AE77&gt;5,58.1/TAN(RADIANS(AE77))-0.07/POWER(TAN(RADIANS(AE77)),3)+0.000086/POWER(TAN(RADIANS(AE77)),5),IF(AE77&gt;-0.575,1735+AE77*(-518.2+AE77*(103.4+AE77*(-12.79+AE77*0.711))),-20.772/TAN(RADIANS(AE77)))))/3600</f>
        <v>0.00873951192858379</v>
      </c>
      <c r="AG77" s="0" t="n">
        <f aca="false">AE77+AF77</f>
        <v>61.5638795244733</v>
      </c>
      <c r="AH77" s="0" t="n">
        <f aca="false">IF(AC77&gt;0,MOD(DEGREES(ACOS(((SIN(RADIANS($B$2))*COS(RADIANS(AD77)))-SIN(RADIANS(T77)))/(COS(RADIANS($B$2))*SIN(RADIANS(AD77)))))+180,360),MOD(540-DEGREES(ACOS(((SIN(RADIANS($B$2))*COS(RADIANS(AD77)))-SIN(RADIANS(T77)))/(COS(RADIANS($B$2))*SIN(RADIANS(AD77))))),360))</f>
        <v>155.151356120023</v>
      </c>
    </row>
    <row r="78" customFormat="false" ht="15" hidden="false" customHeight="false" outlineLevel="0" collapsed="false">
      <c r="D78" s="4" t="n">
        <f aca="false">D77+1</f>
        <v>43542</v>
      </c>
      <c r="E78" s="5" t="n">
        <f aca="false">$B$5</f>
        <v>0.5</v>
      </c>
      <c r="F78" s="6" t="n">
        <f aca="false">D78+2415018.5+E78-$B$4/24</f>
        <v>2458561.25</v>
      </c>
      <c r="G78" s="7" t="n">
        <f aca="false">(F78-2451545)/36525</f>
        <v>0.192094455852156</v>
      </c>
      <c r="I78" s="0" t="n">
        <f aca="false">MOD(280.46646+G78*(36000.76983 + G78*0.0003032),360)</f>
        <v>356.014761940731</v>
      </c>
      <c r="J78" s="0" t="n">
        <f aca="false">357.52911+G78*(35999.05029 - 0.0001537*G78)</f>
        <v>7272.74708098038</v>
      </c>
      <c r="K78" s="0" t="n">
        <f aca="false">0.016708634-G78*(0.000042037+0.0000001267*G78)</f>
        <v>0.0167005542500939</v>
      </c>
      <c r="L78" s="0" t="n">
        <f aca="false">SIN(RADIANS(J78))*(1.914602-G78*(0.004817+0.000014*G78))+SIN(RADIANS(2*J78))*(0.019993-0.000101*G78)+SIN(RADIANS(3*J78))*0.000289</f>
        <v>1.83870595496987</v>
      </c>
      <c r="M78" s="0" t="n">
        <f aca="false">I78+L78</f>
        <v>357.853467895701</v>
      </c>
      <c r="N78" s="0" t="n">
        <f aca="false">J78+L78</f>
        <v>7274.58578693535</v>
      </c>
      <c r="O78" s="0" t="n">
        <f aca="false">(1.000001018*(1-K78*K78))/(1+K78*COS(RADIANS(N78)))</f>
        <v>0.995304026012541</v>
      </c>
      <c r="P78" s="0" t="n">
        <f aca="false">M78-0.00569-0.00478*SIN(RADIANS(125.04-1934.136*G78))</f>
        <v>357.843394454922</v>
      </c>
      <c r="Q78" s="0" t="n">
        <f aca="false">23+(26+((21.448-G78*(46.815+G78*(0.00059-G78*0.001813))))/60)/60</f>
        <v>23.4367930803137</v>
      </c>
      <c r="R78" s="0" t="n">
        <f aca="false">Q78+0.00256*COS(RADIANS(125.04-1934.136*G78))</f>
        <v>23.435772151681</v>
      </c>
      <c r="S78" s="0" t="n">
        <f aca="false">DEGREES(ATAN2(COS(RADIANS(P78)),COS(RADIANS(R78))*SIN(RADIANS(P78))))</f>
        <v>-1.97884737624838</v>
      </c>
      <c r="T78" s="0" t="n">
        <f aca="false">DEGREES(ASIN(SIN(RADIANS(R78))*SIN(RADIANS(P78))))</f>
        <v>-0.857556394820354</v>
      </c>
      <c r="U78" s="0" t="n">
        <f aca="false">TAN(RADIANS(R78/2))*TAN(RADIANS(R78/2))</f>
        <v>0.0430212411835779</v>
      </c>
      <c r="V78" s="0" t="n">
        <f aca="false">4*DEGREES(U78*SIN(2*RADIANS(I78))-2*K78*SIN(RADIANS(J78))+4*K78*U78*SIN(RADIANS(J78))*COS(2*RADIANS(I78))-0.5*U78*U78*SIN(4*RADIANS(I78))-1.25*K78*K78*SIN(2*RADIANS(J78)))</f>
        <v>-8.04178695716785</v>
      </c>
      <c r="W78" s="0" t="n">
        <f aca="false">DEGREES(ACOS(COS(RADIANS(90.833))/(COS(RADIANS($B$2))*COS(RADIANS(T78)))-TAN(RADIANS($B$2))*TAN(RADIANS(T78))))</f>
        <v>90.5203728082454</v>
      </c>
      <c r="X78" s="5" t="n">
        <f aca="false">(720-4*$B$3-V78+$B$4*60)/1440</f>
        <v>0.531879018720256</v>
      </c>
      <c r="Y78" s="5" t="n">
        <f aca="false">(X78*1440-W78*4)/1440</f>
        <v>0.280433538697352</v>
      </c>
      <c r="Z78" s="5" t="n">
        <f aca="false">(X78*1440+W78*4)/1440</f>
        <v>0.783324498743159</v>
      </c>
      <c r="AA78" s="0" t="n">
        <f aca="false">8*W78</f>
        <v>724.162982465963</v>
      </c>
      <c r="AB78" s="0" t="n">
        <f aca="false">MOD(E78*1440+V78+4*$B$3-60*$B$4,1440)</f>
        <v>674.094213042832</v>
      </c>
      <c r="AC78" s="0" t="n">
        <f aca="false">IF(AB78/4&lt;0,AB78/4+180,AB78/4-180)</f>
        <v>-11.4764467392919</v>
      </c>
      <c r="AD78" s="0" t="n">
        <f aca="false">DEGREES(ACOS(SIN(RADIANS($B$2))*SIN(RADIANS(T78))+COS(RADIANS($B$2))*COS(RADIANS(T78))*COS(RADIANS(AC78))))</f>
        <v>28.051783457314</v>
      </c>
      <c r="AE78" s="0" t="n">
        <f aca="false">90-AD78</f>
        <v>61.948216542686</v>
      </c>
      <c r="AF78" s="0" t="n">
        <f aca="false">IF(AE78&gt;85,0,IF(AE78&gt;5,58.1/TAN(RADIANS(AE78))-0.07/POWER(TAN(RADIANS(AE78)),3)+0.000086/POWER(TAN(RADIANS(AE78)),5),IF(AE78&gt;-0.575,1735+AE78*(-518.2+AE78*(103.4+AE78*(-12.79+AE78*0.711))),-20.772/TAN(RADIANS(AE78)))))/3600</f>
        <v>0.00859697729541579</v>
      </c>
      <c r="AG78" s="0" t="n">
        <f aca="false">AE78+AF78</f>
        <v>61.9568135199814</v>
      </c>
      <c r="AH78" s="0" t="n">
        <f aca="false">IF(AC78&gt;0,MOD(DEGREES(ACOS(((SIN(RADIANS($B$2))*COS(RADIANS(AD78)))-SIN(RADIANS(T78)))/(COS(RADIANS($B$2))*SIN(RADIANS(AD78)))))+180,360),MOD(540-DEGREES(ACOS(((SIN(RADIANS($B$2))*COS(RADIANS(AD78)))-SIN(RADIANS(T78)))/(COS(RADIANS($B$2))*SIN(RADIANS(AD78))))),360))</f>
        <v>154.973328840093</v>
      </c>
    </row>
    <row r="79" customFormat="false" ht="15" hidden="false" customHeight="false" outlineLevel="0" collapsed="false">
      <c r="D79" s="4" t="n">
        <f aca="false">D78+1</f>
        <v>43543</v>
      </c>
      <c r="E79" s="5" t="n">
        <f aca="false">$B$5</f>
        <v>0.5</v>
      </c>
      <c r="F79" s="6" t="n">
        <f aca="false">D79+2415018.5+E79-$B$4/24</f>
        <v>2458562.25</v>
      </c>
      <c r="G79" s="7" t="n">
        <f aca="false">(F79-2451545)/36525</f>
        <v>0.192121834360027</v>
      </c>
      <c r="I79" s="0" t="n">
        <f aca="false">MOD(280.46646+G79*(36000.76983 + G79*0.0003032),360)</f>
        <v>357.000409304084</v>
      </c>
      <c r="J79" s="0" t="n">
        <f aca="false">357.52911+G79*(35999.05029 - 0.0001537*G79)</f>
        <v>7273.73268126049</v>
      </c>
      <c r="K79" s="0" t="n">
        <f aca="false">0.016708634-G79*(0.000042037+0.0000001267*G79)</f>
        <v>0.0167005530978507</v>
      </c>
      <c r="L79" s="0" t="n">
        <f aca="false">SIN(RADIANS(J79))*(1.914602-G79*(0.004817+0.000014*G79))+SIN(RADIANS(2*J79))*(0.019993-0.000101*G79)+SIN(RADIANS(3*J79))*0.000289</f>
        <v>1.84761407973615</v>
      </c>
      <c r="M79" s="0" t="n">
        <f aca="false">I79+L79</f>
        <v>358.84802338382</v>
      </c>
      <c r="N79" s="0" t="n">
        <f aca="false">J79+L79</f>
        <v>7275.58029534022</v>
      </c>
      <c r="O79" s="0" t="n">
        <f aca="false">(1.000001018*(1-K79*K79))/(1+K79*COS(RADIANS(N79)))</f>
        <v>0.995581662833785</v>
      </c>
      <c r="P79" s="0" t="n">
        <f aca="false">M79-0.00569-0.00478*SIN(RADIANS(125.04-1934.136*G79))</f>
        <v>358.837948183111</v>
      </c>
      <c r="Q79" s="0" t="n">
        <f aca="false">23+(26+((21.448-G79*(46.815+G79*(0.00059-G79*0.001813))))/60)/60</f>
        <v>23.4367927242788</v>
      </c>
      <c r="R79" s="0" t="n">
        <f aca="false">Q79+0.00256*COS(RADIANS(125.04-1934.136*G79))</f>
        <v>23.4357739657902</v>
      </c>
      <c r="S79" s="0" t="n">
        <f aca="false">DEGREES(ATAN2(COS(RADIANS(P79)),COS(RADIANS(R79))*SIN(RADIANS(P79))))</f>
        <v>-1.06621319367842</v>
      </c>
      <c r="T79" s="0" t="n">
        <f aca="false">DEGREES(ASIN(SIN(RADIANS(R79))*SIN(RADIANS(P79))))</f>
        <v>-0.462145545221773</v>
      </c>
      <c r="U79" s="0" t="n">
        <f aca="false">TAN(RADIANS(R79/2))*TAN(RADIANS(R79/2))</f>
        <v>0.0430212480333391</v>
      </c>
      <c r="V79" s="0" t="n">
        <f aca="false">4*DEGREES(U79*SIN(2*RADIANS(I79))-2*K79*SIN(RADIANS(J79))+4*K79*U79*SIN(RADIANS(J79))*COS(2*RADIANS(I79))-0.5*U79*U79*SIN(4*RADIANS(I79))-1.25*K79*K79*SIN(2*RADIANS(J79)))</f>
        <v>-7.74904935503238</v>
      </c>
      <c r="W79" s="0" t="n">
        <f aca="false">DEGREES(ACOS(COS(RADIANS(90.833))/(COS(RADIANS($B$2))*COS(RADIANS(T79)))-TAN(RADIANS($B$2))*TAN(RADIANS(T79))))</f>
        <v>90.7038622641824</v>
      </c>
      <c r="X79" s="5" t="n">
        <f aca="false">(720-4*$B$3-V79+$B$4*60)/1440</f>
        <v>0.531675728718773</v>
      </c>
      <c r="Y79" s="5" t="n">
        <f aca="false">(X79*1440-W79*4)/1440</f>
        <v>0.27972055576271</v>
      </c>
      <c r="Z79" s="5" t="n">
        <f aca="false">(X79*1440+W79*4)/1440</f>
        <v>0.783630901674835</v>
      </c>
      <c r="AA79" s="0" t="n">
        <f aca="false">8*W79</f>
        <v>725.630898113459</v>
      </c>
      <c r="AB79" s="0" t="n">
        <f aca="false">MOD(E79*1440+V79+4*$B$3-60*$B$4,1440)</f>
        <v>674.386950644968</v>
      </c>
      <c r="AC79" s="0" t="n">
        <f aca="false">IF(AB79/4&lt;0,AB79/4+180,AB79/4-180)</f>
        <v>-11.4032623387581</v>
      </c>
      <c r="AD79" s="0" t="n">
        <f aca="false">DEGREES(ACOS(SIN(RADIANS($B$2))*SIN(RADIANS(T79))+COS(RADIANS($B$2))*COS(RADIANS(T79))*COS(RADIANS(AC79))))</f>
        <v>27.6586822161601</v>
      </c>
      <c r="AE79" s="0" t="n">
        <f aca="false">90-AD79</f>
        <v>62.3413177838399</v>
      </c>
      <c r="AF79" s="0" t="n">
        <f aca="false">IF(AE79&gt;85,0,IF(AE79&gt;5,58.1/TAN(RADIANS(AE79))-0.07/POWER(TAN(RADIANS(AE79)),3)+0.000086/POWER(TAN(RADIANS(AE79)),5),IF(AE79&gt;-0.575,1735+AE79*(-518.2+AE79*(103.4+AE79*(-12.79+AE79*0.711))),-20.772/TAN(RADIANS(AE79)))))/3600</f>
        <v>0.00845546735695395</v>
      </c>
      <c r="AG79" s="0" t="n">
        <f aca="false">AE79+AF79</f>
        <v>62.3497732511968</v>
      </c>
      <c r="AH79" s="0" t="n">
        <f aca="false">IF(AC79&gt;0,MOD(DEGREES(ACOS(((SIN(RADIANS($B$2))*COS(RADIANS(AD79)))-SIN(RADIANS(T79)))/(COS(RADIANS($B$2))*SIN(RADIANS(AD79)))))+180,360),MOD(540-DEGREES(ACOS(((SIN(RADIANS($B$2))*COS(RADIANS(AD79)))-SIN(RADIANS(T79)))/(COS(RADIANS($B$2))*SIN(RADIANS(AD79))))),360))</f>
        <v>154.792018071471</v>
      </c>
    </row>
    <row r="80" customFormat="false" ht="15" hidden="false" customHeight="false" outlineLevel="0" collapsed="false">
      <c r="D80" s="4" t="n">
        <f aca="false">D79+1</f>
        <v>43544</v>
      </c>
      <c r="E80" s="5" t="n">
        <f aca="false">$B$5</f>
        <v>0.5</v>
      </c>
      <c r="F80" s="6" t="n">
        <f aca="false">D80+2415018.5+E80-$B$4/24</f>
        <v>2458563.25</v>
      </c>
      <c r="G80" s="7" t="n">
        <f aca="false">(F80-2451545)/36525</f>
        <v>0.192149212867899</v>
      </c>
      <c r="I80" s="0" t="n">
        <f aca="false">MOD(280.46646+G80*(36000.76983 + G80*0.0003032),360)</f>
        <v>357.986056667439</v>
      </c>
      <c r="J80" s="0" t="n">
        <f aca="false">357.52911+G80*(35999.05029 - 0.0001537*G80)</f>
        <v>7274.71828154059</v>
      </c>
      <c r="K80" s="0" t="n">
        <f aca="false">0.016708634-G80*(0.000042037+0.0000001267*G80)</f>
        <v>0.0167005519456074</v>
      </c>
      <c r="L80" s="0" t="n">
        <f aca="false">SIN(RADIANS(J80))*(1.914602-G80*(0.004817+0.000014*G80))+SIN(RADIANS(2*J80))*(0.019993-0.000101*G80)+SIN(RADIANS(3*J80))*0.000289</f>
        <v>1.85596640927624</v>
      </c>
      <c r="M80" s="0" t="n">
        <f aca="false">I80+L80</f>
        <v>359.842023076715</v>
      </c>
      <c r="N80" s="0" t="n">
        <f aca="false">J80+L80</f>
        <v>7276.57424794987</v>
      </c>
      <c r="O80" s="0" t="n">
        <f aca="false">(1.000001018*(1-K80*K80))/(1+K80*COS(RADIANS(N80)))</f>
        <v>0.995860541168956</v>
      </c>
      <c r="P80" s="0" t="n">
        <f aca="false">M80-0.00569-0.00478*SIN(RADIANS(125.04-1934.136*G80))</f>
        <v>359.83194611982</v>
      </c>
      <c r="Q80" s="0" t="n">
        <f aca="false">23+(26+((21.448-G80*(46.815+G80*(0.00059-G80*0.001813))))/60)/60</f>
        <v>23.4367923682439</v>
      </c>
      <c r="R80" s="0" t="n">
        <f aca="false">Q80+0.00256*COS(RADIANS(125.04-1934.136*G80))</f>
        <v>23.4357757807696</v>
      </c>
      <c r="S80" s="0" t="n">
        <f aca="false">DEGREES(ATAN2(COS(RADIANS(P80)),COS(RADIANS(R80))*SIN(RADIANS(P80))))</f>
        <v>-0.154190591576911</v>
      </c>
      <c r="T80" s="0" t="n">
        <f aca="false">DEGREES(ASIN(SIN(RADIANS(R80))*SIN(RADIANS(P80))))</f>
        <v>-0.0668384537319053</v>
      </c>
      <c r="U80" s="0" t="n">
        <f aca="false">TAN(RADIANS(R80/2))*TAN(RADIANS(R80/2))</f>
        <v>0.0430212548863867</v>
      </c>
      <c r="V80" s="0" t="n">
        <f aca="false">4*DEGREES(U80*SIN(2*RADIANS(I80))-2*K80*SIN(RADIANS(J80))+4*K80*U80*SIN(RADIANS(J80))*COS(2*RADIANS(I80))-0.5*U80*U80*SIN(4*RADIANS(I80))-1.25*K80*K80*SIN(2*RADIANS(J80)))</f>
        <v>-7.45398276747234</v>
      </c>
      <c r="W80" s="0" t="n">
        <f aca="false">DEGREES(ACOS(COS(RADIANS(90.833))/(COS(RADIANS($B$2))*COS(RADIANS(T80)))-TAN(RADIANS($B$2))*TAN(RADIANS(T80))))</f>
        <v>90.8873340902204</v>
      </c>
      <c r="X80" s="5" t="n">
        <f aca="false">(720-4*$B$3-V80+$B$4*60)/1440</f>
        <v>0.5314708213663</v>
      </c>
      <c r="Y80" s="5" t="n">
        <f aca="false">(X80*1440-W80*4)/1440</f>
        <v>0.279006004449021</v>
      </c>
      <c r="Z80" s="5" t="n">
        <f aca="false">(X80*1440+W80*4)/1440</f>
        <v>0.783935638283579</v>
      </c>
      <c r="AA80" s="0" t="n">
        <f aca="false">8*W80</f>
        <v>727.098672721763</v>
      </c>
      <c r="AB80" s="0" t="n">
        <f aca="false">MOD(E80*1440+V80+4*$B$3-60*$B$4,1440)</f>
        <v>674.682017232528</v>
      </c>
      <c r="AC80" s="0" t="n">
        <f aca="false">IF(AB80/4&lt;0,AB80/4+180,AB80/4-180)</f>
        <v>-11.3294956918681</v>
      </c>
      <c r="AD80" s="0" t="n">
        <f aca="false">DEGREES(ACOS(SIN(RADIANS($B$2))*SIN(RADIANS(T80))+COS(RADIANS($B$2))*COS(RADIANS(T80))*COS(RADIANS(AC80))))</f>
        <v>27.2656897678337</v>
      </c>
      <c r="AE80" s="0" t="n">
        <f aca="false">90-AD80</f>
        <v>62.7343102321664</v>
      </c>
      <c r="AF80" s="0" t="n">
        <f aca="false">IF(AE80&gt;85,0,IF(AE80&gt;5,58.1/TAN(RADIANS(AE80))-0.07/POWER(TAN(RADIANS(AE80)),3)+0.000086/POWER(TAN(RADIANS(AE80)),5),IF(AE80&gt;-0.575,1735+AE80*(-518.2+AE80*(103.4+AE80*(-12.79+AE80*0.711))),-20.772/TAN(RADIANS(AE80)))))/3600</f>
        <v>0.00831500554883767</v>
      </c>
      <c r="AG80" s="0" t="n">
        <f aca="false">AE80+AF80</f>
        <v>62.7426252377152</v>
      </c>
      <c r="AH80" s="0" t="n">
        <f aca="false">IF(AC80&gt;0,MOD(DEGREES(ACOS(((SIN(RADIANS($B$2))*COS(RADIANS(AD80)))-SIN(RADIANS(T80)))/(COS(RADIANS($B$2))*SIN(RADIANS(AD80)))))+180,360),MOD(540-DEGREES(ACOS(((SIN(RADIANS($B$2))*COS(RADIANS(AD80)))-SIN(RADIANS(T80)))/(COS(RADIANS($B$2))*SIN(RADIANS(AD80))))),360))</f>
        <v>154.607174657956</v>
      </c>
    </row>
    <row r="81" customFormat="false" ht="15" hidden="false" customHeight="false" outlineLevel="0" collapsed="false">
      <c r="D81" s="4" t="n">
        <f aca="false">D80+1</f>
        <v>43545</v>
      </c>
      <c r="E81" s="5" t="n">
        <f aca="false">$B$5</f>
        <v>0.5</v>
      </c>
      <c r="F81" s="6" t="n">
        <f aca="false">D81+2415018.5+E81-$B$4/24</f>
        <v>2458564.25</v>
      </c>
      <c r="G81" s="7" t="n">
        <f aca="false">(F81-2451545)/36525</f>
        <v>0.19217659137577</v>
      </c>
      <c r="I81" s="0" t="n">
        <f aca="false">MOD(280.46646+G81*(36000.76983 + G81*0.0003032),360)</f>
        <v>358.971704030793</v>
      </c>
      <c r="J81" s="0" t="n">
        <f aca="false">357.52911+G81*(35999.05029 - 0.0001537*G81)</f>
        <v>7275.7038818207</v>
      </c>
      <c r="K81" s="0" t="n">
        <f aca="false">0.016708634-G81*(0.000042037+0.0000001267*G81)</f>
        <v>0.0167005507933639</v>
      </c>
      <c r="L81" s="0" t="n">
        <f aca="false">SIN(RADIANS(J81))*(1.914602-G81*(0.004817+0.000014*G81))+SIN(RADIANS(2*J81))*(0.019993-0.000101*G81)+SIN(RADIANS(3*J81))*0.000289</f>
        <v>1.86376101792138</v>
      </c>
      <c r="M81" s="0" t="n">
        <f aca="false">I81+L81</f>
        <v>360.835465048715</v>
      </c>
      <c r="N81" s="0" t="n">
        <f aca="false">J81+L81</f>
        <v>7277.56764283862</v>
      </c>
      <c r="O81" s="0" t="n">
        <f aca="false">(1.000001018*(1-K81*K81))/(1+K81*COS(RADIANS(N81)))</f>
        <v>0.996140576421718</v>
      </c>
      <c r="P81" s="0" t="n">
        <f aca="false">M81-0.00569-0.00478*SIN(RADIANS(125.04-1934.136*G81))</f>
        <v>360.825386339382</v>
      </c>
      <c r="Q81" s="0" t="n">
        <f aca="false">23+(26+((21.448-G81*(46.815+G81*(0.00059-G81*0.001813))))/60)/60</f>
        <v>23.4367920122091</v>
      </c>
      <c r="R81" s="0" t="n">
        <f aca="false">Q81+0.00256*COS(RADIANS(125.04-1934.136*G81))</f>
        <v>23.4357775966173</v>
      </c>
      <c r="S81" s="0" t="n">
        <f aca="false">DEGREES(ATAN2(COS(RADIANS(P81)),COS(RADIANS(R81))*SIN(RADIANS(P81))))</f>
        <v>0.757305578915906</v>
      </c>
      <c r="T81" s="0" t="n">
        <f aca="false">DEGREES(ASIN(SIN(RADIANS(R81))*SIN(RADIANS(P81))))</f>
        <v>0.328263833805927</v>
      </c>
      <c r="U81" s="0" t="n">
        <f aca="false">TAN(RADIANS(R81/2))*TAN(RADIANS(R81/2))</f>
        <v>0.0430212617427136</v>
      </c>
      <c r="V81" s="0" t="n">
        <f aca="false">4*DEGREES(U81*SIN(2*RADIANS(I81))-2*K81*SIN(RADIANS(J81))+4*K81*U81*SIN(RADIANS(J81))*COS(2*RADIANS(I81))-0.5*U81*U81*SIN(4*RADIANS(I81))-1.25*K81*K81*SIN(2*RADIANS(J81)))</f>
        <v>-7.15692708090886</v>
      </c>
      <c r="W81" s="0" t="n">
        <f aca="false">DEGREES(ACOS(COS(RADIANS(90.833))/(COS(RADIANS($B$2))*COS(RADIANS(T81)))-TAN(RADIANS($B$2))*TAN(RADIANS(T81))))</f>
        <v>91.0707606878649</v>
      </c>
      <c r="X81" s="5" t="n">
        <f aca="false">(720-4*$B$3-V81+$B$4*60)/1440</f>
        <v>0.531264532695076</v>
      </c>
      <c r="Y81" s="5" t="n">
        <f aca="false">(X81*1440-W81*4)/1440</f>
        <v>0.278290197451006</v>
      </c>
      <c r="Z81" s="5" t="n">
        <f aca="false">(X81*1440+W81*4)/1440</f>
        <v>0.784238867939145</v>
      </c>
      <c r="AA81" s="0" t="n">
        <f aca="false">8*W81</f>
        <v>728.566085502919</v>
      </c>
      <c r="AB81" s="0" t="n">
        <f aca="false">MOD(E81*1440+V81+4*$B$3-60*$B$4,1440)</f>
        <v>674.979072919091</v>
      </c>
      <c r="AC81" s="0" t="n">
        <f aca="false">IF(AB81/4&lt;0,AB81/4+180,AB81/4-180)</f>
        <v>-11.2552317702272</v>
      </c>
      <c r="AD81" s="0" t="n">
        <f aca="false">DEGREES(ACOS(SIN(RADIANS($B$2))*SIN(RADIANS(T81))+COS(RADIANS($B$2))*COS(RADIANS(T81))*COS(RADIANS(AC81))))</f>
        <v>26.8729400133365</v>
      </c>
      <c r="AE81" s="0" t="n">
        <f aca="false">90-AD81</f>
        <v>63.1270599866635</v>
      </c>
      <c r="AF81" s="0" t="n">
        <f aca="false">IF(AE81&gt;85,0,IF(AE81&gt;5,58.1/TAN(RADIANS(AE81))-0.07/POWER(TAN(RADIANS(AE81)),3)+0.000086/POWER(TAN(RADIANS(AE81)),5),IF(AE81&gt;-0.575,1735+AE81*(-518.2+AE81*(103.4+AE81*(-12.79+AE81*0.711))),-20.772/TAN(RADIANS(AE81)))))/3600</f>
        <v>0.00817561464768098</v>
      </c>
      <c r="AG81" s="0" t="n">
        <f aca="false">AE81+AF81</f>
        <v>63.1352356013112</v>
      </c>
      <c r="AH81" s="0" t="n">
        <f aca="false">IF(AC81&gt;0,MOD(DEGREES(ACOS(((SIN(RADIANS($B$2))*COS(RADIANS(AD81)))-SIN(RADIANS(T81)))/(COS(RADIANS($B$2))*SIN(RADIANS(AD81)))))+180,360),MOD(540-DEGREES(ACOS(((SIN(RADIANS($B$2))*COS(RADIANS(AD81)))-SIN(RADIANS(T81)))/(COS(RADIANS($B$2))*SIN(RADIANS(AD81))))),360))</f>
        <v>154.418538583755</v>
      </c>
    </row>
    <row r="82" customFormat="false" ht="15" hidden="false" customHeight="false" outlineLevel="0" collapsed="false">
      <c r="D82" s="4" t="n">
        <f aca="false">D81+1</f>
        <v>43546</v>
      </c>
      <c r="E82" s="5" t="n">
        <f aca="false">$B$5</f>
        <v>0.5</v>
      </c>
      <c r="F82" s="6" t="n">
        <f aca="false">D82+2415018.5+E82-$B$4/24</f>
        <v>2458565.25</v>
      </c>
      <c r="G82" s="7" t="n">
        <f aca="false">(F82-2451545)/36525</f>
        <v>0.192203969883641</v>
      </c>
      <c r="I82" s="0" t="n">
        <f aca="false">MOD(280.46646+G82*(36000.76983 + G82*0.0003032),360)</f>
        <v>359.957351394148</v>
      </c>
      <c r="J82" s="0" t="n">
        <f aca="false">357.52911+G82*(35999.05029 - 0.0001537*G82)</f>
        <v>7276.68948210081</v>
      </c>
      <c r="K82" s="0" t="n">
        <f aca="false">0.016708634-G82*(0.000042037+0.0000001267*G82)</f>
        <v>0.0167005496411202</v>
      </c>
      <c r="L82" s="0" t="n">
        <f aca="false">SIN(RADIANS(J82))*(1.914602-G82*(0.004817+0.000014*G82))+SIN(RADIANS(2*J82))*(0.019993-0.000101*G82)+SIN(RADIANS(3*J82))*0.000289</f>
        <v>1.87099615443336</v>
      </c>
      <c r="M82" s="0" t="n">
        <f aca="false">I82+L82</f>
        <v>361.828347548581</v>
      </c>
      <c r="N82" s="0" t="n">
        <f aca="false">J82+L82</f>
        <v>7278.56047825524</v>
      </c>
      <c r="O82" s="0" t="n">
        <f aca="false">(1.000001018*(1-K82*K82))/(1+K82*COS(RADIANS(N82)))</f>
        <v>0.99642168378718</v>
      </c>
      <c r="P82" s="0" t="n">
        <f aca="false">M82-0.00569-0.00478*SIN(RADIANS(125.04-1934.136*G82))</f>
        <v>361.818267090559</v>
      </c>
      <c r="Q82" s="0" t="n">
        <f aca="false">23+(26+((21.448-G82*(46.815+G82*(0.00059-G82*0.001813))))/60)/60</f>
        <v>23.4367916561742</v>
      </c>
      <c r="R82" s="0" t="n">
        <f aca="false">Q82+0.00256*COS(RADIANS(125.04-1934.136*G82))</f>
        <v>23.4357794133316</v>
      </c>
      <c r="S82" s="0" t="n">
        <f aca="false">DEGREES(ATAN2(COS(RADIANS(P82)),COS(RADIANS(R82))*SIN(RADIANS(P82))))</f>
        <v>1.66836034405795</v>
      </c>
      <c r="T82" s="0" t="n">
        <f aca="false">DEGREES(ASIN(SIN(RADIANS(R82))*SIN(RADIANS(P82))))</f>
        <v>0.72306067994324</v>
      </c>
      <c r="U82" s="0" t="n">
        <f aca="false">TAN(RADIANS(R82/2))*TAN(RADIANS(R82/2))</f>
        <v>0.0430212686023128</v>
      </c>
      <c r="V82" s="0" t="n">
        <f aca="false">4*DEGREES(U82*SIN(2*RADIANS(I82))-2*K82*SIN(RADIANS(J82))+4*K82*U82*SIN(RADIANS(J82))*COS(2*RADIANS(I82))-0.5*U82*U82*SIN(4*RADIANS(I82))-1.25*K82*K82*SIN(2*RADIANS(J82)))</f>
        <v>-6.85822095789651</v>
      </c>
      <c r="W82" s="0" t="n">
        <f aca="false">DEGREES(ACOS(COS(RADIANS(90.833))/(COS(RADIANS($B$2))*COS(RADIANS(T82)))-TAN(RADIANS($B$2))*TAN(RADIANS(T82))))</f>
        <v>91.2541145533431</v>
      </c>
      <c r="X82" s="5" t="n">
        <f aca="false">(720-4*$B$3-V82+$B$4*60)/1440</f>
        <v>0.531057097887428</v>
      </c>
      <c r="Y82" s="5" t="n">
        <f aca="false">(X82*1440-W82*4)/1440</f>
        <v>0.277573446350364</v>
      </c>
      <c r="Z82" s="5" t="n">
        <f aca="false">(X82*1440+W82*4)/1440</f>
        <v>0.784540749424492</v>
      </c>
      <c r="AA82" s="0" t="n">
        <f aca="false">8*W82</f>
        <v>730.032916426745</v>
      </c>
      <c r="AB82" s="0" t="n">
        <f aca="false">MOD(E82*1440+V82+4*$B$3-60*$B$4,1440)</f>
        <v>675.277779042103</v>
      </c>
      <c r="AC82" s="0" t="n">
        <f aca="false">IF(AB82/4&lt;0,AB82/4+180,AB82/4-180)</f>
        <v>-11.1805552394741</v>
      </c>
      <c r="AD82" s="0" t="n">
        <f aca="false">DEGREES(ACOS(SIN(RADIANS($B$2))*SIN(RADIANS(T82))+COS(RADIANS($B$2))*COS(RADIANS(T82))*COS(RADIANS(AC82))))</f>
        <v>26.4805672752717</v>
      </c>
      <c r="AE82" s="0" t="n">
        <f aca="false">90-AD82</f>
        <v>63.5194327247283</v>
      </c>
      <c r="AF82" s="0" t="n">
        <f aca="false">IF(AE82&gt;85,0,IF(AE82&gt;5,58.1/TAN(RADIANS(AE82))-0.07/POWER(TAN(RADIANS(AE82)),3)+0.000086/POWER(TAN(RADIANS(AE82)),5),IF(AE82&gt;-0.575,1735+AE82*(-518.2+AE82*(103.4+AE82*(-12.79+AE82*0.711))),-20.772/TAN(RADIANS(AE82)))))/3600</f>
        <v>0.00803731683721256</v>
      </c>
      <c r="AG82" s="0" t="n">
        <f aca="false">AE82+AF82</f>
        <v>63.5274700415655</v>
      </c>
      <c r="AH82" s="0" t="n">
        <f aca="false">IF(AC82&gt;0,MOD(DEGREES(ACOS(((SIN(RADIANS($B$2))*COS(RADIANS(AD82)))-SIN(RADIANS(T82)))/(COS(RADIANS($B$2))*SIN(RADIANS(AD82)))))+180,360),MOD(540-DEGREES(ACOS(((SIN(RADIANS($B$2))*COS(RADIANS(AD82)))-SIN(RADIANS(T82)))/(COS(RADIANS($B$2))*SIN(RADIANS(AD82))))),360))</f>
        <v>154.225838563512</v>
      </c>
    </row>
    <row r="83" customFormat="false" ht="15" hidden="false" customHeight="false" outlineLevel="0" collapsed="false">
      <c r="D83" s="4" t="n">
        <f aca="false">D82+1</f>
        <v>43547</v>
      </c>
      <c r="E83" s="5" t="n">
        <f aca="false">$B$5</f>
        <v>0.5</v>
      </c>
      <c r="F83" s="6" t="n">
        <f aca="false">D83+2415018.5+E83-$B$4/24</f>
        <v>2458566.25</v>
      </c>
      <c r="G83" s="7" t="n">
        <f aca="false">(F83-2451545)/36525</f>
        <v>0.192231348391513</v>
      </c>
      <c r="I83" s="0" t="n">
        <f aca="false">MOD(280.46646+G83*(36000.76983 + G83*0.0003032),360)</f>
        <v>0.942998757504029</v>
      </c>
      <c r="J83" s="0" t="n">
        <f aca="false">357.52911+G83*(35999.05029 - 0.0001537*G83)</f>
        <v>7277.67508238092</v>
      </c>
      <c r="K83" s="0" t="n">
        <f aca="false">0.016708634-G83*(0.000042037+0.0000001267*G83)</f>
        <v>0.0167005484888763</v>
      </c>
      <c r="L83" s="0" t="n">
        <f aca="false">SIN(RADIANS(J83))*(1.914602-G83*(0.004817+0.000014*G83))+SIN(RADIANS(2*J83))*(0.019993-0.000101*G83)+SIN(RADIANS(3*J83))*0.000289</f>
        <v>1.87767024182936</v>
      </c>
      <c r="M83" s="0" t="n">
        <f aca="false">I83+L83</f>
        <v>2.82066899933339</v>
      </c>
      <c r="N83" s="0" t="n">
        <f aca="false">J83+L83</f>
        <v>7279.55275262274</v>
      </c>
      <c r="O83" s="0" t="n">
        <f aca="false">(1.000001018*(1-K83*K83))/(1+K83*COS(RADIANS(N83)))</f>
        <v>0.996703778279046</v>
      </c>
      <c r="P83" s="0" t="n">
        <f aca="false">M83-0.00569-0.00478*SIN(RADIANS(125.04-1934.136*G83))</f>
        <v>2.81058679637173</v>
      </c>
      <c r="Q83" s="0" t="n">
        <f aca="false">23+(26+((21.448-G83*(46.815+G83*(0.00059-G83*0.001813))))/60)/60</f>
        <v>23.4367913001393</v>
      </c>
      <c r="R83" s="0" t="n">
        <f aca="false">Q83+0.00256*COS(RADIANS(125.04-1934.136*G83))</f>
        <v>23.4357812309105</v>
      </c>
      <c r="S83" s="0" t="n">
        <f aca="false">DEGREES(ATAN2(COS(RADIANS(P83)),COS(RADIANS(R83))*SIN(RADIANS(P83))))</f>
        <v>2.57905855155167</v>
      </c>
      <c r="T83" s="0" t="n">
        <f aca="false">DEGREES(ASIN(SIN(RADIANS(R83))*SIN(RADIANS(P83))))</f>
        <v>1.1174518441234</v>
      </c>
      <c r="U83" s="0" t="n">
        <f aca="false">TAN(RADIANS(R83/2))*TAN(RADIANS(R83/2))</f>
        <v>0.0430212754651773</v>
      </c>
      <c r="V83" s="0" t="n">
        <f aca="false">4*DEGREES(U83*SIN(2*RADIANS(I83))-2*K83*SIN(RADIANS(J83))+4*K83*U83*SIN(RADIANS(J83))*COS(2*RADIANS(I83))-0.5*U83*U83*SIN(4*RADIANS(I83))-1.25*K83*K83*SIN(2*RADIANS(J83)))</f>
        <v>-6.55820165039846</v>
      </c>
      <c r="W83" s="0" t="n">
        <f aca="false">DEGREES(ACOS(COS(RADIANS(90.833))/(COS(RADIANS($B$2))*COS(RADIANS(T83)))-TAN(RADIANS($B$2))*TAN(RADIANS(T83))))</f>
        <v>91.4373682320147</v>
      </c>
      <c r="X83" s="5" t="n">
        <f aca="false">(720-4*$B$3-V83+$B$4*60)/1440</f>
        <v>0.53084875114611</v>
      </c>
      <c r="Y83" s="5" t="n">
        <f aca="false">(X83*1440-W83*4)/1440</f>
        <v>0.276856061612736</v>
      </c>
      <c r="Z83" s="5" t="n">
        <f aca="false">(X83*1440+W83*4)/1440</f>
        <v>0.784841440679484</v>
      </c>
      <c r="AA83" s="0" t="n">
        <f aca="false">8*W83</f>
        <v>731.498945856117</v>
      </c>
      <c r="AB83" s="0" t="n">
        <f aca="false">MOD(E83*1440+V83+4*$B$3-60*$B$4,1440)</f>
        <v>675.577798349602</v>
      </c>
      <c r="AC83" s="0" t="n">
        <f aca="false">IF(AB83/4&lt;0,AB83/4+180,AB83/4-180)</f>
        <v>-11.1055504125996</v>
      </c>
      <c r="AD83" s="0" t="n">
        <f aca="false">DEGREES(ACOS(SIN(RADIANS($B$2))*SIN(RADIANS(T83))+COS(RADIANS($B$2))*COS(RADIANS(T83))*COS(RADIANS(AC83))))</f>
        <v>26.0887063257016</v>
      </c>
      <c r="AE83" s="0" t="n">
        <f aca="false">90-AD83</f>
        <v>63.9112936742984</v>
      </c>
      <c r="AF83" s="0" t="n">
        <f aca="false">IF(AE83&gt;85,0,IF(AE83&gt;5,58.1/TAN(RADIANS(AE83))-0.07/POWER(TAN(RADIANS(AE83)),3)+0.000086/POWER(TAN(RADIANS(AE83)),5),IF(AE83&gt;-0.575,1735+AE83*(-518.2+AE83*(103.4+AE83*(-12.79+AE83*0.711))),-20.772/TAN(RADIANS(AE83)))))/3600</f>
        <v>0.00790013377375833</v>
      </c>
      <c r="AG83" s="0" t="n">
        <f aca="false">AE83+AF83</f>
        <v>63.9191938080722</v>
      </c>
      <c r="AH83" s="0" t="n">
        <f aca="false">IF(AC83&gt;0,MOD(DEGREES(ACOS(((SIN(RADIANS($B$2))*COS(RADIANS(AD83)))-SIN(RADIANS(T83)))/(COS(RADIANS($B$2))*SIN(RADIANS(AD83)))))+180,360),MOD(540-DEGREES(ACOS(((SIN(RADIANS($B$2))*COS(RADIANS(AD83)))-SIN(RADIANS(T83)))/(COS(RADIANS($B$2))*SIN(RADIANS(AD83))))),360))</f>
        <v>154.028791617907</v>
      </c>
    </row>
    <row r="84" customFormat="false" ht="15" hidden="false" customHeight="false" outlineLevel="0" collapsed="false">
      <c r="D84" s="4" t="n">
        <f aca="false">D83+1</f>
        <v>43548</v>
      </c>
      <c r="E84" s="5" t="n">
        <f aca="false">$B$5</f>
        <v>0.5</v>
      </c>
      <c r="F84" s="6" t="n">
        <f aca="false">D84+2415018.5+E84-$B$4/24</f>
        <v>2458567.25</v>
      </c>
      <c r="G84" s="7" t="n">
        <f aca="false">(F84-2451545)/36525</f>
        <v>0.192258726899384</v>
      </c>
      <c r="I84" s="0" t="n">
        <f aca="false">MOD(280.46646+G84*(36000.76983 + G84*0.0003032),360)</f>
        <v>1.92864612086032</v>
      </c>
      <c r="J84" s="0" t="n">
        <f aca="false">357.52911+G84*(35999.05029 - 0.0001537*G84)</f>
        <v>7278.66068266102</v>
      </c>
      <c r="K84" s="0" t="n">
        <f aca="false">0.016708634-G84*(0.000042037+0.0000001267*G84)</f>
        <v>0.0167005473366323</v>
      </c>
      <c r="L84" s="0" t="n">
        <f aca="false">SIN(RADIANS(J84))*(1.914602-G84*(0.004817+0.000014*G84))+SIN(RADIANS(2*J84))*(0.019993-0.000101*G84)+SIN(RADIANS(3*J84))*0.000289</f>
        <v>1.88378187714665</v>
      </c>
      <c r="M84" s="0" t="n">
        <f aca="false">I84+L84</f>
        <v>3.81242799800697</v>
      </c>
      <c r="N84" s="0" t="n">
        <f aca="false">J84+L84</f>
        <v>7280.54446453817</v>
      </c>
      <c r="O84" s="0" t="n">
        <f aca="false">(1.000001018*(1-K84*K84))/(1+K84*COS(RADIANS(N84)))</f>
        <v>0.996986774756639</v>
      </c>
      <c r="P84" s="0" t="n">
        <f aca="false">M84-0.00569-0.00478*SIN(RADIANS(125.04-1934.136*G84))</f>
        <v>3.80234405385786</v>
      </c>
      <c r="Q84" s="0" t="n">
        <f aca="false">23+(26+((21.448-G84*(46.815+G84*(0.00059-G84*0.001813))))/60)/60</f>
        <v>23.4367909441044</v>
      </c>
      <c r="R84" s="0" t="n">
        <f aca="false">Q84+0.00256*COS(RADIANS(125.04-1934.136*G84))</f>
        <v>23.4357830493521</v>
      </c>
      <c r="S84" s="0" t="n">
        <f aca="false">DEGREES(ATAN2(COS(RADIANS(P84)),COS(RADIANS(R84))*SIN(RADIANS(P84))))</f>
        <v>3.48948481513976</v>
      </c>
      <c r="T84" s="0" t="n">
        <f aca="false">DEGREES(ASIN(SIN(RADIANS(R84))*SIN(RADIANS(P84))))</f>
        <v>1.51133747104757</v>
      </c>
      <c r="U84" s="0" t="n">
        <f aca="false">TAN(RADIANS(R84/2))*TAN(RADIANS(R84/2))</f>
        <v>0.0430212823313001</v>
      </c>
      <c r="V84" s="0" t="n">
        <f aca="false">4*DEGREES(U84*SIN(2*RADIANS(I84))-2*K84*SIN(RADIANS(J84))+4*K84*U84*SIN(RADIANS(J84))*COS(2*RADIANS(I84))-0.5*U84*U84*SIN(4*RADIANS(I84))-1.25*K84*K84*SIN(2*RADIANS(J84)))</f>
        <v>-6.25720481980835</v>
      </c>
      <c r="W84" s="0" t="n">
        <f aca="false">DEGREES(ACOS(COS(RADIANS(90.833))/(COS(RADIANS($B$2))*COS(RADIANS(T84)))-TAN(RADIANS($B$2))*TAN(RADIANS(T84))))</f>
        <v>91.6204942730713</v>
      </c>
      <c r="X84" s="5" t="n">
        <f aca="false">(720-4*$B$3-V84+$B$4*60)/1440</f>
        <v>0.530639725569311</v>
      </c>
      <c r="Y84" s="5" t="n">
        <f aca="false">(X84*1440-W84*4)/1440</f>
        <v>0.276138352588558</v>
      </c>
      <c r="Z84" s="5" t="n">
        <f aca="false">(X84*1440+W84*4)/1440</f>
        <v>0.785141098550065</v>
      </c>
      <c r="AA84" s="0" t="n">
        <f aca="false">8*W84</f>
        <v>732.96395418457</v>
      </c>
      <c r="AB84" s="0" t="n">
        <f aca="false">MOD(E84*1440+V84+4*$B$3-60*$B$4,1440)</f>
        <v>675.878795180192</v>
      </c>
      <c r="AC84" s="0" t="n">
        <f aca="false">IF(AB84/4&lt;0,AB84/4+180,AB84/4-180)</f>
        <v>-11.0303012049521</v>
      </c>
      <c r="AD84" s="0" t="n">
        <f aca="false">DEGREES(ACOS(SIN(RADIANS($B$2))*SIN(RADIANS(T84))+COS(RADIANS($B$2))*COS(RADIANS(T84))*COS(RADIANS(AC84))))</f>
        <v>25.6974924174385</v>
      </c>
      <c r="AE84" s="0" t="n">
        <f aca="false">90-AD84</f>
        <v>64.3025075825615</v>
      </c>
      <c r="AF84" s="0" t="n">
        <f aca="false">IF(AE84&gt;85,0,IF(AE84&gt;5,58.1/TAN(RADIANS(AE84))-0.07/POWER(TAN(RADIANS(AE84)),3)+0.000086/POWER(TAN(RADIANS(AE84)),5),IF(AE84&gt;-0.575,1735+AE84*(-518.2+AE84*(103.4+AE84*(-12.79+AE84*0.711))),-20.772/TAN(RADIANS(AE84)))))/3600</f>
        <v>0.00776408665104067</v>
      </c>
      <c r="AG84" s="0" t="n">
        <f aca="false">AE84+AF84</f>
        <v>64.3102716692125</v>
      </c>
      <c r="AH84" s="0" t="n">
        <f aca="false">IF(AC84&gt;0,MOD(DEGREES(ACOS(((SIN(RADIANS($B$2))*COS(RADIANS(AD84)))-SIN(RADIANS(T84)))/(COS(RADIANS($B$2))*SIN(RADIANS(AD84)))))+180,360),MOD(540-DEGREES(ACOS(((SIN(RADIANS($B$2))*COS(RADIANS(AD84)))-SIN(RADIANS(T84)))/(COS(RADIANS($B$2))*SIN(RADIANS(AD84))))),360))</f>
        <v>153.827102635782</v>
      </c>
    </row>
    <row r="85" customFormat="false" ht="15" hidden="false" customHeight="false" outlineLevel="0" collapsed="false">
      <c r="D85" s="4" t="n">
        <f aca="false">D84+1</f>
        <v>43549</v>
      </c>
      <c r="E85" s="5" t="n">
        <f aca="false">$B$5</f>
        <v>0.5</v>
      </c>
      <c r="F85" s="6" t="n">
        <f aca="false">D85+2415018.5+E85-$B$4/24</f>
        <v>2458568.25</v>
      </c>
      <c r="G85" s="7" t="n">
        <f aca="false">(F85-2451545)/36525</f>
        <v>0.192286105407255</v>
      </c>
      <c r="I85" s="0" t="n">
        <f aca="false">MOD(280.46646+G85*(36000.76983 + G85*0.0003032),360)</f>
        <v>2.91429348421661</v>
      </c>
      <c r="J85" s="0" t="n">
        <f aca="false">357.52911+G85*(35999.05029 - 0.0001537*G85)</f>
        <v>7279.64628294113</v>
      </c>
      <c r="K85" s="0" t="n">
        <f aca="false">0.016708634-G85*(0.000042037+0.0000001267*G85)</f>
        <v>0.016700546184388</v>
      </c>
      <c r="L85" s="0" t="n">
        <f aca="false">SIN(RADIANS(J85))*(1.914602-G85*(0.004817+0.000014*G85))+SIN(RADIANS(2*J85))*(0.019993-0.000101*G85)+SIN(RADIANS(3*J85))*0.000289</f>
        <v>1.8893298311485</v>
      </c>
      <c r="M85" s="0" t="n">
        <f aca="false">I85+L85</f>
        <v>4.80362331536512</v>
      </c>
      <c r="N85" s="0" t="n">
        <f aca="false">J85+L85</f>
        <v>7281.53561277228</v>
      </c>
      <c r="O85" s="0" t="n">
        <f aca="false">(1.000001018*(1-K85*K85))/(1+K85*COS(RADIANS(N85)))</f>
        <v>0.997270587951797</v>
      </c>
      <c r="P85" s="0" t="n">
        <f aca="false">M85-0.00569-0.00478*SIN(RADIANS(125.04-1934.136*G85))</f>
        <v>4.79353763378177</v>
      </c>
      <c r="Q85" s="0" t="n">
        <f aca="false">23+(26+((21.448-G85*(46.815+G85*(0.00059-G85*0.001813))))/60)/60</f>
        <v>23.4367905880696</v>
      </c>
      <c r="R85" s="0" t="n">
        <f aca="false">Q85+0.00256*COS(RADIANS(125.04-1934.136*G85))</f>
        <v>23.4357848686547</v>
      </c>
      <c r="S85" s="0" t="n">
        <f aca="false">DEGREES(ATAN2(COS(RADIANS(P85)),COS(RADIANS(R85))*SIN(RADIANS(P85))))</f>
        <v>4.39972345966995</v>
      </c>
      <c r="T85" s="0" t="n">
        <f aca="false">DEGREES(ASIN(SIN(RADIANS(R85))*SIN(RADIANS(P85))))</f>
        <v>1.90461807898729</v>
      </c>
      <c r="U85" s="0" t="n">
        <f aca="false">TAN(RADIANS(R85/2))*TAN(RADIANS(R85/2))</f>
        <v>0.0430212892006742</v>
      </c>
      <c r="V85" s="0" t="n">
        <f aca="false">4*DEGREES(U85*SIN(2*RADIANS(I85))-2*K85*SIN(RADIANS(J85))+4*K85*U85*SIN(RADIANS(J85))*COS(2*RADIANS(I85))-0.5*U85*U85*SIN(4*RADIANS(I85))-1.25*K85*K85*SIN(2*RADIANS(J85)))</f>
        <v>-5.95556436281579</v>
      </c>
      <c r="W85" s="0" t="n">
        <f aca="false">DEGREES(ACOS(COS(RADIANS(90.833))/(COS(RADIANS($B$2))*COS(RADIANS(T85)))-TAN(RADIANS($B$2))*TAN(RADIANS(T85))))</f>
        <v>91.803465184567</v>
      </c>
      <c r="X85" s="5" t="n">
        <f aca="false">(720-4*$B$3-V85+$B$4*60)/1440</f>
        <v>0.530430253029733</v>
      </c>
      <c r="Y85" s="5" t="n">
        <f aca="false">(X85*1440-W85*4)/1440</f>
        <v>0.275420627517047</v>
      </c>
      <c r="Z85" s="5" t="n">
        <f aca="false">(X85*1440+W85*4)/1440</f>
        <v>0.785439878542419</v>
      </c>
      <c r="AA85" s="0" t="n">
        <f aca="false">8*W85</f>
        <v>734.427721476536</v>
      </c>
      <c r="AB85" s="0" t="n">
        <f aca="false">MOD(E85*1440+V85+4*$B$3-60*$B$4,1440)</f>
        <v>676.180435637184</v>
      </c>
      <c r="AC85" s="0" t="n">
        <f aca="false">IF(AB85/4&lt;0,AB85/4+180,AB85/4-180)</f>
        <v>-10.9548910907039</v>
      </c>
      <c r="AD85" s="0" t="n">
        <f aca="false">DEGREES(ACOS(SIN(RADIANS($B$2))*SIN(RADIANS(T85))+COS(RADIANS($B$2))*COS(RADIANS(T85))*COS(RADIANS(AC85))))</f>
        <v>25.3070613187598</v>
      </c>
      <c r="AE85" s="0" t="n">
        <f aca="false">90-AD85</f>
        <v>64.6929386812402</v>
      </c>
      <c r="AF85" s="0" t="n">
        <f aca="false">IF(AE85&gt;85,0,IF(AE85&gt;5,58.1/TAN(RADIANS(AE85))-0.07/POWER(TAN(RADIANS(AE85)),3)+0.000086/POWER(TAN(RADIANS(AE85)),5),IF(AE85&gt;-0.575,1735+AE85*(-518.2+AE85*(103.4+AE85*(-12.79+AE85*0.711))),-20.772/TAN(RADIANS(AE85)))))/3600</f>
        <v>0.00762919626426991</v>
      </c>
      <c r="AG85" s="0" t="n">
        <f aca="false">AE85+AF85</f>
        <v>64.7005678775045</v>
      </c>
      <c r="AH85" s="0" t="n">
        <f aca="false">IF(AC85&gt;0,MOD(DEGREES(ACOS(((SIN(RADIANS($B$2))*COS(RADIANS(AD85)))-SIN(RADIANS(T85)))/(COS(RADIANS($B$2))*SIN(RADIANS(AD85)))))+180,360),MOD(540-DEGREES(ACOS(((SIN(RADIANS($B$2))*COS(RADIANS(AD85)))-SIN(RADIANS(T85)))/(COS(RADIANS($B$2))*SIN(RADIANS(AD85))))),360))</f>
        <v>153.620463924061</v>
      </c>
    </row>
    <row r="86" customFormat="false" ht="15" hidden="false" customHeight="false" outlineLevel="0" collapsed="false">
      <c r="D86" s="4" t="n">
        <f aca="false">D85+1</f>
        <v>43550</v>
      </c>
      <c r="E86" s="5" t="n">
        <f aca="false">$B$5</f>
        <v>0.5</v>
      </c>
      <c r="F86" s="6" t="n">
        <f aca="false">D86+2415018.5+E86-$B$4/24</f>
        <v>2458569.25</v>
      </c>
      <c r="G86" s="7" t="n">
        <f aca="false">(F86-2451545)/36525</f>
        <v>0.192313483915127</v>
      </c>
      <c r="I86" s="0" t="n">
        <f aca="false">MOD(280.46646+G86*(36000.76983 + G86*0.0003032),360)</f>
        <v>3.89994084757382</v>
      </c>
      <c r="J86" s="0" t="n">
        <f aca="false">357.52911+G86*(35999.05029 - 0.0001537*G86)</f>
        <v>7280.63188322124</v>
      </c>
      <c r="K86" s="0" t="n">
        <f aca="false">0.016708634-G86*(0.000042037+0.0000001267*G86)</f>
        <v>0.0167005450321435</v>
      </c>
      <c r="L86" s="0" t="n">
        <f aca="false">SIN(RADIANS(J86))*(1.914602-G86*(0.004817+0.000014*G86))+SIN(RADIANS(2*J86))*(0.019993-0.000101*G86)+SIN(RADIANS(3*J86))*0.000289</f>
        <v>1.89431304797217</v>
      </c>
      <c r="M86" s="0" t="n">
        <f aca="false">I86+L86</f>
        <v>5.79425389554598</v>
      </c>
      <c r="N86" s="0" t="n">
        <f aca="false">J86+L86</f>
        <v>7282.52619626921</v>
      </c>
      <c r="O86" s="0" t="n">
        <f aca="false">(1.000001018*(1-K86*K86))/(1+K86*COS(RADIANS(N86)))</f>
        <v>0.997555132495635</v>
      </c>
      <c r="P86" s="0" t="n">
        <f aca="false">M86-0.00569-0.00478*SIN(RADIANS(125.04-1934.136*G86))</f>
        <v>5.78416648028308</v>
      </c>
      <c r="Q86" s="0" t="n">
        <f aca="false">23+(26+((21.448-G86*(46.815+G86*(0.00059-G86*0.001813))))/60)/60</f>
        <v>23.4367902320347</v>
      </c>
      <c r="R86" s="0" t="n">
        <f aca="false">Q86+0.00256*COS(RADIANS(125.04-1934.136*G86))</f>
        <v>23.4357866888163</v>
      </c>
      <c r="S86" s="0" t="n">
        <f aca="false">DEGREES(ATAN2(COS(RADIANS(P86)),COS(RADIANS(R86))*SIN(RADIANS(P86))))</f>
        <v>5.30985846651443</v>
      </c>
      <c r="T86" s="0" t="n">
        <f aca="false">DEGREES(ASIN(SIN(RADIANS(R86))*SIN(RADIANS(P86))))</f>
        <v>2.29719454810487</v>
      </c>
      <c r="U86" s="0" t="n">
        <f aca="false">TAN(RADIANS(R86/2))*TAN(RADIANS(R86/2))</f>
        <v>0.0430212960732926</v>
      </c>
      <c r="V86" s="0" t="n">
        <f aca="false">4*DEGREES(U86*SIN(2*RADIANS(I86))-2*K86*SIN(RADIANS(J86))+4*K86*U86*SIN(RADIANS(J86))*COS(2*RADIANS(I86))-0.5*U86*U86*SIN(4*RADIANS(I86))-1.25*K86*K86*SIN(2*RADIANS(J86)))</f>
        <v>-5.65361224220663</v>
      </c>
      <c r="W86" s="0" t="n">
        <f aca="false">DEGREES(ACOS(COS(RADIANS(90.833))/(COS(RADIANS($B$2))*COS(RADIANS(T86)))-TAN(RADIANS($B$2))*TAN(RADIANS(T86))))</f>
        <v>91.9862533888165</v>
      </c>
      <c r="X86" s="5" t="n">
        <f aca="false">(720-4*$B$3-V86+$B$4*60)/1440</f>
        <v>0.530220564057088</v>
      </c>
      <c r="Y86" s="5" t="n">
        <f aca="false">(X86*1440-W86*4)/1440</f>
        <v>0.274703193532598</v>
      </c>
      <c r="Z86" s="5" t="n">
        <f aca="false">(X86*1440+W86*4)/1440</f>
        <v>0.785737934581578</v>
      </c>
      <c r="AA86" s="0" t="n">
        <f aca="false">8*W86</f>
        <v>735.890027110532</v>
      </c>
      <c r="AB86" s="0" t="n">
        <f aca="false">MOD(E86*1440+V86+4*$B$3-60*$B$4,1440)</f>
        <v>676.482387757794</v>
      </c>
      <c r="AC86" s="0" t="n">
        <f aca="false">IF(AB86/4&lt;0,AB86/4+180,AB86/4-180)</f>
        <v>-10.8794030605516</v>
      </c>
      <c r="AD86" s="0" t="n">
        <f aca="false">DEGREES(ACOS(SIN(RADIANS($B$2))*SIN(RADIANS(T86))+COS(RADIANS($B$2))*COS(RADIANS(T86))*COS(RADIANS(AC86))))</f>
        <v>24.9175493515452</v>
      </c>
      <c r="AE86" s="0" t="n">
        <f aca="false">90-AD86</f>
        <v>65.0824506484548</v>
      </c>
      <c r="AF86" s="0" t="n">
        <f aca="false">IF(AE86&gt;85,0,IF(AE86&gt;5,58.1/TAN(RADIANS(AE86))-0.07/POWER(TAN(RADIANS(AE86)),3)+0.000086/POWER(TAN(RADIANS(AE86)),5),IF(AE86&gt;-0.575,1735+AE86*(-518.2+AE86*(103.4+AE86*(-12.79+AE86*0.711))),-20.772/TAN(RADIANS(AE86)))))/3600</f>
        <v>0.00749548307351376</v>
      </c>
      <c r="AG86" s="0" t="n">
        <f aca="false">AE86+AF86</f>
        <v>65.0899461315283</v>
      </c>
      <c r="AH86" s="0" t="n">
        <f aca="false">IF(AC86&gt;0,MOD(DEGREES(ACOS(((SIN(RADIANS($B$2))*COS(RADIANS(AD86)))-SIN(RADIANS(T86)))/(COS(RADIANS($B$2))*SIN(RADIANS(AD86)))))+180,360),MOD(540-DEGREES(ACOS(((SIN(RADIANS($B$2))*COS(RADIANS(AD86)))-SIN(RADIANS(T86)))/(COS(RADIANS($B$2))*SIN(RADIANS(AD86))))),360))</f>
        <v>153.40855474705</v>
      </c>
    </row>
    <row r="87" customFormat="false" ht="15" hidden="false" customHeight="false" outlineLevel="0" collapsed="false">
      <c r="D87" s="4" t="n">
        <f aca="false">D86+1</f>
        <v>43551</v>
      </c>
      <c r="E87" s="5" t="n">
        <f aca="false">$B$5</f>
        <v>0.5</v>
      </c>
      <c r="F87" s="6" t="n">
        <f aca="false">D87+2415018.5+E87-$B$4/24</f>
        <v>2458570.25</v>
      </c>
      <c r="G87" s="7" t="n">
        <f aca="false">(F87-2451545)/36525</f>
        <v>0.192340862422998</v>
      </c>
      <c r="I87" s="0" t="n">
        <f aca="false">MOD(280.46646+G87*(36000.76983 + G87*0.0003032),360)</f>
        <v>4.88558821093011</v>
      </c>
      <c r="J87" s="0" t="n">
        <f aca="false">357.52911+G87*(35999.05029 - 0.0001537*G87)</f>
        <v>7281.61748350134</v>
      </c>
      <c r="K87" s="0" t="n">
        <f aca="false">0.016708634-G87*(0.000042037+0.0000001267*G87)</f>
        <v>0.0167005438798989</v>
      </c>
      <c r="L87" s="0" t="n">
        <f aca="false">SIN(RADIANS(J87))*(1.914602-G87*(0.004817+0.000014*G87))+SIN(RADIANS(2*J87))*(0.019993-0.000101*G87)+SIN(RADIANS(3*J87))*0.000289</f>
        <v>1.89873064472006</v>
      </c>
      <c r="M87" s="0" t="n">
        <f aca="false">I87+L87</f>
        <v>6.78431885565017</v>
      </c>
      <c r="N87" s="0" t="n">
        <f aca="false">J87+L87</f>
        <v>7283.51621414606</v>
      </c>
      <c r="O87" s="0" t="n">
        <f aca="false">(1.000001018*(1-K87*K87))/(1+K87*COS(RADIANS(N87)))</f>
        <v>0.997840322945166</v>
      </c>
      <c r="P87" s="0" t="n">
        <f aca="false">M87-0.00569-0.00478*SIN(RADIANS(125.04-1934.136*G87))</f>
        <v>6.77422971046389</v>
      </c>
      <c r="Q87" s="0" t="n">
        <f aca="false">23+(26+((21.448-G87*(46.815+G87*(0.00059-G87*0.001813))))/60)/60</f>
        <v>23.4367898759998</v>
      </c>
      <c r="R87" s="0" t="n">
        <f aca="false">Q87+0.00256*COS(RADIANS(125.04-1934.136*G87))</f>
        <v>23.4357885098352</v>
      </c>
      <c r="S87" s="0" t="n">
        <f aca="false">DEGREES(ATAN2(COS(RADIANS(P87)),COS(RADIANS(R87))*SIN(RADIANS(P87))))</f>
        <v>6.21997341925195</v>
      </c>
      <c r="T87" s="0" t="n">
        <f aca="false">DEGREES(ASIN(SIN(RADIANS(R87))*SIN(RADIANS(P87))))</f>
        <v>2.68896810885112</v>
      </c>
      <c r="U87" s="0" t="n">
        <f aca="false">TAN(RADIANS(R87/2))*TAN(RADIANS(R87/2))</f>
        <v>0.0430213029491482</v>
      </c>
      <c r="V87" s="0" t="n">
        <f aca="false">4*DEGREES(U87*SIN(2*RADIANS(I87))-2*K87*SIN(RADIANS(J87))+4*K87*U87*SIN(RADIANS(J87))*COS(2*RADIANS(I87))-0.5*U87*U87*SIN(4*RADIANS(I87))-1.25*K87*K87*SIN(2*RADIANS(J87)))</f>
        <v>-5.35167832167291</v>
      </c>
      <c r="W87" s="0" t="n">
        <f aca="false">DEGREES(ACOS(COS(RADIANS(90.833))/(COS(RADIANS($B$2))*COS(RADIANS(T87)))-TAN(RADIANS($B$2))*TAN(RADIANS(T87))))</f>
        <v>92.1688311781999</v>
      </c>
      <c r="X87" s="5" t="n">
        <f aca="false">(720-4*$B$3-V87+$B$4*60)/1440</f>
        <v>0.530010887723384</v>
      </c>
      <c r="Y87" s="5" t="n">
        <f aca="false">(X87*1440-W87*4)/1440</f>
        <v>0.273986356672829</v>
      </c>
      <c r="Z87" s="5" t="n">
        <f aca="false">(X87*1440+W87*4)/1440</f>
        <v>0.786035418773939</v>
      </c>
      <c r="AA87" s="0" t="n">
        <f aca="false">8*W87</f>
        <v>737.350649425599</v>
      </c>
      <c r="AB87" s="0" t="n">
        <f aca="false">MOD(E87*1440+V87+4*$B$3-60*$B$4,1440)</f>
        <v>676.784321678327</v>
      </c>
      <c r="AC87" s="0" t="n">
        <f aca="false">IF(AB87/4&lt;0,AB87/4+180,AB87/4-180)</f>
        <v>-10.8039195804182</v>
      </c>
      <c r="AD87" s="0" t="n">
        <f aca="false">DEGREES(ACOS(SIN(RADIANS($B$2))*SIN(RADIANS(T87))+COS(RADIANS($B$2))*COS(RADIANS(T87))*COS(RADIANS(AC87))))</f>
        <v>24.5290934328156</v>
      </c>
      <c r="AE87" s="0" t="n">
        <f aca="false">90-AD87</f>
        <v>65.4709065671844</v>
      </c>
      <c r="AF87" s="0" t="n">
        <f aca="false">IF(AE87&gt;85,0,IF(AE87&gt;5,58.1/TAN(RADIANS(AE87))-0.07/POWER(TAN(RADIANS(AE87)),3)+0.000086/POWER(TAN(RADIANS(AE87)),5),IF(AE87&gt;-0.575,1735+AE87*(-518.2+AE87*(103.4+AE87*(-12.79+AE87*0.711))),-20.772/TAN(RADIANS(AE87)))))/3600</f>
        <v>0.00736296726633018</v>
      </c>
      <c r="AG87" s="0" t="n">
        <f aca="false">AE87+AF87</f>
        <v>65.4782695344507</v>
      </c>
      <c r="AH87" s="0" t="n">
        <f aca="false">IF(AC87&gt;0,MOD(DEGREES(ACOS(((SIN(RADIANS($B$2))*COS(RADIANS(AD87)))-SIN(RADIANS(T87)))/(COS(RADIANS($B$2))*SIN(RADIANS(AD87)))))+180,360),MOD(540-DEGREES(ACOS(((SIN(RADIANS($B$2))*COS(RADIANS(AD87)))-SIN(RADIANS(T87)))/(COS(RADIANS($B$2))*SIN(RADIANS(AD87))))),360))</f>
        <v>153.191040857113</v>
      </c>
    </row>
    <row r="88" customFormat="false" ht="15" hidden="false" customHeight="false" outlineLevel="0" collapsed="false">
      <c r="D88" s="4" t="n">
        <f aca="false">D87+1</f>
        <v>43552</v>
      </c>
      <c r="E88" s="5" t="n">
        <f aca="false">$B$5</f>
        <v>0.5</v>
      </c>
      <c r="F88" s="6" t="n">
        <f aca="false">D88+2415018.5+E88-$B$4/24</f>
        <v>2458571.25</v>
      </c>
      <c r="G88" s="7" t="n">
        <f aca="false">(F88-2451545)/36525</f>
        <v>0.192368240930869</v>
      </c>
      <c r="I88" s="0" t="n">
        <f aca="false">MOD(280.46646+G88*(36000.76983 + G88*0.0003032),360)</f>
        <v>5.87123557428822</v>
      </c>
      <c r="J88" s="0" t="n">
        <f aca="false">357.52911+G88*(35999.05029 - 0.0001537*G88)</f>
        <v>7282.60308378145</v>
      </c>
      <c r="K88" s="0" t="n">
        <f aca="false">0.016708634-G88*(0.000042037+0.0000001267*G88)</f>
        <v>0.0167005427276541</v>
      </c>
      <c r="L88" s="0" t="n">
        <f aca="false">SIN(RADIANS(J88))*(1.914602-G88*(0.004817+0.000014*G88))+SIN(RADIANS(2*J88))*(0.019993-0.000101*G88)+SIN(RADIANS(3*J88))*0.000289</f>
        <v>1.90258191099504</v>
      </c>
      <c r="M88" s="0" t="n">
        <f aca="false">I88+L88</f>
        <v>7.77381748528326</v>
      </c>
      <c r="N88" s="0" t="n">
        <f aca="false">J88+L88</f>
        <v>7284.50566569244</v>
      </c>
      <c r="O88" s="0" t="n">
        <f aca="false">(1.000001018*(1-K88*K88))/(1+K88*COS(RADIANS(N88)))</f>
        <v>0.998126073809766</v>
      </c>
      <c r="P88" s="0" t="n">
        <f aca="false">M88-0.00569-0.00478*SIN(RADIANS(125.04-1934.136*G88))</f>
        <v>7.76372661393127</v>
      </c>
      <c r="Q88" s="0" t="n">
        <f aca="false">23+(26+((21.448-G88*(46.815+G88*(0.00059-G88*0.001813))))/60)/60</f>
        <v>23.4367895199649</v>
      </c>
      <c r="R88" s="0" t="n">
        <f aca="false">Q88+0.00256*COS(RADIANS(125.04-1934.136*G88))</f>
        <v>23.4357903317094</v>
      </c>
      <c r="S88" s="0" t="n">
        <f aca="false">DEGREES(ATAN2(COS(RADIANS(P88)),COS(RADIANS(R88))*SIN(RADIANS(P88))))</f>
        <v>7.1301514495314</v>
      </c>
      <c r="T88" s="0" t="n">
        <f aca="false">DEGREES(ASIN(SIN(RADIANS(R88))*SIN(RADIANS(P88))))</f>
        <v>3.07984033051262</v>
      </c>
      <c r="U88" s="0" t="n">
        <f aca="false">TAN(RADIANS(R88/2))*TAN(RADIANS(R88/2))</f>
        <v>0.0430213098282341</v>
      </c>
      <c r="V88" s="0" t="n">
        <f aca="false">4*DEGREES(U88*SIN(2*RADIANS(I88))-2*K88*SIN(RADIANS(J88))+4*K88*U88*SIN(RADIANS(J88))*COS(2*RADIANS(I88))-0.5*U88*U88*SIN(4*RADIANS(I88))-1.25*K88*K88*SIN(2*RADIANS(J88)))</f>
        <v>-5.05009020369989</v>
      </c>
      <c r="W88" s="0" t="n">
        <f aca="false">DEGREES(ACOS(COS(RADIANS(90.833))/(COS(RADIANS($B$2))*COS(RADIANS(T88)))-TAN(RADIANS($B$2))*TAN(RADIANS(T88))))</f>
        <v>92.3511706714183</v>
      </c>
      <c r="X88" s="5" t="n">
        <f aca="false">(720-4*$B$3-V88+$B$4*60)/1440</f>
        <v>0.529801451530347</v>
      </c>
      <c r="Y88" s="5" t="n">
        <f aca="false">(X88*1440-W88*4)/1440</f>
        <v>0.273270421887519</v>
      </c>
      <c r="Z88" s="5" t="n">
        <f aca="false">(X88*1440+W88*4)/1440</f>
        <v>0.786332481173176</v>
      </c>
      <c r="AA88" s="0" t="n">
        <f aca="false">8*W88</f>
        <v>738.809365371346</v>
      </c>
      <c r="AB88" s="0" t="n">
        <f aca="false">MOD(E88*1440+V88+4*$B$3-60*$B$4,1440)</f>
        <v>677.0859097963</v>
      </c>
      <c r="AC88" s="0" t="n">
        <f aca="false">IF(AB88/4&lt;0,AB88/4+180,AB88/4-180)</f>
        <v>-10.728522550925</v>
      </c>
      <c r="AD88" s="0" t="n">
        <f aca="false">DEGREES(ACOS(SIN(RADIANS($B$2))*SIN(RADIANS(T88))+COS(RADIANS($B$2))*COS(RADIANS(T88))*COS(RADIANS(AC88))))</f>
        <v>24.1418311196306</v>
      </c>
      <c r="AE88" s="0" t="n">
        <f aca="false">90-AD88</f>
        <v>65.8581688803695</v>
      </c>
      <c r="AF88" s="0" t="n">
        <f aca="false">IF(AE88&gt;85,0,IF(AE88&gt;5,58.1/TAN(RADIANS(AE88))-0.07/POWER(TAN(RADIANS(AE88)),3)+0.000086/POWER(TAN(RADIANS(AE88)),5),IF(AE88&gt;-0.575,1735+AE88*(-518.2+AE88*(103.4+AE88*(-12.79+AE88*0.711))),-20.772/TAN(RADIANS(AE88)))))/3600</f>
        <v>0.00723166881965033</v>
      </c>
      <c r="AG88" s="0" t="n">
        <f aca="false">AE88+AF88</f>
        <v>65.8654005491891</v>
      </c>
      <c r="AH88" s="0" t="n">
        <f aca="false">IF(AC88&gt;0,MOD(DEGREES(ACOS(((SIN(RADIANS($B$2))*COS(RADIANS(AD88)))-SIN(RADIANS(T88)))/(COS(RADIANS($B$2))*SIN(RADIANS(AD88)))))+180,360),MOD(540-DEGREES(ACOS(((SIN(RADIANS($B$2))*COS(RADIANS(AD88)))-SIN(RADIANS(T88)))/(COS(RADIANS($B$2))*SIN(RADIANS(AD88))))),360))</f>
        <v>152.967574019173</v>
      </c>
    </row>
    <row r="89" customFormat="false" ht="15" hidden="false" customHeight="false" outlineLevel="0" collapsed="false">
      <c r="D89" s="4" t="n">
        <f aca="false">D88+1</f>
        <v>43553</v>
      </c>
      <c r="E89" s="5" t="n">
        <f aca="false">$B$5</f>
        <v>0.5</v>
      </c>
      <c r="F89" s="6" t="n">
        <f aca="false">D89+2415018.5+E89-$B$4/24</f>
        <v>2458572.25</v>
      </c>
      <c r="G89" s="7" t="n">
        <f aca="false">(F89-2451545)/36525</f>
        <v>0.192395619438741</v>
      </c>
      <c r="I89" s="0" t="n">
        <f aca="false">MOD(280.46646+G89*(36000.76983 + G89*0.0003032),360)</f>
        <v>6.85688293764633</v>
      </c>
      <c r="J89" s="0" t="n">
        <f aca="false">357.52911+G89*(35999.05029 - 0.0001537*G89)</f>
        <v>7283.58868406155</v>
      </c>
      <c r="K89" s="0" t="n">
        <f aca="false">0.016708634-G89*(0.000042037+0.0000001267*G89)</f>
        <v>0.016700541575409</v>
      </c>
      <c r="L89" s="0" t="n">
        <f aca="false">SIN(RADIANS(J89))*(1.914602-G89*(0.004817+0.000014*G89))+SIN(RADIANS(2*J89))*(0.019993-0.000101*G89)+SIN(RADIANS(3*J89))*0.000289</f>
        <v>1.90586630838104</v>
      </c>
      <c r="M89" s="0" t="n">
        <f aca="false">I89+L89</f>
        <v>8.76274924602737</v>
      </c>
      <c r="N89" s="0" t="n">
        <f aca="false">J89+L89</f>
        <v>7285.49455036993</v>
      </c>
      <c r="O89" s="0" t="n">
        <f aca="false">(1.000001018*(1-K89*K89))/(1+K89*COS(RADIANS(N89)))</f>
        <v>0.998412299577468</v>
      </c>
      <c r="P89" s="0" t="n">
        <f aca="false">M89-0.00569-0.00478*SIN(RADIANS(125.04-1934.136*G89))</f>
        <v>8.75265665226878</v>
      </c>
      <c r="Q89" s="0" t="n">
        <f aca="false">23+(26+((21.448-G89*(46.815+G89*(0.00059-G89*0.001813))))/60)/60</f>
        <v>23.4367891639301</v>
      </c>
      <c r="R89" s="0" t="n">
        <f aca="false">Q89+0.00256*COS(RADIANS(125.04-1934.136*G89))</f>
        <v>23.4357921544371</v>
      </c>
      <c r="S89" s="0" t="n">
        <f aca="false">DEGREES(ATAN2(COS(RADIANS(P89)),COS(RADIANS(R89))*SIN(RADIANS(P89))))</f>
        <v>8.04047518300086</v>
      </c>
      <c r="T89" s="0" t="n">
        <f aca="false">DEGREES(ASIN(SIN(RADIANS(R89))*SIN(RADIANS(P89))))</f>
        <v>3.46971310996398</v>
      </c>
      <c r="U89" s="0" t="n">
        <f aca="false">TAN(RADIANS(R89/2))*TAN(RADIANS(R89/2))</f>
        <v>0.0430213167105431</v>
      </c>
      <c r="V89" s="0" t="n">
        <f aca="false">4*DEGREES(U89*SIN(2*RADIANS(I89))-2*K89*SIN(RADIANS(J89))+4*K89*U89*SIN(RADIANS(J89))*COS(2*RADIANS(I89))-0.5*U89*U89*SIN(4*RADIANS(I89))-1.25*K89*K89*SIN(2*RADIANS(J89)))</f>
        <v>-4.74917306961512</v>
      </c>
      <c r="W89" s="0" t="n">
        <f aca="false">DEGREES(ACOS(COS(RADIANS(90.833))/(COS(RADIANS($B$2))*COS(RADIANS(T89)))-TAN(RADIANS($B$2))*TAN(RADIANS(T89))))</f>
        <v>92.533243770234</v>
      </c>
      <c r="X89" s="5" t="n">
        <f aca="false">(720-4*$B$3-V89+$B$4*60)/1440</f>
        <v>0.529592481298344</v>
      </c>
      <c r="Y89" s="5" t="n">
        <f aca="false">(X89*1440-W89*4)/1440</f>
        <v>0.272555693047694</v>
      </c>
      <c r="Z89" s="5" t="n">
        <f aca="false">(X89*1440+W89*4)/1440</f>
        <v>0.786629269548994</v>
      </c>
      <c r="AA89" s="0" t="n">
        <f aca="false">8*W89</f>
        <v>740.265950161872</v>
      </c>
      <c r="AB89" s="0" t="n">
        <f aca="false">MOD(E89*1440+V89+4*$B$3-60*$B$4,1440)</f>
        <v>677.386826930385</v>
      </c>
      <c r="AC89" s="0" t="n">
        <f aca="false">IF(AB89/4&lt;0,AB89/4+180,AB89/4-180)</f>
        <v>-10.6532932674038</v>
      </c>
      <c r="AD89" s="0" t="n">
        <f aca="false">DEGREES(ACOS(SIN(RADIANS($B$2))*SIN(RADIANS(T89))+COS(RADIANS($B$2))*COS(RADIANS(T89))*COS(RADIANS(AC89))))</f>
        <v>23.755900657306</v>
      </c>
      <c r="AE89" s="0" t="n">
        <f aca="false">90-AD89</f>
        <v>66.244099342694</v>
      </c>
      <c r="AF89" s="0" t="n">
        <f aca="false">IF(AE89&gt;85,0,IF(AE89&gt;5,58.1/TAN(RADIANS(AE89))-0.07/POWER(TAN(RADIANS(AE89)),3)+0.000086/POWER(TAN(RADIANS(AE89)),5),IF(AE89&gt;-0.575,1735+AE89*(-518.2+AE89*(103.4+AE89*(-12.79+AE89*0.711))),-20.772/TAN(RADIANS(AE89)))))/3600</f>
        <v>0.00710160756090436</v>
      </c>
      <c r="AG89" s="0" t="n">
        <f aca="false">AE89+AF89</f>
        <v>66.2512009502549</v>
      </c>
      <c r="AH89" s="0" t="n">
        <f aca="false">IF(AC89&gt;0,MOD(DEGREES(ACOS(((SIN(RADIANS($B$2))*COS(RADIANS(AD89)))-SIN(RADIANS(T89)))/(COS(RADIANS($B$2))*SIN(RADIANS(AD89)))))+180,360),MOD(540-DEGREES(ACOS(((SIN(RADIANS($B$2))*COS(RADIANS(AD89)))-SIN(RADIANS(T89)))/(COS(RADIANS($B$2))*SIN(RADIANS(AD89))))),360))</f>
        <v>152.737791531987</v>
      </c>
    </row>
    <row r="90" customFormat="false" ht="15" hidden="false" customHeight="false" outlineLevel="0" collapsed="false">
      <c r="D90" s="4" t="n">
        <f aca="false">D89+1</f>
        <v>43554</v>
      </c>
      <c r="E90" s="5" t="n">
        <f aca="false">$B$5</f>
        <v>0.5</v>
      </c>
      <c r="F90" s="6" t="n">
        <f aca="false">D90+2415018.5+E90-$B$4/24</f>
        <v>2458573.25</v>
      </c>
      <c r="G90" s="7" t="n">
        <f aca="false">(F90-2451545)/36525</f>
        <v>0.192422997946612</v>
      </c>
      <c r="I90" s="0" t="n">
        <f aca="false">MOD(280.46646+G90*(36000.76983 + G90*0.0003032),360)</f>
        <v>7.84253030100535</v>
      </c>
      <c r="J90" s="0" t="n">
        <f aca="false">357.52911+G90*(35999.05029 - 0.0001537*G90)</f>
        <v>7284.57428434166</v>
      </c>
      <c r="K90" s="0" t="n">
        <f aca="false">0.016708634-G90*(0.000042037+0.0000001267*G90)</f>
        <v>0.0167005404231638</v>
      </c>
      <c r="L90" s="0" t="n">
        <f aca="false">SIN(RADIANS(J90))*(1.914602-G90*(0.004817+0.000014*G90))+SIN(RADIANS(2*J90))*(0.019993-0.000101*G90)+SIN(RADIANS(3*J90))*0.000289</f>
        <v>1.90858346986997</v>
      </c>
      <c r="M90" s="0" t="n">
        <f aca="false">I90+L90</f>
        <v>9.75111377087532</v>
      </c>
      <c r="N90" s="0" t="n">
        <f aca="false">J90+L90</f>
        <v>7286.48286781153</v>
      </c>
      <c r="O90" s="0" t="n">
        <f aca="false">(1.000001018*(1-K90*K90))/(1+K90*COS(RADIANS(N90)))</f>
        <v>0.998698914741108</v>
      </c>
      <c r="P90" s="0" t="n">
        <f aca="false">M90-0.00569-0.00478*SIN(RADIANS(125.04-1934.136*G90))</f>
        <v>9.74101945847074</v>
      </c>
      <c r="Q90" s="0" t="n">
        <f aca="false">23+(26+((21.448-G90*(46.815+G90*(0.00059-G90*0.001813))))/60)/60</f>
        <v>23.4367888078952</v>
      </c>
      <c r="R90" s="0" t="n">
        <f aca="false">Q90+0.00256*COS(RADIANS(125.04-1934.136*G90))</f>
        <v>23.4357939780164</v>
      </c>
      <c r="S90" s="0" t="n">
        <f aca="false">DEGREES(ATAN2(COS(RADIANS(P90)),COS(RADIANS(R90))*SIN(RADIANS(P90))))</f>
        <v>8.9510266852438</v>
      </c>
      <c r="T90" s="0" t="n">
        <f aca="false">DEGREES(ASIN(SIN(RADIANS(R90))*SIN(RADIANS(P90))))</f>
        <v>3.85848866070354</v>
      </c>
      <c r="U90" s="0" t="n">
        <f aca="false">TAN(RADIANS(R90/2))*TAN(RADIANS(R90/2))</f>
        <v>0.0430213235960684</v>
      </c>
      <c r="V90" s="0" t="n">
        <f aca="false">4*DEGREES(U90*SIN(2*RADIANS(I90))-2*K90*SIN(RADIANS(J90))+4*K90*U90*SIN(RADIANS(J90))*COS(2*RADIANS(I90))-0.5*U90*U90*SIN(4*RADIANS(I90))-1.25*K90*K90*SIN(2*RADIANS(J90)))</f>
        <v>-4.4492495208744</v>
      </c>
      <c r="W90" s="0" t="n">
        <f aca="false">DEGREES(ACOS(COS(RADIANS(90.833))/(COS(RADIANS($B$2))*COS(RADIANS(T90)))-TAN(RADIANS($B$2))*TAN(RADIANS(T90))))</f>
        <v>92.715022116745</v>
      </c>
      <c r="X90" s="5" t="n">
        <f aca="false">(720-4*$B$3-V90+$B$4*60)/1440</f>
        <v>0.529384201056163</v>
      </c>
      <c r="Y90" s="5" t="n">
        <f aca="false">(X90*1440-W90*4)/1440</f>
        <v>0.271842472954093</v>
      </c>
      <c r="Z90" s="5" t="n">
        <f aca="false">(X90*1440+W90*4)/1440</f>
        <v>0.786925929158232</v>
      </c>
      <c r="AA90" s="0" t="n">
        <f aca="false">8*W90</f>
        <v>741.72017693396</v>
      </c>
      <c r="AB90" s="0" t="n">
        <f aca="false">MOD(E90*1440+V90+4*$B$3-60*$B$4,1440)</f>
        <v>677.686750479126</v>
      </c>
      <c r="AC90" s="0" t="n">
        <f aca="false">IF(AB90/4&lt;0,AB90/4+180,AB90/4-180)</f>
        <v>-10.5783123802186</v>
      </c>
      <c r="AD90" s="0" t="n">
        <f aca="false">DEGREES(ACOS(SIN(RADIANS($B$2))*SIN(RADIANS(T90))+COS(RADIANS($B$2))*COS(RADIANS(T90))*COS(RADIANS(AC90))))</f>
        <v>23.3714410308679</v>
      </c>
      <c r="AE90" s="0" t="n">
        <f aca="false">90-AD90</f>
        <v>66.6285589691321</v>
      </c>
      <c r="AF90" s="0" t="n">
        <f aca="false">IF(AE90&gt;85,0,IF(AE90&gt;5,58.1/TAN(RADIANS(AE90))-0.07/POWER(TAN(RADIANS(AE90)),3)+0.000086/POWER(TAN(RADIANS(AE90)),5),IF(AE90&gt;-0.575,1735+AE90*(-518.2+AE90*(103.4+AE90*(-12.79+AE90*0.711))),-20.772/TAN(RADIANS(AE90)))))/3600</f>
        <v>0.00697280322837443</v>
      </c>
      <c r="AG90" s="0" t="n">
        <f aca="false">AE90+AF90</f>
        <v>66.6355317723605</v>
      </c>
      <c r="AH90" s="0" t="n">
        <f aca="false">IF(AC90&gt;0,MOD(DEGREES(ACOS(((SIN(RADIANS($B$2))*COS(RADIANS(AD90)))-SIN(RADIANS(T90)))/(COS(RADIANS($B$2))*SIN(RADIANS(AD90)))))+180,360),MOD(540-DEGREES(ACOS(((SIN(RADIANS($B$2))*COS(RADIANS(AD90)))-SIN(RADIANS(T90)))/(COS(RADIANS($B$2))*SIN(RADIANS(AD90))))),360))</f>
        <v>152.501315749757</v>
      </c>
    </row>
    <row r="91" customFormat="false" ht="15" hidden="false" customHeight="false" outlineLevel="0" collapsed="false">
      <c r="D91" s="4" t="n">
        <f aca="false">D90+1</f>
        <v>43555</v>
      </c>
      <c r="E91" s="5" t="n">
        <f aca="false">$B$5</f>
        <v>0.5</v>
      </c>
      <c r="F91" s="6" t="n">
        <f aca="false">D91+2415018.5+E91-$B$4/24</f>
        <v>2458574.25</v>
      </c>
      <c r="G91" s="7" t="n">
        <f aca="false">(F91-2451545)/36525</f>
        <v>0.192450376454483</v>
      </c>
      <c r="I91" s="0" t="n">
        <f aca="false">MOD(280.46646+G91*(36000.76983 + G91*0.0003032),360)</f>
        <v>8.82817766436438</v>
      </c>
      <c r="J91" s="0" t="n">
        <f aca="false">357.52911+G91*(35999.05029 - 0.0001537*G91)</f>
        <v>7285.55988462177</v>
      </c>
      <c r="K91" s="0" t="n">
        <f aca="false">0.016708634-G91*(0.000042037+0.0000001267*G91)</f>
        <v>0.0167005392709184</v>
      </c>
      <c r="L91" s="0" t="n">
        <f aca="false">SIN(RADIANS(J91))*(1.914602-G91*(0.004817+0.000014*G91))+SIN(RADIANS(2*J91))*(0.019993-0.000101*G91)+SIN(RADIANS(3*J91))*0.000289</f>
        <v>1.91073319923609</v>
      </c>
      <c r="M91" s="0" t="n">
        <f aca="false">I91+L91</f>
        <v>10.7389108636005</v>
      </c>
      <c r="N91" s="0" t="n">
        <f aca="false">J91+L91</f>
        <v>7287.470617821</v>
      </c>
      <c r="O91" s="0" t="n">
        <f aca="false">(1.000001018*(1-K91*K91))/(1+K91*COS(RADIANS(N91)))</f>
        <v>0.998985833824266</v>
      </c>
      <c r="P91" s="0" t="n">
        <f aca="false">M91-0.00569-0.00478*SIN(RADIANS(125.04-1934.136*G91))</f>
        <v>10.728814836312</v>
      </c>
      <c r="Q91" s="0" t="n">
        <f aca="false">23+(26+((21.448-G91*(46.815+G91*(0.00059-G91*0.001813))))/60)/60</f>
        <v>23.4367884518603</v>
      </c>
      <c r="R91" s="0" t="n">
        <f aca="false">Q91+0.00256*COS(RADIANS(125.04-1934.136*G91))</f>
        <v>23.4357958024454</v>
      </c>
      <c r="S91" s="0" t="n">
        <f aca="false">DEGREES(ATAN2(COS(RADIANS(P91)),COS(RADIANS(R91))*SIN(RADIANS(P91))))</f>
        <v>9.86188740761115</v>
      </c>
      <c r="T91" s="0" t="n">
        <f aca="false">DEGREES(ASIN(SIN(RADIANS(R91))*SIN(RADIANS(P91))))</f>
        <v>4.24606950222615</v>
      </c>
      <c r="U91" s="0" t="n">
        <f aca="false">TAN(RADIANS(R91/2))*TAN(RADIANS(R91/2))</f>
        <v>0.0430213304848028</v>
      </c>
      <c r="V91" s="0" t="n">
        <f aca="false">4*DEGREES(U91*SIN(2*RADIANS(I91))-2*K91*SIN(RADIANS(J91))+4*K91*U91*SIN(RADIANS(J91))*COS(2*RADIANS(I91))-0.5*U91*U91*SIN(4*RADIANS(I91))-1.25*K91*K91*SIN(2*RADIANS(J91)))</f>
        <v>-4.150639420694</v>
      </c>
      <c r="W91" s="0" t="n">
        <f aca="false">DEGREES(ACOS(COS(RADIANS(90.833))/(COS(RADIANS($B$2))*COS(RADIANS(T91)))-TAN(RADIANS($B$2))*TAN(RADIANS(T91))))</f>
        <v>92.8964770512313</v>
      </c>
      <c r="X91" s="5" t="n">
        <f aca="false">(720-4*$B$3-V91+$B$4*60)/1440</f>
        <v>0.529176832931038</v>
      </c>
      <c r="Y91" s="5" t="n">
        <f aca="false">(X91*1440-W91*4)/1440</f>
        <v>0.271131063344284</v>
      </c>
      <c r="Z91" s="5" t="n">
        <f aca="false">(X91*1440+W91*4)/1440</f>
        <v>0.787222602517791</v>
      </c>
      <c r="AA91" s="0" t="n">
        <f aca="false">8*W91</f>
        <v>743.17181640985</v>
      </c>
      <c r="AB91" s="0" t="n">
        <f aca="false">MOD(E91*1440+V91+4*$B$3-60*$B$4,1440)</f>
        <v>677.985360579306</v>
      </c>
      <c r="AC91" s="0" t="n">
        <f aca="false">IF(AB91/4&lt;0,AB91/4+180,AB91/4-180)</f>
        <v>-10.5036598551735</v>
      </c>
      <c r="AD91" s="0" t="n">
        <f aca="false">DEGREES(ACOS(SIN(RADIANS($B$2))*SIN(RADIANS(T91))+COS(RADIANS($B$2))*COS(RADIANS(T91))*COS(RADIANS(AC91))))</f>
        <v>22.9885920196584</v>
      </c>
      <c r="AE91" s="0" t="n">
        <f aca="false">90-AD91</f>
        <v>67.0114079803416</v>
      </c>
      <c r="AF91" s="0" t="n">
        <f aca="false">IF(AE91&gt;85,0,IF(AE91&gt;5,58.1/TAN(RADIANS(AE91))-0.07/POWER(TAN(RADIANS(AE91)),3)+0.000086/POWER(TAN(RADIANS(AE91)),5),IF(AE91&gt;-0.575,1735+AE91*(-518.2+AE91*(103.4+AE91*(-12.79+AE91*0.711))),-20.772/TAN(RADIANS(AE91)))))/3600</f>
        <v>0.00684527553076483</v>
      </c>
      <c r="AG91" s="0" t="n">
        <f aca="false">AE91+AF91</f>
        <v>67.0182532558724</v>
      </c>
      <c r="AH91" s="0" t="n">
        <f aca="false">IF(AC91&gt;0,MOD(DEGREES(ACOS(((SIN(RADIANS($B$2))*COS(RADIANS(AD91)))-SIN(RADIANS(T91)))/(COS(RADIANS($B$2))*SIN(RADIANS(AD91)))))+180,360),MOD(540-DEGREES(ACOS(((SIN(RADIANS($B$2))*COS(RADIANS(AD91)))-SIN(RADIANS(T91)))/(COS(RADIANS($B$2))*SIN(RADIANS(AD91))))),360))</f>
        <v>152.257753608318</v>
      </c>
    </row>
    <row r="92" customFormat="false" ht="15" hidden="false" customHeight="false" outlineLevel="0" collapsed="false">
      <c r="D92" s="4" t="n">
        <f aca="false">D91+1</f>
        <v>43556</v>
      </c>
      <c r="E92" s="5" t="n">
        <f aca="false">$B$5</f>
        <v>0.5</v>
      </c>
      <c r="F92" s="6" t="n">
        <f aca="false">D92+2415018.5+E92-$B$4/24</f>
        <v>2458575.25</v>
      </c>
      <c r="G92" s="7" t="n">
        <f aca="false">(F92-2451545)/36525</f>
        <v>0.192477754962355</v>
      </c>
      <c r="I92" s="0" t="n">
        <f aca="false">MOD(280.46646+G92*(36000.76983 + G92*0.0003032),360)</f>
        <v>9.81382502772431</v>
      </c>
      <c r="J92" s="0" t="n">
        <f aca="false">357.52911+G92*(35999.05029 - 0.0001537*G92)</f>
        <v>7286.54548490187</v>
      </c>
      <c r="K92" s="0" t="n">
        <f aca="false">0.016708634-G92*(0.000042037+0.0000001267*G92)</f>
        <v>0.0167005381186728</v>
      </c>
      <c r="L92" s="0" t="n">
        <f aca="false">SIN(RADIANS(J92))*(1.914602-G92*(0.004817+0.000014*G92))+SIN(RADIANS(2*J92))*(0.019993-0.000101*G92)+SIN(RADIANS(3*J92))*0.000289</f>
        <v>1.91231547035891</v>
      </c>
      <c r="M92" s="0" t="n">
        <f aca="false">I92+L92</f>
        <v>11.7261404980832</v>
      </c>
      <c r="N92" s="0" t="n">
        <f aca="false">J92+L92</f>
        <v>7288.45780037223</v>
      </c>
      <c r="O92" s="0" t="n">
        <f aca="false">(1.000001018*(1-K92*K92))/(1+K92*COS(RADIANS(N92)))</f>
        <v>0.999272971407044</v>
      </c>
      <c r="P92" s="0" t="n">
        <f aca="false">M92-0.00569-0.00478*SIN(RADIANS(125.04-1934.136*G92))</f>
        <v>11.7160427596743</v>
      </c>
      <c r="Q92" s="0" t="n">
        <f aca="false">23+(26+((21.448-G92*(46.815+G92*(0.00059-G92*0.001813))))/60)/60</f>
        <v>23.4367880958254</v>
      </c>
      <c r="R92" s="0" t="n">
        <f aca="false">Q92+0.00256*COS(RADIANS(125.04-1934.136*G92))</f>
        <v>23.4357976277224</v>
      </c>
      <c r="S92" s="0" t="n">
        <f aca="false">DEGREES(ATAN2(COS(RADIANS(P92)),COS(RADIANS(R92))*SIN(RADIANS(P92))))</f>
        <v>10.773138132886</v>
      </c>
      <c r="T92" s="0" t="n">
        <f aca="false">DEGREES(ASIN(SIN(RADIANS(R92))*SIN(RADIANS(P92))))</f>
        <v>4.63235844980506</v>
      </c>
      <c r="U92" s="0" t="n">
        <f aca="false">TAN(RADIANS(R92/2))*TAN(RADIANS(R92/2))</f>
        <v>0.0430213373767393</v>
      </c>
      <c r="V92" s="0" t="n">
        <f aca="false">4*DEGREES(U92*SIN(2*RADIANS(I92))-2*K92*SIN(RADIANS(J92))+4*K92*U92*SIN(RADIANS(J92))*COS(2*RADIANS(I92))-0.5*U92*U92*SIN(4*RADIANS(I92))-1.25*K92*K92*SIN(2*RADIANS(J92)))</f>
        <v>-3.85365973514662</v>
      </c>
      <c r="W92" s="0" t="n">
        <f aca="false">DEGREES(ACOS(COS(RADIANS(90.833))/(COS(RADIANS($B$2))*COS(RADIANS(T92)))-TAN(RADIANS($B$2))*TAN(RADIANS(T92))))</f>
        <v>93.0775795706231</v>
      </c>
      <c r="X92" s="5" t="n">
        <f aca="false">(720-4*$B$3-V92+$B$4*60)/1440</f>
        <v>0.528970597038296</v>
      </c>
      <c r="Y92" s="5" t="n">
        <f aca="false">(X92*1440-W92*4)/1440</f>
        <v>0.270421764897677</v>
      </c>
      <c r="Z92" s="5" t="n">
        <f aca="false">(X92*1440+W92*4)/1440</f>
        <v>0.787519429178916</v>
      </c>
      <c r="AA92" s="0" t="n">
        <f aca="false">8*W92</f>
        <v>744.620636564985</v>
      </c>
      <c r="AB92" s="0" t="n">
        <f aca="false">MOD(E92*1440+V92+4*$B$3-60*$B$4,1440)</f>
        <v>678.282340264853</v>
      </c>
      <c r="AC92" s="0" t="n">
        <f aca="false">IF(AB92/4&lt;0,AB92/4+180,AB92/4-180)</f>
        <v>-10.4294149337866</v>
      </c>
      <c r="AD92" s="0" t="n">
        <f aca="false">DEGREES(ACOS(SIN(RADIANS($B$2))*SIN(RADIANS(T92))+COS(RADIANS($B$2))*COS(RADIANS(T92))*COS(RADIANS(AC92))))</f>
        <v>22.6074942549648</v>
      </c>
      <c r="AE92" s="0" t="n">
        <f aca="false">90-AD92</f>
        <v>67.3925057450352</v>
      </c>
      <c r="AF92" s="0" t="n">
        <f aca="false">IF(AE92&gt;85,0,IF(AE92&gt;5,58.1/TAN(RADIANS(AE92))-0.07/POWER(TAN(RADIANS(AE92)),3)+0.000086/POWER(TAN(RADIANS(AE92)),5),IF(AE92&gt;-0.575,1735+AE92*(-518.2+AE92*(103.4+AE92*(-12.79+AE92*0.711))),-20.772/TAN(RADIANS(AE92)))))/3600</f>
        <v>0.00671904420596877</v>
      </c>
      <c r="AG92" s="0" t="n">
        <f aca="false">AE92+AF92</f>
        <v>67.3992247892412</v>
      </c>
      <c r="AH92" s="0" t="n">
        <f aca="false">IF(AC92&gt;0,MOD(DEGREES(ACOS(((SIN(RADIANS($B$2))*COS(RADIANS(AD92)))-SIN(RADIANS(T92)))/(COS(RADIANS($B$2))*SIN(RADIANS(AD92)))))+180,360),MOD(540-DEGREES(ACOS(((SIN(RADIANS($B$2))*COS(RADIANS(AD92)))-SIN(RADIANS(T92)))/(COS(RADIANS($B$2))*SIN(RADIANS(AD92))))),360))</f>
        <v>152.006696160894</v>
      </c>
    </row>
    <row r="93" customFormat="false" ht="15" hidden="false" customHeight="false" outlineLevel="0" collapsed="false">
      <c r="D93" s="4" t="n">
        <f aca="false">D92+1</f>
        <v>43557</v>
      </c>
      <c r="E93" s="5" t="n">
        <f aca="false">$B$5</f>
        <v>0.5</v>
      </c>
      <c r="F93" s="6" t="n">
        <f aca="false">D93+2415018.5+E93-$B$4/24</f>
        <v>2458576.25</v>
      </c>
      <c r="G93" s="7" t="n">
        <f aca="false">(F93-2451545)/36525</f>
        <v>0.192505133470226</v>
      </c>
      <c r="I93" s="0" t="n">
        <f aca="false">MOD(280.46646+G93*(36000.76983 + G93*0.0003032),360)</f>
        <v>10.7994723910842</v>
      </c>
      <c r="J93" s="0" t="n">
        <f aca="false">357.52911+G93*(35999.05029 - 0.0001537*G93)</f>
        <v>7287.53108518198</v>
      </c>
      <c r="K93" s="0" t="n">
        <f aca="false">0.016708634-G93*(0.000042037+0.0000001267*G93)</f>
        <v>0.016700536966427</v>
      </c>
      <c r="L93" s="0" t="n">
        <f aca="false">SIN(RADIANS(J93))*(1.914602-G93*(0.004817+0.000014*G93))+SIN(RADIANS(2*J93))*(0.019993-0.000101*G93)+SIN(RADIANS(3*J93))*0.000289</f>
        <v>1.91333042649569</v>
      </c>
      <c r="M93" s="0" t="n">
        <f aca="false">I93+L93</f>
        <v>12.7128028175799</v>
      </c>
      <c r="N93" s="0" t="n">
        <f aca="false">J93+L93</f>
        <v>7289.44441560847</v>
      </c>
      <c r="O93" s="0" t="n">
        <f aca="false">(1.000001018*(1-K93*K93))/(1+K93*COS(RADIANS(N93)))</f>
        <v>0.999560242151638</v>
      </c>
      <c r="P93" s="0" t="n">
        <f aca="false">M93-0.00569-0.00478*SIN(RADIANS(125.04-1934.136*G93))</f>
        <v>12.7027033718156</v>
      </c>
      <c r="Q93" s="0" t="n">
        <f aca="false">23+(26+((21.448-G93*(46.815+G93*(0.00059-G93*0.001813))))/60)/60</f>
        <v>23.4367877397906</v>
      </c>
      <c r="R93" s="0" t="n">
        <f aca="false">Q93+0.00256*COS(RADIANS(125.04-1934.136*G93))</f>
        <v>23.4357994538454</v>
      </c>
      <c r="S93" s="0" t="n">
        <f aca="false">DEGREES(ATAN2(COS(RADIANS(P93)),COS(RADIANS(R93))*SIN(RADIANS(P93))))</f>
        <v>11.6848589206881</v>
      </c>
      <c r="T93" s="0" t="n">
        <f aca="false">DEGREES(ASIN(SIN(RADIANS(R93))*SIN(RADIANS(P93))))</f>
        <v>5.01725860474056</v>
      </c>
      <c r="U93" s="0" t="n">
        <f aca="false">TAN(RADIANS(R93/2))*TAN(RADIANS(R93/2))</f>
        <v>0.0430213442718709</v>
      </c>
      <c r="V93" s="0" t="n">
        <f aca="false">4*DEGREES(U93*SIN(2*RADIANS(I93))-2*K93*SIN(RADIANS(J93))+4*K93*U93*SIN(RADIANS(J93))*COS(2*RADIANS(I93))-0.5*U93*U93*SIN(4*RADIANS(I93))-1.25*K93*K93*SIN(2*RADIANS(J93)))</f>
        <v>-3.55862437287686</v>
      </c>
      <c r="W93" s="0" t="n">
        <f aca="false">DEGREES(ACOS(COS(RADIANS(90.833))/(COS(RADIANS($B$2))*COS(RADIANS(T93)))-TAN(RADIANS($B$2))*TAN(RADIANS(T93))))</f>
        <v>93.258300287635</v>
      </c>
      <c r="X93" s="5" t="n">
        <f aca="false">(720-4*$B$3-V93+$B$4*60)/1440</f>
        <v>0.528765711370053</v>
      </c>
      <c r="Y93" s="5" t="n">
        <f aca="false">(X93*1440-W93*4)/1440</f>
        <v>0.269714877237734</v>
      </c>
      <c r="Z93" s="5" t="n">
        <f aca="false">(X93*1440+W93*4)/1440</f>
        <v>0.787816545502373</v>
      </c>
      <c r="AA93" s="0" t="n">
        <f aca="false">8*W93</f>
        <v>746.06640230108</v>
      </c>
      <c r="AB93" s="0" t="n">
        <f aca="false">MOD(E93*1440+V93+4*$B$3-60*$B$4,1440)</f>
        <v>678.577375627123</v>
      </c>
      <c r="AC93" s="0" t="n">
        <f aca="false">IF(AB93/4&lt;0,AB93/4+180,AB93/4-180)</f>
        <v>-10.3556560932192</v>
      </c>
      <c r="AD93" s="0" t="n">
        <f aca="false">DEGREES(ACOS(SIN(RADIANS($B$2))*SIN(RADIANS(T93))+COS(RADIANS($B$2))*COS(RADIANS(T93))*COS(RADIANS(AC93))))</f>
        <v>22.2282892805223</v>
      </c>
      <c r="AE93" s="0" t="n">
        <f aca="false">90-AD93</f>
        <v>67.7717107194777</v>
      </c>
      <c r="AF93" s="0" t="n">
        <f aca="false">IF(AE93&gt;85,0,IF(AE93&gt;5,58.1/TAN(RADIANS(AE93))-0.07/POWER(TAN(RADIANS(AE93)),3)+0.000086/POWER(TAN(RADIANS(AE93)),5),IF(AE93&gt;-0.575,1735+AE93*(-518.2+AE93*(103.4+AE93*(-12.79+AE93*0.711))),-20.772/TAN(RADIANS(AE93)))))/3600</f>
        <v>0.00659412907901041</v>
      </c>
      <c r="AG93" s="0" t="n">
        <f aca="false">AE93+AF93</f>
        <v>67.7783048485567</v>
      </c>
      <c r="AH93" s="0" t="n">
        <f aca="false">IF(AC93&gt;0,MOD(DEGREES(ACOS(((SIN(RADIANS($B$2))*COS(RADIANS(AD93)))-SIN(RADIANS(T93)))/(COS(RADIANS($B$2))*SIN(RADIANS(AD93)))))+180,360),MOD(540-DEGREES(ACOS(((SIN(RADIANS($B$2))*COS(RADIANS(AD93)))-SIN(RADIANS(T93)))/(COS(RADIANS($B$2))*SIN(RADIANS(AD93))))),360))</f>
        <v>151.747718129316</v>
      </c>
    </row>
    <row r="94" customFormat="false" ht="15" hidden="false" customHeight="false" outlineLevel="0" collapsed="false">
      <c r="D94" s="4" t="n">
        <f aca="false">D93+1</f>
        <v>43558</v>
      </c>
      <c r="E94" s="5" t="n">
        <f aca="false">$B$5</f>
        <v>0.5</v>
      </c>
      <c r="F94" s="6" t="n">
        <f aca="false">D94+2415018.5+E94-$B$4/24</f>
        <v>2458577.25</v>
      </c>
      <c r="G94" s="7" t="n">
        <f aca="false">(F94-2451545)/36525</f>
        <v>0.192532511978097</v>
      </c>
      <c r="I94" s="0" t="n">
        <f aca="false">MOD(280.46646+G94*(36000.76983 + G94*0.0003032),360)</f>
        <v>11.7851197544451</v>
      </c>
      <c r="J94" s="0" t="n">
        <f aca="false">357.52911+G94*(35999.05029 - 0.0001537*G94)</f>
        <v>7288.51668546208</v>
      </c>
      <c r="K94" s="0" t="n">
        <f aca="false">0.016708634-G94*(0.000042037+0.0000001267*G94)</f>
        <v>0.0167005358141811</v>
      </c>
      <c r="L94" s="0" t="n">
        <f aca="false">SIN(RADIANS(J94))*(1.914602-G94*(0.004817+0.000014*G94))+SIN(RADIANS(2*J94))*(0.019993-0.000101*G94)+SIN(RADIANS(3*J94))*0.000289</f>
        <v>1.91377837950479</v>
      </c>
      <c r="M94" s="0" t="n">
        <f aca="false">I94+L94</f>
        <v>13.6988981339499</v>
      </c>
      <c r="N94" s="0" t="n">
        <f aca="false">J94+L94</f>
        <v>7290.43046384159</v>
      </c>
      <c r="O94" s="0" t="n">
        <f aca="false">(1.000001018*(1-K94*K94))/(1+K94*COS(RADIANS(N94)))</f>
        <v>0.999847560827716</v>
      </c>
      <c r="P94" s="0" t="n">
        <f aca="false">M94-0.00569-0.00478*SIN(RADIANS(125.04-1934.136*G94))</f>
        <v>13.6887969845966</v>
      </c>
      <c r="Q94" s="0" t="n">
        <f aca="false">23+(26+((21.448-G94*(46.815+G94*(0.00059-G94*0.001813))))/60)/60</f>
        <v>23.4367873837557</v>
      </c>
      <c r="R94" s="0" t="n">
        <f aca="false">Q94+0.00256*COS(RADIANS(125.04-1934.136*G94))</f>
        <v>23.4358012808126</v>
      </c>
      <c r="S94" s="0" t="n">
        <f aca="false">DEGREES(ATAN2(COS(RADIANS(P94)),COS(RADIANS(R94))*SIN(RADIANS(P94))))</f>
        <v>12.5971290525585</v>
      </c>
      <c r="T94" s="0" t="n">
        <f aca="false">DEGREES(ASIN(SIN(RADIANS(R94))*SIN(RADIANS(P94))))</f>
        <v>5.40067334514392</v>
      </c>
      <c r="U94" s="0" t="n">
        <f aca="false">TAN(RADIANS(R94/2))*TAN(RADIANS(R94/2))</f>
        <v>0.0430213511701905</v>
      </c>
      <c r="V94" s="0" t="n">
        <f aca="false">4*DEGREES(U94*SIN(2*RADIANS(I94))-2*K94*SIN(RADIANS(J94))+4*K94*U94*SIN(RADIANS(J94))*COS(2*RADIANS(I94))-0.5*U94*U94*SIN(4*RADIANS(I94))-1.25*K94*K94*SIN(2*RADIANS(J94)))</f>
        <v>-3.26584402261677</v>
      </c>
      <c r="W94" s="0" t="n">
        <f aca="false">DEGREES(ACOS(COS(RADIANS(90.833))/(COS(RADIANS($B$2))*COS(RADIANS(T94)))-TAN(RADIANS($B$2))*TAN(RADIANS(T94))))</f>
        <v>93.4386093906204</v>
      </c>
      <c r="X94" s="5" t="n">
        <f aca="false">(720-4*$B$3-V94+$B$4*60)/1440</f>
        <v>0.528562391682373</v>
      </c>
      <c r="Y94" s="5" t="n">
        <f aca="false">(X94*1440-W94*4)/1440</f>
        <v>0.26901069893065</v>
      </c>
      <c r="Z94" s="5" t="n">
        <f aca="false">(X94*1440+W94*4)/1440</f>
        <v>0.788114084434096</v>
      </c>
      <c r="AA94" s="0" t="n">
        <f aca="false">8*W94</f>
        <v>747.508875124963</v>
      </c>
      <c r="AB94" s="0" t="n">
        <f aca="false">MOD(E94*1440+V94+4*$B$3-60*$B$4,1440)</f>
        <v>678.870155977383</v>
      </c>
      <c r="AC94" s="0" t="n">
        <f aca="false">IF(AB94/4&lt;0,AB94/4+180,AB94/4-180)</f>
        <v>-10.2824610056542</v>
      </c>
      <c r="AD94" s="0" t="n">
        <f aca="false">DEGREES(ACOS(SIN(RADIANS($B$2))*SIN(RADIANS(T94))+COS(RADIANS($B$2))*COS(RADIANS(T94))*COS(RADIANS(AC94))))</f>
        <v>21.851119615689</v>
      </c>
      <c r="AE94" s="0" t="n">
        <f aca="false">90-AD94</f>
        <v>68.148880384311</v>
      </c>
      <c r="AF94" s="0" t="n">
        <f aca="false">IF(AE94&gt;85,0,IF(AE94&gt;5,58.1/TAN(RADIANS(AE94))-0.07/POWER(TAN(RADIANS(AE94)),3)+0.000086/POWER(TAN(RADIANS(AE94)),5),IF(AE94&gt;-0.575,1735+AE94*(-518.2+AE94*(103.4+AE94*(-12.79+AE94*0.711))),-20.772/TAN(RADIANS(AE94)))))/3600</f>
        <v>0.00647055011912773</v>
      </c>
      <c r="AG94" s="0" t="n">
        <f aca="false">AE94+AF94</f>
        <v>68.1553509344301</v>
      </c>
      <c r="AH94" s="0" t="n">
        <f aca="false">IF(AC94&gt;0,MOD(DEGREES(ACOS(((SIN(RADIANS($B$2))*COS(RADIANS(AD94)))-SIN(RADIANS(T94)))/(COS(RADIANS($B$2))*SIN(RADIANS(AD94)))))+180,360),MOD(540-DEGREES(ACOS(((SIN(RADIANS($B$2))*COS(RADIANS(AD94)))-SIN(RADIANS(T94)))/(COS(RADIANS($B$2))*SIN(RADIANS(AD94))))),360))</f>
        <v>151.480377477595</v>
      </c>
    </row>
    <row r="95" customFormat="false" ht="15" hidden="false" customHeight="false" outlineLevel="0" collapsed="false">
      <c r="D95" s="4" t="n">
        <f aca="false">D94+1</f>
        <v>43559</v>
      </c>
      <c r="E95" s="5" t="n">
        <f aca="false">$B$5</f>
        <v>0.5</v>
      </c>
      <c r="F95" s="6" t="n">
        <f aca="false">D95+2415018.5+E95-$B$4/24</f>
        <v>2458578.25</v>
      </c>
      <c r="G95" s="7" t="n">
        <f aca="false">(F95-2451545)/36525</f>
        <v>0.192559890485969</v>
      </c>
      <c r="I95" s="0" t="n">
        <f aca="false">MOD(280.46646+G95*(36000.76983 + G95*0.0003032),360)</f>
        <v>12.7707671178068</v>
      </c>
      <c r="J95" s="0" t="n">
        <f aca="false">357.52911+G95*(35999.05029 - 0.0001537*G95)</f>
        <v>7289.50228574218</v>
      </c>
      <c r="K95" s="0" t="n">
        <f aca="false">0.016708634-G95*(0.000042037+0.0000001267*G95)</f>
        <v>0.0167005346619349</v>
      </c>
      <c r="L95" s="0" t="n">
        <f aca="false">SIN(RADIANS(J95))*(1.914602-G95*(0.004817+0.000014*G95))+SIN(RADIANS(2*J95))*(0.019993-0.000101*G95)+SIN(RADIANS(3*J95))*0.000289</f>
        <v>1.91365980902083</v>
      </c>
      <c r="M95" s="0" t="n">
        <f aca="false">I95+L95</f>
        <v>14.6844269268277</v>
      </c>
      <c r="N95" s="0" t="n">
        <f aca="false">J95+L95</f>
        <v>7291.4159455512</v>
      </c>
      <c r="O95" s="0" t="n">
        <f aca="false">(1.000001018*(1-K95*K95))/(1+K95*COS(RADIANS(N95)))</f>
        <v>1.00013484233758</v>
      </c>
      <c r="P95" s="0" t="n">
        <f aca="false">M95-0.00569-0.00478*SIN(RADIANS(125.04-1934.136*G95))</f>
        <v>14.6743240776533</v>
      </c>
      <c r="Q95" s="0" t="n">
        <f aca="false">23+(26+((21.448-G95*(46.815+G95*(0.00059-G95*0.001813))))/60)/60</f>
        <v>23.4367870277208</v>
      </c>
      <c r="R95" s="0" t="n">
        <f aca="false">Q95+0.00256*COS(RADIANS(125.04-1934.136*G95))</f>
        <v>23.4358031086221</v>
      </c>
      <c r="S95" s="0" t="n">
        <f aca="false">DEGREES(ATAN2(COS(RADIANS(P95)),COS(RADIANS(R95))*SIN(RADIANS(P95))))</f>
        <v>13.5100269766407</v>
      </c>
      <c r="T95" s="0" t="n">
        <f aca="false">DEGREES(ASIN(SIN(RADIANS(R95))*SIN(RADIANS(P95))))</f>
        <v>5.78250631731401</v>
      </c>
      <c r="U95" s="0" t="n">
        <f aca="false">TAN(RADIANS(R95/2))*TAN(RADIANS(R95/2))</f>
        <v>0.0430213580716912</v>
      </c>
      <c r="V95" s="0" t="n">
        <f aca="false">4*DEGREES(U95*SIN(2*RADIANS(I95))-2*K95*SIN(RADIANS(J95))+4*K95*U95*SIN(RADIANS(J95))*COS(2*RADIANS(I95))-0.5*U95*U95*SIN(4*RADIANS(I95))-1.25*K95*K95*SIN(2*RADIANS(J95)))</f>
        <v>-2.97562598773084</v>
      </c>
      <c r="W95" s="0" t="n">
        <f aca="false">DEGREES(ACOS(COS(RADIANS(90.833))/(COS(RADIANS($B$2))*COS(RADIANS(T95)))-TAN(RADIANS($B$2))*TAN(RADIANS(T95))))</f>
        <v>93.6184766041959</v>
      </c>
      <c r="X95" s="5" t="n">
        <f aca="false">(720-4*$B$3-V95+$B$4*60)/1440</f>
        <v>0.528360851380369</v>
      </c>
      <c r="Y95" s="5" t="n">
        <f aca="false">(X95*1440-W95*4)/1440</f>
        <v>0.268309527479825</v>
      </c>
      <c r="Z95" s="5" t="n">
        <f aca="false">(X95*1440+W95*4)/1440</f>
        <v>0.788412175280913</v>
      </c>
      <c r="AA95" s="0" t="n">
        <f aca="false">8*W95</f>
        <v>748.947812833567</v>
      </c>
      <c r="AB95" s="0" t="n">
        <f aca="false">MOD(E95*1440+V95+4*$B$3-60*$B$4,1440)</f>
        <v>679.160374012269</v>
      </c>
      <c r="AC95" s="0" t="n">
        <f aca="false">IF(AB95/4&lt;0,AB95/4+180,AB95/4-180)</f>
        <v>-10.2099064969327</v>
      </c>
      <c r="AD95" s="0" t="n">
        <f aca="false">DEGREES(ACOS(SIN(RADIANS($B$2))*SIN(RADIANS(T95))+COS(RADIANS($B$2))*COS(RADIANS(T95))*COS(RADIANS(AC95))))</f>
        <v>21.4761288210569</v>
      </c>
      <c r="AE95" s="0" t="n">
        <f aca="false">90-AD95</f>
        <v>68.5238711789431</v>
      </c>
      <c r="AF95" s="0" t="n">
        <f aca="false">IF(AE95&gt;85,0,IF(AE95&gt;5,58.1/TAN(RADIANS(AE95))-0.07/POWER(TAN(RADIANS(AE95)),3)+0.000086/POWER(TAN(RADIANS(AE95)),5),IF(AE95&gt;-0.575,1735+AE95*(-518.2+AE95*(103.4+AE95*(-12.79+AE95*0.711))),-20.772/TAN(RADIANS(AE95)))))/3600</f>
        <v>0.00634832749595553</v>
      </c>
      <c r="AG95" s="0" t="n">
        <f aca="false">AE95+AF95</f>
        <v>68.5302195064391</v>
      </c>
      <c r="AH95" s="0" t="n">
        <f aca="false">IF(AC95&gt;0,MOD(DEGREES(ACOS(((SIN(RADIANS($B$2))*COS(RADIANS(AD95)))-SIN(RADIANS(T95)))/(COS(RADIANS($B$2))*SIN(RADIANS(AD95)))))+180,360),MOD(540-DEGREES(ACOS(((SIN(RADIANS($B$2))*COS(RADIANS(AD95)))-SIN(RADIANS(T95)))/(COS(RADIANS($B$2))*SIN(RADIANS(AD95))))),360))</f>
        <v>151.204215015837</v>
      </c>
    </row>
    <row r="96" customFormat="false" ht="15" hidden="false" customHeight="false" outlineLevel="0" collapsed="false">
      <c r="D96" s="4" t="n">
        <f aca="false">D95+1</f>
        <v>43560</v>
      </c>
      <c r="E96" s="5" t="n">
        <f aca="false">$B$5</f>
        <v>0.5</v>
      </c>
      <c r="F96" s="6" t="n">
        <f aca="false">D96+2415018.5+E96-$B$4/24</f>
        <v>2458579.25</v>
      </c>
      <c r="G96" s="7" t="n">
        <f aca="false">(F96-2451545)/36525</f>
        <v>0.19258726899384</v>
      </c>
      <c r="I96" s="0" t="n">
        <f aca="false">MOD(280.46646+G96*(36000.76983 + G96*0.0003032),360)</f>
        <v>13.7564144811677</v>
      </c>
      <c r="J96" s="0" t="n">
        <f aca="false">357.52911+G96*(35999.05029 - 0.0001537*G96)</f>
        <v>7290.48788602229</v>
      </c>
      <c r="K96" s="0" t="n">
        <f aca="false">0.016708634-G96*(0.000042037+0.0000001267*G96)</f>
        <v>0.0167005335096885</v>
      </c>
      <c r="L96" s="0" t="n">
        <f aca="false">SIN(RADIANS(J96))*(1.914602-G96*(0.004817+0.000014*G96))+SIN(RADIANS(2*J96))*(0.019993-0.000101*G96)+SIN(RADIANS(3*J96))*0.000289</f>
        <v>1.91297536158296</v>
      </c>
      <c r="M96" s="0" t="n">
        <f aca="false">I96+L96</f>
        <v>15.6693898427506</v>
      </c>
      <c r="N96" s="0" t="n">
        <f aca="false">J96+L96</f>
        <v>7292.40086138387</v>
      </c>
      <c r="O96" s="0" t="n">
        <f aca="false">(1.000001018*(1-K96*K96))/(1+K96*COS(RADIANS(N96)))</f>
        <v>1.00042200174115</v>
      </c>
      <c r="P96" s="0" t="n">
        <f aca="false">M96-0.00569-0.00478*SIN(RADIANS(125.04-1934.136*G96))</f>
        <v>15.6592852975246</v>
      </c>
      <c r="Q96" s="0" t="n">
        <f aca="false">23+(26+((21.448-G96*(46.815+G96*(0.00059-G96*0.001813))))/60)/60</f>
        <v>23.4367866716859</v>
      </c>
      <c r="R96" s="0" t="n">
        <f aca="false">Q96+0.00256*COS(RADIANS(125.04-1934.136*G96))</f>
        <v>23.435804937272</v>
      </c>
      <c r="S96" s="0" t="n">
        <f aca="false">DEGREES(ATAN2(COS(RADIANS(P96)),COS(RADIANS(R96))*SIN(RADIANS(P96))))</f>
        <v>14.4236302519021</v>
      </c>
      <c r="T96" s="0" t="n">
        <f aca="false">DEGREES(ASIN(SIN(RADIANS(R96))*SIN(RADIANS(P96))))</f>
        <v>6.16266142777169</v>
      </c>
      <c r="U96" s="0" t="n">
        <f aca="false">TAN(RADIANS(R96/2))*TAN(RADIANS(R96/2))</f>
        <v>0.0430213649763658</v>
      </c>
      <c r="V96" s="0" t="n">
        <f aca="false">4*DEGREES(U96*SIN(2*RADIANS(I96))-2*K96*SIN(RADIANS(J96))+4*K96*U96*SIN(RADIANS(J96))*COS(2*RADIANS(I96))-0.5*U96*U96*SIN(4*RADIANS(I96))-1.25*K96*K96*SIN(2*RADIANS(J96)))</f>
        <v>-2.68827401705737</v>
      </c>
      <c r="W96" s="0" t="n">
        <f aca="false">DEGREES(ACOS(COS(RADIANS(90.833))/(COS(RADIANS($B$2))*COS(RADIANS(T96)))-TAN(RADIANS($B$2))*TAN(RADIANS(T96))))</f>
        <v>93.7978711506941</v>
      </c>
      <c r="X96" s="5" t="n">
        <f aca="false">(720-4*$B$3-V96+$B$4*60)/1440</f>
        <v>0.528161301400734</v>
      </c>
      <c r="Y96" s="5" t="n">
        <f aca="false">(X96*1440-W96*4)/1440</f>
        <v>0.267611659315473</v>
      </c>
      <c r="Z96" s="5" t="n">
        <f aca="false">(X96*1440+W96*4)/1440</f>
        <v>0.788710943485996</v>
      </c>
      <c r="AA96" s="0" t="n">
        <f aca="false">8*W96</f>
        <v>750.382969205553</v>
      </c>
      <c r="AB96" s="0" t="n">
        <f aca="false">MOD(E96*1440+V96+4*$B$3-60*$B$4,1440)</f>
        <v>679.447725982943</v>
      </c>
      <c r="AC96" s="0" t="n">
        <f aca="false">IF(AB96/4&lt;0,AB96/4+180,AB96/4-180)</f>
        <v>-10.1380685042643</v>
      </c>
      <c r="AD96" s="0" t="n">
        <f aca="false">DEGREES(ACOS(SIN(RADIANS($B$2))*SIN(RADIANS(T96))+COS(RADIANS($B$2))*COS(RADIANS(T96))*COS(RADIANS(AC96))))</f>
        <v>21.1034615661974</v>
      </c>
      <c r="AE96" s="0" t="n">
        <f aca="false">90-AD96</f>
        <v>68.8965384338026</v>
      </c>
      <c r="AF96" s="0" t="n">
        <f aca="false">IF(AE96&gt;85,0,IF(AE96&gt;5,58.1/TAN(RADIANS(AE96))-0.07/POWER(TAN(RADIANS(AE96)),3)+0.000086/POWER(TAN(RADIANS(AE96)),5),IF(AE96&gt;-0.575,1735+AE96*(-518.2+AE96*(103.4+AE96*(-12.79+AE96*0.711))),-20.772/TAN(RADIANS(AE96)))))/3600</f>
        <v>0.00622748163475037</v>
      </c>
      <c r="AG96" s="0" t="n">
        <f aca="false">AE96+AF96</f>
        <v>68.9027659154373</v>
      </c>
      <c r="AH96" s="0" t="n">
        <f aca="false">IF(AC96&gt;0,MOD(DEGREES(ACOS(((SIN(RADIANS($B$2))*COS(RADIANS(AD96)))-SIN(RADIANS(T96)))/(COS(RADIANS($B$2))*SIN(RADIANS(AD96)))))+180,360),MOD(540-DEGREES(ACOS(((SIN(RADIANS($B$2))*COS(RADIANS(AD96)))-SIN(RADIANS(T96)))/(COS(RADIANS($B$2))*SIN(RADIANS(AD96))))),360))</f>
        <v>150.918754043812</v>
      </c>
    </row>
    <row r="97" customFormat="false" ht="15" hidden="false" customHeight="false" outlineLevel="0" collapsed="false">
      <c r="D97" s="4" t="n">
        <f aca="false">D96+1</f>
        <v>43561</v>
      </c>
      <c r="E97" s="5" t="n">
        <f aca="false">$B$5</f>
        <v>0.5</v>
      </c>
      <c r="F97" s="6" t="n">
        <f aca="false">D97+2415018.5+E97-$B$4/24</f>
        <v>2458580.25</v>
      </c>
      <c r="G97" s="7" t="n">
        <f aca="false">(F97-2451545)/36525</f>
        <v>0.192614647501711</v>
      </c>
      <c r="I97" s="0" t="n">
        <f aca="false">MOD(280.46646+G97*(36000.76983 + G97*0.0003032),360)</f>
        <v>14.7420618445276</v>
      </c>
      <c r="J97" s="0" t="n">
        <f aca="false">357.52911+G97*(35999.05029 - 0.0001537*G97)</f>
        <v>7291.47348630239</v>
      </c>
      <c r="K97" s="0" t="n">
        <f aca="false">0.016708634-G97*(0.000042037+0.0000001267*G97)</f>
        <v>0.016700532357442</v>
      </c>
      <c r="L97" s="0" t="n">
        <f aca="false">SIN(RADIANS(J97))*(1.914602-G97*(0.004817+0.000014*G97))+SIN(RADIANS(2*J97))*(0.019993-0.000101*G97)+SIN(RADIANS(3*J97))*0.000289</f>
        <v>1.91172584971719</v>
      </c>
      <c r="M97" s="0" t="n">
        <f aca="false">I97+L97</f>
        <v>16.6537876942448</v>
      </c>
      <c r="N97" s="0" t="n">
        <f aca="false">J97+L97</f>
        <v>7293.38521215211</v>
      </c>
      <c r="O97" s="0" t="n">
        <f aca="false">(1.000001018*(1-K97*K97))/(1+K97*COS(RADIANS(N97)))</f>
        <v>1.00070895428064</v>
      </c>
      <c r="P97" s="0" t="n">
        <f aca="false">M97-0.00569-0.00478*SIN(RADIANS(125.04-1934.136*G97))</f>
        <v>16.6436814567379</v>
      </c>
      <c r="Q97" s="0" t="n">
        <f aca="false">23+(26+((21.448-G97*(46.815+G97*(0.00059-G97*0.001813))))/60)/60</f>
        <v>23.4367863156511</v>
      </c>
      <c r="R97" s="0" t="n">
        <f aca="false">Q97+0.00256*COS(RADIANS(125.04-1934.136*G97))</f>
        <v>23.4358067667605</v>
      </c>
      <c r="S97" s="0" t="n">
        <f aca="false">DEGREES(ATAN2(COS(RADIANS(P97)),COS(RADIANS(R97))*SIN(RADIANS(P97))))</f>
        <v>15.3380154918382</v>
      </c>
      <c r="T97" s="0" t="n">
        <f aca="false">DEGREES(ASIN(SIN(RADIANS(R97))*SIN(RADIANS(P97))))</f>
        <v>6.54104283601448</v>
      </c>
      <c r="U97" s="0" t="n">
        <f aca="false">TAN(RADIANS(R97/2))*TAN(RADIANS(R97/2))</f>
        <v>0.0430213718842074</v>
      </c>
      <c r="V97" s="0" t="n">
        <f aca="false">4*DEGREES(U97*SIN(2*RADIANS(I97))-2*K97*SIN(RADIANS(J97))+4*K97*U97*SIN(RADIANS(J97))*COS(2*RADIANS(I97))-0.5*U97*U97*SIN(4*RADIANS(I97))-1.25*K97*K97*SIN(2*RADIANS(J97)))</f>
        <v>-2.40408813136577</v>
      </c>
      <c r="W97" s="0" t="n">
        <f aca="false">DEGREES(ACOS(COS(RADIANS(90.833))/(COS(RADIANS($B$2))*COS(RADIANS(T97)))-TAN(RADIANS($B$2))*TAN(RADIANS(T97))))</f>
        <v>93.9767617125052</v>
      </c>
      <c r="X97" s="5" t="n">
        <f aca="false">(720-4*$B$3-V97+$B$4*60)/1440</f>
        <v>0.527963950091226</v>
      </c>
      <c r="Y97" s="5" t="n">
        <f aca="false">(X97*1440-W97*4)/1440</f>
        <v>0.266917389778712</v>
      </c>
      <c r="Z97" s="5" t="n">
        <f aca="false">(X97*1440+W97*4)/1440</f>
        <v>0.789010510403741</v>
      </c>
      <c r="AA97" s="0" t="n">
        <f aca="false">8*W97</f>
        <v>751.814093700042</v>
      </c>
      <c r="AB97" s="0" t="n">
        <f aca="false">MOD(E97*1440+V97+4*$B$3-60*$B$4,1440)</f>
        <v>679.731911868634</v>
      </c>
      <c r="AC97" s="0" t="n">
        <f aca="false">IF(AB97/4&lt;0,AB97/4+180,AB97/4-180)</f>
        <v>-10.0670220328414</v>
      </c>
      <c r="AD97" s="0" t="n">
        <f aca="false">DEGREES(ACOS(SIN(RADIANS($B$2))*SIN(RADIANS(T97))+COS(RADIANS($B$2))*COS(RADIANS(T97))*COS(RADIANS(AC97))))</f>
        <v>20.733263699178</v>
      </c>
      <c r="AE97" s="0" t="n">
        <f aca="false">90-AD97</f>
        <v>69.266736300822</v>
      </c>
      <c r="AF97" s="0" t="n">
        <f aca="false">IF(AE97&gt;85,0,IF(AE97&gt;5,58.1/TAN(RADIANS(AE97))-0.07/POWER(TAN(RADIANS(AE97)),3)+0.000086/POWER(TAN(RADIANS(AE97)),5),IF(AE97&gt;-0.575,1735+AE97*(-518.2+AE97*(103.4+AE97*(-12.79+AE97*0.711))),-20.772/TAN(RADIANS(AE97)))))/3600</f>
        <v>0.0061080332705844</v>
      </c>
      <c r="AG97" s="0" t="n">
        <f aca="false">AE97+AF97</f>
        <v>69.2728443340926</v>
      </c>
      <c r="AH97" s="0" t="n">
        <f aca="false">IF(AC97&gt;0,MOD(DEGREES(ACOS(((SIN(RADIANS($B$2))*COS(RADIANS(AD97)))-SIN(RADIANS(T97)))/(COS(RADIANS($B$2))*SIN(RADIANS(AD97)))))+180,360),MOD(540-DEGREES(ACOS(((SIN(RADIANS($B$2))*COS(RADIANS(AD97)))-SIN(RADIANS(T97)))/(COS(RADIANS($B$2))*SIN(RADIANS(AD97))))),360))</f>
        <v>150.623500044855</v>
      </c>
    </row>
    <row r="98" customFormat="false" ht="15" hidden="false" customHeight="false" outlineLevel="0" collapsed="false">
      <c r="D98" s="4" t="n">
        <f aca="false">D97+1</f>
        <v>43562</v>
      </c>
      <c r="E98" s="5" t="n">
        <f aca="false">$B$5</f>
        <v>0.5</v>
      </c>
      <c r="F98" s="6" t="n">
        <f aca="false">D98+2415018.5+E98-$B$4/24</f>
        <v>2458581.25</v>
      </c>
      <c r="G98" s="7" t="n">
        <f aca="false">(F98-2451545)/36525</f>
        <v>0.192642026009582</v>
      </c>
      <c r="I98" s="0" t="n">
        <f aca="false">MOD(280.46646+G98*(36000.76983 + G98*0.0003032),360)</f>
        <v>15.7277092078903</v>
      </c>
      <c r="J98" s="0" t="n">
        <f aca="false">357.52911+G98*(35999.05029 - 0.0001537*G98)</f>
        <v>7292.45908658249</v>
      </c>
      <c r="K98" s="0" t="n">
        <f aca="false">0.016708634-G98*(0.000042037+0.0000001267*G98)</f>
        <v>0.0167005312051952</v>
      </c>
      <c r="L98" s="0" t="n">
        <f aca="false">SIN(RADIANS(J98))*(1.914602-G98*(0.004817+0.000014*G98))+SIN(RADIANS(2*J98))*(0.019993-0.000101*G98)+SIN(RADIANS(3*J98))*0.000289</f>
        <v>1.90991225097411</v>
      </c>
      <c r="M98" s="0" t="n">
        <f aca="false">I98+L98</f>
        <v>17.6376214588644</v>
      </c>
      <c r="N98" s="0" t="n">
        <f aca="false">J98+L98</f>
        <v>7294.36899883347</v>
      </c>
      <c r="O98" s="0" t="n">
        <f aca="false">(1.000001018*(1-K98*K98))/(1+K98*COS(RADIANS(N98)))</f>
        <v>1.00099561540516</v>
      </c>
      <c r="P98" s="0" t="n">
        <f aca="false">M98-0.00569-0.00478*SIN(RADIANS(125.04-1934.136*G98))</f>
        <v>17.6275135328488</v>
      </c>
      <c r="Q98" s="0" t="n">
        <f aca="false">23+(26+((21.448-G98*(46.815+G98*(0.00059-G98*0.001813))))/60)/60</f>
        <v>23.4367859596162</v>
      </c>
      <c r="R98" s="0" t="n">
        <f aca="false">Q98+0.00256*COS(RADIANS(125.04-1934.136*G98))</f>
        <v>23.4358085970857</v>
      </c>
      <c r="S98" s="0" t="n">
        <f aca="false">DEGREES(ATAN2(COS(RADIANS(P98)),COS(RADIANS(R98))*SIN(RADIANS(P98))))</f>
        <v>16.2532583075985</v>
      </c>
      <c r="T98" s="0" t="n">
        <f aca="false">DEGREES(ASIN(SIN(RADIANS(R98))*SIN(RADIANS(P98))))</f>
        <v>6.91755494805006</v>
      </c>
      <c r="U98" s="0" t="n">
        <f aca="false">TAN(RADIANS(R98/2))*TAN(RADIANS(R98/2))</f>
        <v>0.0430213787952088</v>
      </c>
      <c r="V98" s="0" t="n">
        <f aca="false">4*DEGREES(U98*SIN(2*RADIANS(I98))-2*K98*SIN(RADIANS(J98))+4*K98*U98*SIN(RADIANS(J98))*COS(2*RADIANS(I98))-0.5*U98*U98*SIN(4*RADIANS(I98))-1.25*K98*K98*SIN(2*RADIANS(J98)))</f>
        <v>-2.12336444480664</v>
      </c>
      <c r="W98" s="0" t="n">
        <f aca="false">DEGREES(ACOS(COS(RADIANS(90.833))/(COS(RADIANS($B$2))*COS(RADIANS(T98)))-TAN(RADIANS($B$2))*TAN(RADIANS(T98))))</f>
        <v>94.1551163953689</v>
      </c>
      <c r="X98" s="5" t="n">
        <f aca="false">(720-4*$B$3-V98+$B$4*60)/1440</f>
        <v>0.527769003086671</v>
      </c>
      <c r="Y98" s="5" t="n">
        <f aca="false">(X98*1440-W98*4)/1440</f>
        <v>0.266227013099535</v>
      </c>
      <c r="Z98" s="5" t="n">
        <f aca="false">(X98*1440+W98*4)/1440</f>
        <v>0.789310993073807</v>
      </c>
      <c r="AA98" s="0" t="n">
        <f aca="false">8*W98</f>
        <v>753.240931162951</v>
      </c>
      <c r="AB98" s="0" t="n">
        <f aca="false">MOD(E98*1440+V98+4*$B$3-60*$B$4,1440)</f>
        <v>680.012635555193</v>
      </c>
      <c r="AC98" s="0" t="n">
        <f aca="false">IF(AB98/4&lt;0,AB98/4+180,AB98/4-180)</f>
        <v>-9.99684111120166</v>
      </c>
      <c r="AD98" s="0" t="n">
        <f aca="false">DEGREES(ACOS(SIN(RADIANS($B$2))*SIN(RADIANS(T98))+COS(RADIANS($B$2))*COS(RADIANS(T98))*COS(RADIANS(AC98))))</f>
        <v>20.3656823174103</v>
      </c>
      <c r="AE98" s="0" t="n">
        <f aca="false">90-AD98</f>
        <v>69.6343176825897</v>
      </c>
      <c r="AF98" s="0" t="n">
        <f aca="false">IF(AE98&gt;85,0,IF(AE98&gt;5,58.1/TAN(RADIANS(AE98))-0.07/POWER(TAN(RADIANS(AE98)),3)+0.000086/POWER(TAN(RADIANS(AE98)),5),IF(AE98&gt;-0.575,1735+AE98*(-518.2+AE98*(103.4+AE98*(-12.79+AE98*0.711))),-20.772/TAN(RADIANS(AE98)))))/3600</f>
        <v>0.0059900035014144</v>
      </c>
      <c r="AG98" s="0" t="n">
        <f aca="false">AE98+AF98</f>
        <v>69.6403076860912</v>
      </c>
      <c r="AH98" s="0" t="n">
        <f aca="false">IF(AC98&gt;0,MOD(DEGREES(ACOS(((SIN(RADIANS($B$2))*COS(RADIANS(AD98)))-SIN(RADIANS(T98)))/(COS(RADIANS($B$2))*SIN(RADIANS(AD98)))))+180,360),MOD(540-DEGREES(ACOS(((SIN(RADIANS($B$2))*COS(RADIANS(AD98)))-SIN(RADIANS(T98)))/(COS(RADIANS($B$2))*SIN(RADIANS(AD98))))),360))</f>
        <v>150.31794044243</v>
      </c>
    </row>
    <row r="99" customFormat="false" ht="15" hidden="false" customHeight="false" outlineLevel="0" collapsed="false">
      <c r="D99" s="4" t="n">
        <f aca="false">D98+1</f>
        <v>43563</v>
      </c>
      <c r="E99" s="5" t="n">
        <f aca="false">$B$5</f>
        <v>0.5</v>
      </c>
      <c r="F99" s="6" t="n">
        <f aca="false">D99+2415018.5+E99-$B$4/24</f>
        <v>2458582.25</v>
      </c>
      <c r="G99" s="7" t="n">
        <f aca="false">(F99-2451545)/36525</f>
        <v>0.192669404517454</v>
      </c>
      <c r="I99" s="0" t="n">
        <f aca="false">MOD(280.46646+G99*(36000.76983 + G99*0.0003032),360)</f>
        <v>16.7133565712538</v>
      </c>
      <c r="J99" s="0" t="n">
        <f aca="false">357.52911+G99*(35999.05029 - 0.0001537*G99)</f>
        <v>7293.4446868626</v>
      </c>
      <c r="K99" s="0" t="n">
        <f aca="false">0.016708634-G99*(0.000042037+0.0000001267*G99)</f>
        <v>0.0167005300529483</v>
      </c>
      <c r="L99" s="0" t="n">
        <f aca="false">SIN(RADIANS(J99))*(1.914602-G99*(0.004817+0.000014*G99))+SIN(RADIANS(2*J99))*(0.019993-0.000101*G99)+SIN(RADIANS(3*J99))*0.000289</f>
        <v>1.90753570692303</v>
      </c>
      <c r="M99" s="0" t="n">
        <f aca="false">I99+L99</f>
        <v>18.6208922781769</v>
      </c>
      <c r="N99" s="0" t="n">
        <f aca="false">J99+L99</f>
        <v>7295.35222256952</v>
      </c>
      <c r="O99" s="0" t="n">
        <f aca="false">(1.000001018*(1-K99*K99))/(1+K99*COS(RADIANS(N99)))</f>
        <v>1.00128190079489</v>
      </c>
      <c r="P99" s="0" t="n">
        <f aca="false">M99-0.00569-0.00478*SIN(RADIANS(125.04-1934.136*G99))</f>
        <v>18.6107826674264</v>
      </c>
      <c r="Q99" s="0" t="n">
        <f aca="false">23+(26+((21.448-G99*(46.815+G99*(0.00059-G99*0.001813))))/60)/60</f>
        <v>23.4367856035813</v>
      </c>
      <c r="R99" s="0" t="n">
        <f aca="false">Q99+0.00256*COS(RADIANS(125.04-1934.136*G99))</f>
        <v>23.4358104282457</v>
      </c>
      <c r="S99" s="0" t="n">
        <f aca="false">DEGREES(ATAN2(COS(RADIANS(P99)),COS(RADIANS(R99))*SIN(RADIANS(P99))))</f>
        <v>17.1694332504783</v>
      </c>
      <c r="T99" s="0" t="n">
        <f aca="false">DEGREES(ASIN(SIN(RADIANS(R99))*SIN(RADIANS(P99))))</f>
        <v>7.2921024107656</v>
      </c>
      <c r="U99" s="0" t="n">
        <f aca="false">TAN(RADIANS(R99/2))*TAN(RADIANS(R99/2))</f>
        <v>0.043021385709363</v>
      </c>
      <c r="V99" s="0" t="n">
        <f aca="false">4*DEGREES(U99*SIN(2*RADIANS(I99))-2*K99*SIN(RADIANS(J99))+4*K99*U99*SIN(RADIANS(J99))*COS(2*RADIANS(I99))-0.5*U99*U99*SIN(4*RADIANS(I99))-1.25*K99*K99*SIN(2*RADIANS(J99)))</f>
        <v>-1.8463949807915</v>
      </c>
      <c r="W99" s="0" t="n">
        <f aca="false">DEGREES(ACOS(COS(RADIANS(90.833))/(COS(RADIANS($B$2))*COS(RADIANS(T99)))-TAN(RADIANS($B$2))*TAN(RADIANS(T99))))</f>
        <v>94.3329026926828</v>
      </c>
      <c r="X99" s="5" t="n">
        <f aca="false">(720-4*$B$3-V99+$B$4*60)/1440</f>
        <v>0.527576663181105</v>
      </c>
      <c r="Y99" s="5" t="n">
        <f aca="false">(X99*1440-W99*4)/1440</f>
        <v>0.265540822368097</v>
      </c>
      <c r="Z99" s="5" t="n">
        <f aca="false">(X99*1440+W99*4)/1440</f>
        <v>0.789612503994113</v>
      </c>
      <c r="AA99" s="0" t="n">
        <f aca="false">8*W99</f>
        <v>754.663221541462</v>
      </c>
      <c r="AB99" s="0" t="n">
        <f aca="false">MOD(E99*1440+V99+4*$B$3-60*$B$4,1440)</f>
        <v>680.289605019209</v>
      </c>
      <c r="AC99" s="0" t="n">
        <f aca="false">IF(AB99/4&lt;0,AB99/4+180,AB99/4-180)</f>
        <v>-9.92759874519788</v>
      </c>
      <c r="AD99" s="0" t="n">
        <f aca="false">DEGREES(ACOS(SIN(RADIANS($B$2))*SIN(RADIANS(T99))+COS(RADIANS($B$2))*COS(RADIANS(T99))*COS(RADIANS(AC99))))</f>
        <v>20.0008658393038</v>
      </c>
      <c r="AE99" s="0" t="n">
        <f aca="false">90-AD99</f>
        <v>69.9991341606962</v>
      </c>
      <c r="AF99" s="0" t="n">
        <f aca="false">IF(AE99&gt;85,0,IF(AE99&gt;5,58.1/TAN(RADIANS(AE99))-0.07/POWER(TAN(RADIANS(AE99)),3)+0.000086/POWER(TAN(RADIANS(AE99)),5),IF(AE99&gt;-0.575,1735+AE99*(-518.2+AE99*(103.4+AE99*(-12.79+AE99*0.711))),-20.772/TAN(RADIANS(AE99)))))/3600</f>
        <v>0.00587341383990909</v>
      </c>
      <c r="AG99" s="0" t="n">
        <f aca="false">AE99+AF99</f>
        <v>70.0050075745361</v>
      </c>
      <c r="AH99" s="0" t="n">
        <f aca="false">IF(AC99&gt;0,MOD(DEGREES(ACOS(((SIN(RADIANS($B$2))*COS(RADIANS(AD99)))-SIN(RADIANS(T99)))/(COS(RADIANS($B$2))*SIN(RADIANS(AD99)))))+180,360),MOD(540-DEGREES(ACOS(((SIN(RADIANS($B$2))*COS(RADIANS(AD99)))-SIN(RADIANS(T99)))/(COS(RADIANS($B$2))*SIN(RADIANS(AD99))))),360))</f>
        <v>150.001544433434</v>
      </c>
    </row>
    <row r="100" customFormat="false" ht="15" hidden="false" customHeight="false" outlineLevel="0" collapsed="false">
      <c r="D100" s="4" t="n">
        <f aca="false">D99+1</f>
        <v>43564</v>
      </c>
      <c r="E100" s="5" t="n">
        <f aca="false">$B$5</f>
        <v>0.5</v>
      </c>
      <c r="F100" s="6" t="n">
        <f aca="false">D100+2415018.5+E100-$B$4/24</f>
        <v>2458583.25</v>
      </c>
      <c r="G100" s="7" t="n">
        <f aca="false">(F100-2451545)/36525</f>
        <v>0.192696783025325</v>
      </c>
      <c r="I100" s="0" t="n">
        <f aca="false">MOD(280.46646+G100*(36000.76983 + G100*0.0003032),360)</f>
        <v>17.6990039346174</v>
      </c>
      <c r="J100" s="0" t="n">
        <f aca="false">357.52911+G100*(35999.05029 - 0.0001537*G100)</f>
        <v>7294.4302871427</v>
      </c>
      <c r="K100" s="0" t="n">
        <f aca="false">0.016708634-G100*(0.000042037+0.0000001267*G100)</f>
        <v>0.0167005289007012</v>
      </c>
      <c r="L100" s="0" t="n">
        <f aca="false">SIN(RADIANS(J100))*(1.914602-G100*(0.004817+0.000014*G100))+SIN(RADIANS(2*J100))*(0.019993-0.000101*G100)+SIN(RADIANS(3*J100))*0.000289</f>
        <v>1.90459752210367</v>
      </c>
      <c r="M100" s="0" t="n">
        <f aca="false">I100+L100</f>
        <v>19.6036014567211</v>
      </c>
      <c r="N100" s="0" t="n">
        <f aca="false">J100+L100</f>
        <v>7296.3348846648</v>
      </c>
      <c r="O100" s="0" t="n">
        <f aca="false">(1.000001018*(1-K100*K100))/(1+K100*COS(RADIANS(N100)))</f>
        <v>1.00156772638523</v>
      </c>
      <c r="P100" s="0" t="n">
        <f aca="false">M100-0.00569-0.00478*SIN(RADIANS(125.04-1934.136*G100))</f>
        <v>19.5934901650108</v>
      </c>
      <c r="Q100" s="0" t="n">
        <f aca="false">23+(26+((21.448-G100*(46.815+G100*(0.00059-G100*0.001813))))/60)/60</f>
        <v>23.4367852475464</v>
      </c>
      <c r="R100" s="0" t="n">
        <f aca="false">Q100+0.00256*COS(RADIANS(125.04-1934.136*G100))</f>
        <v>23.4358122602388</v>
      </c>
      <c r="S100" s="0" t="n">
        <f aca="false">DEGREES(ATAN2(COS(RADIANS(P100)),COS(RADIANS(R100))*SIN(RADIANS(P100))))</f>
        <v>18.0866137537573</v>
      </c>
      <c r="T100" s="0" t="n">
        <f aca="false">DEGREES(ASIN(SIN(RADIANS(R100))*SIN(RADIANS(P100))))</f>
        <v>7.66459010720288</v>
      </c>
      <c r="U100" s="0" t="n">
        <f aca="false">TAN(RADIANS(R100/2))*TAN(RADIANS(R100/2))</f>
        <v>0.043021392626663</v>
      </c>
      <c r="V100" s="0" t="n">
        <f aca="false">4*DEGREES(U100*SIN(2*RADIANS(I100))-2*K100*SIN(RADIANS(J100))+4*K100*U100*SIN(RADIANS(J100))*COS(2*RADIANS(I100))-0.5*U100*U100*SIN(4*RADIANS(I100))-1.25*K100*K100*SIN(2*RADIANS(J100)))</f>
        <v>-1.57346748179315</v>
      </c>
      <c r="W100" s="0" t="n">
        <f aca="false">DEGREES(ACOS(COS(RADIANS(90.833))/(COS(RADIANS($B$2))*COS(RADIANS(T100)))-TAN(RADIANS($B$2))*TAN(RADIANS(T100))))</f>
        <v>94.5100874509026</v>
      </c>
      <c r="X100" s="5" t="n">
        <f aca="false">(720-4*$B$3-V100+$B$4*60)/1440</f>
        <v>0.52738713019569</v>
      </c>
      <c r="Y100" s="5" t="n">
        <f aca="false">(X100*1440-W100*4)/1440</f>
        <v>0.264859109498738</v>
      </c>
      <c r="Z100" s="5" t="n">
        <f aca="false">(X100*1440+W100*4)/1440</f>
        <v>0.789915150892641</v>
      </c>
      <c r="AA100" s="0" t="n">
        <f aca="false">8*W100</f>
        <v>756.080699607221</v>
      </c>
      <c r="AB100" s="0" t="n">
        <f aca="false">MOD(E100*1440+V100+4*$B$3-60*$B$4,1440)</f>
        <v>680.562532518207</v>
      </c>
      <c r="AC100" s="0" t="n">
        <f aca="false">IF(AB100/4&lt;0,AB100/4+180,AB100/4-180)</f>
        <v>-9.8593668704483</v>
      </c>
      <c r="AD100" s="0" t="n">
        <f aca="false">DEGREES(ACOS(SIN(RADIANS($B$2))*SIN(RADIANS(T100))+COS(RADIANS($B$2))*COS(RADIANS(T100))*COS(RADIANS(AC100))))</f>
        <v>19.6389640760808</v>
      </c>
      <c r="AE100" s="0" t="n">
        <f aca="false">90-AD100</f>
        <v>70.3610359239192</v>
      </c>
      <c r="AF100" s="0" t="n">
        <f aca="false">IF(AE100&gt;85,0,IF(AE100&gt;5,58.1/TAN(RADIANS(AE100))-0.07/POWER(TAN(RADIANS(AE100)),3)+0.000086/POWER(TAN(RADIANS(AE100)),5),IF(AE100&gt;-0.575,1735+AE100*(-518.2+AE100*(103.4+AE100*(-12.79+AE100*0.711))),-20.772/TAN(RADIANS(AE100)))))/3600</f>
        <v>0.00575828626388469</v>
      </c>
      <c r="AG100" s="0" t="n">
        <f aca="false">AE100+AF100</f>
        <v>70.3667942101831</v>
      </c>
      <c r="AH100" s="0" t="n">
        <f aca="false">IF(AC100&gt;0,MOD(DEGREES(ACOS(((SIN(RADIANS($B$2))*COS(RADIANS(AD100)))-SIN(RADIANS(T100)))/(COS(RADIANS($B$2))*SIN(RADIANS(AD100)))))+180,360),MOD(540-DEGREES(ACOS(((SIN(RADIANS($B$2))*COS(RADIANS(AD100)))-SIN(RADIANS(T100)))/(COS(RADIANS($B$2))*SIN(RADIANS(AD100))))),360))</f>
        <v>149.673762914296</v>
      </c>
    </row>
    <row r="101" customFormat="false" ht="15" hidden="false" customHeight="false" outlineLevel="0" collapsed="false">
      <c r="D101" s="4" t="n">
        <f aca="false">D100+1</f>
        <v>43565</v>
      </c>
      <c r="E101" s="5" t="n">
        <f aca="false">$B$5</f>
        <v>0.5</v>
      </c>
      <c r="F101" s="6" t="n">
        <f aca="false">D101+2415018.5+E101-$B$4/24</f>
        <v>2458584.25</v>
      </c>
      <c r="G101" s="7" t="n">
        <f aca="false">(F101-2451545)/36525</f>
        <v>0.192724161533196</v>
      </c>
      <c r="I101" s="0" t="n">
        <f aca="false">MOD(280.46646+G101*(36000.76983 + G101*0.0003032),360)</f>
        <v>18.684651297981</v>
      </c>
      <c r="J101" s="0" t="n">
        <f aca="false">357.52911+G101*(35999.05029 - 0.0001537*G101)</f>
        <v>7295.4158874228</v>
      </c>
      <c r="K101" s="0" t="n">
        <f aca="false">0.016708634-G101*(0.000042037+0.0000001267*G101)</f>
        <v>0.0167005277484539</v>
      </c>
      <c r="L101" s="0" t="n">
        <f aca="false">SIN(RADIANS(J101))*(1.914602-G101*(0.004817+0.000014*G101))+SIN(RADIANS(2*J101))*(0.019993-0.000101*G101)+SIN(RADIANS(3*J101))*0.000289</f>
        <v>1.90109916293657</v>
      </c>
      <c r="M101" s="0" t="n">
        <f aca="false">I101+L101</f>
        <v>20.5857504609175</v>
      </c>
      <c r="N101" s="0" t="n">
        <f aca="false">J101+L101</f>
        <v>7297.31698658574</v>
      </c>
      <c r="O101" s="0" t="n">
        <f aca="false">(1.000001018*(1-K101*K101))/(1+K101*COS(RADIANS(N101)))</f>
        <v>1.00185300839051</v>
      </c>
      <c r="P101" s="0" t="n">
        <f aca="false">M101-0.00569-0.00478*SIN(RADIANS(125.04-1934.136*G101))</f>
        <v>20.575637492024</v>
      </c>
      <c r="Q101" s="0" t="n">
        <f aca="false">23+(26+((21.448-G101*(46.815+G101*(0.00059-G101*0.001813))))/60)/60</f>
        <v>23.4367848915116</v>
      </c>
      <c r="R101" s="0" t="n">
        <f aca="false">Q101+0.00256*COS(RADIANS(125.04-1934.136*G101))</f>
        <v>23.4358140930629</v>
      </c>
      <c r="S101" s="0" t="n">
        <f aca="false">DEGREES(ATAN2(COS(RADIANS(P101)),COS(RADIANS(R101))*SIN(RADIANS(P101))))</f>
        <v>19.0048720738292</v>
      </c>
      <c r="T101" s="0" t="n">
        <f aca="false">DEGREES(ASIN(SIN(RADIANS(R101))*SIN(RADIANS(P101))))</f>
        <v>8.03492315279026</v>
      </c>
      <c r="U101" s="0" t="n">
        <f aca="false">TAN(RADIANS(R101/2))*TAN(RADIANS(R101/2))</f>
        <v>0.0430213995471018</v>
      </c>
      <c r="V101" s="0" t="n">
        <f aca="false">4*DEGREES(U101*SIN(2*RADIANS(I101))-2*K101*SIN(RADIANS(J101))+4*K101*U101*SIN(RADIANS(J101))*COS(2*RADIANS(I101))-0.5*U101*U101*SIN(4*RADIANS(I101))-1.25*K101*K101*SIN(2*RADIANS(J101)))</f>
        <v>-1.30486521263854</v>
      </c>
      <c r="W101" s="0" t="n">
        <f aca="false">DEGREES(ACOS(COS(RADIANS(90.833))/(COS(RADIANS($B$2))*COS(RADIANS(T101)))-TAN(RADIANS($B$2))*TAN(RADIANS(T101))))</f>
        <v>94.6866368361063</v>
      </c>
      <c r="X101" s="5" t="n">
        <f aca="false">(720-4*$B$3-V101+$B$4*60)/1440</f>
        <v>0.52720060084211</v>
      </c>
      <c r="Y101" s="5" t="n">
        <f aca="false">(X101*1440-W101*4)/1440</f>
        <v>0.264182165186259</v>
      </c>
      <c r="Z101" s="5" t="n">
        <f aca="false">(X101*1440+W101*4)/1440</f>
        <v>0.790219036497961</v>
      </c>
      <c r="AA101" s="0" t="n">
        <f aca="false">8*W101</f>
        <v>757.49309468885</v>
      </c>
      <c r="AB101" s="0" t="n">
        <f aca="false">MOD(E101*1440+V101+4*$B$3-60*$B$4,1440)</f>
        <v>680.831134787361</v>
      </c>
      <c r="AC101" s="0" t="n">
        <f aca="false">IF(AB101/4&lt;0,AB101/4+180,AB101/4-180)</f>
        <v>-9.79221630315965</v>
      </c>
      <c r="AD101" s="0" t="n">
        <f aca="false">DEGREES(ACOS(SIN(RADIANS($B$2))*SIN(RADIANS(T101))+COS(RADIANS($B$2))*COS(RADIANS(T101))*COS(RADIANS(AC101))))</f>
        <v>19.2801283030014</v>
      </c>
      <c r="AE101" s="0" t="n">
        <f aca="false">90-AD101</f>
        <v>70.7198716969986</v>
      </c>
      <c r="AF101" s="0" t="n">
        <f aca="false">IF(AE101&gt;85,0,IF(AE101&gt;5,58.1/TAN(RADIANS(AE101))-0.07/POWER(TAN(RADIANS(AE101)),3)+0.000086/POWER(TAN(RADIANS(AE101)),5),IF(AE101&gt;-0.575,1735+AE101*(-518.2+AE101*(103.4+AE101*(-12.79+AE101*0.711))),-20.772/TAN(RADIANS(AE101)))))/3600</f>
        <v>0.00564464326516967</v>
      </c>
      <c r="AG101" s="0" t="n">
        <f aca="false">AE101+AF101</f>
        <v>70.7255163402638</v>
      </c>
      <c r="AH101" s="0" t="n">
        <f aca="false">IF(AC101&gt;0,MOD(DEGREES(ACOS(((SIN(RADIANS($B$2))*COS(RADIANS(AD101)))-SIN(RADIANS(T101)))/(COS(RADIANS($B$2))*SIN(RADIANS(AD101)))))+180,360),MOD(540-DEGREES(ACOS(((SIN(RADIANS($B$2))*COS(RADIANS(AD101)))-SIN(RADIANS(T101)))/(COS(RADIANS($B$2))*SIN(RADIANS(AD101))))),360))</f>
        <v>149.334028518124</v>
      </c>
    </row>
    <row r="102" customFormat="false" ht="15" hidden="false" customHeight="false" outlineLevel="0" collapsed="false">
      <c r="D102" s="4" t="n">
        <f aca="false">D101+1</f>
        <v>43566</v>
      </c>
      <c r="E102" s="5" t="n">
        <f aca="false">$B$5</f>
        <v>0.5</v>
      </c>
      <c r="F102" s="6" t="n">
        <f aca="false">D102+2415018.5+E102-$B$4/24</f>
        <v>2458585.25</v>
      </c>
      <c r="G102" s="7" t="n">
        <f aca="false">(F102-2451545)/36525</f>
        <v>0.192751540041068</v>
      </c>
      <c r="I102" s="0" t="n">
        <f aca="false">MOD(280.46646+G102*(36000.76983 + G102*0.0003032),360)</f>
        <v>19.6702986613454</v>
      </c>
      <c r="J102" s="0" t="n">
        <f aca="false">357.52911+G102*(35999.05029 - 0.0001537*G102)</f>
        <v>7296.40148770291</v>
      </c>
      <c r="K102" s="0" t="n">
        <f aca="false">0.016708634-G102*(0.000042037+0.0000001267*G102)</f>
        <v>0.0167005265962064</v>
      </c>
      <c r="L102" s="0" t="n">
        <f aca="false">SIN(RADIANS(J102))*(1.914602-G102*(0.004817+0.000014*G102))+SIN(RADIANS(2*J102))*(0.019993-0.000101*G102)+SIN(RADIANS(3*J102))*0.000289</f>
        <v>1.89704225659338</v>
      </c>
      <c r="M102" s="0" t="n">
        <f aca="false">I102+L102</f>
        <v>21.5673409179388</v>
      </c>
      <c r="N102" s="0" t="n">
        <f aca="false">J102+L102</f>
        <v>7298.2985299595</v>
      </c>
      <c r="O102" s="0" t="n">
        <f aca="false">(1.000001018*(1-K102*K102))/(1+K102*COS(RADIANS(N102)))</f>
        <v>1.00213766332761</v>
      </c>
      <c r="P102" s="0" t="n">
        <f aca="false">M102-0.00569-0.00478*SIN(RADIANS(125.04-1934.136*G102))</f>
        <v>21.5572262756401</v>
      </c>
      <c r="Q102" s="0" t="n">
        <f aca="false">23+(26+((21.448-G102*(46.815+G102*(0.00059-G102*0.001813))))/60)/60</f>
        <v>23.4367845354767</v>
      </c>
      <c r="R102" s="0" t="n">
        <f aca="false">Q102+0.00256*COS(RADIANS(125.04-1934.136*G102))</f>
        <v>23.4358159267163</v>
      </c>
      <c r="S102" s="0" t="n">
        <f aca="false">DEGREES(ATAN2(COS(RADIANS(P102)),COS(RADIANS(R102))*SIN(RADIANS(P102))))</f>
        <v>19.9242792305989</v>
      </c>
      <c r="T102" s="0" t="n">
        <f aca="false">DEGREES(ASIN(SIN(RADIANS(R102))*SIN(RADIANS(P102))))</f>
        <v>8.40300689259247</v>
      </c>
      <c r="U102" s="0" t="n">
        <f aca="false">TAN(RADIANS(R102/2))*TAN(RADIANS(R102/2))</f>
        <v>0.0430214064706722</v>
      </c>
      <c r="V102" s="0" t="n">
        <f aca="false">4*DEGREES(U102*SIN(2*RADIANS(I102))-2*K102*SIN(RADIANS(J102))+4*K102*U102*SIN(RADIANS(J102))*COS(2*RADIANS(I102))-0.5*U102*U102*SIN(4*RADIANS(I102))-1.25*K102*K102*SIN(2*RADIANS(J102)))</f>
        <v>-1.0408667569294</v>
      </c>
      <c r="W102" s="0" t="n">
        <f aca="false">DEGREES(ACOS(COS(RADIANS(90.833))/(COS(RADIANS($B$2))*COS(RADIANS(T102)))-TAN(RADIANS($B$2))*TAN(RADIANS(T102))))</f>
        <v>94.8625163018019</v>
      </c>
      <c r="X102" s="5" t="n">
        <f aca="false">(720-4*$B$3-V102+$B$4*60)/1440</f>
        <v>0.527017268581201</v>
      </c>
      <c r="Y102" s="5" t="n">
        <f aca="false">(X102*1440-W102*4)/1440</f>
        <v>0.263510278853973</v>
      </c>
      <c r="Z102" s="5" t="n">
        <f aca="false">(X102*1440+W102*4)/1440</f>
        <v>0.790524258308428</v>
      </c>
      <c r="AA102" s="0" t="n">
        <f aca="false">8*W102</f>
        <v>758.900130414415</v>
      </c>
      <c r="AB102" s="0" t="n">
        <f aca="false">MOD(E102*1440+V102+4*$B$3-60*$B$4,1440)</f>
        <v>681.095133243071</v>
      </c>
      <c r="AC102" s="0" t="n">
        <f aca="false">IF(AB102/4&lt;0,AB102/4+180,AB102/4-180)</f>
        <v>-9.72621668923233</v>
      </c>
      <c r="AD102" s="0" t="n">
        <f aca="false">DEGREES(ACOS(SIN(RADIANS($B$2))*SIN(RADIANS(T102))+COS(RADIANS($B$2))*COS(RADIANS(T102))*COS(RADIANS(AC102))))</f>
        <v>18.9245113291037</v>
      </c>
      <c r="AE102" s="0" t="n">
        <f aca="false">90-AD102</f>
        <v>71.0754886708963</v>
      </c>
      <c r="AF102" s="0" t="n">
        <f aca="false">IF(AE102&gt;85,0,IF(AE102&gt;5,58.1/TAN(RADIANS(AE102))-0.07/POWER(TAN(RADIANS(AE102)),3)+0.000086/POWER(TAN(RADIANS(AE102)),5),IF(AE102&gt;-0.575,1735+AE102*(-518.2+AE102*(103.4+AE102*(-12.79+AE102*0.711))),-20.772/TAN(RADIANS(AE102)))))/3600</f>
        <v>0.0055325078966786</v>
      </c>
      <c r="AG102" s="0" t="n">
        <f aca="false">AE102+AF102</f>
        <v>71.081021178793</v>
      </c>
      <c r="AH102" s="0" t="n">
        <f aca="false">IF(AC102&gt;0,MOD(DEGREES(ACOS(((SIN(RADIANS($B$2))*COS(RADIANS(AD102)))-SIN(RADIANS(T102)))/(COS(RADIANS($B$2))*SIN(RADIANS(AD102)))))+180,360),MOD(540-DEGREES(ACOS(((SIN(RADIANS($B$2))*COS(RADIANS(AD102)))-SIN(RADIANS(T102)))/(COS(RADIANS($B$2))*SIN(RADIANS(AD102))))),360))</f>
        <v>148.981755783501</v>
      </c>
    </row>
    <row r="103" customFormat="false" ht="15" hidden="false" customHeight="false" outlineLevel="0" collapsed="false">
      <c r="D103" s="4" t="n">
        <f aca="false">D102+1</f>
        <v>43567</v>
      </c>
      <c r="E103" s="5" t="n">
        <f aca="false">$B$5</f>
        <v>0.5</v>
      </c>
      <c r="F103" s="6" t="n">
        <f aca="false">D103+2415018.5+E103-$B$4/24</f>
        <v>2458586.25</v>
      </c>
      <c r="G103" s="7" t="n">
        <f aca="false">(F103-2451545)/36525</f>
        <v>0.192778918548939</v>
      </c>
      <c r="I103" s="0" t="n">
        <f aca="false">MOD(280.46646+G103*(36000.76983 + G103*0.0003032),360)</f>
        <v>20.6559460247099</v>
      </c>
      <c r="J103" s="0" t="n">
        <f aca="false">357.52911+G103*(35999.05029 - 0.0001537*G103)</f>
        <v>7297.38708798301</v>
      </c>
      <c r="K103" s="0" t="n">
        <f aca="false">0.016708634-G103*(0.000042037+0.0000001267*G103)</f>
        <v>0.0167005254439587</v>
      </c>
      <c r="L103" s="0" t="n">
        <f aca="false">SIN(RADIANS(J103))*(1.914602-G103*(0.004817+0.000014*G103))+SIN(RADIANS(2*J103))*(0.019993-0.000101*G103)+SIN(RADIANS(3*J103))*0.000289</f>
        <v>1.89242858982812</v>
      </c>
      <c r="M103" s="0" t="n">
        <f aca="false">I103+L103</f>
        <v>22.548374614538</v>
      </c>
      <c r="N103" s="0" t="n">
        <f aca="false">J103+L103</f>
        <v>7299.27951657284</v>
      </c>
      <c r="O103" s="0" t="n">
        <f aca="false">(1.000001018*(1-K103*K103))/(1+K103*COS(RADIANS(N103)))</f>
        <v>1.00242160803922</v>
      </c>
      <c r="P103" s="0" t="n">
        <f aca="false">M103-0.00569-0.00478*SIN(RADIANS(125.04-1934.136*G103))</f>
        <v>22.5382583026135</v>
      </c>
      <c r="Q103" s="0" t="n">
        <f aca="false">23+(26+((21.448-G103*(46.815+G103*(0.00059-G103*0.001813))))/60)/60</f>
        <v>23.4367841794418</v>
      </c>
      <c r="R103" s="0" t="n">
        <f aca="false">Q103+0.00256*COS(RADIANS(125.04-1934.136*G103))</f>
        <v>23.435817761197</v>
      </c>
      <c r="S103" s="0" t="n">
        <f aca="false">DEGREES(ATAN2(COS(RADIANS(P103)),COS(RADIANS(R103))*SIN(RADIANS(P103))))</f>
        <v>20.8449049471232</v>
      </c>
      <c r="T103" s="0" t="n">
        <f aca="false">DEGREES(ASIN(SIN(RADIANS(R103))*SIN(RADIANS(P103))))</f>
        <v>8.76874689963547</v>
      </c>
      <c r="U103" s="0" t="n">
        <f aca="false">TAN(RADIANS(R103/2))*TAN(RADIANS(R103/2))</f>
        <v>0.0430214133973672</v>
      </c>
      <c r="V103" s="0" t="n">
        <f aca="false">4*DEGREES(U103*SIN(2*RADIANS(I103))-2*K103*SIN(RADIANS(J103))+4*K103*U103*SIN(RADIANS(J103))*COS(2*RADIANS(I103))-0.5*U103*U103*SIN(4*RADIANS(I103))-1.25*K103*K103*SIN(2*RADIANS(J103)))</f>
        <v>-0.781745806301504</v>
      </c>
      <c r="W103" s="0" t="n">
        <f aca="false">DEGREES(ACOS(COS(RADIANS(90.833))/(COS(RADIANS($B$2))*COS(RADIANS(T103)))-TAN(RADIANS($B$2))*TAN(RADIANS(T103))))</f>
        <v>95.0376905580631</v>
      </c>
      <c r="X103" s="5" t="n">
        <f aca="false">(720-4*$B$3-V103+$B$4*60)/1440</f>
        <v>0.526837323476598</v>
      </c>
      <c r="Y103" s="5" t="n">
        <f aca="false">(X103*1440-W103*4)/1440</f>
        <v>0.26284373859309</v>
      </c>
      <c r="Z103" s="5" t="n">
        <f aca="false">(X103*1440+W103*4)/1440</f>
        <v>0.790830908360107</v>
      </c>
      <c r="AA103" s="0" t="n">
        <f aca="false">8*W103</f>
        <v>760.301524464505</v>
      </c>
      <c r="AB103" s="0" t="n">
        <f aca="false">MOD(E103*1440+V103+4*$B$3-60*$B$4,1440)</f>
        <v>681.354254193699</v>
      </c>
      <c r="AC103" s="0" t="n">
        <f aca="false">IF(AB103/4&lt;0,AB103/4+180,AB103/4-180)</f>
        <v>-9.66143645157536</v>
      </c>
      <c r="AD103" s="0" t="n">
        <f aca="false">DEGREES(ACOS(SIN(RADIANS($B$2))*SIN(RADIANS(T103))+COS(RADIANS($B$2))*COS(RADIANS(T103))*COS(RADIANS(AC103))))</f>
        <v>18.5722675643999</v>
      </c>
      <c r="AE103" s="0" t="n">
        <f aca="false">90-AD103</f>
        <v>71.4277324356001</v>
      </c>
      <c r="AF103" s="0" t="n">
        <f aca="false">IF(AE103&gt;85,0,IF(AE103&gt;5,58.1/TAN(RADIANS(AE103))-0.07/POWER(TAN(RADIANS(AE103)),3)+0.000086/POWER(TAN(RADIANS(AE103)),5),IF(AE103&gt;-0.575,1735+AE103*(-518.2+AE103*(103.4+AE103*(-12.79+AE103*0.711))),-20.772/TAN(RADIANS(AE103)))))/3600</f>
        <v>0.0054219038174289</v>
      </c>
      <c r="AG103" s="0" t="n">
        <f aca="false">AE103+AF103</f>
        <v>71.4331543394175</v>
      </c>
      <c r="AH103" s="0" t="n">
        <f aca="false">IF(AC103&gt;0,MOD(DEGREES(ACOS(((SIN(RADIANS($B$2))*COS(RADIANS(AD103)))-SIN(RADIANS(T103)))/(COS(RADIANS($B$2))*SIN(RADIANS(AD103)))))+180,360),MOD(540-DEGREES(ACOS(((SIN(RADIANS($B$2))*COS(RADIANS(AD103)))-SIN(RADIANS(T103)))/(COS(RADIANS($B$2))*SIN(RADIANS(AD103))))),360))</f>
        <v>148.616341478183</v>
      </c>
    </row>
    <row r="104" customFormat="false" ht="15" hidden="false" customHeight="false" outlineLevel="0" collapsed="false">
      <c r="D104" s="4" t="n">
        <f aca="false">D103+1</f>
        <v>43568</v>
      </c>
      <c r="E104" s="5" t="n">
        <f aca="false">$B$5</f>
        <v>0.5</v>
      </c>
      <c r="F104" s="6" t="n">
        <f aca="false">D104+2415018.5+E104-$B$4/24</f>
        <v>2458587.25</v>
      </c>
      <c r="G104" s="7" t="n">
        <f aca="false">(F104-2451545)/36525</f>
        <v>0.19280629705681</v>
      </c>
      <c r="I104" s="0" t="n">
        <f aca="false">MOD(280.46646+G104*(36000.76983 + G104*0.0003032),360)</f>
        <v>21.6415933880753</v>
      </c>
      <c r="J104" s="0" t="n">
        <f aca="false">357.52911+G104*(35999.05029 - 0.0001537*G104)</f>
        <v>7298.37268826311</v>
      </c>
      <c r="K104" s="0" t="n">
        <f aca="false">0.016708634-G104*(0.000042037+0.0000001267*G104)</f>
        <v>0.0167005242917108</v>
      </c>
      <c r="L104" s="0" t="n">
        <f aca="false">SIN(RADIANS(J104))*(1.914602-G104*(0.004817+0.000014*G104))+SIN(RADIANS(2*J104))*(0.019993-0.000101*G104)+SIN(RADIANS(3*J104))*0.000289</f>
        <v>1.88726010777049</v>
      </c>
      <c r="M104" s="0" t="n">
        <f aca="false">I104+L104</f>
        <v>23.5288534958458</v>
      </c>
      <c r="N104" s="0" t="n">
        <f aca="false">J104+L104</f>
        <v>7300.25994837088</v>
      </c>
      <c r="O104" s="0" t="n">
        <f aca="false">(1.000001018*(1-K104*K104))/(1+K104*COS(RADIANS(N104)))</f>
        <v>1.00270475971693</v>
      </c>
      <c r="P104" s="0" t="n">
        <f aca="false">M104-0.00569-0.00478*SIN(RADIANS(125.04-1934.136*G104))</f>
        <v>23.5187355180763</v>
      </c>
      <c r="Q104" s="0" t="n">
        <f aca="false">23+(26+((21.448-G104*(46.815+G104*(0.00059-G104*0.001813))))/60)/60</f>
        <v>23.436783823407</v>
      </c>
      <c r="R104" s="0" t="n">
        <f aca="false">Q104+0.00256*COS(RADIANS(125.04-1934.136*G104))</f>
        <v>23.4358195965032</v>
      </c>
      <c r="S104" s="0" t="n">
        <f aca="false">DEGREES(ATAN2(COS(RADIANS(P104)),COS(RADIANS(R104))*SIN(RADIANS(P104))))</f>
        <v>21.7668175884888</v>
      </c>
      <c r="T104" s="0" t="n">
        <f aca="false">DEGREES(ASIN(SIN(RADIANS(R104))*SIN(RADIANS(P104))))</f>
        <v>9.13204897436672</v>
      </c>
      <c r="U104" s="0" t="n">
        <f aca="false">TAN(RADIANS(R104/2))*TAN(RADIANS(R104/2))</f>
        <v>0.0430214203271797</v>
      </c>
      <c r="V104" s="0" t="n">
        <f aca="false">4*DEGREES(U104*SIN(2*RADIANS(I104))-2*K104*SIN(RADIANS(J104))+4*K104*U104*SIN(RADIANS(J104))*COS(2*RADIANS(I104))-0.5*U104*U104*SIN(4*RADIANS(I104))-1.25*K104*K104*SIN(2*RADIANS(J104)))</f>
        <v>-0.527770942308024</v>
      </c>
      <c r="W104" s="0" t="n">
        <f aca="false">DEGREES(ACOS(COS(RADIANS(90.833))/(COS(RADIANS($B$2))*COS(RADIANS(T104)))-TAN(RADIANS($B$2))*TAN(RADIANS(T104))))</f>
        <v>95.2121235420824</v>
      </c>
      <c r="X104" s="5" t="n">
        <f aca="false">(720-4*$B$3-V104+$B$4*60)/1440</f>
        <v>0.526660952043269</v>
      </c>
      <c r="Y104" s="5" t="n">
        <f aca="false">(X104*1440-W104*4)/1440</f>
        <v>0.262182831093041</v>
      </c>
      <c r="Z104" s="5" t="n">
        <f aca="false">(X104*1440+W104*4)/1440</f>
        <v>0.791139072993498</v>
      </c>
      <c r="AA104" s="0" t="n">
        <f aca="false">8*W104</f>
        <v>761.696988336659</v>
      </c>
      <c r="AB104" s="0" t="n">
        <f aca="false">MOD(E104*1440+V104+4*$B$3-60*$B$4,1440)</f>
        <v>681.608229057692</v>
      </c>
      <c r="AC104" s="0" t="n">
        <f aca="false">IF(AB104/4&lt;0,AB104/4+180,AB104/4-180)</f>
        <v>-9.59794273557702</v>
      </c>
      <c r="AD104" s="0" t="n">
        <f aca="false">DEGREES(ACOS(SIN(RADIANS($B$2))*SIN(RADIANS(T104))+COS(RADIANS($B$2))*COS(RADIANS(T104))*COS(RADIANS(AC104))))</f>
        <v>18.2235530832871</v>
      </c>
      <c r="AE104" s="0" t="n">
        <f aca="false">90-AD104</f>
        <v>71.7764469167129</v>
      </c>
      <c r="AF104" s="0" t="n">
        <f aca="false">IF(AE104&gt;85,0,IF(AE104&gt;5,58.1/TAN(RADIANS(AE104))-0.07/POWER(TAN(RADIANS(AE104)),3)+0.000086/POWER(TAN(RADIANS(AE104)),5),IF(AE104&gt;-0.575,1735+AE104*(-518.2+AE104*(103.4+AE104*(-12.79+AE104*0.711))),-20.772/TAN(RADIANS(AE104)))))/3600</f>
        <v>0.00531285533518246</v>
      </c>
      <c r="AG104" s="0" t="n">
        <f aca="false">AE104+AF104</f>
        <v>71.7817597720481</v>
      </c>
      <c r="AH104" s="0" t="n">
        <f aca="false">IF(AC104&gt;0,MOD(DEGREES(ACOS(((SIN(RADIANS($B$2))*COS(RADIANS(AD104)))-SIN(RADIANS(T104)))/(COS(RADIANS($B$2))*SIN(RADIANS(AD104)))))+180,360),MOD(540-DEGREES(ACOS(((SIN(RADIANS($B$2))*COS(RADIANS(AD104)))-SIN(RADIANS(T104)))/(COS(RADIANS($B$2))*SIN(RADIANS(AD104))))),360))</f>
        <v>148.237165103696</v>
      </c>
    </row>
    <row r="105" customFormat="false" ht="15" hidden="false" customHeight="false" outlineLevel="0" collapsed="false">
      <c r="D105" s="4" t="n">
        <f aca="false">D104+1</f>
        <v>43569</v>
      </c>
      <c r="E105" s="5" t="n">
        <f aca="false">$B$5</f>
        <v>0.5</v>
      </c>
      <c r="F105" s="6" t="n">
        <f aca="false">D105+2415018.5+E105-$B$4/24</f>
        <v>2458588.25</v>
      </c>
      <c r="G105" s="7" t="n">
        <f aca="false">(F105-2451545)/36525</f>
        <v>0.192833675564682</v>
      </c>
      <c r="I105" s="0" t="n">
        <f aca="false">MOD(280.46646+G105*(36000.76983 + G105*0.0003032),360)</f>
        <v>22.6272407514407</v>
      </c>
      <c r="J105" s="0" t="n">
        <f aca="false">357.52911+G105*(35999.05029 - 0.0001537*G105)</f>
        <v>7299.35828854321</v>
      </c>
      <c r="K105" s="0" t="n">
        <f aca="false">0.016708634-G105*(0.000042037+0.0000001267*G105)</f>
        <v>0.0167005231394628</v>
      </c>
      <c r="L105" s="0" t="n">
        <f aca="false">SIN(RADIANS(J105))*(1.914602-G105*(0.004817+0.000014*G105))+SIN(RADIANS(2*J105))*(0.019993-0.000101*G105)+SIN(RADIANS(3*J105))*0.000289</f>
        <v>1.88153891268249</v>
      </c>
      <c r="M105" s="0" t="n">
        <f aca="false">I105+L105</f>
        <v>24.5087796641232</v>
      </c>
      <c r="N105" s="0" t="n">
        <f aca="false">J105+L105</f>
        <v>7301.2398274559</v>
      </c>
      <c r="O105" s="0" t="n">
        <f aca="false">(1.000001018*(1-K105*K105))/(1+K105*COS(RADIANS(N105)))</f>
        <v>1.00298703592396</v>
      </c>
      <c r="P105" s="0" t="n">
        <f aca="false">M105-0.00569-0.00478*SIN(RADIANS(125.04-1934.136*G105))</f>
        <v>24.498660024291</v>
      </c>
      <c r="Q105" s="0" t="n">
        <f aca="false">23+(26+((21.448-G105*(46.815+G105*(0.00059-G105*0.001813))))/60)/60</f>
        <v>23.4367834673721</v>
      </c>
      <c r="R105" s="0" t="n">
        <f aca="false">Q105+0.00256*COS(RADIANS(125.04-1934.136*G105))</f>
        <v>23.435821432633</v>
      </c>
      <c r="S105" s="0" t="n">
        <f aca="false">DEGREES(ATAN2(COS(RADIANS(P105)),COS(RADIANS(R105))*SIN(RADIANS(P105))))</f>
        <v>22.6900840999081</v>
      </c>
      <c r="T105" s="0" t="n">
        <f aca="false">DEGREES(ASIN(SIN(RADIANS(R105))*SIN(RADIANS(P105))))</f>
        <v>9.49281914530255</v>
      </c>
      <c r="U105" s="0" t="n">
        <f aca="false">TAN(RADIANS(R105/2))*TAN(RADIANS(R105/2))</f>
        <v>0.0430214272601027</v>
      </c>
      <c r="V105" s="0" t="n">
        <f aca="false">4*DEGREES(U105*SIN(2*RADIANS(I105))-2*K105*SIN(RADIANS(J105))+4*K105*U105*SIN(RADIANS(J105))*COS(2*RADIANS(I105))-0.5*U105*U105*SIN(4*RADIANS(I105))-1.25*K105*K105*SIN(2*RADIANS(J105)))</f>
        <v>-0.279205410796826</v>
      </c>
      <c r="W105" s="0" t="n">
        <f aca="false">DEGREES(ACOS(COS(RADIANS(90.833))/(COS(RADIANS($B$2))*COS(RADIANS(T105)))-TAN(RADIANS($B$2))*TAN(RADIANS(T105))))</f>
        <v>95.3857783902322</v>
      </c>
      <c r="X105" s="5" t="n">
        <f aca="false">(720-4*$B$3-V105+$B$4*60)/1440</f>
        <v>0.526488337090831</v>
      </c>
      <c r="Y105" s="5" t="n">
        <f aca="false">(X105*1440-W105*4)/1440</f>
        <v>0.261527841562408</v>
      </c>
      <c r="Z105" s="5" t="n">
        <f aca="false">(X105*1440+W105*4)/1440</f>
        <v>0.791448832619254</v>
      </c>
      <c r="AA105" s="0" t="n">
        <f aca="false">8*W105</f>
        <v>763.086227121857</v>
      </c>
      <c r="AB105" s="0" t="n">
        <f aca="false">MOD(E105*1440+V105+4*$B$3-60*$B$4,1440)</f>
        <v>681.856794589203</v>
      </c>
      <c r="AC105" s="0" t="n">
        <f aca="false">IF(AB105/4&lt;0,AB105/4+180,AB105/4-180)</f>
        <v>-9.5358013526992</v>
      </c>
      <c r="AD105" s="0" t="n">
        <f aca="false">DEGREES(ACOS(SIN(RADIANS($B$2))*SIN(RADIANS(T105))+COS(RADIANS($B$2))*COS(RADIANS(T105))*COS(RADIANS(AC105))))</f>
        <v>17.8785256827285</v>
      </c>
      <c r="AE105" s="0" t="n">
        <f aca="false">90-AD105</f>
        <v>72.1214743172715</v>
      </c>
      <c r="AF105" s="0" t="n">
        <f aca="false">IF(AE105&gt;85,0,IF(AE105&gt;5,58.1/TAN(RADIANS(AE105))-0.07/POWER(TAN(RADIANS(AE105)),3)+0.000086/POWER(TAN(RADIANS(AE105)),5),IF(AE105&gt;-0.575,1735+AE105*(-518.2+AE105*(103.4+AE105*(-12.79+AE105*0.711))),-20.772/TAN(RADIANS(AE105)))))/3600</f>
        <v>0.00520538744633677</v>
      </c>
      <c r="AG105" s="0" t="n">
        <f aca="false">AE105+AF105</f>
        <v>72.1266797047178</v>
      </c>
      <c r="AH105" s="0" t="n">
        <f aca="false">IF(AC105&gt;0,MOD(DEGREES(ACOS(((SIN(RADIANS($B$2))*COS(RADIANS(AD105)))-SIN(RADIANS(T105)))/(COS(RADIANS($B$2))*SIN(RADIANS(AD105)))))+180,360),MOD(540-DEGREES(ACOS(((SIN(RADIANS($B$2))*COS(RADIANS(AD105)))-SIN(RADIANS(T105)))/(COS(RADIANS($B$2))*SIN(RADIANS(AD105))))),360))</f>
        <v>147.843589609873</v>
      </c>
    </row>
    <row r="106" customFormat="false" ht="15" hidden="false" customHeight="false" outlineLevel="0" collapsed="false">
      <c r="D106" s="4" t="n">
        <f aca="false">D105+1</f>
        <v>43570</v>
      </c>
      <c r="E106" s="5" t="n">
        <f aca="false">$B$5</f>
        <v>0.5</v>
      </c>
      <c r="F106" s="6" t="n">
        <f aca="false">D106+2415018.5+E106-$B$4/24</f>
        <v>2458589.25</v>
      </c>
      <c r="G106" s="7" t="n">
        <f aca="false">(F106-2451545)/36525</f>
        <v>0.192861054072553</v>
      </c>
      <c r="I106" s="0" t="n">
        <f aca="false">MOD(280.46646+G106*(36000.76983 + G106*0.0003032),360)</f>
        <v>23.612888114807</v>
      </c>
      <c r="J106" s="0" t="n">
        <f aca="false">357.52911+G106*(35999.05029 - 0.0001537*G106)</f>
        <v>7300.34388882332</v>
      </c>
      <c r="K106" s="0" t="n">
        <f aca="false">0.016708634-G106*(0.000042037+0.0000001267*G106)</f>
        <v>0.0167005219872145</v>
      </c>
      <c r="L106" s="0" t="n">
        <f aca="false">SIN(RADIANS(J106))*(1.914602-G106*(0.004817+0.000014*G106))+SIN(RADIANS(2*J106))*(0.019993-0.000101*G106)+SIN(RADIANS(3*J106))*0.000289</f>
        <v>1.87526726267927</v>
      </c>
      <c r="M106" s="0" t="n">
        <f aca="false">I106+L106</f>
        <v>25.4881553774863</v>
      </c>
      <c r="N106" s="0" t="n">
        <f aca="false">J106+L106</f>
        <v>7302.219156086</v>
      </c>
      <c r="O106" s="0" t="n">
        <f aca="false">(1.000001018*(1-K106*K106))/(1+K106*COS(RADIANS(N106)))</f>
        <v>1.00326835461773</v>
      </c>
      <c r="P106" s="0" t="n">
        <f aca="false">M106-0.00569-0.00478*SIN(RADIANS(125.04-1934.136*G106))</f>
        <v>25.4780340793751</v>
      </c>
      <c r="Q106" s="0" t="n">
        <f aca="false">23+(26+((21.448-G106*(46.815+G106*(0.00059-G106*0.001813))))/60)/60</f>
        <v>23.4367831113372</v>
      </c>
      <c r="R106" s="0" t="n">
        <f aca="false">Q106+0.00256*COS(RADIANS(125.04-1934.136*G106))</f>
        <v>23.4358232695846</v>
      </c>
      <c r="S106" s="0" t="n">
        <f aca="false">DEGREES(ATAN2(COS(RADIANS(P106)),COS(RADIANS(R106))*SIN(RADIANS(P106))))</f>
        <v>23.6147699440504</v>
      </c>
      <c r="T106" s="0" t="n">
        <f aca="false">DEGREES(ASIN(SIN(RADIANS(R106))*SIN(RADIANS(P106))))</f>
        <v>9.85096367092319</v>
      </c>
      <c r="U106" s="0" t="n">
        <f aca="false">TAN(RADIANS(R106/2))*TAN(RADIANS(R106/2))</f>
        <v>0.043021434196129</v>
      </c>
      <c r="V106" s="0" t="n">
        <f aca="false">4*DEGREES(U106*SIN(2*RADIANS(I106))-2*K106*SIN(RADIANS(J106))+4*K106*U106*SIN(RADIANS(J106))*COS(2*RADIANS(I106))-0.5*U106*U106*SIN(4*RADIANS(I106))-1.25*K106*K106*SIN(2*RADIANS(J106)))</f>
        <v>-0.0363068887243346</v>
      </c>
      <c r="W106" s="0" t="n">
        <f aca="false">DEGREES(ACOS(COS(RADIANS(90.833))/(COS(RADIANS($B$2))*COS(RADIANS(T106)))-TAN(RADIANS($B$2))*TAN(RADIANS(T106))))</f>
        <v>95.5586174117341</v>
      </c>
      <c r="X106" s="5" t="n">
        <f aca="false">(720-4*$B$3-V106+$B$4*60)/1440</f>
        <v>0.526319657561614</v>
      </c>
      <c r="Y106" s="5" t="n">
        <f aca="false">(X106*1440-W106*4)/1440</f>
        <v>0.26087905364013</v>
      </c>
      <c r="Z106" s="5" t="n">
        <f aca="false">(X106*1440+W106*4)/1440</f>
        <v>0.791760261483098</v>
      </c>
      <c r="AA106" s="0" t="n">
        <f aca="false">8*W106</f>
        <v>764.468939293873</v>
      </c>
      <c r="AB106" s="0" t="n">
        <f aca="false">MOD(E106*1440+V106+4*$B$3-60*$B$4,1440)</f>
        <v>682.099693111276</v>
      </c>
      <c r="AC106" s="0" t="n">
        <f aca="false">IF(AB106/4&lt;0,AB106/4+180,AB106/4-180)</f>
        <v>-9.47507672218109</v>
      </c>
      <c r="AD106" s="0" t="n">
        <f aca="false">DEGREES(ACOS(SIN(RADIANS($B$2))*SIN(RADIANS(T106))+COS(RADIANS($B$2))*COS(RADIANS(T106))*COS(RADIANS(AC106))))</f>
        <v>17.5373449335193</v>
      </c>
      <c r="AE106" s="0" t="n">
        <f aca="false">90-AD106</f>
        <v>72.4626550664807</v>
      </c>
      <c r="AF106" s="0" t="n">
        <f aca="false">IF(AE106&gt;85,0,IF(AE106&gt;5,58.1/TAN(RADIANS(AE106))-0.07/POWER(TAN(RADIANS(AE106)),3)+0.000086/POWER(TAN(RADIANS(AE106)),5),IF(AE106&gt;-0.575,1735+AE106*(-518.2+AE106*(103.4+AE106*(-12.79+AE106*0.711))),-20.772/TAN(RADIANS(AE106)))))/3600</f>
        <v>0.00509952587262071</v>
      </c>
      <c r="AG106" s="0" t="n">
        <f aca="false">AE106+AF106</f>
        <v>72.4677545923533</v>
      </c>
      <c r="AH106" s="0" t="n">
        <f aca="false">IF(AC106&gt;0,MOD(DEGREES(ACOS(((SIN(RADIANS($B$2))*COS(RADIANS(AD106)))-SIN(RADIANS(T106)))/(COS(RADIANS($B$2))*SIN(RADIANS(AD106)))))+180,360),MOD(540-DEGREES(ACOS(((SIN(RADIANS($B$2))*COS(RADIANS(AD106)))-SIN(RADIANS(T106)))/(COS(RADIANS($B$2))*SIN(RADIANS(AD106))))),360))</f>
        <v>147.434962351518</v>
      </c>
    </row>
    <row r="107" customFormat="false" ht="15" hidden="false" customHeight="false" outlineLevel="0" collapsed="false">
      <c r="D107" s="4" t="n">
        <f aca="false">D106+1</f>
        <v>43571</v>
      </c>
      <c r="E107" s="5" t="n">
        <f aca="false">$B$5</f>
        <v>0.5</v>
      </c>
      <c r="F107" s="6" t="n">
        <f aca="false">D107+2415018.5+E107-$B$4/24</f>
        <v>2458590.25</v>
      </c>
      <c r="G107" s="7" t="n">
        <f aca="false">(F107-2451545)/36525</f>
        <v>0.192888432580424</v>
      </c>
      <c r="I107" s="0" t="n">
        <f aca="false">MOD(280.46646+G107*(36000.76983 + G107*0.0003032),360)</f>
        <v>24.5985354781742</v>
      </c>
      <c r="J107" s="0" t="n">
        <f aca="false">357.52911+G107*(35999.05029 - 0.0001537*G107)</f>
        <v>7301.32948910342</v>
      </c>
      <c r="K107" s="0" t="n">
        <f aca="false">0.016708634-G107*(0.000042037+0.0000001267*G107)</f>
        <v>0.0167005208349661</v>
      </c>
      <c r="L107" s="0" t="n">
        <f aca="false">SIN(RADIANS(J107))*(1.914602-G107*(0.004817+0.000014*G107))+SIN(RADIANS(2*J107))*(0.019993-0.000101*G107)+SIN(RADIANS(3*J107))*0.000289</f>
        <v>1.86844757041553</v>
      </c>
      <c r="M107" s="0" t="n">
        <f aca="false">I107+L107</f>
        <v>26.4669830485897</v>
      </c>
      <c r="N107" s="0" t="n">
        <f aca="false">J107+L107</f>
        <v>7303.19793667383</v>
      </c>
      <c r="O107" s="0" t="n">
        <f aca="false">(1.000001018*(1-K107*K107))/(1+K107*COS(RADIANS(N107)))</f>
        <v>1.00354863417211</v>
      </c>
      <c r="P107" s="0" t="n">
        <f aca="false">M107-0.00569-0.00478*SIN(RADIANS(125.04-1934.136*G107))</f>
        <v>26.4568600959847</v>
      </c>
      <c r="Q107" s="0" t="n">
        <f aca="false">23+(26+((21.448-G107*(46.815+G107*(0.00059-G107*0.001813))))/60)/60</f>
        <v>23.4367827553023</v>
      </c>
      <c r="R107" s="0" t="n">
        <f aca="false">Q107+0.00256*COS(RADIANS(125.04-1934.136*G107))</f>
        <v>23.4358251073561</v>
      </c>
      <c r="S107" s="0" t="n">
        <f aca="false">DEGREES(ATAN2(COS(RADIANS(P107)),COS(RADIANS(R107))*SIN(RADIANS(P107))))</f>
        <v>24.5409390376032</v>
      </c>
      <c r="T107" s="0" t="n">
        <f aca="false">DEGREES(ASIN(SIN(RADIANS(R107))*SIN(RADIANS(P107))))</f>
        <v>10.206389042865</v>
      </c>
      <c r="U107" s="0" t="n">
        <f aca="false">TAN(RADIANS(R107/2))*TAN(RADIANS(R107/2))</f>
        <v>0.0430214411352517</v>
      </c>
      <c r="V107" s="0" t="n">
        <f aca="false">4*DEGREES(U107*SIN(2*RADIANS(I107))-2*K107*SIN(RADIANS(J107))+4*K107*U107*SIN(RADIANS(J107))*COS(2*RADIANS(I107))-0.5*U107*U107*SIN(4*RADIANS(I107))-1.25*K107*K107*SIN(2*RADIANS(J107)))</f>
        <v>0.200672756561675</v>
      </c>
      <c r="W107" s="0" t="n">
        <f aca="false">DEGREES(ACOS(COS(RADIANS(90.833))/(COS(RADIANS($B$2))*COS(RADIANS(T107)))-TAN(RADIANS($B$2))*TAN(RADIANS(T107))))</f>
        <v>95.7306020640351</v>
      </c>
      <c r="X107" s="5" t="n">
        <f aca="false">(720-4*$B$3-V107+$B$4*60)/1440</f>
        <v>0.526155088363499</v>
      </c>
      <c r="Y107" s="5" t="n">
        <f aca="false">(X107*1440-W107*4)/1440</f>
        <v>0.260236749296734</v>
      </c>
      <c r="Z107" s="5" t="n">
        <f aca="false">(X107*1440+W107*4)/1440</f>
        <v>0.792073427430263</v>
      </c>
      <c r="AA107" s="0" t="n">
        <f aca="false">8*W107</f>
        <v>765.844816512281</v>
      </c>
      <c r="AB107" s="0" t="n">
        <f aca="false">MOD(E107*1440+V107+4*$B$3-60*$B$4,1440)</f>
        <v>682.336672756562</v>
      </c>
      <c r="AC107" s="0" t="n">
        <f aca="false">IF(AB107/4&lt;0,AB107/4+180,AB107/4-180)</f>
        <v>-9.41583181085957</v>
      </c>
      <c r="AD107" s="0" t="n">
        <f aca="false">DEGREES(ACOS(SIN(RADIANS($B$2))*SIN(RADIANS(T107))+COS(RADIANS($B$2))*COS(RADIANS(T107))*COS(RADIANS(AC107))))</f>
        <v>17.2001722226952</v>
      </c>
      <c r="AE107" s="0" t="n">
        <f aca="false">90-AD107</f>
        <v>72.7998277773048</v>
      </c>
      <c r="AF107" s="0" t="n">
        <f aca="false">IF(AE107&gt;85,0,IF(AE107&gt;5,58.1/TAN(RADIANS(AE107))-0.07/POWER(TAN(RADIANS(AE107)),3)+0.000086/POWER(TAN(RADIANS(AE107)),5),IF(AE107&gt;-0.575,1735+AE107*(-518.2+AE107*(103.4+AE107*(-12.79+AE107*0.711))),-20.772/TAN(RADIANS(AE107)))))/3600</f>
        <v>0.00499529709407815</v>
      </c>
      <c r="AG107" s="0" t="n">
        <f aca="false">AE107+AF107</f>
        <v>72.8048230743989</v>
      </c>
      <c r="AH107" s="0" t="n">
        <f aca="false">IF(AC107&gt;0,MOD(DEGREES(ACOS(((SIN(RADIANS($B$2))*COS(RADIANS(AD107)))-SIN(RADIANS(T107)))/(COS(RADIANS($B$2))*SIN(RADIANS(AD107)))))+180,360),MOD(540-DEGREES(ACOS(((SIN(RADIANS($B$2))*COS(RADIANS(AD107)))-SIN(RADIANS(T107)))/(COS(RADIANS($B$2))*SIN(RADIANS(AD107))))),360))</f>
        <v>147.010616322678</v>
      </c>
    </row>
    <row r="108" customFormat="false" ht="15" hidden="false" customHeight="false" outlineLevel="0" collapsed="false">
      <c r="D108" s="4" t="n">
        <f aca="false">D107+1</f>
        <v>43572</v>
      </c>
      <c r="E108" s="5" t="n">
        <f aca="false">$B$5</f>
        <v>0.5</v>
      </c>
      <c r="F108" s="6" t="n">
        <f aca="false">D108+2415018.5+E108-$B$4/24</f>
        <v>2458591.25</v>
      </c>
      <c r="G108" s="7" t="n">
        <f aca="false">(F108-2451545)/36525</f>
        <v>0.192915811088296</v>
      </c>
      <c r="I108" s="0" t="n">
        <f aca="false">MOD(280.46646+G108*(36000.76983 + G108*0.0003032),360)</f>
        <v>25.5841828415396</v>
      </c>
      <c r="J108" s="0" t="n">
        <f aca="false">357.52911+G108*(35999.05029 - 0.0001537*G108)</f>
        <v>7302.31508938352</v>
      </c>
      <c r="K108" s="0" t="n">
        <f aca="false">0.016708634-G108*(0.000042037+0.0000001267*G108)</f>
        <v>0.0167005196827174</v>
      </c>
      <c r="L108" s="0" t="n">
        <f aca="false">SIN(RADIANS(J108))*(1.914602-G108*(0.004817+0.000014*G108))+SIN(RADIANS(2*J108))*(0.019993-0.000101*G108)+SIN(RADIANS(3*J108))*0.000289</f>
        <v>1.86108240173827</v>
      </c>
      <c r="M108" s="0" t="n">
        <f aca="false">I108+L108</f>
        <v>27.4452652432779</v>
      </c>
      <c r="N108" s="0" t="n">
        <f aca="false">J108+L108</f>
        <v>7304.17617178526</v>
      </c>
      <c r="O108" s="0" t="n">
        <f aca="false">(1.000001018*(1-K108*K108))/(1+K108*COS(RADIANS(N108)))</f>
        <v>1.00382779339938</v>
      </c>
      <c r="P108" s="0" t="n">
        <f aca="false">M108-0.00569-0.00478*SIN(RADIANS(125.04-1934.136*G108))</f>
        <v>27.4351406399655</v>
      </c>
      <c r="Q108" s="0" t="n">
        <f aca="false">23+(26+((21.448-G108*(46.815+G108*(0.00059-G108*0.001813))))/60)/60</f>
        <v>23.4367823992675</v>
      </c>
      <c r="R108" s="0" t="n">
        <f aca="false">Q108+0.00256*COS(RADIANS(125.04-1934.136*G108))</f>
        <v>23.4358269459456</v>
      </c>
      <c r="S108" s="0" t="n">
        <f aca="false">DEGREES(ATAN2(COS(RADIANS(P108)),COS(RADIANS(R108))*SIN(RADIANS(P108))))</f>
        <v>25.4686536870937</v>
      </c>
      <c r="T108" s="0" t="n">
        <f aca="false">DEGREES(ASIN(SIN(RADIANS(R108))*SIN(RADIANS(P108))))</f>
        <v>10.5590019904657</v>
      </c>
      <c r="U108" s="0" t="n">
        <f aca="false">TAN(RADIANS(R108/2))*TAN(RADIANS(R108/2))</f>
        <v>0.0430214480774636</v>
      </c>
      <c r="V108" s="0" t="n">
        <f aca="false">4*DEGREES(U108*SIN(2*RADIANS(I108))-2*K108*SIN(RADIANS(J108))+4*K108*U108*SIN(RADIANS(J108))*COS(2*RADIANS(I108))-0.5*U108*U108*SIN(4*RADIANS(I108))-1.25*K108*K108*SIN(2*RADIANS(J108)))</f>
        <v>0.431487715461032</v>
      </c>
      <c r="W108" s="0" t="n">
        <f aca="false">DEGREES(ACOS(COS(RADIANS(90.833))/(COS(RADIANS($B$2))*COS(RADIANS(T108)))-TAN(RADIANS($B$2))*TAN(RADIANS(T108))))</f>
        <v>95.901692929999</v>
      </c>
      <c r="X108" s="5" t="n">
        <f aca="false">(720-4*$B$3-V108+$B$4*60)/1440</f>
        <v>0.525994800197597</v>
      </c>
      <c r="Y108" s="5" t="n">
        <f aca="false">(X108*1440-W108*4)/1440</f>
        <v>0.259601208725377</v>
      </c>
      <c r="Z108" s="5" t="n">
        <f aca="false">(X108*1440+W108*4)/1440</f>
        <v>0.792388391669816</v>
      </c>
      <c r="AA108" s="0" t="n">
        <f aca="false">8*W108</f>
        <v>767.213543439992</v>
      </c>
      <c r="AB108" s="0" t="n">
        <f aca="false">MOD(E108*1440+V108+4*$B$3-60*$B$4,1440)</f>
        <v>682.567487715461</v>
      </c>
      <c r="AC108" s="0" t="n">
        <f aca="false">IF(AB108/4&lt;0,AB108/4+180,AB108/4-180)</f>
        <v>-9.35812807113473</v>
      </c>
      <c r="AD108" s="0" t="n">
        <f aca="false">DEGREES(ACOS(SIN(RADIANS($B$2))*SIN(RADIANS(T108))+COS(RADIANS($B$2))*COS(RADIANS(T108))*COS(RADIANS(AC108))))</f>
        <v>16.8671707848464</v>
      </c>
      <c r="AE108" s="0" t="n">
        <f aca="false">90-AD108</f>
        <v>73.1328292151536</v>
      </c>
      <c r="AF108" s="0" t="n">
        <f aca="false">IF(AE108&gt;85,0,IF(AE108&gt;5,58.1/TAN(RADIANS(AE108))-0.07/POWER(TAN(RADIANS(AE108)),3)+0.000086/POWER(TAN(RADIANS(AE108)),5),IF(AE108&gt;-0.575,1735+AE108*(-518.2+AE108*(103.4+AE108*(-12.79+AE108*0.711))),-20.772/TAN(RADIANS(AE108)))))/3600</f>
        <v>0.00489272837773736</v>
      </c>
      <c r="AG108" s="0" t="n">
        <f aca="false">AE108+AF108</f>
        <v>73.1377219435313</v>
      </c>
      <c r="AH108" s="0" t="n">
        <f aca="false">IF(AC108&gt;0,MOD(DEGREES(ACOS(((SIN(RADIANS($B$2))*COS(RADIANS(AD108)))-SIN(RADIANS(T108)))/(COS(RADIANS($B$2))*SIN(RADIANS(AD108)))))+180,360),MOD(540-DEGREES(ACOS(((SIN(RADIANS($B$2))*COS(RADIANS(AD108)))-SIN(RADIANS(T108)))/(COS(RADIANS($B$2))*SIN(RADIANS(AD108))))),360))</f>
        <v>146.569871707399</v>
      </c>
    </row>
    <row r="109" customFormat="false" ht="15" hidden="false" customHeight="false" outlineLevel="0" collapsed="false">
      <c r="D109" s="4" t="n">
        <f aca="false">D108+1</f>
        <v>43573</v>
      </c>
      <c r="E109" s="5" t="n">
        <f aca="false">$B$5</f>
        <v>0.5</v>
      </c>
      <c r="F109" s="6" t="n">
        <f aca="false">D109+2415018.5+E109-$B$4/24</f>
        <v>2458592.25</v>
      </c>
      <c r="G109" s="7" t="n">
        <f aca="false">(F109-2451545)/36525</f>
        <v>0.192943189596167</v>
      </c>
      <c r="I109" s="0" t="n">
        <f aca="false">MOD(280.46646+G109*(36000.76983 + G109*0.0003032),360)</f>
        <v>26.5698302049068</v>
      </c>
      <c r="J109" s="0" t="n">
        <f aca="false">357.52911+G109*(35999.05029 - 0.0001537*G109)</f>
        <v>7303.30068966362</v>
      </c>
      <c r="K109" s="0" t="n">
        <f aca="false">0.016708634-G109*(0.000042037+0.0000001267*G109)</f>
        <v>0.0167005185304686</v>
      </c>
      <c r="L109" s="0" t="n">
        <f aca="false">SIN(RADIANS(J109))*(1.914602-G109*(0.004817+0.000014*G109))+SIN(RADIANS(2*J109))*(0.019993-0.000101*G109)+SIN(RADIANS(3*J109))*0.000289</f>
        <v>1.85317447430733</v>
      </c>
      <c r="M109" s="0" t="n">
        <f aca="false">I109+L109</f>
        <v>28.4230046792141</v>
      </c>
      <c r="N109" s="0" t="n">
        <f aca="false">J109+L109</f>
        <v>7305.15386413793</v>
      </c>
      <c r="O109" s="0" t="n">
        <f aca="false">(1.000001018*(1-K109*K109))/(1+K109*COS(RADIANS(N109)))</f>
        <v>1.00410575157194</v>
      </c>
      <c r="P109" s="0" t="n">
        <f aca="false">M109-0.00569-0.00478*SIN(RADIANS(125.04-1934.136*G109))</f>
        <v>28.4128784289824</v>
      </c>
      <c r="Q109" s="0" t="n">
        <f aca="false">23+(26+((21.448-G109*(46.815+G109*(0.00059-G109*0.001813))))/60)/60</f>
        <v>23.4367820432326</v>
      </c>
      <c r="R109" s="0" t="n">
        <f aca="false">Q109+0.00256*COS(RADIANS(125.04-1934.136*G109))</f>
        <v>23.4358287853512</v>
      </c>
      <c r="S109" s="0" t="n">
        <f aca="false">DEGREES(ATAN2(COS(RADIANS(P109)),COS(RADIANS(R109))*SIN(RADIANS(P109))))</f>
        <v>26.3979745240072</v>
      </c>
      <c r="T109" s="0" t="n">
        <f aca="false">DEGREES(ASIN(SIN(RADIANS(R109))*SIN(RADIANS(P109))))</f>
        <v>10.9087094867186</v>
      </c>
      <c r="U109" s="0" t="n">
        <f aca="false">TAN(RADIANS(R109/2))*TAN(RADIANS(R109/2))</f>
        <v>0.0430214550227577</v>
      </c>
      <c r="V109" s="0" t="n">
        <f aca="false">4*DEGREES(U109*SIN(2*RADIANS(I109))-2*K109*SIN(RADIANS(J109))+4*K109*U109*SIN(RADIANS(J109))*COS(2*RADIANS(I109))-0.5*U109*U109*SIN(4*RADIANS(I109))-1.25*K109*K109*SIN(2*RADIANS(J109)))</f>
        <v>0.655898491489003</v>
      </c>
      <c r="W109" s="0" t="n">
        <f aca="false">DEGREES(ACOS(COS(RADIANS(90.833))/(COS(RADIANS($B$2))*COS(RADIANS(T109)))-TAN(RADIANS($B$2))*TAN(RADIANS(T109))))</f>
        <v>96.0718496970238</v>
      </c>
      <c r="X109" s="5" t="n">
        <f aca="false">(720-4*$B$3-V109+$B$4*60)/1440</f>
        <v>0.52583895938091</v>
      </c>
      <c r="Y109" s="5" t="n">
        <f aca="false">(X109*1440-W109*4)/1440</f>
        <v>0.258972710222511</v>
      </c>
      <c r="Z109" s="5" t="n">
        <f aca="false">(X109*1440+W109*4)/1440</f>
        <v>0.79270520853931</v>
      </c>
      <c r="AA109" s="0" t="n">
        <f aca="false">8*W109</f>
        <v>768.57479757619</v>
      </c>
      <c r="AB109" s="0" t="n">
        <f aca="false">MOD(E109*1440+V109+4*$B$3-60*$B$4,1440)</f>
        <v>682.791898491489</v>
      </c>
      <c r="AC109" s="0" t="n">
        <f aca="false">IF(AB109/4&lt;0,AB109/4+180,AB109/4-180)</f>
        <v>-9.30202537712773</v>
      </c>
      <c r="AD109" s="0" t="n">
        <f aca="false">DEGREES(ACOS(SIN(RADIANS($B$2))*SIN(RADIANS(T109))+COS(RADIANS($B$2))*COS(RADIANS(T109))*COS(RADIANS(AC109))))</f>
        <v>16.5385057197747</v>
      </c>
      <c r="AE109" s="0" t="n">
        <f aca="false">90-AD109</f>
        <v>73.4614942802253</v>
      </c>
      <c r="AF109" s="0" t="n">
        <f aca="false">IF(AE109&gt;85,0,IF(AE109&gt;5,58.1/TAN(RADIANS(AE109))-0.07/POWER(TAN(RADIANS(AE109)),3)+0.000086/POWER(TAN(RADIANS(AE109)),5),IF(AE109&gt;-0.575,1735+AE109*(-518.2+AE109*(103.4+AE109*(-12.79+AE109*0.711))),-20.772/TAN(RADIANS(AE109)))))/3600</f>
        <v>0.00479184780127168</v>
      </c>
      <c r="AG109" s="0" t="n">
        <f aca="false">AE109+AF109</f>
        <v>73.4662861280266</v>
      </c>
      <c r="AH109" s="0" t="n">
        <f aca="false">IF(AC109&gt;0,MOD(DEGREES(ACOS(((SIN(RADIANS($B$2))*COS(RADIANS(AD109)))-SIN(RADIANS(T109)))/(COS(RADIANS($B$2))*SIN(RADIANS(AD109)))))+180,360),MOD(540-DEGREES(ACOS(((SIN(RADIANS($B$2))*COS(RADIANS(AD109)))-SIN(RADIANS(T109)))/(COS(RADIANS($B$2))*SIN(RADIANS(AD109))))),360))</f>
        <v>146.112037789178</v>
      </c>
    </row>
    <row r="110" customFormat="false" ht="15" hidden="false" customHeight="false" outlineLevel="0" collapsed="false">
      <c r="D110" s="4" t="n">
        <f aca="false">D109+1</f>
        <v>43574</v>
      </c>
      <c r="E110" s="5" t="n">
        <f aca="false">$B$5</f>
        <v>0.5</v>
      </c>
      <c r="F110" s="6" t="n">
        <f aca="false">D110+2415018.5+E110-$B$4/24</f>
        <v>2458593.25</v>
      </c>
      <c r="G110" s="7" t="n">
        <f aca="false">(F110-2451545)/36525</f>
        <v>0.192970568104038</v>
      </c>
      <c r="I110" s="0" t="n">
        <f aca="false">MOD(280.46646+G110*(36000.76983 + G110*0.0003032),360)</f>
        <v>27.5554775682749</v>
      </c>
      <c r="J110" s="0" t="n">
        <f aca="false">357.52911+G110*(35999.05029 - 0.0001537*G110)</f>
        <v>7304.28628994372</v>
      </c>
      <c r="K110" s="0" t="n">
        <f aca="false">0.016708634-G110*(0.000042037+0.0000001267*G110)</f>
        <v>0.0167005173782196</v>
      </c>
      <c r="L110" s="0" t="n">
        <f aca="false">SIN(RADIANS(J110))*(1.914602-G110*(0.004817+0.000014*G110))+SIN(RADIANS(2*J110))*(0.019993-0.000101*G110)+SIN(RADIANS(3*J110))*0.000289</f>
        <v>1.84472665618443</v>
      </c>
      <c r="M110" s="0" t="n">
        <f aca="false">I110+L110</f>
        <v>29.4002042244593</v>
      </c>
      <c r="N110" s="0" t="n">
        <f aca="false">J110+L110</f>
        <v>7306.13101659991</v>
      </c>
      <c r="O110" s="0" t="n">
        <f aca="false">(1.000001018*(1-K110*K110))/(1+K110*COS(RADIANS(N110)))</f>
        <v>1.00438242844378</v>
      </c>
      <c r="P110" s="0" t="n">
        <f aca="false">M110-0.00569-0.00478*SIN(RADIANS(125.04-1934.136*G110))</f>
        <v>29.3900763310976</v>
      </c>
      <c r="Q110" s="0" t="n">
        <f aca="false">23+(26+((21.448-G110*(46.815+G110*(0.00059-G110*0.001813))))/60)/60</f>
        <v>23.4367816871977</v>
      </c>
      <c r="R110" s="0" t="n">
        <f aca="false">Q110+0.00256*COS(RADIANS(125.04-1934.136*G110))</f>
        <v>23.435830625571</v>
      </c>
      <c r="S110" s="0" t="n">
        <f aca="false">DEGREES(ATAN2(COS(RADIANS(P110)),COS(RADIANS(R110))*SIN(RADIANS(P110))))</f>
        <v>27.3289604392121</v>
      </c>
      <c r="T110" s="0" t="n">
        <f aca="false">DEGREES(ASIN(SIN(RADIANS(R110))*SIN(RADIANS(P110))))</f>
        <v>11.2554187556737</v>
      </c>
      <c r="U110" s="0" t="n">
        <f aca="false">TAN(RADIANS(R110/2))*TAN(RADIANS(R110/2))</f>
        <v>0.0430214619711269</v>
      </c>
      <c r="V110" s="0" t="n">
        <f aca="false">4*DEGREES(U110*SIN(2*RADIANS(I110))-2*K110*SIN(RADIANS(J110))+4*K110*U110*SIN(RADIANS(J110))*COS(2*RADIANS(I110))-0.5*U110*U110*SIN(4*RADIANS(I110))-1.25*K110*K110*SIN(2*RADIANS(J110)))</f>
        <v>0.873672163589852</v>
      </c>
      <c r="W110" s="0" t="n">
        <f aca="false">DEGREES(ACOS(COS(RADIANS(90.833))/(COS(RADIANS($B$2))*COS(RADIANS(T110)))-TAN(RADIANS($B$2))*TAN(RADIANS(T110))))</f>
        <v>96.241031138196</v>
      </c>
      <c r="X110" s="5" t="n">
        <f aca="false">(720-4*$B$3-V110+$B$4*60)/1440</f>
        <v>0.525687727664174</v>
      </c>
      <c r="Y110" s="5" t="n">
        <f aca="false">(X110*1440-W110*4)/1440</f>
        <v>0.258351530058074</v>
      </c>
      <c r="Z110" s="5" t="n">
        <f aca="false">(X110*1440+W110*4)/1440</f>
        <v>0.793023925270274</v>
      </c>
      <c r="AA110" s="0" t="n">
        <f aca="false">8*W110</f>
        <v>769.928249105568</v>
      </c>
      <c r="AB110" s="0" t="n">
        <f aca="false">MOD(E110*1440+V110+4*$B$3-60*$B$4,1440)</f>
        <v>683.00967216359</v>
      </c>
      <c r="AC110" s="0" t="n">
        <f aca="false">IF(AB110/4&lt;0,AB110/4+180,AB110/4-180)</f>
        <v>-9.24758195910255</v>
      </c>
      <c r="AD110" s="0" t="n">
        <f aca="false">DEGREES(ACOS(SIN(RADIANS($B$2))*SIN(RADIANS(T110))+COS(RADIANS($B$2))*COS(RADIANS(T110))*COS(RADIANS(AC110))))</f>
        <v>16.2143439935924</v>
      </c>
      <c r="AE110" s="0" t="n">
        <f aca="false">90-AD110</f>
        <v>73.7856560064076</v>
      </c>
      <c r="AF110" s="0" t="n">
        <f aca="false">IF(AE110&gt;85,0,IF(AE110&gt;5,58.1/TAN(RADIANS(AE110))-0.07/POWER(TAN(RADIANS(AE110)),3)+0.000086/POWER(TAN(RADIANS(AE110)),5),IF(AE110&gt;-0.575,1735+AE110*(-518.2+AE110*(103.4+AE110*(-12.79+AE110*0.711))),-20.772/TAN(RADIANS(AE110)))))/3600</f>
        <v>0.00469268427086141</v>
      </c>
      <c r="AG110" s="0" t="n">
        <f aca="false">AE110+AF110</f>
        <v>73.7903486906785</v>
      </c>
      <c r="AH110" s="0" t="n">
        <f aca="false">IF(AC110&gt;0,MOD(DEGREES(ACOS(((SIN(RADIANS($B$2))*COS(RADIANS(AD110)))-SIN(RADIANS(T110)))/(COS(RADIANS($B$2))*SIN(RADIANS(AD110)))))+180,360),MOD(540-DEGREES(ACOS(((SIN(RADIANS($B$2))*COS(RADIANS(AD110)))-SIN(RADIANS(T110)))/(COS(RADIANS($B$2))*SIN(RADIANS(AD110))))),360))</f>
        <v>145.636415264636</v>
      </c>
    </row>
    <row r="111" customFormat="false" ht="15" hidden="false" customHeight="false" outlineLevel="0" collapsed="false">
      <c r="D111" s="4" t="n">
        <f aca="false">D110+1</f>
        <v>43575</v>
      </c>
      <c r="E111" s="5" t="n">
        <f aca="false">$B$5</f>
        <v>0.5</v>
      </c>
      <c r="F111" s="6" t="n">
        <f aca="false">D111+2415018.5+E111-$B$4/24</f>
        <v>2458594.25</v>
      </c>
      <c r="G111" s="7" t="n">
        <f aca="false">(F111-2451545)/36525</f>
        <v>0.19299794661191</v>
      </c>
      <c r="I111" s="0" t="n">
        <f aca="false">MOD(280.46646+G111*(36000.76983 + G111*0.0003032),360)</f>
        <v>28.541124931643</v>
      </c>
      <c r="J111" s="0" t="n">
        <f aca="false">357.52911+G111*(35999.05029 - 0.0001537*G111)</f>
        <v>7305.27189022382</v>
      </c>
      <c r="K111" s="0" t="n">
        <f aca="false">0.016708634-G111*(0.000042037+0.0000001267*G111)</f>
        <v>0.0167005162259704</v>
      </c>
      <c r="L111" s="0" t="n">
        <f aca="false">SIN(RADIANS(J111))*(1.914602-G111*(0.004817+0.000014*G111))+SIN(RADIANS(2*J111))*(0.019993-0.000101*G111)+SIN(RADIANS(3*J111))*0.000289</f>
        <v>1.83574196439206</v>
      </c>
      <c r="M111" s="0" t="n">
        <f aca="false">I111+L111</f>
        <v>30.3768668960351</v>
      </c>
      <c r="N111" s="0" t="n">
        <f aca="false">J111+L111</f>
        <v>7307.10763218821</v>
      </c>
      <c r="O111" s="0" t="n">
        <f aca="false">(1.000001018*(1-K111*K111))/(1+K111*COS(RADIANS(N111)))</f>
        <v>1.00465774427157</v>
      </c>
      <c r="P111" s="0" t="n">
        <f aca="false">M111-0.00569-0.00478*SIN(RADIANS(125.04-1934.136*G111))</f>
        <v>30.3667373633341</v>
      </c>
      <c r="Q111" s="0" t="n">
        <f aca="false">23+(26+((21.448-G111*(46.815+G111*(0.00059-G111*0.001813))))/60)/60</f>
        <v>23.4367813311629</v>
      </c>
      <c r="R111" s="0" t="n">
        <f aca="false">Q111+0.00256*COS(RADIANS(125.04-1934.136*G111))</f>
        <v>23.4358324666032</v>
      </c>
      <c r="S111" s="0" t="n">
        <f aca="false">DEGREES(ATAN2(COS(RADIANS(P111)),COS(RADIANS(R111))*SIN(RADIANS(P111))))</f>
        <v>28.2616685167765</v>
      </c>
      <c r="T111" s="0" t="n">
        <f aca="false">DEGREES(ASIN(SIN(RADIANS(R111))*SIN(RADIANS(P111))))</f>
        <v>11.5990372813497</v>
      </c>
      <c r="U111" s="0" t="n">
        <f aca="false">TAN(RADIANS(R111/2))*TAN(RADIANS(R111/2))</f>
        <v>0.0430214689225641</v>
      </c>
      <c r="V111" s="0" t="n">
        <f aca="false">4*DEGREES(U111*SIN(2*RADIANS(I111))-2*K111*SIN(RADIANS(J111))+4*K111*U111*SIN(RADIANS(J111))*COS(2*RADIANS(I111))-0.5*U111*U111*SIN(4*RADIANS(I111))-1.25*K111*K111*SIN(2*RADIANS(J111)))</f>
        <v>1.08458265504209</v>
      </c>
      <c r="W111" s="0" t="n">
        <f aca="false">DEGREES(ACOS(COS(RADIANS(90.833))/(COS(RADIANS($B$2))*COS(RADIANS(T111)))-TAN(RADIANS($B$2))*TAN(RADIANS(T111))))</f>
        <v>96.4091950956036</v>
      </c>
      <c r="X111" s="5" t="n">
        <f aca="false">(720-4*$B$3-V111+$B$4*60)/1440</f>
        <v>0.52554126204511</v>
      </c>
      <c r="Y111" s="5" t="n">
        <f aca="false">(X111*1440-W111*4)/1440</f>
        <v>0.2577379423351</v>
      </c>
      <c r="Z111" s="5" t="n">
        <f aca="false">(X111*1440+W111*4)/1440</f>
        <v>0.79334458175512</v>
      </c>
      <c r="AA111" s="0" t="n">
        <f aca="false">8*W111</f>
        <v>771.273560764829</v>
      </c>
      <c r="AB111" s="0" t="n">
        <f aca="false">MOD(E111*1440+V111+4*$B$3-60*$B$4,1440)</f>
        <v>683.220582655042</v>
      </c>
      <c r="AC111" s="0" t="n">
        <f aca="false">IF(AB111/4&lt;0,AB111/4+180,AB111/4-180)</f>
        <v>-9.19485433623947</v>
      </c>
      <c r="AD111" s="0" t="n">
        <f aca="false">DEGREES(ACOS(SIN(RADIANS($B$2))*SIN(RADIANS(T111))+COS(RADIANS($B$2))*COS(RADIANS(T111))*COS(RADIANS(AC111))))</f>
        <v>15.894854419964</v>
      </c>
      <c r="AE111" s="0" t="n">
        <f aca="false">90-AD111</f>
        <v>74.105145580036</v>
      </c>
      <c r="AF111" s="0" t="n">
        <f aca="false">IF(AE111&gt;85,0,IF(AE111&gt;5,58.1/TAN(RADIANS(AE111))-0.07/POWER(TAN(RADIANS(AE111)),3)+0.000086/POWER(TAN(RADIANS(AE111)),5),IF(AE111&gt;-0.575,1735+AE111*(-518.2+AE111*(103.4+AE111*(-12.79+AE111*0.711))),-20.772/TAN(RADIANS(AE111)))))/3600</f>
        <v>0.00459526753235104</v>
      </c>
      <c r="AG111" s="0" t="n">
        <f aca="false">AE111+AF111</f>
        <v>74.1097408475684</v>
      </c>
      <c r="AH111" s="0" t="n">
        <f aca="false">IF(AC111&gt;0,MOD(DEGREES(ACOS(((SIN(RADIANS($B$2))*COS(RADIANS(AD111)))-SIN(RADIANS(T111)))/(COS(RADIANS($B$2))*SIN(RADIANS(AD111)))))+180,360),MOD(540-DEGREES(ACOS(((SIN(RADIANS($B$2))*COS(RADIANS(AD111)))-SIN(RADIANS(T111)))/(COS(RADIANS($B$2))*SIN(RADIANS(AD111))))),360))</f>
        <v>145.142299009903</v>
      </c>
    </row>
    <row r="112" customFormat="false" ht="15" hidden="false" customHeight="false" outlineLevel="0" collapsed="false">
      <c r="D112" s="4" t="n">
        <f aca="false">D111+1</f>
        <v>43576</v>
      </c>
      <c r="E112" s="5" t="n">
        <f aca="false">$B$5</f>
        <v>0.5</v>
      </c>
      <c r="F112" s="6" t="n">
        <f aca="false">D112+2415018.5+E112-$B$4/24</f>
        <v>2458595.25</v>
      </c>
      <c r="G112" s="7" t="n">
        <f aca="false">(F112-2451545)/36525</f>
        <v>0.193025325119781</v>
      </c>
      <c r="I112" s="0" t="n">
        <f aca="false">MOD(280.46646+G112*(36000.76983 + G112*0.0003032),360)</f>
        <v>29.5267722950111</v>
      </c>
      <c r="J112" s="0" t="n">
        <f aca="false">357.52911+G112*(35999.05029 - 0.0001537*G112)</f>
        <v>7306.25749050392</v>
      </c>
      <c r="K112" s="0" t="n">
        <f aca="false">0.016708634-G112*(0.000042037+0.0000001267*G112)</f>
        <v>0.016700515073721</v>
      </c>
      <c r="L112" s="0" t="n">
        <f aca="false">SIN(RADIANS(J112))*(1.914602-G112*(0.004817+0.000014*G112))+SIN(RADIANS(2*J112))*(0.019993-0.000101*G112)+SIN(RADIANS(3*J112))*0.000289</f>
        <v>1.82622356344305</v>
      </c>
      <c r="M112" s="0" t="n">
        <f aca="false">I112+L112</f>
        <v>31.3529958584542</v>
      </c>
      <c r="N112" s="0" t="n">
        <f aca="false">J112+L112</f>
        <v>7308.08371406736</v>
      </c>
      <c r="O112" s="0" t="n">
        <f aca="false">(1.000001018*(1-K112*K112))/(1+K112*COS(RADIANS(N112)))</f>
        <v>1.00493161983558</v>
      </c>
      <c r="P112" s="0" t="n">
        <f aca="false">M112-0.00569-0.00478*SIN(RADIANS(125.04-1934.136*G112))</f>
        <v>31.342864690206</v>
      </c>
      <c r="Q112" s="0" t="n">
        <f aca="false">23+(26+((21.448-G112*(46.815+G112*(0.00059-G112*0.001813))))/60)/60</f>
        <v>23.436780975128</v>
      </c>
      <c r="R112" s="0" t="n">
        <f aca="false">Q112+0.00256*COS(RADIANS(125.04-1934.136*G112))</f>
        <v>23.4358343084459</v>
      </c>
      <c r="S112" s="0" t="n">
        <f aca="false">DEGREES(ATAN2(COS(RADIANS(P112)),COS(RADIANS(R112))*SIN(RADIANS(P112))))</f>
        <v>29.1961539672157</v>
      </c>
      <c r="T112" s="0" t="n">
        <f aca="false">DEGREES(ASIN(SIN(RADIANS(R112))*SIN(RADIANS(P112))))</f>
        <v>11.9394728181937</v>
      </c>
      <c r="U112" s="0" t="n">
        <f aca="false">TAN(RADIANS(R112/2))*TAN(RADIANS(R112/2))</f>
        <v>0.0430214758770622</v>
      </c>
      <c r="V112" s="0" t="n">
        <f aca="false">4*DEGREES(U112*SIN(2*RADIANS(I112))-2*K112*SIN(RADIANS(J112))+4*K112*U112*SIN(RADIANS(J112))*COS(2*RADIANS(I112))-0.5*U112*U112*SIN(4*RADIANS(I112))-1.25*K112*K112*SIN(2*RADIANS(J112)))</f>
        <v>1.28841100851184</v>
      </c>
      <c r="W112" s="0" t="n">
        <f aca="false">DEGREES(ACOS(COS(RADIANS(90.833))/(COS(RADIANS($B$2))*COS(RADIANS(T112)))-TAN(RADIANS($B$2))*TAN(RADIANS(T112))))</f>
        <v>96.5762984659287</v>
      </c>
      <c r="X112" s="5" t="n">
        <f aca="false">(720-4*$B$3-V112+$B$4*60)/1440</f>
        <v>0.525399714577422</v>
      </c>
      <c r="Y112" s="5" t="n">
        <f aca="false">(X112*1440-W112*4)/1440</f>
        <v>0.257132218838732</v>
      </c>
      <c r="Z112" s="5" t="n">
        <f aca="false">(X112*1440+W112*4)/1440</f>
        <v>0.793667210316113</v>
      </c>
      <c r="AA112" s="0" t="n">
        <f aca="false">8*W112</f>
        <v>772.61038772743</v>
      </c>
      <c r="AB112" s="0" t="n">
        <f aca="false">MOD(E112*1440+V112+4*$B$3-60*$B$4,1440)</f>
        <v>683.424411008512</v>
      </c>
      <c r="AC112" s="0" t="n">
        <f aca="false">IF(AB112/4&lt;0,AB112/4+180,AB112/4-180)</f>
        <v>-9.14389724787202</v>
      </c>
      <c r="AD112" s="0" t="n">
        <f aca="false">DEGREES(ACOS(SIN(RADIANS($B$2))*SIN(RADIANS(T112))+COS(RADIANS($B$2))*COS(RADIANS(T112))*COS(RADIANS(AC112))))</f>
        <v>15.5802076177969</v>
      </c>
      <c r="AE112" s="0" t="n">
        <f aca="false">90-AD112</f>
        <v>74.4197923822031</v>
      </c>
      <c r="AF112" s="0" t="n">
        <f aca="false">IF(AE112&gt;85,0,IF(AE112&gt;5,58.1/TAN(RADIANS(AE112))-0.07/POWER(TAN(RADIANS(AE112)),3)+0.000086/POWER(TAN(RADIANS(AE112)),5),IF(AE112&gt;-0.575,1735+AE112*(-518.2+AE112*(103.4+AE112*(-12.79+AE112*0.711))),-20.772/TAN(RADIANS(AE112)))))/3600</f>
        <v>0.00449962817468595</v>
      </c>
      <c r="AG112" s="0" t="n">
        <f aca="false">AE112+AF112</f>
        <v>74.4242920103778</v>
      </c>
      <c r="AH112" s="0" t="n">
        <f aca="false">IF(AC112&gt;0,MOD(DEGREES(ACOS(((SIN(RADIANS($B$2))*COS(RADIANS(AD112)))-SIN(RADIANS(T112)))/(COS(RADIANS($B$2))*SIN(RADIANS(AD112)))))+180,360),MOD(540-DEGREES(ACOS(((SIN(RADIANS($B$2))*COS(RADIANS(AD112)))-SIN(RADIANS(T112)))/(COS(RADIANS($B$2))*SIN(RADIANS(AD112))))),360))</f>
        <v>144.628981350871</v>
      </c>
    </row>
    <row r="113" customFormat="false" ht="15" hidden="false" customHeight="false" outlineLevel="0" collapsed="false">
      <c r="D113" s="4" t="n">
        <f aca="false">D112+1</f>
        <v>43577</v>
      </c>
      <c r="E113" s="5" t="n">
        <f aca="false">$B$5</f>
        <v>0.5</v>
      </c>
      <c r="F113" s="6" t="n">
        <f aca="false">D113+2415018.5+E113-$B$4/24</f>
        <v>2458596.25</v>
      </c>
      <c r="G113" s="7" t="n">
        <f aca="false">(F113-2451545)/36525</f>
        <v>0.193052703627652</v>
      </c>
      <c r="I113" s="0" t="n">
        <f aca="false">MOD(280.46646+G113*(36000.76983 + G113*0.0003032),360)</f>
        <v>30.5124196583811</v>
      </c>
      <c r="J113" s="0" t="n">
        <f aca="false">357.52911+G113*(35999.05029 - 0.0001537*G113)</f>
        <v>7307.24309078402</v>
      </c>
      <c r="K113" s="0" t="n">
        <f aca="false">0.016708634-G113*(0.000042037+0.0000001267*G113)</f>
        <v>0.0167005139214714</v>
      </c>
      <c r="L113" s="0" t="n">
        <f aca="false">SIN(RADIANS(J113))*(1.914602-G113*(0.004817+0.000014*G113))+SIN(RADIANS(2*J113))*(0.019993-0.000101*G113)+SIN(RADIANS(3*J113))*0.000289</f>
        <v>1.81617476384192</v>
      </c>
      <c r="M113" s="0" t="n">
        <f aca="false">I113+L113</f>
        <v>32.328594422223</v>
      </c>
      <c r="N113" s="0" t="n">
        <f aca="false">J113+L113</f>
        <v>7309.05926554786</v>
      </c>
      <c r="O113" s="0" t="n">
        <f aca="false">(1.000001018*(1-K113*K113))/(1+K113*COS(RADIANS(N113)))</f>
        <v>1.00520397646024</v>
      </c>
      <c r="P113" s="0" t="n">
        <f aca="false">M113-0.00569-0.00478*SIN(RADIANS(125.04-1934.136*G113))</f>
        <v>32.3184616222212</v>
      </c>
      <c r="Q113" s="0" t="n">
        <f aca="false">23+(26+((21.448-G113*(46.815+G113*(0.00059-G113*0.001813))))/60)/60</f>
        <v>23.4367806190931</v>
      </c>
      <c r="R113" s="0" t="n">
        <f aca="false">Q113+0.00256*COS(RADIANS(125.04-1934.136*G113))</f>
        <v>23.4358361510973</v>
      </c>
      <c r="S113" s="0" t="n">
        <f aca="false">DEGREES(ATAN2(COS(RADIANS(P113)),COS(RADIANS(R113))*SIN(RADIANS(P113))))</f>
        <v>30.1324700602454</v>
      </c>
      <c r="T113" s="0" t="n">
        <f aca="false">DEGREES(ASIN(SIN(RADIANS(R113))*SIN(RADIANS(P113))))</f>
        <v>12.2766334031378</v>
      </c>
      <c r="U113" s="0" t="n">
        <f aca="false">TAN(RADIANS(R113/2))*TAN(RADIANS(R113/2))</f>
        <v>0.0430214828346142</v>
      </c>
      <c r="V113" s="0" t="n">
        <f aca="false">4*DEGREES(U113*SIN(2*RADIANS(I113))-2*K113*SIN(RADIANS(J113))+4*K113*U113*SIN(RADIANS(J113))*COS(2*RADIANS(I113))-0.5*U113*U113*SIN(4*RADIANS(I113))-1.25*K113*K113*SIN(2*RADIANS(J113)))</f>
        <v>1.4849456667315</v>
      </c>
      <c r="W113" s="0" t="n">
        <f aca="false">DEGREES(ACOS(COS(RADIANS(90.833))/(COS(RADIANS($B$2))*COS(RADIANS(T113)))-TAN(RADIANS($B$2))*TAN(RADIANS(T113))))</f>
        <v>96.7422971884428</v>
      </c>
      <c r="X113" s="5" t="n">
        <f aca="false">(720-4*$B$3-V113+$B$4*60)/1440</f>
        <v>0.525263232175881</v>
      </c>
      <c r="Y113" s="5" t="n">
        <f aca="false">(X113*1440-W113*4)/1440</f>
        <v>0.256534628874651</v>
      </c>
      <c r="Z113" s="5" t="n">
        <f aca="false">(X113*1440+W113*4)/1440</f>
        <v>0.793991835477111</v>
      </c>
      <c r="AA113" s="0" t="n">
        <f aca="false">8*W113</f>
        <v>773.938377507543</v>
      </c>
      <c r="AB113" s="0" t="n">
        <f aca="false">MOD(E113*1440+V113+4*$B$3-60*$B$4,1440)</f>
        <v>683.620945666732</v>
      </c>
      <c r="AC113" s="0" t="n">
        <f aca="false">IF(AB113/4&lt;0,AB113/4+180,AB113/4-180)</f>
        <v>-9.0947635833171</v>
      </c>
      <c r="AD113" s="0" t="n">
        <f aca="false">DEGREES(ACOS(SIN(RADIANS($B$2))*SIN(RADIANS(T113))+COS(RADIANS($B$2))*COS(RADIANS(T113))*COS(RADIANS(AC113))))</f>
        <v>15.2705759412618</v>
      </c>
      <c r="AE113" s="0" t="n">
        <f aca="false">90-AD113</f>
        <v>74.7294240587382</v>
      </c>
      <c r="AF113" s="0" t="n">
        <f aca="false">IF(AE113&gt;85,0,IF(AE113&gt;5,58.1/TAN(RADIANS(AE113))-0.07/POWER(TAN(RADIANS(AE113)),3)+0.000086/POWER(TAN(RADIANS(AE113)),5),IF(AE113&gt;-0.575,1735+AE113*(-518.2+AE113*(103.4+AE113*(-12.79+AE113*0.711))),-20.772/TAN(RADIANS(AE113)))))/3600</f>
        <v>0.00440579762448929</v>
      </c>
      <c r="AG113" s="0" t="n">
        <f aca="false">AE113+AF113</f>
        <v>74.7338298563627</v>
      </c>
      <c r="AH113" s="0" t="n">
        <f aca="false">IF(AC113&gt;0,MOD(DEGREES(ACOS(((SIN(RADIANS($B$2))*COS(RADIANS(AD113)))-SIN(RADIANS(T113)))/(COS(RADIANS($B$2))*SIN(RADIANS(AD113)))))+180,360),MOD(540-DEGREES(ACOS(((SIN(RADIANS($B$2))*COS(RADIANS(AD113)))-SIN(RADIANS(T113)))/(COS(RADIANS($B$2))*SIN(RADIANS(AD113))))),360))</f>
        <v>144.095755890419</v>
      </c>
    </row>
    <row r="114" customFormat="false" ht="15" hidden="false" customHeight="false" outlineLevel="0" collapsed="false">
      <c r="D114" s="4" t="n">
        <f aca="false">D113+1</f>
        <v>43578</v>
      </c>
      <c r="E114" s="5" t="n">
        <f aca="false">$B$5</f>
        <v>0.5</v>
      </c>
      <c r="F114" s="6" t="n">
        <f aca="false">D114+2415018.5+E114-$B$4/24</f>
        <v>2458597.25</v>
      </c>
      <c r="G114" s="7" t="n">
        <f aca="false">(F114-2451545)/36525</f>
        <v>0.193080082135524</v>
      </c>
      <c r="I114" s="0" t="n">
        <f aca="false">MOD(280.46646+G114*(36000.76983 + G114*0.0003032),360)</f>
        <v>31.498067021751</v>
      </c>
      <c r="J114" s="0" t="n">
        <f aca="false">357.52911+G114*(35999.05029 - 0.0001537*G114)</f>
        <v>7308.22869106412</v>
      </c>
      <c r="K114" s="0" t="n">
        <f aca="false">0.016708634-G114*(0.000042037+0.0000001267*G114)</f>
        <v>0.0167005127692216</v>
      </c>
      <c r="L114" s="0" t="n">
        <f aca="false">SIN(RADIANS(J114))*(1.914602-G114*(0.004817+0.000014*G114))+SIN(RADIANS(2*J114))*(0.019993-0.000101*G114)+SIN(RADIANS(3*J114))*0.000289</f>
        <v>1.80559902055915</v>
      </c>
      <c r="M114" s="0" t="n">
        <f aca="false">I114+L114</f>
        <v>33.3036660423102</v>
      </c>
      <c r="N114" s="0" t="n">
        <f aca="false">J114+L114</f>
        <v>7310.03429008468</v>
      </c>
      <c r="O114" s="0" t="n">
        <f aca="false">(1.000001018*(1-K114*K114))/(1+K114*COS(RADIANS(N114)))</f>
        <v>1.0054747360344</v>
      </c>
      <c r="P114" s="0" t="n">
        <f aca="false">M114-0.00569-0.00478*SIN(RADIANS(125.04-1934.136*G114))</f>
        <v>33.2935316143498</v>
      </c>
      <c r="Q114" s="0" t="n">
        <f aca="false">23+(26+((21.448-G114*(46.815+G114*(0.00059-G114*0.001813))))/60)/60</f>
        <v>23.4367802630582</v>
      </c>
      <c r="R114" s="0" t="n">
        <f aca="false">Q114+0.00256*COS(RADIANS(125.04-1934.136*G114))</f>
        <v>23.4358379945554</v>
      </c>
      <c r="S114" s="0" t="n">
        <f aca="false">DEGREES(ATAN2(COS(RADIANS(P114)),COS(RADIANS(R114))*SIN(RADIANS(P114))))</f>
        <v>31.0706680571176</v>
      </c>
      <c r="T114" s="0" t="n">
        <f aca="false">DEGREES(ASIN(SIN(RADIANS(R114))*SIN(RADIANS(P114))))</f>
        <v>12.6104273692911</v>
      </c>
      <c r="U114" s="0" t="n">
        <f aca="false">TAN(RADIANS(R114/2))*TAN(RADIANS(R114/2))</f>
        <v>0.0430214897952129</v>
      </c>
      <c r="V114" s="0" t="n">
        <f aca="false">4*DEGREES(U114*SIN(2*RADIANS(I114))-2*K114*SIN(RADIANS(J114))+4*K114*U114*SIN(RADIANS(J114))*COS(2*RADIANS(I114))-0.5*U114*U114*SIN(4*RADIANS(I114))-1.25*K114*K114*SIN(2*RADIANS(J114)))</f>
        <v>1.6739827582043</v>
      </c>
      <c r="W114" s="0" t="n">
        <f aca="false">DEGREES(ACOS(COS(RADIANS(90.833))/(COS(RADIANS($B$2))*COS(RADIANS(T114)))-TAN(RADIANS($B$2))*TAN(RADIANS(T114))))</f>
        <v>96.9071462355328</v>
      </c>
      <c r="X114" s="5" t="n">
        <f aca="false">(720-4*$B$3-V114+$B$4*60)/1440</f>
        <v>0.525131956417914</v>
      </c>
      <c r="Y114" s="5" t="n">
        <f aca="false">(X114*1440-W114*4)/1440</f>
        <v>0.255945439096989</v>
      </c>
      <c r="Z114" s="5" t="n">
        <f aca="false">(X114*1440+W114*4)/1440</f>
        <v>0.794318473738838</v>
      </c>
      <c r="AA114" s="0" t="n">
        <f aca="false">8*W114</f>
        <v>775.257169884262</v>
      </c>
      <c r="AB114" s="0" t="n">
        <f aca="false">MOD(E114*1440+V114+4*$B$3-60*$B$4,1440)</f>
        <v>683.809982758204</v>
      </c>
      <c r="AC114" s="0" t="n">
        <f aca="false">IF(AB114/4&lt;0,AB114/4+180,AB114/4-180)</f>
        <v>-9.04750431044891</v>
      </c>
      <c r="AD114" s="0" t="n">
        <f aca="false">DEGREES(ACOS(SIN(RADIANS($B$2))*SIN(RADIANS(T114))+COS(RADIANS($B$2))*COS(RADIANS(T114))*COS(RADIANS(AC114))))</f>
        <v>14.9661333775788</v>
      </c>
      <c r="AE114" s="0" t="n">
        <f aca="false">90-AD114</f>
        <v>75.0338666224212</v>
      </c>
      <c r="AF114" s="0" t="n">
        <f aca="false">IF(AE114&gt;85,0,IF(AE114&gt;5,58.1/TAN(RADIANS(AE114))-0.07/POWER(TAN(RADIANS(AE114)),3)+0.000086/POWER(TAN(RADIANS(AE114)),5),IF(AE114&gt;-0.575,1735+AE114*(-518.2+AE114*(103.4+AE114*(-12.79+AE114*0.711))),-20.772/TAN(RADIANS(AE114)))))/3600</f>
        <v>0.00431380813051395</v>
      </c>
      <c r="AG114" s="0" t="n">
        <f aca="false">AE114+AF114</f>
        <v>75.0381804305517</v>
      </c>
      <c r="AH114" s="0" t="n">
        <f aca="false">IF(AC114&gt;0,MOD(DEGREES(ACOS(((SIN(RADIANS($B$2))*COS(RADIANS(AD114)))-SIN(RADIANS(T114)))/(COS(RADIANS($B$2))*SIN(RADIANS(AD114)))))+180,360),MOD(540-DEGREES(ACOS(((SIN(RADIANS($B$2))*COS(RADIANS(AD114)))-SIN(RADIANS(T114)))/(COS(RADIANS($B$2))*SIN(RADIANS(AD114))))),360))</f>
        <v>143.541921946823</v>
      </c>
    </row>
    <row r="115" customFormat="false" ht="15" hidden="false" customHeight="false" outlineLevel="0" collapsed="false">
      <c r="D115" s="4" t="n">
        <f aca="false">D114+1</f>
        <v>43579</v>
      </c>
      <c r="E115" s="5" t="n">
        <f aca="false">$B$5</f>
        <v>0.5</v>
      </c>
      <c r="F115" s="6" t="n">
        <f aca="false">D115+2415018.5+E115-$B$4/24</f>
        <v>2458598.25</v>
      </c>
      <c r="G115" s="7" t="n">
        <f aca="false">(F115-2451545)/36525</f>
        <v>0.193107460643395</v>
      </c>
      <c r="I115" s="0" t="n">
        <f aca="false">MOD(280.46646+G115*(36000.76983 + G115*0.0003032),360)</f>
        <v>32.4837143851209</v>
      </c>
      <c r="J115" s="0" t="n">
        <f aca="false">357.52911+G115*(35999.05029 - 0.0001537*G115)</f>
        <v>7309.21429134422</v>
      </c>
      <c r="K115" s="0" t="n">
        <f aca="false">0.016708634-G115*(0.000042037+0.0000001267*G115)</f>
        <v>0.0167005116169717</v>
      </c>
      <c r="L115" s="0" t="n">
        <f aca="false">SIN(RADIANS(J115))*(1.914602-G115*(0.004817+0.000014*G115))+SIN(RADIANS(2*J115))*(0.019993-0.000101*G115)+SIN(RADIANS(3*J115))*0.000289</f>
        <v>1.7944999314791</v>
      </c>
      <c r="M115" s="0" t="n">
        <f aca="false">I115+L115</f>
        <v>34.2782143166</v>
      </c>
      <c r="N115" s="0" t="n">
        <f aca="false">J115+L115</f>
        <v>7311.0087912757</v>
      </c>
      <c r="O115" s="0" t="n">
        <f aca="false">(1.000001018*(1-K115*K115))/(1+K115*COS(RADIANS(N115)))</f>
        <v>1.00574382103141</v>
      </c>
      <c r="P115" s="0" t="n">
        <f aca="false">M115-0.00569-0.00478*SIN(RADIANS(125.04-1934.136*G115))</f>
        <v>34.2680782644773</v>
      </c>
      <c r="Q115" s="0" t="n">
        <f aca="false">23+(26+((21.448-G115*(46.815+G115*(0.00059-G115*0.001813))))/60)/60</f>
        <v>23.4367799070234</v>
      </c>
      <c r="R115" s="0" t="n">
        <f aca="false">Q115+0.00256*COS(RADIANS(125.04-1934.136*G115))</f>
        <v>23.4358398388183</v>
      </c>
      <c r="S115" s="0" t="n">
        <f aca="false">DEGREES(ATAN2(COS(RADIANS(P115)),COS(RADIANS(R115))*SIN(RADIANS(P115))))</f>
        <v>32.0107971426462</v>
      </c>
      <c r="T115" s="0" t="n">
        <f aca="false">DEGREES(ASIN(SIN(RADIANS(R115))*SIN(RADIANS(P115))))</f>
        <v>12.9407633613138</v>
      </c>
      <c r="U115" s="0" t="n">
        <f aca="false">TAN(RADIANS(R115/2))*TAN(RADIANS(R115/2))</f>
        <v>0.0430214967588512</v>
      </c>
      <c r="V115" s="0" t="n">
        <f aca="false">4*DEGREES(U115*SIN(2*RADIANS(I115))-2*K115*SIN(RADIANS(J115))+4*K115*U115*SIN(RADIANS(J115))*COS(2*RADIANS(I115))-0.5*U115*U115*SIN(4*RADIANS(I115))-1.25*K115*K115*SIN(2*RADIANS(J115)))</f>
        <v>1.85532638726152</v>
      </c>
      <c r="W115" s="0" t="n">
        <f aca="false">DEGREES(ACOS(COS(RADIANS(90.833))/(COS(RADIANS($B$2))*COS(RADIANS(T115)))-TAN(RADIANS($B$2))*TAN(RADIANS(T115))))</f>
        <v>97.0707996058893</v>
      </c>
      <c r="X115" s="5" t="n">
        <f aca="false">(720-4*$B$3-V115+$B$4*60)/1440</f>
        <v>0.525006023342179</v>
      </c>
      <c r="Y115" s="5" t="n">
        <f aca="false">(X115*1440-W115*4)/1440</f>
        <v>0.25536491332582</v>
      </c>
      <c r="Z115" s="5" t="n">
        <f aca="false">(X115*1440+W115*4)/1440</f>
        <v>0.794647133358539</v>
      </c>
      <c r="AA115" s="0" t="n">
        <f aca="false">8*W115</f>
        <v>776.566396847115</v>
      </c>
      <c r="AB115" s="0" t="n">
        <f aca="false">MOD(E115*1440+V115+4*$B$3-60*$B$4,1440)</f>
        <v>683.991326387262</v>
      </c>
      <c r="AC115" s="0" t="n">
        <f aca="false">IF(AB115/4&lt;0,AB115/4+180,AB115/4-180)</f>
        <v>-9.00216840318461</v>
      </c>
      <c r="AD115" s="0" t="n">
        <f aca="false">DEGREES(ACOS(SIN(RADIANS($B$2))*SIN(RADIANS(T115))+COS(RADIANS($B$2))*COS(RADIANS(T115))*COS(RADIANS(AC115))))</f>
        <v>14.66705540756</v>
      </c>
      <c r="AE115" s="0" t="n">
        <f aca="false">90-AD115</f>
        <v>75.33294459244</v>
      </c>
      <c r="AF115" s="0" t="n">
        <f aca="false">IF(AE115&gt;85,0,IF(AE115&gt;5,58.1/TAN(RADIANS(AE115))-0.07/POWER(TAN(RADIANS(AE115)),3)+0.000086/POWER(TAN(RADIANS(AE115)),5),IF(AE115&gt;-0.575,1735+AE115*(-518.2+AE115*(103.4+AE115*(-12.79+AE115*0.711))),-20.772/TAN(RADIANS(AE115)))))/3600</f>
        <v>0.00422369273657693</v>
      </c>
      <c r="AG115" s="0" t="n">
        <f aca="false">AE115+AF115</f>
        <v>75.3371682851765</v>
      </c>
      <c r="AH115" s="0" t="n">
        <f aca="false">IF(AC115&gt;0,MOD(DEGREES(ACOS(((SIN(RADIANS($B$2))*COS(RADIANS(AD115)))-SIN(RADIANS(T115)))/(COS(RADIANS($B$2))*SIN(RADIANS(AD115)))))+180,360),MOD(540-DEGREES(ACOS(((SIN(RADIANS($B$2))*COS(RADIANS(AD115)))-SIN(RADIANS(T115)))/(COS(RADIANS($B$2))*SIN(RADIANS(AD115))))),360))</f>
        <v>142.966789657443</v>
      </c>
    </row>
    <row r="116" customFormat="false" ht="15" hidden="false" customHeight="false" outlineLevel="0" collapsed="false">
      <c r="D116" s="4" t="n">
        <f aca="false">D115+1</f>
        <v>43580</v>
      </c>
      <c r="E116" s="5" t="n">
        <f aca="false">$B$5</f>
        <v>0.5</v>
      </c>
      <c r="F116" s="6" t="n">
        <f aca="false">D116+2415018.5+E116-$B$4/24</f>
        <v>2458599.25</v>
      </c>
      <c r="G116" s="7" t="n">
        <f aca="false">(F116-2451545)/36525</f>
        <v>0.193134839151266</v>
      </c>
      <c r="I116" s="0" t="n">
        <f aca="false">MOD(280.46646+G116*(36000.76983 + G116*0.0003032),360)</f>
        <v>33.4693617484918</v>
      </c>
      <c r="J116" s="0" t="n">
        <f aca="false">357.52911+G116*(35999.05029 - 0.0001537*G116)</f>
        <v>7310.19989162432</v>
      </c>
      <c r="K116" s="0" t="n">
        <f aca="false">0.016708634-G116*(0.000042037+0.0000001267*G116)</f>
        <v>0.0167005104647215</v>
      </c>
      <c r="L116" s="0" t="n">
        <f aca="false">SIN(RADIANS(J116))*(1.914602-G116*(0.004817+0.000014*G116))+SIN(RADIANS(2*J116))*(0.019993-0.000101*G116)+SIN(RADIANS(3*J116))*0.000289</f>
        <v>1.78288123582278</v>
      </c>
      <c r="M116" s="0" t="n">
        <f aca="false">I116+L116</f>
        <v>35.2522429843146</v>
      </c>
      <c r="N116" s="0" t="n">
        <f aca="false">J116+L116</f>
        <v>7311.98277286014</v>
      </c>
      <c r="O116" s="0" t="n">
        <f aca="false">(1.000001018*(1-K116*K116))/(1+K116*COS(RADIANS(N116)))</f>
        <v>1.00601115452876</v>
      </c>
      <c r="P116" s="0" t="n">
        <f aca="false">M116-0.00569-0.00478*SIN(RADIANS(125.04-1934.136*G116))</f>
        <v>35.2421053118273</v>
      </c>
      <c r="Q116" s="0" t="n">
        <f aca="false">23+(26+((21.448-G116*(46.815+G116*(0.00059-G116*0.001813))))/60)/60</f>
        <v>23.4367795509885</v>
      </c>
      <c r="R116" s="0" t="n">
        <f aca="false">Q116+0.00256*COS(RADIANS(125.04-1934.136*G116))</f>
        <v>23.4358416838843</v>
      </c>
      <c r="S116" s="0" t="n">
        <f aca="false">DEGREES(ATAN2(COS(RADIANS(P116)),COS(RADIANS(R116))*SIN(RADIANS(P116))))</f>
        <v>32.9529043570121</v>
      </c>
      <c r="T116" s="0" t="n">
        <f aca="false">DEGREES(ASIN(SIN(RADIANS(R116))*SIN(RADIANS(P116))))</f>
        <v>13.2675503525049</v>
      </c>
      <c r="U116" s="0" t="n">
        <f aca="false">TAN(RADIANS(R116/2))*TAN(RADIANS(R116/2))</f>
        <v>0.0430215037255221</v>
      </c>
      <c r="V116" s="0" t="n">
        <f aca="false">4*DEGREES(U116*SIN(2*RADIANS(I116))-2*K116*SIN(RADIANS(J116))+4*K116*U116*SIN(RADIANS(J116))*COS(2*RADIANS(I116))-0.5*U116*U116*SIN(4*RADIANS(I116))-1.25*K116*K116*SIN(2*RADIANS(J116)))</f>
        <v>2.02878892772086</v>
      </c>
      <c r="W116" s="0" t="n">
        <f aca="false">DEGREES(ACOS(COS(RADIANS(90.833))/(COS(RADIANS($B$2))*COS(RADIANS(T116)))-TAN(RADIANS($B$2))*TAN(RADIANS(T116))))</f>
        <v>97.2332103204869</v>
      </c>
      <c r="X116" s="5" t="n">
        <f aca="false">(720-4*$B$3-V116+$B$4*60)/1440</f>
        <v>0.524885563244638</v>
      </c>
      <c r="Y116" s="5" t="n">
        <f aca="false">(X116*1440-W116*4)/1440</f>
        <v>0.254793312354397</v>
      </c>
      <c r="Z116" s="5" t="n">
        <f aca="false">(X116*1440+W116*4)/1440</f>
        <v>0.79497781413488</v>
      </c>
      <c r="AA116" s="0" t="n">
        <f aca="false">8*W116</f>
        <v>777.865682563895</v>
      </c>
      <c r="AB116" s="0" t="n">
        <f aca="false">MOD(E116*1440+V116+4*$B$3-60*$B$4,1440)</f>
        <v>684.164788927721</v>
      </c>
      <c r="AC116" s="0" t="n">
        <f aca="false">IF(AB116/4&lt;0,AB116/4+180,AB116/4-180)</f>
        <v>-8.9588027680698</v>
      </c>
      <c r="AD116" s="0" t="n">
        <f aca="false">DEGREES(ACOS(SIN(RADIANS($B$2))*SIN(RADIANS(T116))+COS(RADIANS($B$2))*COS(RADIANS(T116))*COS(RADIANS(AC116))))</f>
        <v>14.3735188234742</v>
      </c>
      <c r="AE116" s="0" t="n">
        <f aca="false">90-AD116</f>
        <v>75.6264811765258</v>
      </c>
      <c r="AF116" s="0" t="n">
        <f aca="false">IF(AE116&gt;85,0,IF(AE116&gt;5,58.1/TAN(RADIANS(AE116))-0.07/POWER(TAN(RADIANS(AE116)),3)+0.000086/POWER(TAN(RADIANS(AE116)),5),IF(AE116&gt;-0.575,1735+AE116*(-518.2+AE116*(103.4+AE116*(-12.79+AE116*0.711))),-20.772/TAN(RADIANS(AE116)))))/3600</f>
        <v>0.0041354852414619</v>
      </c>
      <c r="AG116" s="0" t="n">
        <f aca="false">AE116+AF116</f>
        <v>75.6306166617672</v>
      </c>
      <c r="AH116" s="0" t="n">
        <f aca="false">IF(AC116&gt;0,MOD(DEGREES(ACOS(((SIN(RADIANS($B$2))*COS(RADIANS(AD116)))-SIN(RADIANS(T116)))/(COS(RADIANS($B$2))*SIN(RADIANS(AD116)))))+180,360),MOD(540-DEGREES(ACOS(((SIN(RADIANS($B$2))*COS(RADIANS(AD116)))-SIN(RADIANS(T116)))/(COS(RADIANS($B$2))*SIN(RADIANS(AD116))))),360))</f>
        <v>142.369685800129</v>
      </c>
    </row>
    <row r="117" customFormat="false" ht="15" hidden="false" customHeight="false" outlineLevel="0" collapsed="false">
      <c r="D117" s="4" t="n">
        <f aca="false">D116+1</f>
        <v>43581</v>
      </c>
      <c r="E117" s="5" t="n">
        <f aca="false">$B$5</f>
        <v>0.5</v>
      </c>
      <c r="F117" s="6" t="n">
        <f aca="false">D117+2415018.5+E117-$B$4/24</f>
        <v>2458600.25</v>
      </c>
      <c r="G117" s="7" t="n">
        <f aca="false">(F117-2451545)/36525</f>
        <v>0.193162217659138</v>
      </c>
      <c r="I117" s="0" t="n">
        <f aca="false">MOD(280.46646+G117*(36000.76983 + G117*0.0003032),360)</f>
        <v>34.4550091118626</v>
      </c>
      <c r="J117" s="0" t="n">
        <f aca="false">357.52911+G117*(35999.05029 - 0.0001537*G117)</f>
        <v>7311.18549190442</v>
      </c>
      <c r="K117" s="0" t="n">
        <f aca="false">0.016708634-G117*(0.000042037+0.0000001267*G117)</f>
        <v>0.0167005093124712</v>
      </c>
      <c r="L117" s="0" t="n">
        <f aca="false">SIN(RADIANS(J117))*(1.914602-G117*(0.004817+0.000014*G117))+SIN(RADIANS(2*J117))*(0.019993-0.000101*G117)+SIN(RADIANS(3*J117))*0.000289</f>
        <v>1.77074681254639</v>
      </c>
      <c r="M117" s="0" t="n">
        <f aca="false">I117+L117</f>
        <v>36.225755924409</v>
      </c>
      <c r="N117" s="0" t="n">
        <f aca="false">J117+L117</f>
        <v>7312.95623871697</v>
      </c>
      <c r="O117" s="0" t="n">
        <f aca="false">(1.000001018*(1-K117*K117))/(1+K117*COS(RADIANS(N117)))</f>
        <v>1.00627666022751</v>
      </c>
      <c r="P117" s="0" t="n">
        <f aca="false">M117-0.00569-0.00478*SIN(RADIANS(125.04-1934.136*G117))</f>
        <v>36.2156166353562</v>
      </c>
      <c r="Q117" s="0" t="n">
        <f aca="false">23+(26+((21.448-G117*(46.815+G117*(0.00059-G117*0.001813))))/60)/60</f>
        <v>23.4367791949536</v>
      </c>
      <c r="R117" s="0" t="n">
        <f aca="false">Q117+0.00256*COS(RADIANS(125.04-1934.136*G117))</f>
        <v>23.4358435297513</v>
      </c>
      <c r="S117" s="0" t="n">
        <f aca="false">DEGREES(ATAN2(COS(RADIANS(P117)),COS(RADIANS(R117))*SIN(RADIANS(P117))))</f>
        <v>33.8970345274676</v>
      </c>
      <c r="T117" s="0" t="n">
        <f aca="false">DEGREES(ASIN(SIN(RADIANS(R117))*SIN(RADIANS(P117))))</f>
        <v>13.590697663639</v>
      </c>
      <c r="U117" s="0" t="n">
        <f aca="false">TAN(RADIANS(R117/2))*TAN(RADIANS(R117/2))</f>
        <v>0.0430215106952184</v>
      </c>
      <c r="V117" s="0" t="n">
        <f aca="false">4*DEGREES(U117*SIN(2*RADIANS(I117))-2*K117*SIN(RADIANS(J117))+4*K117*U117*SIN(RADIANS(J117))*COS(2*RADIANS(I117))-0.5*U117*U117*SIN(4*RADIANS(I117))-1.25*K117*K117*SIN(2*RADIANS(J117)))</f>
        <v>2.19419131932831</v>
      </c>
      <c r="W117" s="0" t="n">
        <f aca="false">DEGREES(ACOS(COS(RADIANS(90.833))/(COS(RADIANS($B$2))*COS(RADIANS(T117)))-TAN(RADIANS($B$2))*TAN(RADIANS(T117))))</f>
        <v>97.3943304214877</v>
      </c>
      <c r="X117" s="5" t="n">
        <f aca="false">(720-4*$B$3-V117+$B$4*60)/1440</f>
        <v>0.524770700472689</v>
      </c>
      <c r="Y117" s="5" t="n">
        <f aca="false">(X117*1440-W117*4)/1440</f>
        <v>0.254230893746334</v>
      </c>
      <c r="Z117" s="5" t="n">
        <f aca="false">(X117*1440+W117*4)/1440</f>
        <v>0.795310507199043</v>
      </c>
      <c r="AA117" s="0" t="n">
        <f aca="false">8*W117</f>
        <v>779.154643371902</v>
      </c>
      <c r="AB117" s="0" t="n">
        <f aca="false">MOD(E117*1440+V117+4*$B$3-60*$B$4,1440)</f>
        <v>684.330191319328</v>
      </c>
      <c r="AC117" s="0" t="n">
        <f aca="false">IF(AB117/4&lt;0,AB117/4+180,AB117/4-180)</f>
        <v>-8.91745217016791</v>
      </c>
      <c r="AD117" s="0" t="n">
        <f aca="false">DEGREES(ACOS(SIN(RADIANS($B$2))*SIN(RADIANS(T117))+COS(RADIANS($B$2))*COS(RADIANS(T117))*COS(RADIANS(AC117))))</f>
        <v>14.0857014983889</v>
      </c>
      <c r="AE117" s="0" t="n">
        <f aca="false">90-AD117</f>
        <v>75.9142985016111</v>
      </c>
      <c r="AF117" s="0" t="n">
        <f aca="false">IF(AE117&gt;85,0,IF(AE117&gt;5,58.1/TAN(RADIANS(AE117))-0.07/POWER(TAN(RADIANS(AE117)),3)+0.000086/POWER(TAN(RADIANS(AE117)),5),IF(AE117&gt;-0.575,1735+AE117*(-518.2+AE117*(103.4+AE117*(-12.79+AE117*0.711))),-20.772/TAN(RADIANS(AE117)))))/3600</f>
        <v>0.00404922014415836</v>
      </c>
      <c r="AG117" s="0" t="n">
        <f aca="false">AE117+AF117</f>
        <v>75.9183477217553</v>
      </c>
      <c r="AH117" s="0" t="n">
        <f aca="false">IF(AC117&gt;0,MOD(DEGREES(ACOS(((SIN(RADIANS($B$2))*COS(RADIANS(AD117)))-SIN(RADIANS(T117)))/(COS(RADIANS($B$2))*SIN(RADIANS(AD117)))))+180,360),MOD(540-DEGREES(ACOS(((SIN(RADIANS($B$2))*COS(RADIANS(AD117)))-SIN(RADIANS(T117)))/(COS(RADIANS($B$2))*SIN(RADIANS(AD117))))),360))</f>
        <v>141.749960381106</v>
      </c>
    </row>
    <row r="118" customFormat="false" ht="15" hidden="false" customHeight="false" outlineLevel="0" collapsed="false">
      <c r="D118" s="4" t="n">
        <f aca="false">D117+1</f>
        <v>43582</v>
      </c>
      <c r="E118" s="5" t="n">
        <f aca="false">$B$5</f>
        <v>0.5</v>
      </c>
      <c r="F118" s="6" t="n">
        <f aca="false">D118+2415018.5+E118-$B$4/24</f>
        <v>2458601.25</v>
      </c>
      <c r="G118" s="7" t="n">
        <f aca="false">(F118-2451545)/36525</f>
        <v>0.193189596167009</v>
      </c>
      <c r="I118" s="0" t="n">
        <f aca="false">MOD(280.46646+G118*(36000.76983 + G118*0.0003032),360)</f>
        <v>35.4406564752335</v>
      </c>
      <c r="J118" s="0" t="n">
        <f aca="false">357.52911+G118*(35999.05029 - 0.0001537*G118)</f>
        <v>7312.17109218452</v>
      </c>
      <c r="K118" s="0" t="n">
        <f aca="false">0.016708634-G118*(0.000042037+0.0000001267*G118)</f>
        <v>0.0167005081602206</v>
      </c>
      <c r="L118" s="0" t="n">
        <f aca="false">SIN(RADIANS(J118))*(1.914602-G118*(0.004817+0.000014*G118))+SIN(RADIANS(2*J118))*(0.019993-0.000101*G118)+SIN(RADIANS(3*J118))*0.000289</f>
        <v>1.75810067871641</v>
      </c>
      <c r="M118" s="0" t="n">
        <f aca="false">I118+L118</f>
        <v>37.1987571539499</v>
      </c>
      <c r="N118" s="0" t="n">
        <f aca="false">J118+L118</f>
        <v>7313.92919286324</v>
      </c>
      <c r="O118" s="0" t="n">
        <f aca="false">(1.000001018*(1-K118*K118))/(1+K118*COS(RADIANS(N118)))</f>
        <v>1.00654026247146</v>
      </c>
      <c r="P118" s="0" t="n">
        <f aca="false">M118-0.00569-0.00478*SIN(RADIANS(125.04-1934.136*G118))</f>
        <v>37.1886162521321</v>
      </c>
      <c r="Q118" s="0" t="n">
        <f aca="false">23+(26+((21.448-G118*(46.815+G118*(0.00059-G118*0.001813))))/60)/60</f>
        <v>23.4367788389188</v>
      </c>
      <c r="R118" s="0" t="n">
        <f aca="false">Q118+0.00256*COS(RADIANS(125.04-1934.136*G118))</f>
        <v>23.4358453764176</v>
      </c>
      <c r="S118" s="0" t="n">
        <f aca="false">DEGREES(ATAN2(COS(RADIANS(P118)),COS(RADIANS(R118))*SIN(RADIANS(P118))))</f>
        <v>34.8432302000762</v>
      </c>
      <c r="T118" s="0" t="n">
        <f aca="false">DEGREES(ASIN(SIN(RADIANS(R118))*SIN(RADIANS(P118))))</f>
        <v>13.9101149835861</v>
      </c>
      <c r="U118" s="0" t="n">
        <f aca="false">TAN(RADIANS(R118/2))*TAN(RADIANS(R118/2))</f>
        <v>0.0430215176679332</v>
      </c>
      <c r="V118" s="0" t="n">
        <f aca="false">4*DEGREES(U118*SIN(2*RADIANS(I118))-2*K118*SIN(RADIANS(J118))+4*K118*U118*SIN(RADIANS(J118))*COS(2*RADIANS(I118))-0.5*U118*U118*SIN(4*RADIANS(I118))-1.25*K118*K118*SIN(2*RADIANS(J118)))</f>
        <v>2.35136336610014</v>
      </c>
      <c r="W118" s="0" t="n">
        <f aca="false">DEGREES(ACOS(COS(RADIANS(90.833))/(COS(RADIANS($B$2))*COS(RADIANS(T118)))-TAN(RADIANS($B$2))*TAN(RADIANS(T118))))</f>
        <v>97.5541109742047</v>
      </c>
      <c r="X118" s="5" t="n">
        <f aca="false">(720-4*$B$3-V118+$B$4*60)/1440</f>
        <v>0.524661553217986</v>
      </c>
      <c r="Y118" s="5" t="n">
        <f aca="false">(X118*1440-W118*4)/1440</f>
        <v>0.253677911622973</v>
      </c>
      <c r="Z118" s="5" t="n">
        <f aca="false">(X118*1440+W118*4)/1440</f>
        <v>0.795645194812999</v>
      </c>
      <c r="AA118" s="0" t="n">
        <f aca="false">8*W118</f>
        <v>780.432887793638</v>
      </c>
      <c r="AB118" s="0" t="n">
        <f aca="false">MOD(E118*1440+V118+4*$B$3-60*$B$4,1440)</f>
        <v>684.4873633661</v>
      </c>
      <c r="AC118" s="0" t="n">
        <f aca="false">IF(AB118/4&lt;0,AB118/4+180,AB118/4-180)</f>
        <v>-8.87815915847494</v>
      </c>
      <c r="AD118" s="0" t="n">
        <f aca="false">DEGREES(ACOS(SIN(RADIANS($B$2))*SIN(RADIANS(T118))+COS(RADIANS($B$2))*COS(RADIANS(T118))*COS(RADIANS(AC118))))</f>
        <v>13.8037821007877</v>
      </c>
      <c r="AE118" s="0" t="n">
        <f aca="false">90-AD118</f>
        <v>76.1962178992123</v>
      </c>
      <c r="AF118" s="0" t="n">
        <f aca="false">IF(AE118&gt;85,0,IF(AE118&gt;5,58.1/TAN(RADIANS(AE118))-0.07/POWER(TAN(RADIANS(AE118)),3)+0.000086/POWER(TAN(RADIANS(AE118)),5),IF(AE118&gt;-0.575,1735+AE118*(-518.2+AE118*(103.4+AE118*(-12.79+AE118*0.711))),-20.772/TAN(RADIANS(AE118)))))/3600</f>
        <v>0.00396493257270307</v>
      </c>
      <c r="AG118" s="0" t="n">
        <f aca="false">AE118+AF118</f>
        <v>76.200182831785</v>
      </c>
      <c r="AH118" s="0" t="n">
        <f aca="false">IF(AC118&gt;0,MOD(DEGREES(ACOS(((SIN(RADIANS($B$2))*COS(RADIANS(AD118)))-SIN(RADIANS(T118)))/(COS(RADIANS($B$2))*SIN(RADIANS(AD118)))))+180,360),MOD(540-DEGREES(ACOS(((SIN(RADIANS($B$2))*COS(RADIANS(AD118)))-SIN(RADIANS(T118)))/(COS(RADIANS($B$2))*SIN(RADIANS(AD118))))),360))</f>
        <v>141.106994032004</v>
      </c>
    </row>
    <row r="119" customFormat="false" ht="15" hidden="false" customHeight="false" outlineLevel="0" collapsed="false">
      <c r="D119" s="4" t="n">
        <f aca="false">D118+1</f>
        <v>43583</v>
      </c>
      <c r="E119" s="5" t="n">
        <f aca="false">$B$5</f>
        <v>0.5</v>
      </c>
      <c r="F119" s="6" t="n">
        <f aca="false">D119+2415018.5+E119-$B$4/24</f>
        <v>2458602.25</v>
      </c>
      <c r="G119" s="7" t="n">
        <f aca="false">(F119-2451545)/36525</f>
        <v>0.19321697467488</v>
      </c>
      <c r="I119" s="0" t="n">
        <f aca="false">MOD(280.46646+G119*(36000.76983 + G119*0.0003032),360)</f>
        <v>36.4263038386052</v>
      </c>
      <c r="J119" s="0" t="n">
        <f aca="false">357.52911+G119*(35999.05029 - 0.0001537*G119)</f>
        <v>7313.15669246462</v>
      </c>
      <c r="K119" s="0" t="n">
        <f aca="false">0.016708634-G119*(0.000042037+0.0000001267*G119)</f>
        <v>0.0167005070079699</v>
      </c>
      <c r="L119" s="0" t="n">
        <f aca="false">SIN(RADIANS(J119))*(1.914602-G119*(0.004817+0.000014*G119))+SIN(RADIANS(2*J119))*(0.019993-0.000101*G119)+SIN(RADIANS(3*J119))*0.000289</f>
        <v>1.74494698786252</v>
      </c>
      <c r="M119" s="0" t="n">
        <f aca="false">I119+L119</f>
        <v>38.1712508264677</v>
      </c>
      <c r="N119" s="0" t="n">
        <f aca="false">J119+L119</f>
        <v>7314.90163945248</v>
      </c>
      <c r="O119" s="0" t="n">
        <f aca="false">(1.000001018*(1-K119*K119))/(1+K119*COS(RADIANS(N119)))</f>
        <v>1.00680188626592</v>
      </c>
      <c r="P119" s="0" t="n">
        <f aca="false">M119-0.00569-0.00478*SIN(RADIANS(125.04-1934.136*G119))</f>
        <v>38.1611083156868</v>
      </c>
      <c r="Q119" s="0" t="n">
        <f aca="false">23+(26+((21.448-G119*(46.815+G119*(0.00059-G119*0.001813))))/60)/60</f>
        <v>23.4367784828839</v>
      </c>
      <c r="R119" s="0" t="n">
        <f aca="false">Q119+0.00256*COS(RADIANS(125.04-1934.136*G119))</f>
        <v>23.4358472238812</v>
      </c>
      <c r="S119" s="0" t="n">
        <f aca="false">DEGREES(ATAN2(COS(RADIANS(P119)),COS(RADIANS(R119))*SIN(RADIANS(P119))))</f>
        <v>35.7915315716183</v>
      </c>
      <c r="T119" s="0" t="n">
        <f aca="false">DEGREES(ASIN(SIN(RADIANS(R119))*SIN(RADIANS(P119))))</f>
        <v>14.2257123917397</v>
      </c>
      <c r="U119" s="0" t="n">
        <f aca="false">TAN(RADIANS(R119/2))*TAN(RADIANS(R119/2))</f>
        <v>0.0430215246436591</v>
      </c>
      <c r="V119" s="0" t="n">
        <f aca="false">4*DEGREES(U119*SIN(2*RADIANS(I119))-2*K119*SIN(RADIANS(J119))+4*K119*U119*SIN(RADIANS(J119))*COS(2*RADIANS(I119))-0.5*U119*U119*SIN(4*RADIANS(I119))-1.25*K119*K119*SIN(2*RADIANS(J119)))</f>
        <v>2.50014403561513</v>
      </c>
      <c r="W119" s="0" t="n">
        <f aca="false">DEGREES(ACOS(COS(RADIANS(90.833))/(COS(RADIANS($B$2))*COS(RADIANS(T119)))-TAN(RADIANS($B$2))*TAN(RADIANS(T119))))</f>
        <v>97.7125020722538</v>
      </c>
      <c r="X119" s="5" t="n">
        <f aca="false">(720-4*$B$3-V119+$B$4*60)/1440</f>
        <v>0.524558233308601</v>
      </c>
      <c r="Y119" s="5" t="n">
        <f aca="false">(X119*1440-W119*4)/1440</f>
        <v>0.253134616441229</v>
      </c>
      <c r="Z119" s="5" t="n">
        <f aca="false">(X119*1440+W119*4)/1440</f>
        <v>0.795981850175972</v>
      </c>
      <c r="AA119" s="0" t="n">
        <f aca="false">8*W119</f>
        <v>781.70001657803</v>
      </c>
      <c r="AB119" s="0" t="n">
        <f aca="false">MOD(E119*1440+V119+4*$B$3-60*$B$4,1440)</f>
        <v>684.636144035615</v>
      </c>
      <c r="AC119" s="0" t="n">
        <f aca="false">IF(AB119/4&lt;0,AB119/4+180,AB119/4-180)</f>
        <v>-8.8409639910962</v>
      </c>
      <c r="AD119" s="0" t="n">
        <f aca="false">DEGREES(ACOS(SIN(RADIANS($B$2))*SIN(RADIANS(T119))+COS(RADIANS($B$2))*COS(RADIANS(T119))*COS(RADIANS(AC119))))</f>
        <v>13.5279397479913</v>
      </c>
      <c r="AE119" s="0" t="n">
        <f aca="false">90-AD119</f>
        <v>76.4720602520087</v>
      </c>
      <c r="AF119" s="0" t="n">
        <f aca="false">IF(AE119&gt;85,0,IF(AE119&gt;5,58.1/TAN(RADIANS(AE119))-0.07/POWER(TAN(RADIANS(AE119)),3)+0.000086/POWER(TAN(RADIANS(AE119)),5),IF(AE119&gt;-0.575,1735+AE119*(-518.2+AE119*(103.4+AE119*(-12.79+AE119*0.711))),-20.772/TAN(RADIANS(AE119)))))/3600</f>
        <v>0.00388265819481129</v>
      </c>
      <c r="AG119" s="0" t="n">
        <f aca="false">AE119+AF119</f>
        <v>76.4759429102035</v>
      </c>
      <c r="AH119" s="0" t="n">
        <f aca="false">IF(AC119&gt;0,MOD(DEGREES(ACOS(((SIN(RADIANS($B$2))*COS(RADIANS(AD119)))-SIN(RADIANS(T119)))/(COS(RADIANS($B$2))*SIN(RADIANS(AD119)))))+180,360),MOD(540-DEGREES(ACOS(((SIN(RADIANS($B$2))*COS(RADIANS(AD119)))-SIN(RADIANS(T119)))/(COS(RADIANS($B$2))*SIN(RADIANS(AD119))))),360))</f>
        <v>140.440206249634</v>
      </c>
    </row>
    <row r="120" customFormat="false" ht="15" hidden="false" customHeight="false" outlineLevel="0" collapsed="false">
      <c r="D120" s="4" t="n">
        <f aca="false">D119+1</f>
        <v>43584</v>
      </c>
      <c r="E120" s="5" t="n">
        <f aca="false">$B$5</f>
        <v>0.5</v>
      </c>
      <c r="F120" s="6" t="n">
        <f aca="false">D120+2415018.5+E120-$B$4/24</f>
        <v>2458603.25</v>
      </c>
      <c r="G120" s="7" t="n">
        <f aca="false">(F120-2451545)/36525</f>
        <v>0.193244353182752</v>
      </c>
      <c r="I120" s="0" t="n">
        <f aca="false">MOD(280.46646+G120*(36000.76983 + G120*0.0003032),360)</f>
        <v>37.4119512019779</v>
      </c>
      <c r="J120" s="0" t="n">
        <f aca="false">357.52911+G120*(35999.05029 - 0.0001537*G120)</f>
        <v>7314.14229274472</v>
      </c>
      <c r="K120" s="0" t="n">
        <f aca="false">0.016708634-G120*(0.000042037+0.0000001267*G120)</f>
        <v>0.016700505855719</v>
      </c>
      <c r="L120" s="0" t="n">
        <f aca="false">SIN(RADIANS(J120))*(1.914602-G120*(0.004817+0.000014*G120))+SIN(RADIANS(2*J120))*(0.019993-0.000101*G120)+SIN(RADIANS(3*J120))*0.000289</f>
        <v>1.73129002830875</v>
      </c>
      <c r="M120" s="0" t="n">
        <f aca="false">I120+L120</f>
        <v>39.1432412302866</v>
      </c>
      <c r="N120" s="0" t="n">
        <f aca="false">J120+L120</f>
        <v>7315.87358277303</v>
      </c>
      <c r="O120" s="0" t="n">
        <f aca="false">(1.000001018*(1-K120*K120))/(1+K120*COS(RADIANS(N120)))</f>
        <v>1.00706145729627</v>
      </c>
      <c r="P120" s="0" t="n">
        <f aca="false">M120-0.00569-0.00478*SIN(RADIANS(125.04-1934.136*G120))</f>
        <v>39.1330971143458</v>
      </c>
      <c r="Q120" s="0" t="n">
        <f aca="false">23+(26+((21.448-G120*(46.815+G120*(0.00059-G120*0.001813))))/60)/60</f>
        <v>23.436778126849</v>
      </c>
      <c r="R120" s="0" t="n">
        <f aca="false">Q120+0.00256*COS(RADIANS(125.04-1934.136*G120))</f>
        <v>23.4358490721403</v>
      </c>
      <c r="S120" s="0" t="n">
        <f aca="false">DEGREES(ATAN2(COS(RADIANS(P120)),COS(RADIANS(R120))*SIN(RADIANS(P120))))</f>
        <v>36.7419764218177</v>
      </c>
      <c r="T120" s="0" t="n">
        <f aca="false">DEGREES(ASIN(SIN(RADIANS(R120))*SIN(RADIANS(P120))))</f>
        <v>14.5374003822751</v>
      </c>
      <c r="U120" s="0" t="n">
        <f aca="false">TAN(RADIANS(R120/2))*TAN(RADIANS(R120/2))</f>
        <v>0.0430215316223892</v>
      </c>
      <c r="V120" s="0" t="n">
        <f aca="false">4*DEGREES(U120*SIN(2*RADIANS(I120))-2*K120*SIN(RADIANS(J120))+4*K120*U120*SIN(RADIANS(J120))*COS(2*RADIANS(I120))-0.5*U120*U120*SIN(4*RADIANS(I120))-1.25*K120*K120*SIN(2*RADIANS(J120)))</f>
        <v>2.64038175825448</v>
      </c>
      <c r="W120" s="0" t="n">
        <f aca="false">DEGREES(ACOS(COS(RADIANS(90.833))/(COS(RADIANS($B$2))*COS(RADIANS(T120)))-TAN(RADIANS($B$2))*TAN(RADIANS(T120))))</f>
        <v>97.8694528460276</v>
      </c>
      <c r="X120" s="5" t="n">
        <f aca="false">(720-4*$B$3-V120+$B$4*60)/1440</f>
        <v>0.524460846001212</v>
      </c>
      <c r="Y120" s="5" t="n">
        <f aca="false">(X120*1440-W120*4)/1440</f>
        <v>0.252601254762247</v>
      </c>
      <c r="Z120" s="5" t="n">
        <f aca="false">(X120*1440+W120*4)/1440</f>
        <v>0.796320437240178</v>
      </c>
      <c r="AA120" s="0" t="n">
        <f aca="false">8*W120</f>
        <v>782.955622768221</v>
      </c>
      <c r="AB120" s="0" t="n">
        <f aca="false">MOD(E120*1440+V120+4*$B$3-60*$B$4,1440)</f>
        <v>684.776381758255</v>
      </c>
      <c r="AC120" s="0" t="n">
        <f aca="false">IF(AB120/4&lt;0,AB120/4+180,AB120/4-180)</f>
        <v>-8.80590456043637</v>
      </c>
      <c r="AD120" s="0" t="n">
        <f aca="false">DEGREES(ACOS(SIN(RADIANS($B$2))*SIN(RADIANS(T120))+COS(RADIANS($B$2))*COS(RADIANS(T120))*COS(RADIANS(AC120))))</f>
        <v>13.2583535917413</v>
      </c>
      <c r="AE120" s="0" t="n">
        <f aca="false">90-AD120</f>
        <v>76.7416464082587</v>
      </c>
      <c r="AF120" s="0" t="n">
        <f aca="false">IF(AE120&gt;85,0,IF(AE120&gt;5,58.1/TAN(RADIANS(AE120))-0.07/POWER(TAN(RADIANS(AE120)),3)+0.000086/POWER(TAN(RADIANS(AE120)),5),IF(AE120&gt;-0.575,1735+AE120*(-518.2+AE120*(103.4+AE120*(-12.79+AE120*0.711))),-20.772/TAN(RADIANS(AE120)))))/3600</f>
        <v>0.00380243310843576</v>
      </c>
      <c r="AG120" s="0" t="n">
        <f aca="false">AE120+AF120</f>
        <v>76.7454488413671</v>
      </c>
      <c r="AH120" s="0" t="n">
        <f aca="false">IF(AC120&gt;0,MOD(DEGREES(ACOS(((SIN(RADIANS($B$2))*COS(RADIANS(AD120)))-SIN(RADIANS(T120)))/(COS(RADIANS($B$2))*SIN(RADIANS(AD120)))))+180,360),MOD(540-DEGREES(ACOS(((SIN(RADIANS($B$2))*COS(RADIANS(AD120)))-SIN(RADIANS(T120)))/(COS(RADIANS($B$2))*SIN(RADIANS(AD120))))),360))</f>
        <v>139.749064499582</v>
      </c>
    </row>
    <row r="121" customFormat="false" ht="15" hidden="false" customHeight="false" outlineLevel="0" collapsed="false">
      <c r="D121" s="4" t="n">
        <f aca="false">D120+1</f>
        <v>43585</v>
      </c>
      <c r="E121" s="5" t="n">
        <f aca="false">$B$5</f>
        <v>0.5</v>
      </c>
      <c r="F121" s="6" t="n">
        <f aca="false">D121+2415018.5+E121-$B$4/24</f>
        <v>2458604.25</v>
      </c>
      <c r="G121" s="7" t="n">
        <f aca="false">(F121-2451545)/36525</f>
        <v>0.193271731690623</v>
      </c>
      <c r="I121" s="0" t="n">
        <f aca="false">MOD(280.46646+G121*(36000.76983 + G121*0.0003032),360)</f>
        <v>38.3975985653506</v>
      </c>
      <c r="J121" s="0" t="n">
        <f aca="false">357.52911+G121*(35999.05029 - 0.0001537*G121)</f>
        <v>7315.12789302482</v>
      </c>
      <c r="K121" s="0" t="n">
        <f aca="false">0.016708634-G121*(0.000042037+0.0000001267*G121)</f>
        <v>0.0167005047034679</v>
      </c>
      <c r="L121" s="0" t="n">
        <f aca="false">SIN(RADIANS(J121))*(1.914602-G121*(0.004817+0.000014*G121))+SIN(RADIANS(2*J121))*(0.019993-0.000101*G121)+SIN(RADIANS(3*J121))*0.000289</f>
        <v>1.71713422148435</v>
      </c>
      <c r="M121" s="0" t="n">
        <f aca="false">I121+L121</f>
        <v>40.1147327868349</v>
      </c>
      <c r="N121" s="0" t="n">
        <f aca="false">J121+L121</f>
        <v>7316.8450272463</v>
      </c>
      <c r="O121" s="0" t="n">
        <f aca="false">(1.000001018*(1-K121*K121))/(1+K121*COS(RADIANS(N121)))</f>
        <v>1.00731890194618</v>
      </c>
      <c r="P121" s="0" t="n">
        <f aca="false">M121-0.00569-0.00478*SIN(RADIANS(125.04-1934.136*G121))</f>
        <v>40.1045870695387</v>
      </c>
      <c r="Q121" s="0" t="n">
        <f aca="false">23+(26+((21.448-G121*(46.815+G121*(0.00059-G121*0.001813))))/60)/60</f>
        <v>23.4367777708142</v>
      </c>
      <c r="R121" s="0" t="n">
        <f aca="false">Q121+0.00256*COS(RADIANS(125.04-1934.136*G121))</f>
        <v>23.4358509211929</v>
      </c>
      <c r="S121" s="0" t="n">
        <f aca="false">DEGREES(ATAN2(COS(RADIANS(P121)),COS(RADIANS(R121))*SIN(RADIANS(P121))))</f>
        <v>37.6946000460544</v>
      </c>
      <c r="T121" s="0" t="n">
        <f aca="false">DEGREES(ASIN(SIN(RADIANS(R121))*SIN(RADIANS(P121))))</f>
        <v>14.8450898902619</v>
      </c>
      <c r="U121" s="0" t="n">
        <f aca="false">TAN(RADIANS(R121/2))*TAN(RADIANS(R121/2))</f>
        <v>0.0430215386041164</v>
      </c>
      <c r="V121" s="0" t="n">
        <f aca="false">4*DEGREES(U121*SIN(2*RADIANS(I121))-2*K121*SIN(RADIANS(J121))+4*K121*U121*SIN(RADIANS(J121))*COS(2*RADIANS(I121))-0.5*U121*U121*SIN(4*RADIANS(I121))-1.25*K121*K121*SIN(2*RADIANS(J121)))</f>
        <v>2.77193472532847</v>
      </c>
      <c r="W121" s="0" t="n">
        <f aca="false">DEGREES(ACOS(COS(RADIANS(90.833))/(COS(RADIANS($B$2))*COS(RADIANS(T121)))-TAN(RADIANS($B$2))*TAN(RADIANS(T121))))</f>
        <v>98.0249114746202</v>
      </c>
      <c r="X121" s="5" t="n">
        <f aca="false">(720-4*$B$3-V121+$B$4*60)/1440</f>
        <v>0.524369489774078</v>
      </c>
      <c r="Y121" s="5" t="n">
        <f aca="false">(X121*1440-W121*4)/1440</f>
        <v>0.252078069011243</v>
      </c>
      <c r="Z121" s="5" t="n">
        <f aca="false">(X121*1440+W121*4)/1440</f>
        <v>0.796660910536911</v>
      </c>
      <c r="AA121" s="0" t="n">
        <f aca="false">8*W121</f>
        <v>784.199291796962</v>
      </c>
      <c r="AB121" s="0" t="n">
        <f aca="false">MOD(E121*1440+V121+4*$B$3-60*$B$4,1440)</f>
        <v>684.907934725328</v>
      </c>
      <c r="AC121" s="0" t="n">
        <f aca="false">IF(AB121/4&lt;0,AB121/4+180,AB121/4-180)</f>
        <v>-8.77301631866789</v>
      </c>
      <c r="AD121" s="0" t="n">
        <f aca="false">DEGREES(ACOS(SIN(RADIANS($B$2))*SIN(RADIANS(T121))+COS(RADIANS($B$2))*COS(RADIANS(T121))*COS(RADIANS(AC121))))</f>
        <v>12.9952023292893</v>
      </c>
      <c r="AE121" s="0" t="n">
        <f aca="false">90-AD121</f>
        <v>77.0047976707108</v>
      </c>
      <c r="AF121" s="0" t="n">
        <f aca="false">IF(AE121&gt;85,0,IF(AE121&gt;5,58.1/TAN(RADIANS(AE121))-0.07/POWER(TAN(RADIANS(AE121)),3)+0.000086/POWER(TAN(RADIANS(AE121)),5),IF(AE121&gt;-0.575,1735+AE121*(-518.2+AE121*(103.4+AE121*(-12.79+AE121*0.711))),-20.772/TAN(RADIANS(AE121)))))/3600</f>
        <v>0.00372429371038459</v>
      </c>
      <c r="AG121" s="0" t="n">
        <f aca="false">AE121+AF121</f>
        <v>77.0085219644211</v>
      </c>
      <c r="AH121" s="0" t="n">
        <f aca="false">IF(AC121&gt;0,MOD(DEGREES(ACOS(((SIN(RADIANS($B$2))*COS(RADIANS(AD121)))-SIN(RADIANS(T121)))/(COS(RADIANS($B$2))*SIN(RADIANS(AD121)))))+180,360),MOD(540-DEGREES(ACOS(((SIN(RADIANS($B$2))*COS(RADIANS(AD121)))-SIN(RADIANS(T121)))/(COS(RADIANS($B$2))*SIN(RADIANS(AD121))))),360))</f>
        <v>139.033094188119</v>
      </c>
    </row>
    <row r="122" customFormat="false" ht="15" hidden="false" customHeight="false" outlineLevel="0" collapsed="false">
      <c r="D122" s="4" t="n">
        <f aca="false">D121+1</f>
        <v>43586</v>
      </c>
      <c r="E122" s="5" t="n">
        <f aca="false">$B$5</f>
        <v>0.5</v>
      </c>
      <c r="F122" s="6" t="n">
        <f aca="false">D122+2415018.5+E122-$B$4/24</f>
        <v>2458605.25</v>
      </c>
      <c r="G122" s="7" t="n">
        <f aca="false">(F122-2451545)/36525</f>
        <v>0.193299110198494</v>
      </c>
      <c r="I122" s="0" t="n">
        <f aca="false">MOD(280.46646+G122*(36000.76983 + G122*0.0003032),360)</f>
        <v>39.3832459287241</v>
      </c>
      <c r="J122" s="0" t="n">
        <f aca="false">357.52911+G122*(35999.05029 - 0.0001537*G122)</f>
        <v>7316.11349330491</v>
      </c>
      <c r="K122" s="0" t="n">
        <f aca="false">0.016708634-G122*(0.000042037+0.0000001267*G122)</f>
        <v>0.0167005035512166</v>
      </c>
      <c r="L122" s="0" t="n">
        <f aca="false">SIN(RADIANS(J122))*(1.914602-G122*(0.004817+0.000014*G122))+SIN(RADIANS(2*J122))*(0.019993-0.000101*G122)+SIN(RADIANS(3*J122))*0.000289</f>
        <v>1.70248412021463</v>
      </c>
      <c r="M122" s="0" t="n">
        <f aca="false">I122+L122</f>
        <v>41.0857300489388</v>
      </c>
      <c r="N122" s="0" t="n">
        <f aca="false">J122+L122</f>
        <v>7317.81597742513</v>
      </c>
      <c r="O122" s="0" t="n">
        <f aca="false">(1.000001018*(1-K122*K122))/(1+K122*COS(RADIANS(N122)))</f>
        <v>1.00757414731555</v>
      </c>
      <c r="P122" s="0" t="n">
        <f aca="false">M122-0.00569-0.00478*SIN(RADIANS(125.04-1934.136*G122))</f>
        <v>41.0755827340932</v>
      </c>
      <c r="Q122" s="0" t="n">
        <f aca="false">23+(26+((21.448-G122*(46.815+G122*(0.00059-G122*0.001813))))/60)/60</f>
        <v>23.4367774147793</v>
      </c>
      <c r="R122" s="0" t="n">
        <f aca="false">Q122+0.00256*COS(RADIANS(125.04-1934.136*G122))</f>
        <v>23.4358527710372</v>
      </c>
      <c r="S122" s="0" t="n">
        <f aca="false">DEGREES(ATAN2(COS(RADIANS(P122)),COS(RADIANS(R122))*SIN(RADIANS(P122))))</f>
        <v>38.6494351887437</v>
      </c>
      <c r="T122" s="0" t="n">
        <f aca="false">DEGREES(ASIN(SIN(RADIANS(R122))*SIN(RADIANS(P122))))</f>
        <v>15.1486923196432</v>
      </c>
      <c r="U122" s="0" t="n">
        <f aca="false">TAN(RADIANS(R122/2))*TAN(RADIANS(R122/2))</f>
        <v>0.0430215455888335</v>
      </c>
      <c r="V122" s="0" t="n">
        <f aca="false">4*DEGREES(U122*SIN(2*RADIANS(I122))-2*K122*SIN(RADIANS(J122))+4*K122*U122*SIN(RADIANS(J122))*COS(2*RADIANS(I122))-0.5*U122*U122*SIN(4*RADIANS(I122))-1.25*K122*K122*SIN(2*RADIANS(J122)))</f>
        <v>2.89467118498506</v>
      </c>
      <c r="W122" s="0" t="n">
        <f aca="false">DEGREES(ACOS(COS(RADIANS(90.833))/(COS(RADIANS($B$2))*COS(RADIANS(T122)))-TAN(RADIANS($B$2))*TAN(RADIANS(T122))))</f>
        <v>98.1788252013291</v>
      </c>
      <c r="X122" s="5" t="n">
        <f aca="false">(720-4*$B$3-V122+$B$4*60)/1440</f>
        <v>0.524284256121538</v>
      </c>
      <c r="Y122" s="5" t="n">
        <f aca="false">(X122*1440-W122*4)/1440</f>
        <v>0.251565297228957</v>
      </c>
      <c r="Z122" s="5" t="n">
        <f aca="false">(X122*1440+W122*4)/1440</f>
        <v>0.797003215014119</v>
      </c>
      <c r="AA122" s="0" t="n">
        <f aca="false">8*W122</f>
        <v>785.430601610632</v>
      </c>
      <c r="AB122" s="0" t="n">
        <f aca="false">MOD(E122*1440+V122+4*$B$3-60*$B$4,1440)</f>
        <v>685.030671184985</v>
      </c>
      <c r="AC122" s="0" t="n">
        <f aca="false">IF(AB122/4&lt;0,AB122/4+180,AB122/4-180)</f>
        <v>-8.74233220375373</v>
      </c>
      <c r="AD122" s="0" t="n">
        <f aca="false">DEGREES(ACOS(SIN(RADIANS($B$2))*SIN(RADIANS(T122))+COS(RADIANS($B$2))*COS(RADIANS(T122))*COS(RADIANS(AC122))))</f>
        <v>12.7386636335151</v>
      </c>
      <c r="AE122" s="0" t="n">
        <f aca="false">90-AD122</f>
        <v>77.2613363664849</v>
      </c>
      <c r="AF122" s="0" t="n">
        <f aca="false">IF(AE122&gt;85,0,IF(AE122&gt;5,58.1/TAN(RADIANS(AE122))-0.07/POWER(TAN(RADIANS(AE122)),3)+0.000086/POWER(TAN(RADIANS(AE122)),5),IF(AE122&gt;-0.575,1735+AE122*(-518.2+AE122*(103.4+AE122*(-12.79+AE122*0.711))),-20.772/TAN(RADIANS(AE122)))))/3600</f>
        <v>0.00364827654117747</v>
      </c>
      <c r="AG122" s="0" t="n">
        <f aca="false">AE122+AF122</f>
        <v>77.2649846430261</v>
      </c>
      <c r="AH122" s="0" t="n">
        <f aca="false">IF(AC122&gt;0,MOD(DEGREES(ACOS(((SIN(RADIANS($B$2))*COS(RADIANS(AD122)))-SIN(RADIANS(T122)))/(COS(RADIANS($B$2))*SIN(RADIANS(AD122)))))+180,360),MOD(540-DEGREES(ACOS(((SIN(RADIANS($B$2))*COS(RADIANS(AD122)))-SIN(RADIANS(T122)))/(COS(RADIANS($B$2))*SIN(RADIANS(AD122))))),360))</f>
        <v>138.291889485962</v>
      </c>
    </row>
    <row r="123" customFormat="false" ht="15" hidden="false" customHeight="false" outlineLevel="0" collapsed="false">
      <c r="D123" s="4" t="n">
        <f aca="false">D122+1</f>
        <v>43587</v>
      </c>
      <c r="E123" s="5" t="n">
        <f aca="false">$B$5</f>
        <v>0.5</v>
      </c>
      <c r="F123" s="6" t="n">
        <f aca="false">D123+2415018.5+E123-$B$4/24</f>
        <v>2458606.25</v>
      </c>
      <c r="G123" s="7" t="n">
        <f aca="false">(F123-2451545)/36525</f>
        <v>0.193326488706366</v>
      </c>
      <c r="I123" s="0" t="n">
        <f aca="false">MOD(280.46646+G123*(36000.76983 + G123*0.0003032),360)</f>
        <v>40.3688932920986</v>
      </c>
      <c r="J123" s="0" t="n">
        <f aca="false">357.52911+G123*(35999.05029 - 0.0001537*G123)</f>
        <v>7317.09909358501</v>
      </c>
      <c r="K123" s="0" t="n">
        <f aca="false">0.016708634-G123*(0.000042037+0.0000001267*G123)</f>
        <v>0.0167005023989651</v>
      </c>
      <c r="L123" s="0" t="n">
        <f aca="false">SIN(RADIANS(J123))*(1.914602-G123*(0.004817+0.000014*G123))+SIN(RADIANS(2*J123))*(0.019993-0.000101*G123)+SIN(RADIANS(3*J123))*0.000289</f>
        <v>1.68734440699323</v>
      </c>
      <c r="M123" s="0" t="n">
        <f aca="false">I123+L123</f>
        <v>42.0562376990918</v>
      </c>
      <c r="N123" s="0" t="n">
        <f aca="false">J123+L123</f>
        <v>7318.78643799201</v>
      </c>
      <c r="O123" s="0" t="n">
        <f aca="false">(1.000001018*(1-K123*K123))/(1+K123*COS(RADIANS(N123)))</f>
        <v>1.00782712123815</v>
      </c>
      <c r="P123" s="0" t="n">
        <f aca="false">M123-0.00569-0.00478*SIN(RADIANS(125.04-1934.136*G123))</f>
        <v>42.0460887905043</v>
      </c>
      <c r="Q123" s="0" t="n">
        <f aca="false">23+(26+((21.448-G123*(46.815+G123*(0.00059-G123*0.001813))))/60)/60</f>
        <v>23.4367770587444</v>
      </c>
      <c r="R123" s="0" t="n">
        <f aca="false">Q123+0.00256*COS(RADIANS(125.04-1934.136*G123))</f>
        <v>23.4358546216714</v>
      </c>
      <c r="S123" s="0" t="n">
        <f aca="false">DEGREES(ATAN2(COS(RADIANS(P123)),COS(RADIANS(R123))*SIN(RADIANS(P123))))</f>
        <v>39.6065119775574</v>
      </c>
      <c r="T123" s="0" t="n">
        <f aca="false">DEGREES(ASIN(SIN(RADIANS(R123))*SIN(RADIANS(P123))))</f>
        <v>15.4481195730906</v>
      </c>
      <c r="U123" s="0" t="n">
        <f aca="false">TAN(RADIANS(R123/2))*TAN(RADIANS(R123/2))</f>
        <v>0.0430215525765333</v>
      </c>
      <c r="V123" s="0" t="n">
        <f aca="false">4*DEGREES(U123*SIN(2*RADIANS(I123))-2*K123*SIN(RADIANS(J123))+4*K123*U123*SIN(RADIANS(J123))*COS(2*RADIANS(I123))-0.5*U123*U123*SIN(4*RADIANS(I123))-1.25*K123*K123*SIN(2*RADIANS(J123)))</f>
        <v>3.0084697347474</v>
      </c>
      <c r="W123" s="0" t="n">
        <f aca="false">DEGREES(ACOS(COS(RADIANS(90.833))/(COS(RADIANS($B$2))*COS(RADIANS(T123)))-TAN(RADIANS($B$2))*TAN(RADIANS(T123))))</f>
        <v>98.331140352855</v>
      </c>
      <c r="X123" s="5" t="n">
        <f aca="false">(720-4*$B$3-V123+$B$4*60)/1440</f>
        <v>0.52420522935087</v>
      </c>
      <c r="Y123" s="5" t="n">
        <f aca="false">(X123*1440-W123*4)/1440</f>
        <v>0.251063172815161</v>
      </c>
      <c r="Z123" s="5" t="n">
        <f aca="false">(X123*1440+W123*4)/1440</f>
        <v>0.797347285886578</v>
      </c>
      <c r="AA123" s="0" t="n">
        <f aca="false">8*W123</f>
        <v>786.64912282284</v>
      </c>
      <c r="AB123" s="0" t="n">
        <f aca="false">MOD(E123*1440+V123+4*$B$3-60*$B$4,1440)</f>
        <v>685.144469734747</v>
      </c>
      <c r="AC123" s="0" t="n">
        <f aca="false">IF(AB123/4&lt;0,AB123/4+180,AB123/4-180)</f>
        <v>-8.71388256631315</v>
      </c>
      <c r="AD123" s="0" t="n">
        <f aca="false">DEGREES(ACOS(SIN(RADIANS($B$2))*SIN(RADIANS(T123))+COS(RADIANS($B$2))*COS(RADIANS(T123))*COS(RADIANS(AC123))))</f>
        <v>12.4889134960218</v>
      </c>
      <c r="AE123" s="0" t="n">
        <f aca="false">90-AD123</f>
        <v>77.5110865039782</v>
      </c>
      <c r="AF123" s="0" t="n">
        <f aca="false">IF(AE123&gt;85,0,IF(AE123&gt;5,58.1/TAN(RADIANS(AE123))-0.07/POWER(TAN(RADIANS(AE123)),3)+0.000086/POWER(TAN(RADIANS(AE123)),5),IF(AE123&gt;-0.575,1735+AE123*(-518.2+AE123*(103.4+AE123*(-12.79+AE123*0.711))),-20.772/TAN(RADIANS(AE123)))))/3600</f>
        <v>0.00357441810443732</v>
      </c>
      <c r="AG123" s="0" t="n">
        <f aca="false">AE123+AF123</f>
        <v>77.5146609220826</v>
      </c>
      <c r="AH123" s="0" t="n">
        <f aca="false">IF(AC123&gt;0,MOD(DEGREES(ACOS(((SIN(RADIANS($B$2))*COS(RADIANS(AD123)))-SIN(RADIANS(T123)))/(COS(RADIANS($B$2))*SIN(RADIANS(AD123)))))+180,360),MOD(540-DEGREES(ACOS(((SIN(RADIANS($B$2))*COS(RADIANS(AD123)))-SIN(RADIANS(T123)))/(COS(RADIANS($B$2))*SIN(RADIANS(AD123))))),360))</f>
        <v>137.525124961486</v>
      </c>
    </row>
    <row r="124" customFormat="false" ht="15" hidden="false" customHeight="false" outlineLevel="0" collapsed="false">
      <c r="D124" s="4" t="n">
        <f aca="false">D123+1</f>
        <v>43588</v>
      </c>
      <c r="E124" s="5" t="n">
        <f aca="false">$B$5</f>
        <v>0.5</v>
      </c>
      <c r="F124" s="6" t="n">
        <f aca="false">D124+2415018.5+E124-$B$4/24</f>
        <v>2458607.25</v>
      </c>
      <c r="G124" s="7" t="n">
        <f aca="false">(F124-2451545)/36525</f>
        <v>0.193353867214237</v>
      </c>
      <c r="I124" s="0" t="n">
        <f aca="false">MOD(280.46646+G124*(36000.76983 + G124*0.0003032),360)</f>
        <v>41.3545406554722</v>
      </c>
      <c r="J124" s="0" t="n">
        <f aca="false">357.52911+G124*(35999.05029 - 0.0001537*G124)</f>
        <v>7318.08469386511</v>
      </c>
      <c r="K124" s="0" t="n">
        <f aca="false">0.016708634-G124*(0.000042037+0.0000001267*G124)</f>
        <v>0.0167005012467134</v>
      </c>
      <c r="L124" s="0" t="n">
        <f aca="false">SIN(RADIANS(J124))*(1.914602-G124*(0.004817+0.000014*G124))+SIN(RADIANS(2*J124))*(0.019993-0.000101*G124)+SIN(RADIANS(3*J124))*0.000289</f>
        <v>1.67171989223591</v>
      </c>
      <c r="M124" s="0" t="n">
        <f aca="false">I124+L124</f>
        <v>43.0262605477081</v>
      </c>
      <c r="N124" s="0" t="n">
        <f aca="false">J124+L124</f>
        <v>7319.75641375735</v>
      </c>
      <c r="O124" s="0" t="n">
        <f aca="false">(1.000001018*(1-K124*K124))/(1+K124*COS(RADIANS(N124)))</f>
        <v>1.00807775229891</v>
      </c>
      <c r="P124" s="0" t="n">
        <f aca="false">M124-0.00569-0.00478*SIN(RADIANS(125.04-1934.136*G124))</f>
        <v>43.0161100491873</v>
      </c>
      <c r="Q124" s="0" t="n">
        <f aca="false">23+(26+((21.448-G124*(46.815+G124*(0.00059-G124*0.001813))))/60)/60</f>
        <v>23.4367767027095</v>
      </c>
      <c r="R124" s="0" t="n">
        <f aca="false">Q124+0.00256*COS(RADIANS(125.04-1934.136*G124))</f>
        <v>23.4358564730935</v>
      </c>
      <c r="S124" s="0" t="n">
        <f aca="false">DEGREES(ATAN2(COS(RADIANS(P124)),COS(RADIANS(R124))*SIN(RADIANS(P124))))</f>
        <v>40.5658578586964</v>
      </c>
      <c r="T124" s="0" t="n">
        <f aca="false">DEGREES(ASIN(SIN(RADIANS(R124))*SIN(RADIANS(P124))))</f>
        <v>15.7432840837423</v>
      </c>
      <c r="U124" s="0" t="n">
        <f aca="false">TAN(RADIANS(R124/2))*TAN(RADIANS(R124/2))</f>
        <v>0.0430215595672089</v>
      </c>
      <c r="V124" s="0" t="n">
        <f aca="false">4*DEGREES(U124*SIN(2*RADIANS(I124))-2*K124*SIN(RADIANS(J124))+4*K124*U124*SIN(RADIANS(J124))*COS(2*RADIANS(I124))-0.5*U124*U124*SIN(4*RADIANS(I124))-1.25*K124*K124*SIN(2*RADIANS(J124)))</f>
        <v>3.11321960949606</v>
      </c>
      <c r="W124" s="0" t="n">
        <f aca="false">DEGREES(ACOS(COS(RADIANS(90.833))/(COS(RADIANS($B$2))*COS(RADIANS(T124)))-TAN(RADIANS($B$2))*TAN(RADIANS(T124))))</f>
        <v>98.4818023623189</v>
      </c>
      <c r="X124" s="5" t="n">
        <f aca="false">(720-4*$B$3-V124+$B$4*60)/1440</f>
        <v>0.524132486382294</v>
      </c>
      <c r="Y124" s="5" t="n">
        <f aca="false">(X124*1440-W124*4)/1440</f>
        <v>0.250571924264742</v>
      </c>
      <c r="Z124" s="5" t="n">
        <f aca="false">(X124*1440+W124*4)/1440</f>
        <v>0.797693048499847</v>
      </c>
      <c r="AA124" s="0" t="n">
        <f aca="false">8*W124</f>
        <v>787.854418898551</v>
      </c>
      <c r="AB124" s="0" t="n">
        <f aca="false">MOD(E124*1440+V124+4*$B$3-60*$B$4,1440)</f>
        <v>685.249219609496</v>
      </c>
      <c r="AC124" s="0" t="n">
        <f aca="false">IF(AB124/4&lt;0,AB124/4+180,AB124/4-180)</f>
        <v>-8.68769509762598</v>
      </c>
      <c r="AD124" s="0" t="n">
        <f aca="false">DEGREES(ACOS(SIN(RADIANS($B$2))*SIN(RADIANS(T124))+COS(RADIANS($B$2))*COS(RADIANS(T124))*COS(RADIANS(AC124))))</f>
        <v>12.246125477865</v>
      </c>
      <c r="AE124" s="0" t="n">
        <f aca="false">90-AD124</f>
        <v>77.753874522135</v>
      </c>
      <c r="AF124" s="0" t="n">
        <f aca="false">IF(AE124&gt;85,0,IF(AE124&gt;5,58.1/TAN(RADIANS(AE124))-0.07/POWER(TAN(RADIANS(AE124)),3)+0.000086/POWER(TAN(RADIANS(AE124)),5),IF(AE124&gt;-0.575,1735+AE124*(-518.2+AE124*(103.4+AE124*(-12.79+AE124*0.711))),-20.772/TAN(RADIANS(AE124)))))/3600</f>
        <v>0.00350275465931204</v>
      </c>
      <c r="AG124" s="0" t="n">
        <f aca="false">AE124+AF124</f>
        <v>77.7573772767943</v>
      </c>
      <c r="AH124" s="0" t="n">
        <f aca="false">IF(AC124&gt;0,MOD(DEGREES(ACOS(((SIN(RADIANS($B$2))*COS(RADIANS(AD124)))-SIN(RADIANS(T124)))/(COS(RADIANS($B$2))*SIN(RADIANS(AD124)))))+180,360),MOD(540-DEGREES(ACOS(((SIN(RADIANS($B$2))*COS(RADIANS(AD124)))-SIN(RADIANS(T124)))/(COS(RADIANS($B$2))*SIN(RADIANS(AD124))))),360))</f>
        <v>136.732567950046</v>
      </c>
    </row>
    <row r="125" customFormat="false" ht="15" hidden="false" customHeight="false" outlineLevel="0" collapsed="false">
      <c r="D125" s="4" t="n">
        <f aca="false">D124+1</f>
        <v>43589</v>
      </c>
      <c r="E125" s="5" t="n">
        <f aca="false">$B$5</f>
        <v>0.5</v>
      </c>
      <c r="F125" s="6" t="n">
        <f aca="false">D125+2415018.5+E125-$B$4/24</f>
        <v>2458608.25</v>
      </c>
      <c r="G125" s="7" t="n">
        <f aca="false">(F125-2451545)/36525</f>
        <v>0.193381245722108</v>
      </c>
      <c r="I125" s="0" t="n">
        <f aca="false">MOD(280.46646+G125*(36000.76983 + G125*0.0003032),360)</f>
        <v>42.3401880188476</v>
      </c>
      <c r="J125" s="0" t="n">
        <f aca="false">357.52911+G125*(35999.05029 - 0.0001537*G125)</f>
        <v>7319.07029414521</v>
      </c>
      <c r="K125" s="0" t="n">
        <f aca="false">0.016708634-G125*(0.000042037+0.0000001267*G125)</f>
        <v>0.0167005000944616</v>
      </c>
      <c r="L125" s="0" t="n">
        <f aca="false">SIN(RADIANS(J125))*(1.914602-G125*(0.004817+0.000014*G125))+SIN(RADIANS(2*J125))*(0.019993-0.000101*G125)+SIN(RADIANS(3*J125))*0.000289</f>
        <v>1.65561551251765</v>
      </c>
      <c r="M125" s="0" t="n">
        <f aca="false">I125+L125</f>
        <v>43.9958035313652</v>
      </c>
      <c r="N125" s="0" t="n">
        <f aca="false">J125+L125</f>
        <v>7320.72590965772</v>
      </c>
      <c r="O125" s="0" t="n">
        <f aca="false">(1.000001018*(1-K125*K125))/(1+K125*COS(RADIANS(N125)))</f>
        <v>1.00832596985101</v>
      </c>
      <c r="P125" s="0" t="n">
        <f aca="false">M125-0.00569-0.00478*SIN(RADIANS(125.04-1934.136*G125))</f>
        <v>43.9856514467212</v>
      </c>
      <c r="Q125" s="0" t="n">
        <f aca="false">23+(26+((21.448-G125*(46.815+G125*(0.00059-G125*0.001813))))/60)/60</f>
        <v>23.4367763466747</v>
      </c>
      <c r="R125" s="0" t="n">
        <f aca="false">Q125+0.00256*COS(RADIANS(125.04-1934.136*G125))</f>
        <v>23.4358583253016</v>
      </c>
      <c r="S125" s="0" t="n">
        <f aca="false">DEGREES(ATAN2(COS(RADIANS(P125)),COS(RADIANS(R125))*SIN(RADIANS(P125))))</f>
        <v>41.5274975334301</v>
      </c>
      <c r="T125" s="0" t="n">
        <f aca="false">DEGREES(ASIN(SIN(RADIANS(R125))*SIN(RADIANS(P125))))</f>
        <v>16.0340988488266</v>
      </c>
      <c r="U125" s="0" t="n">
        <f aca="false">TAN(RADIANS(R125/2))*TAN(RADIANS(R125/2))</f>
        <v>0.043021566560853</v>
      </c>
      <c r="V125" s="0" t="n">
        <f aca="false">4*DEGREES(U125*SIN(2*RADIANS(I125))-2*K125*SIN(RADIANS(J125))+4*K125*U125*SIN(RADIANS(J125))*COS(2*RADIANS(I125))-0.5*U125*U125*SIN(4*RADIANS(I125))-1.25*K125*K125*SIN(2*RADIANS(J125)))</f>
        <v>3.20882096367209</v>
      </c>
      <c r="W125" s="0" t="n">
        <f aca="false">DEGREES(ACOS(COS(RADIANS(90.833))/(COS(RADIANS($B$2))*COS(RADIANS(T125)))-TAN(RADIANS($B$2))*TAN(RADIANS(T125))))</f>
        <v>98.6307557962055</v>
      </c>
      <c r="X125" s="5" t="n">
        <f aca="false">(720-4*$B$3-V125+$B$4*60)/1440</f>
        <v>0.524066096553006</v>
      </c>
      <c r="Y125" s="5" t="n">
        <f aca="false">(X125*1440-W125*4)/1440</f>
        <v>0.250091774896879</v>
      </c>
      <c r="Z125" s="5" t="n">
        <f aca="false">(X125*1440+W125*4)/1440</f>
        <v>0.798040418209132</v>
      </c>
      <c r="AA125" s="0" t="n">
        <f aca="false">8*W125</f>
        <v>789.046046369644</v>
      </c>
      <c r="AB125" s="0" t="n">
        <f aca="false">MOD(E125*1440+V125+4*$B$3-60*$B$4,1440)</f>
        <v>685.344820963672</v>
      </c>
      <c r="AC125" s="0" t="n">
        <f aca="false">IF(AB125/4&lt;0,AB125/4+180,AB125/4-180)</f>
        <v>-8.66379475908195</v>
      </c>
      <c r="AD125" s="0" t="n">
        <f aca="false">DEGREES(ACOS(SIN(RADIANS($B$2))*SIN(RADIANS(T125))+COS(RADIANS($B$2))*COS(RADIANS(T125))*COS(RADIANS(AC125))))</f>
        <v>12.0104698636386</v>
      </c>
      <c r="AE125" s="0" t="n">
        <f aca="false">90-AD125</f>
        <v>77.9895301363614</v>
      </c>
      <c r="AF125" s="0" t="n">
        <f aca="false">IF(AE125&gt;85,0,IF(AE125&gt;5,58.1/TAN(RADIANS(AE125))-0.07/POWER(TAN(RADIANS(AE125)),3)+0.000086/POWER(TAN(RADIANS(AE125)),5),IF(AE125&gt;-0.575,1735+AE125*(-518.2+AE125*(103.4+AE125*(-12.79+AE125*0.711))),-20.772/TAN(RADIANS(AE125)))))/3600</f>
        <v>0.00343332198471882</v>
      </c>
      <c r="AG125" s="0" t="n">
        <f aca="false">AE125+AF125</f>
        <v>77.9929634583461</v>
      </c>
      <c r="AH125" s="0" t="n">
        <f aca="false">IF(AC125&gt;0,MOD(DEGREES(ACOS(((SIN(RADIANS($B$2))*COS(RADIANS(AD125)))-SIN(RADIANS(T125)))/(COS(RADIANS($B$2))*SIN(RADIANS(AD125)))))+180,360),MOD(540-DEGREES(ACOS(((SIN(RADIANS($B$2))*COS(RADIANS(AD125)))-SIN(RADIANS(T125)))/(COS(RADIANS($B$2))*SIN(RADIANS(AD125))))),360))</f>
        <v>135.914091549929</v>
      </c>
    </row>
    <row r="126" customFormat="false" ht="15" hidden="false" customHeight="false" outlineLevel="0" collapsed="false">
      <c r="D126" s="4" t="n">
        <f aca="false">D125+1</f>
        <v>43590</v>
      </c>
      <c r="E126" s="5" t="n">
        <f aca="false">$B$5</f>
        <v>0.5</v>
      </c>
      <c r="F126" s="6" t="n">
        <f aca="false">D126+2415018.5+E126-$B$4/24</f>
        <v>2458609.25</v>
      </c>
      <c r="G126" s="7" t="n">
        <f aca="false">(F126-2451545)/36525</f>
        <v>0.193408624229979</v>
      </c>
      <c r="I126" s="0" t="n">
        <f aca="false">MOD(280.46646+G126*(36000.76983 + G126*0.0003032),360)</f>
        <v>43.3258353822221</v>
      </c>
      <c r="J126" s="0" t="n">
        <f aca="false">357.52911+G126*(35999.05029 - 0.0001537*G126)</f>
        <v>7320.0558944253</v>
      </c>
      <c r="K126" s="0" t="n">
        <f aca="false">0.016708634-G126*(0.000042037+0.0000001267*G126)</f>
        <v>0.0167004989422095</v>
      </c>
      <c r="L126" s="0" t="n">
        <f aca="false">SIN(RADIANS(J126))*(1.914602-G126*(0.004817+0.000014*G126))+SIN(RADIANS(2*J126))*(0.019993-0.000101*G126)+SIN(RADIANS(3*J126))*0.000289</f>
        <v>1.63903632879285</v>
      </c>
      <c r="M126" s="0" t="n">
        <f aca="false">I126+L126</f>
        <v>44.9648717110149</v>
      </c>
      <c r="N126" s="0" t="n">
        <f aca="false">J126+L126</f>
        <v>7321.6949307541</v>
      </c>
      <c r="O126" s="0" t="n">
        <f aca="false">(1.000001018*(1-K126*K126))/(1+K126*COS(RADIANS(N126)))</f>
        <v>1.0085717040326</v>
      </c>
      <c r="P126" s="0" t="n">
        <f aca="false">M126-0.00569-0.00478*SIN(RADIANS(125.04-1934.136*G126))</f>
        <v>44.9547180440591</v>
      </c>
      <c r="Q126" s="0" t="n">
        <f aca="false">23+(26+((21.448-G126*(46.815+G126*(0.00059-G126*0.001813))))/60)/60</f>
        <v>23.4367759906398</v>
      </c>
      <c r="R126" s="0" t="n">
        <f aca="false">Q126+0.00256*COS(RADIANS(125.04-1934.136*G126))</f>
        <v>23.4358601782939</v>
      </c>
      <c r="S126" s="0" t="n">
        <f aca="false">DEGREES(ATAN2(COS(RADIANS(P126)),COS(RADIANS(R126))*SIN(RADIANS(P126))))</f>
        <v>42.4914528960989</v>
      </c>
      <c r="T126" s="0" t="n">
        <f aca="false">DEGREES(ASIN(SIN(RADIANS(R126))*SIN(RADIANS(P126))))</f>
        <v>16.3204774651561</v>
      </c>
      <c r="U126" s="0" t="n">
        <f aca="false">TAN(RADIANS(R126/2))*TAN(RADIANS(R126/2))</f>
        <v>0.0430215735574587</v>
      </c>
      <c r="V126" s="0" t="n">
        <f aca="false">4*DEGREES(U126*SIN(2*RADIANS(I126))-2*K126*SIN(RADIANS(J126))+4*K126*U126*SIN(RADIANS(J126))*COS(2*RADIANS(I126))-0.5*U126*U126*SIN(4*RADIANS(I126))-1.25*K126*K126*SIN(2*RADIANS(J126)))</f>
        <v>3.29518514645863</v>
      </c>
      <c r="W126" s="0" t="n">
        <f aca="false">DEGREES(ACOS(COS(RADIANS(90.833))/(COS(RADIANS($B$2))*COS(RADIANS(T126)))-TAN(RADIANS($B$2))*TAN(RADIANS(T126))))</f>
        <v>98.7779443853345</v>
      </c>
      <c r="X126" s="5" t="n">
        <f aca="false">(720-4*$B$3-V126+$B$4*60)/1440</f>
        <v>0.52400612142607</v>
      </c>
      <c r="Y126" s="5" t="n">
        <f aca="false">(X126*1440-W126*4)/1440</f>
        <v>0.249622942577919</v>
      </c>
      <c r="Z126" s="5" t="n">
        <f aca="false">(X126*1440+W126*4)/1440</f>
        <v>0.798389300274222</v>
      </c>
      <c r="AA126" s="0" t="n">
        <f aca="false">8*W126</f>
        <v>790.223555082676</v>
      </c>
      <c r="AB126" s="0" t="n">
        <f aca="false">MOD(E126*1440+V126+4*$B$3-60*$B$4,1440)</f>
        <v>685.431185146459</v>
      </c>
      <c r="AC126" s="0" t="n">
        <f aca="false">IF(AB126/4&lt;0,AB126/4+180,AB126/4-180)</f>
        <v>-8.64220371338536</v>
      </c>
      <c r="AD126" s="0" t="n">
        <f aca="false">DEGREES(ACOS(SIN(RADIANS($B$2))*SIN(RADIANS(T126))+COS(RADIANS($B$2))*COS(RADIANS(T126))*COS(RADIANS(AC126))))</f>
        <v>11.7821127161076</v>
      </c>
      <c r="AE126" s="0" t="n">
        <f aca="false">90-AD126</f>
        <v>78.2178872838925</v>
      </c>
      <c r="AF126" s="0" t="n">
        <f aca="false">IF(AE126&gt;85,0,IF(AE126&gt;5,58.1/TAN(RADIANS(AE126))-0.07/POWER(TAN(RADIANS(AE126)),3)+0.000086/POWER(TAN(RADIANS(AE126)),5),IF(AE126&gt;-0.575,1735+AE126*(-518.2+AE126*(103.4+AE126*(-12.79+AE126*0.711))),-20.772/TAN(RADIANS(AE126)))))/3600</f>
        <v>0.00336615511461468</v>
      </c>
      <c r="AG126" s="0" t="n">
        <f aca="false">AE126+AF126</f>
        <v>78.2212534390071</v>
      </c>
      <c r="AH126" s="0" t="n">
        <f aca="false">IF(AC126&gt;0,MOD(DEGREES(ACOS(((SIN(RADIANS($B$2))*COS(RADIANS(AD126)))-SIN(RADIANS(T126)))/(COS(RADIANS($B$2))*SIN(RADIANS(AD126)))))+180,360),MOD(540-DEGREES(ACOS(((SIN(RADIANS($B$2))*COS(RADIANS(AD126)))-SIN(RADIANS(T126)))/(COS(RADIANS($B$2))*SIN(RADIANS(AD126))))),360))</f>
        <v>135.06968809456</v>
      </c>
    </row>
    <row r="127" customFormat="false" ht="15" hidden="false" customHeight="false" outlineLevel="0" collapsed="false">
      <c r="D127" s="4" t="n">
        <f aca="false">D126+1</f>
        <v>43591</v>
      </c>
      <c r="E127" s="5" t="n">
        <f aca="false">$B$5</f>
        <v>0.5</v>
      </c>
      <c r="F127" s="6" t="n">
        <f aca="false">D127+2415018.5+E127-$B$4/24</f>
        <v>2458610.25</v>
      </c>
      <c r="G127" s="7" t="n">
        <f aca="false">(F127-2451545)/36525</f>
        <v>0.193436002737851</v>
      </c>
      <c r="I127" s="0" t="n">
        <f aca="false">MOD(280.46646+G127*(36000.76983 + G127*0.0003032),360)</f>
        <v>44.3114827455975</v>
      </c>
      <c r="J127" s="0" t="n">
        <f aca="false">357.52911+G127*(35999.05029 - 0.0001537*G127)</f>
        <v>7321.0414947054</v>
      </c>
      <c r="K127" s="0" t="n">
        <f aca="false">0.016708634-G127*(0.000042037+0.0000001267*G127)</f>
        <v>0.0167004977899573</v>
      </c>
      <c r="L127" s="0" t="n">
        <f aca="false">SIN(RADIANS(J127))*(1.914602-G127*(0.004817+0.000014*G127))+SIN(RADIANS(2*J127))*(0.019993-0.000101*G127)+SIN(RADIANS(3*J127))*0.000289</f>
        <v>1.62198752459995</v>
      </c>
      <c r="M127" s="0" t="n">
        <f aca="false">I127+L127</f>
        <v>45.9334702701974</v>
      </c>
      <c r="N127" s="0" t="n">
        <f aca="false">J127+L127</f>
        <v>7322.66348223</v>
      </c>
      <c r="O127" s="0" t="n">
        <f aca="false">(1.000001018*(1-K127*K127))/(1+K127*COS(RADIANS(N127)))</f>
        <v>1.00881488578318</v>
      </c>
      <c r="P127" s="0" t="n">
        <f aca="false">M127-0.00569-0.00478*SIN(RADIANS(125.04-1934.136*G127))</f>
        <v>45.9233150247425</v>
      </c>
      <c r="Q127" s="0" t="n">
        <f aca="false">23+(26+((21.448-G127*(46.815+G127*(0.00059-G127*0.001813))))/60)/60</f>
        <v>23.4367756346049</v>
      </c>
      <c r="R127" s="0" t="n">
        <f aca="false">Q127+0.00256*COS(RADIANS(125.04-1934.136*G127))</f>
        <v>23.4358620320684</v>
      </c>
      <c r="S127" s="0" t="n">
        <f aca="false">DEGREES(ATAN2(COS(RADIANS(P127)),COS(RADIANS(R127))*SIN(RADIANS(P127))))</f>
        <v>43.4577429738492</v>
      </c>
      <c r="T127" s="0" t="n">
        <f aca="false">DEGREES(ASIN(SIN(RADIANS(R127))*SIN(RADIANS(P127))))</f>
        <v>16.6023341664936</v>
      </c>
      <c r="U127" s="0" t="n">
        <f aca="false">TAN(RADIANS(R127/2))*TAN(RADIANS(R127/2))</f>
        <v>0.0430215805570186</v>
      </c>
      <c r="V127" s="0" t="n">
        <f aca="false">4*DEGREES(U127*SIN(2*RADIANS(I127))-2*K127*SIN(RADIANS(J127))+4*K127*U127*SIN(RADIANS(J127))*COS(2*RADIANS(I127))-0.5*U127*U127*SIN(4*RADIANS(I127))-1.25*K127*K127*SIN(2*RADIANS(J127)))</f>
        <v>3.3722349686748</v>
      </c>
      <c r="W127" s="0" t="n">
        <f aca="false">DEGREES(ACOS(COS(RADIANS(90.833))/(COS(RADIANS($B$2))*COS(RADIANS(T127)))-TAN(RADIANS($B$2))*TAN(RADIANS(T127))))</f>
        <v>98.923311059958</v>
      </c>
      <c r="X127" s="5" t="n">
        <f aca="false">(720-4*$B$3-V127+$B$4*60)/1440</f>
        <v>0.523952614605087</v>
      </c>
      <c r="Y127" s="5" t="n">
        <f aca="false">(X127*1440-W127*4)/1440</f>
        <v>0.249165639438537</v>
      </c>
      <c r="Z127" s="5" t="n">
        <f aca="false">(X127*1440+W127*4)/1440</f>
        <v>0.798739589771637</v>
      </c>
      <c r="AA127" s="0" t="n">
        <f aca="false">8*W127</f>
        <v>791.386488479664</v>
      </c>
      <c r="AB127" s="0" t="n">
        <f aca="false">MOD(E127*1440+V127+4*$B$3-60*$B$4,1440)</f>
        <v>685.508234968675</v>
      </c>
      <c r="AC127" s="0" t="n">
        <f aca="false">IF(AB127/4&lt;0,AB127/4+180,AB127/4-180)</f>
        <v>-8.62294125783131</v>
      </c>
      <c r="AD127" s="0" t="n">
        <f aca="false">DEGREES(ACOS(SIN(RADIANS($B$2))*SIN(RADIANS(T127))+COS(RADIANS($B$2))*COS(RADIANS(T127))*COS(RADIANS(AC127))))</f>
        <v>11.5612148304581</v>
      </c>
      <c r="AE127" s="0" t="n">
        <f aca="false">90-AD127</f>
        <v>78.4387851695419</v>
      </c>
      <c r="AF127" s="0" t="n">
        <f aca="false">IF(AE127&gt;85,0,IF(AE127&gt;5,58.1/TAN(RADIANS(AE127))-0.07/POWER(TAN(RADIANS(AE127)),3)+0.000086/POWER(TAN(RADIANS(AE127)),5),IF(AE127&gt;-0.575,1735+AE127*(-518.2+AE127*(103.4+AE127*(-12.79+AE127*0.711))),-20.772/TAN(RADIANS(AE127)))))/3600</f>
        <v>0.00330128804402565</v>
      </c>
      <c r="AG127" s="0" t="n">
        <f aca="false">AE127+AF127</f>
        <v>78.4420864575859</v>
      </c>
      <c r="AH127" s="0" t="n">
        <f aca="false">IF(AC127&gt;0,MOD(DEGREES(ACOS(((SIN(RADIANS($B$2))*COS(RADIANS(AD127)))-SIN(RADIANS(T127)))/(COS(RADIANS($B$2))*SIN(RADIANS(AD127)))))+180,360),MOD(540-DEGREES(ACOS(((SIN(RADIANS($B$2))*COS(RADIANS(AD127)))-SIN(RADIANS(T127)))/(COS(RADIANS($B$2))*SIN(RADIANS(AD127))))),360))</f>
        <v>134.199482905493</v>
      </c>
    </row>
    <row r="128" customFormat="false" ht="15" hidden="false" customHeight="false" outlineLevel="0" collapsed="false">
      <c r="D128" s="4" t="n">
        <f aca="false">D127+1</f>
        <v>43592</v>
      </c>
      <c r="E128" s="5" t="n">
        <f aca="false">$B$5</f>
        <v>0.5</v>
      </c>
      <c r="F128" s="6" t="n">
        <f aca="false">D128+2415018.5+E128-$B$4/24</f>
        <v>2458611.25</v>
      </c>
      <c r="G128" s="7" t="n">
        <f aca="false">(F128-2451545)/36525</f>
        <v>0.193463381245722</v>
      </c>
      <c r="I128" s="0" t="n">
        <f aca="false">MOD(280.46646+G128*(36000.76983 + G128*0.0003032),360)</f>
        <v>45.2971301089719</v>
      </c>
      <c r="J128" s="0" t="n">
        <f aca="false">357.52911+G128*(35999.05029 - 0.0001537*G128)</f>
        <v>7322.0270949855</v>
      </c>
      <c r="K128" s="0" t="n">
        <f aca="false">0.016708634-G128*(0.000042037+0.0000001267*G128)</f>
        <v>0.0167004966377049</v>
      </c>
      <c r="L128" s="0" t="n">
        <f aca="false">SIN(RADIANS(J128))*(1.914602-G128*(0.004817+0.000014*G128))+SIN(RADIANS(2*J128))*(0.019993-0.000101*G128)+SIN(RADIANS(3*J128))*0.000289</f>
        <v>1.60447440425128</v>
      </c>
      <c r="M128" s="0" t="n">
        <f aca="false">I128+L128</f>
        <v>46.9016045132232</v>
      </c>
      <c r="N128" s="0" t="n">
        <f aca="false">J128+L128</f>
        <v>7323.63156938975</v>
      </c>
      <c r="O128" s="0" t="n">
        <f aca="false">(1.000001018*(1-K128*K128))/(1+K128*COS(RADIANS(N128)))</f>
        <v>1.00905544685979</v>
      </c>
      <c r="P128" s="0" t="n">
        <f aca="false">M128-0.00569-0.00478*SIN(RADIANS(125.04-1934.136*G128))</f>
        <v>46.8914476930834</v>
      </c>
      <c r="Q128" s="0" t="n">
        <f aca="false">23+(26+((21.448-G128*(46.815+G128*(0.00059-G128*0.001813))))/60)/60</f>
        <v>23.4367752785701</v>
      </c>
      <c r="R128" s="0" t="n">
        <f aca="false">Q128+0.00256*COS(RADIANS(125.04-1934.136*G128))</f>
        <v>23.4358638866233</v>
      </c>
      <c r="S128" s="0" t="n">
        <f aca="false">DEGREES(ATAN2(COS(RADIANS(P128)),COS(RADIANS(R128))*SIN(RADIANS(P128))))</f>
        <v>44.4263838683028</v>
      </c>
      <c r="T128" s="0" t="n">
        <f aca="false">DEGREES(ASIN(SIN(RADIANS(R128))*SIN(RADIANS(P128))))</f>
        <v>16.8795838627591</v>
      </c>
      <c r="U128" s="0" t="n">
        <f aca="false">TAN(RADIANS(R128/2))*TAN(RADIANS(R128/2))</f>
        <v>0.0430215875595257</v>
      </c>
      <c r="V128" s="0" t="n">
        <f aca="false">4*DEGREES(U128*SIN(2*RADIANS(I128))-2*K128*SIN(RADIANS(J128))+4*K128*U128*SIN(RADIANS(J128))*COS(2*RADIANS(I128))-0.5*U128*U128*SIN(4*RADIANS(I128))-1.25*K128*K128*SIN(2*RADIANS(J128)))</f>
        <v>3.43990496010163</v>
      </c>
      <c r="W128" s="0" t="n">
        <f aca="false">DEGREES(ACOS(COS(RADIANS(90.833))/(COS(RADIANS($B$2))*COS(RADIANS(T128)))-TAN(RADIANS($B$2))*TAN(RADIANS(T128))))</f>
        <v>99.0667979890636</v>
      </c>
      <c r="X128" s="5" t="n">
        <f aca="false">(720-4*$B$3-V128+$B$4*60)/1440</f>
        <v>0.523905621555485</v>
      </c>
      <c r="Y128" s="5" t="n">
        <f aca="false">(X128*1440-W128*4)/1440</f>
        <v>0.248720071585864</v>
      </c>
      <c r="Z128" s="5" t="n">
        <f aca="false">(X128*1440+W128*4)/1440</f>
        <v>0.799091171525106</v>
      </c>
      <c r="AA128" s="0" t="n">
        <f aca="false">8*W128</f>
        <v>792.534383912508</v>
      </c>
      <c r="AB128" s="0" t="n">
        <f aca="false">MOD(E128*1440+V128+4*$B$3-60*$B$4,1440)</f>
        <v>685.575904960102</v>
      </c>
      <c r="AC128" s="0" t="n">
        <f aca="false">IF(AB128/4&lt;0,AB128/4+180,AB128/4-180)</f>
        <v>-8.60602375997456</v>
      </c>
      <c r="AD128" s="0" t="n">
        <f aca="false">DEGREES(ACOS(SIN(RADIANS($B$2))*SIN(RADIANS(T128))+COS(RADIANS($B$2))*COS(RADIANS(T128))*COS(RADIANS(AC128))))</f>
        <v>11.3479305896287</v>
      </c>
      <c r="AE128" s="0" t="n">
        <f aca="false">90-AD128</f>
        <v>78.6520694103713</v>
      </c>
      <c r="AF128" s="0" t="n">
        <f aca="false">IF(AE128&gt;85,0,IF(AE128&gt;5,58.1/TAN(RADIANS(AE128))-0.07/POWER(TAN(RADIANS(AE128)),3)+0.000086/POWER(TAN(RADIANS(AE128)),5),IF(AE128&gt;-0.575,1735+AE128*(-518.2+AE128*(103.4+AE128*(-12.79+AE128*0.711))),-20.772/TAN(RADIANS(AE128)))))/3600</f>
        <v>0.0032387534062384</v>
      </c>
      <c r="AG128" s="0" t="n">
        <f aca="false">AE128+AF128</f>
        <v>78.6553081637776</v>
      </c>
      <c r="AH128" s="0" t="n">
        <f aca="false">IF(AC128&gt;0,MOD(DEGREES(ACOS(((SIN(RADIANS($B$2))*COS(RADIANS(AD128)))-SIN(RADIANS(T128)))/(COS(RADIANS($B$2))*SIN(RADIANS(AD128)))))+180,360),MOD(540-DEGREES(ACOS(((SIN(RADIANS($B$2))*COS(RADIANS(AD128)))-SIN(RADIANS(T128)))/(COS(RADIANS($B$2))*SIN(RADIANS(AD128))))),360))</f>
        <v>133.303748082703</v>
      </c>
    </row>
    <row r="129" customFormat="false" ht="15" hidden="false" customHeight="false" outlineLevel="0" collapsed="false">
      <c r="D129" s="4" t="n">
        <f aca="false">D128+1</f>
        <v>43593</v>
      </c>
      <c r="E129" s="5" t="n">
        <f aca="false">$B$5</f>
        <v>0.5</v>
      </c>
      <c r="F129" s="6" t="n">
        <f aca="false">D129+2415018.5+E129-$B$4/24</f>
        <v>2458612.25</v>
      </c>
      <c r="G129" s="7" t="n">
        <f aca="false">(F129-2451545)/36525</f>
        <v>0.193490759753593</v>
      </c>
      <c r="I129" s="0" t="n">
        <f aca="false">MOD(280.46646+G129*(36000.76983 + G129*0.0003032),360)</f>
        <v>46.2827774723492</v>
      </c>
      <c r="J129" s="0" t="n">
        <f aca="false">357.52911+G129*(35999.05029 - 0.0001537*G129)</f>
        <v>7323.01269526559</v>
      </c>
      <c r="K129" s="0" t="n">
        <f aca="false">0.016708634-G129*(0.000042037+0.0000001267*G129)</f>
        <v>0.0167004954854522</v>
      </c>
      <c r="L129" s="0" t="n">
        <f aca="false">SIN(RADIANS(J129))*(1.914602-G129*(0.004817+0.000014*G129))+SIN(RADIANS(2*J129))*(0.019993-0.000101*G129)+SIN(RADIANS(3*J129))*0.000289</f>
        <v>1.58650239100852</v>
      </c>
      <c r="M129" s="0" t="n">
        <f aca="false">I129+L129</f>
        <v>47.8692798633577</v>
      </c>
      <c r="N129" s="0" t="n">
        <f aca="false">J129+L129</f>
        <v>7324.5991976566</v>
      </c>
      <c r="O129" s="0" t="n">
        <f aca="false">(1.000001018*(1-K129*K129))/(1+K129*COS(RADIANS(N129)))</f>
        <v>1.00929331985283</v>
      </c>
      <c r="P129" s="0" t="n">
        <f aca="false">M129-0.00569-0.00478*SIN(RADIANS(125.04-1934.136*G129))</f>
        <v>47.8591214723484</v>
      </c>
      <c r="Q129" s="0" t="n">
        <f aca="false">23+(26+((21.448-G129*(46.815+G129*(0.00059-G129*0.001813))))/60)/60</f>
        <v>23.4367749225352</v>
      </c>
      <c r="R129" s="0" t="n">
        <f aca="false">Q129+0.00256*COS(RADIANS(125.04-1934.136*G129))</f>
        <v>23.4358657419568</v>
      </c>
      <c r="S129" s="0" t="n">
        <f aca="false">DEGREES(ATAN2(COS(RADIANS(P129)),COS(RADIANS(R129))*SIN(RADIANS(P129))))</f>
        <v>45.3973886994472</v>
      </c>
      <c r="T129" s="0" t="n">
        <f aca="false">DEGREES(ASIN(SIN(RADIANS(R129))*SIN(RADIANS(P129))))</f>
        <v>17.1521421810647</v>
      </c>
      <c r="U129" s="0" t="n">
        <f aca="false">TAN(RADIANS(R129/2))*TAN(RADIANS(R129/2))</f>
        <v>0.043021594564973</v>
      </c>
      <c r="V129" s="0" t="n">
        <f aca="false">4*DEGREES(U129*SIN(2*RADIANS(I129))-2*K129*SIN(RADIANS(J129))+4*K129*U129*SIN(RADIANS(J129))*COS(2*RADIANS(I129))-0.5*U129*U129*SIN(4*RADIANS(I129))-1.25*K129*K129*SIN(2*RADIANS(J129)))</f>
        <v>3.4981416159568</v>
      </c>
      <c r="W129" s="0" t="n">
        <f aca="false">DEGREES(ACOS(COS(RADIANS(90.833))/(COS(RADIANS($B$2))*COS(RADIANS(T129)))-TAN(RADIANS($B$2))*TAN(RADIANS(T129))))</f>
        <v>99.2083466239587</v>
      </c>
      <c r="X129" s="5" t="n">
        <f aca="false">(720-4*$B$3-V129+$B$4*60)/1440</f>
        <v>0.523865179433363</v>
      </c>
      <c r="Y129" s="5" t="n">
        <f aca="false">(X129*1440-W129*4)/1440</f>
        <v>0.248286438811256</v>
      </c>
      <c r="Z129" s="5" t="n">
        <f aca="false">(X129*1440+W129*4)/1440</f>
        <v>0.799443920055471</v>
      </c>
      <c r="AA129" s="0" t="n">
        <f aca="false">8*W129</f>
        <v>793.666772991669</v>
      </c>
      <c r="AB129" s="0" t="n">
        <f aca="false">MOD(E129*1440+V129+4*$B$3-60*$B$4,1440)</f>
        <v>685.634141615957</v>
      </c>
      <c r="AC129" s="0" t="n">
        <f aca="false">IF(AB129/4&lt;0,AB129/4+180,AB129/4-180)</f>
        <v>-8.59146459601078</v>
      </c>
      <c r="AD129" s="0" t="n">
        <f aca="false">DEGREES(ACOS(SIN(RADIANS($B$2))*SIN(RADIANS(T129))+COS(RADIANS($B$2))*COS(RADIANS(T129))*COS(RADIANS(AC129))))</f>
        <v>11.1424067250208</v>
      </c>
      <c r="AE129" s="0" t="n">
        <f aca="false">90-AD129</f>
        <v>78.8575932749792</v>
      </c>
      <c r="AF129" s="0" t="n">
        <f aca="false">IF(AE129&gt;85,0,IF(AE129&gt;5,58.1/TAN(RADIANS(AE129))-0.07/POWER(TAN(RADIANS(AE129)),3)+0.000086/POWER(TAN(RADIANS(AE129)),5),IF(AE129&gt;-0.575,1735+AE129*(-518.2+AE129*(103.4+AE129*(-12.79+AE129*0.711))),-20.772/TAN(RADIANS(AE129)))))/3600</f>
        <v>0.00317858212235715</v>
      </c>
      <c r="AG129" s="0" t="n">
        <f aca="false">AE129+AF129</f>
        <v>78.8607718571015</v>
      </c>
      <c r="AH129" s="0" t="n">
        <f aca="false">IF(AC129&gt;0,MOD(DEGREES(ACOS(((SIN(RADIANS($B$2))*COS(RADIANS(AD129)))-SIN(RADIANS(T129)))/(COS(RADIANS($B$2))*SIN(RADIANS(AD129)))))+180,360),MOD(540-DEGREES(ACOS(((SIN(RADIANS($B$2))*COS(RADIANS(AD129)))-SIN(RADIANS(T129)))/(COS(RADIANS($B$2))*SIN(RADIANS(AD129))))),360))</f>
        <v>132.38291603934</v>
      </c>
    </row>
    <row r="130" customFormat="false" ht="15" hidden="false" customHeight="false" outlineLevel="0" collapsed="false">
      <c r="D130" s="4" t="n">
        <f aca="false">D129+1</f>
        <v>43594</v>
      </c>
      <c r="E130" s="5" t="n">
        <f aca="false">$B$5</f>
        <v>0.5</v>
      </c>
      <c r="F130" s="6" t="n">
        <f aca="false">D130+2415018.5+E130-$B$4/24</f>
        <v>2458613.25</v>
      </c>
      <c r="G130" s="7" t="n">
        <f aca="false">(F130-2451545)/36525</f>
        <v>0.193518138261465</v>
      </c>
      <c r="I130" s="0" t="n">
        <f aca="false">MOD(280.46646+G130*(36000.76983 + G130*0.0003032),360)</f>
        <v>47.2684248357264</v>
      </c>
      <c r="J130" s="0" t="n">
        <f aca="false">357.52911+G130*(35999.05029 - 0.0001537*G130)</f>
        <v>7323.99829554569</v>
      </c>
      <c r="K130" s="0" t="n">
        <f aca="false">0.016708634-G130*(0.000042037+0.0000001267*G130)</f>
        <v>0.0167004943331994</v>
      </c>
      <c r="L130" s="0" t="n">
        <f aca="false">SIN(RADIANS(J130))*(1.914602-G130*(0.004817+0.000014*G130))+SIN(RADIANS(2*J130))*(0.019993-0.000101*G130)+SIN(RADIANS(3*J130))*0.000289</f>
        <v>1.56807702524457</v>
      </c>
      <c r="M130" s="0" t="n">
        <f aca="false">I130+L130</f>
        <v>48.8365018609709</v>
      </c>
      <c r="N130" s="0" t="n">
        <f aca="false">J130+L130</f>
        <v>7325.56637257093</v>
      </c>
      <c r="O130" s="0" t="n">
        <f aca="false">(1.000001018*(1-K130*K130))/(1+K130*COS(RADIANS(N130)))</f>
        <v>1.00952843820156</v>
      </c>
      <c r="P130" s="0" t="n">
        <f aca="false">M130-0.00569-0.00478*SIN(RADIANS(125.04-1934.136*G130))</f>
        <v>48.8263419029089</v>
      </c>
      <c r="Q130" s="0" t="n">
        <f aca="false">23+(26+((21.448-G130*(46.815+G130*(0.00059-G130*0.001813))))/60)/60</f>
        <v>23.4367745665003</v>
      </c>
      <c r="R130" s="0" t="n">
        <f aca="false">Q130+0.00256*COS(RADIANS(125.04-1934.136*G130))</f>
        <v>23.4358675980668</v>
      </c>
      <c r="S130" s="0" t="n">
        <f aca="false">DEGREES(ATAN2(COS(RADIANS(P130)),COS(RADIANS(R130))*SIN(RADIANS(P130))))</f>
        <v>46.3707675519662</v>
      </c>
      <c r="T130" s="0" t="n">
        <f aca="false">DEGREES(ASIN(SIN(RADIANS(R130))*SIN(RADIANS(P130))))</f>
        <v>17.4199255085328</v>
      </c>
      <c r="U130" s="0" t="n">
        <f aca="false">TAN(RADIANS(R130/2))*TAN(RADIANS(R130/2))</f>
        <v>0.0430216015733531</v>
      </c>
      <c r="V130" s="0" t="n">
        <f aca="false">4*DEGREES(U130*SIN(2*RADIANS(I130))-2*K130*SIN(RADIANS(J130))+4*K130*U130*SIN(RADIANS(J130))*COS(2*RADIANS(I130))-0.5*U130*U130*SIN(4*RADIANS(I130))-1.25*K130*K130*SIN(2*RADIANS(J130)))</f>
        <v>3.54690363123086</v>
      </c>
      <c r="W130" s="0" t="n">
        <f aca="false">DEGREES(ACOS(COS(RADIANS(90.833))/(COS(RADIANS($B$2))*COS(RADIANS(T130)))-TAN(RADIANS($B$2))*TAN(RADIANS(T130))))</f>
        <v>99.3478977461929</v>
      </c>
      <c r="X130" s="5" t="n">
        <f aca="false">(720-4*$B$3-V130+$B$4*60)/1440</f>
        <v>0.523831316922756</v>
      </c>
      <c r="Y130" s="5" t="n">
        <f aca="false">(X130*1440-W130*4)/1440</f>
        <v>0.247864934294443</v>
      </c>
      <c r="Z130" s="5" t="n">
        <f aca="false">(X130*1440+W130*4)/1440</f>
        <v>0.79979769955107</v>
      </c>
      <c r="AA130" s="0" t="n">
        <f aca="false">8*W130</f>
        <v>794.783181969544</v>
      </c>
      <c r="AB130" s="0" t="n">
        <f aca="false">MOD(E130*1440+V130+4*$B$3-60*$B$4,1440)</f>
        <v>685.682903631231</v>
      </c>
      <c r="AC130" s="0" t="n">
        <f aca="false">IF(AB130/4&lt;0,AB130/4+180,AB130/4-180)</f>
        <v>-8.57927409219229</v>
      </c>
      <c r="AD130" s="0" t="n">
        <f aca="false">DEGREES(ACOS(SIN(RADIANS($B$2))*SIN(RADIANS(T130))+COS(RADIANS($B$2))*COS(RADIANS(T130))*COS(RADIANS(AC130))))</f>
        <v>10.94478099023</v>
      </c>
      <c r="AE130" s="0" t="n">
        <f aca="false">90-AD130</f>
        <v>79.05521900977</v>
      </c>
      <c r="AF130" s="0" t="n">
        <f aca="false">IF(AE130&gt;85,0,IF(AE130&gt;5,58.1/TAN(RADIANS(AE130))-0.07/POWER(TAN(RADIANS(AE130)),3)+0.000086/POWER(TAN(RADIANS(AE130)),5),IF(AE130&gt;-0.575,1735+AE130*(-518.2+AE130*(103.4+AE130*(-12.79+AE130*0.711))),-20.772/TAN(RADIANS(AE130)))))/3600</f>
        <v>0.00312080302536869</v>
      </c>
      <c r="AG130" s="0" t="n">
        <f aca="false">AE130+AF130</f>
        <v>79.0583398127953</v>
      </c>
      <c r="AH130" s="0" t="n">
        <f aca="false">IF(AC130&gt;0,MOD(DEGREES(ACOS(((SIN(RADIANS($B$2))*COS(RADIANS(AD130)))-SIN(RADIANS(T130)))/(COS(RADIANS($B$2))*SIN(RADIANS(AD130)))))+180,360),MOD(540-DEGREES(ACOS(((SIN(RADIANS($B$2))*COS(RADIANS(AD130)))-SIN(RADIANS(T130)))/(COS(RADIANS($B$2))*SIN(RADIANS(AD130))))),360))</f>
        <v>131.437592439911</v>
      </c>
    </row>
    <row r="131" customFormat="false" ht="15" hidden="false" customHeight="false" outlineLevel="0" collapsed="false">
      <c r="D131" s="4" t="n">
        <f aca="false">D130+1</f>
        <v>43595</v>
      </c>
      <c r="E131" s="5" t="n">
        <f aca="false">$B$5</f>
        <v>0.5</v>
      </c>
      <c r="F131" s="6" t="n">
        <f aca="false">D131+2415018.5+E131-$B$4/24</f>
        <v>2458614.25</v>
      </c>
      <c r="G131" s="7" t="n">
        <f aca="false">(F131-2451545)/36525</f>
        <v>0.193545516769336</v>
      </c>
      <c r="I131" s="0" t="n">
        <f aca="false">MOD(280.46646+G131*(36000.76983 + G131*0.0003032),360)</f>
        <v>48.2540721991036</v>
      </c>
      <c r="J131" s="0" t="n">
        <f aca="false">357.52911+G131*(35999.05029 - 0.0001537*G131)</f>
        <v>7324.98389582579</v>
      </c>
      <c r="K131" s="0" t="n">
        <f aca="false">0.016708634-G131*(0.000042037+0.0000001267*G131)</f>
        <v>0.0167004931809464</v>
      </c>
      <c r="L131" s="0" t="n">
        <f aca="false">SIN(RADIANS(J131))*(1.914602-G131*(0.004817+0.000014*G131))+SIN(RADIANS(2*J131))*(0.019993-0.000101*G131)+SIN(RADIANS(3*J131))*0.000289</f>
        <v>1.54920396259285</v>
      </c>
      <c r="M131" s="0" t="n">
        <f aca="false">I131+L131</f>
        <v>49.8032761616964</v>
      </c>
      <c r="N131" s="0" t="n">
        <f aca="false">J131+L131</f>
        <v>7326.53309978838</v>
      </c>
      <c r="O131" s="0" t="n">
        <f aca="false">(1.000001018*(1-K131*K131))/(1+K131*COS(RADIANS(N131)))</f>
        <v>1.00976073620937</v>
      </c>
      <c r="P131" s="0" t="n">
        <f aca="false">M131-0.00569-0.00478*SIN(RADIANS(125.04-1934.136*G131))</f>
        <v>49.7931146403999</v>
      </c>
      <c r="Q131" s="0" t="n">
        <f aca="false">23+(26+((21.448-G131*(46.815+G131*(0.00059-G131*0.001813))))/60)/60</f>
        <v>23.4367742104655</v>
      </c>
      <c r="R131" s="0" t="n">
        <f aca="false">Q131+0.00256*COS(RADIANS(125.04-1934.136*G131))</f>
        <v>23.4358694549515</v>
      </c>
      <c r="S131" s="0" t="n">
        <f aca="false">DEGREES(ATAN2(COS(RADIANS(P131)),COS(RADIANS(R131))*SIN(RADIANS(P131))))</f>
        <v>47.3465274243196</v>
      </c>
      <c r="T131" s="0" t="n">
        <f aca="false">DEGREES(ASIN(SIN(RADIANS(R131))*SIN(RADIANS(P131))))</f>
        <v>17.6828510368739</v>
      </c>
      <c r="U131" s="0" t="n">
        <f aca="false">TAN(RADIANS(R131/2))*TAN(RADIANS(R131/2))</f>
        <v>0.0430216085846591</v>
      </c>
      <c r="V131" s="0" t="n">
        <f aca="false">4*DEGREES(U131*SIN(2*RADIANS(I131))-2*K131*SIN(RADIANS(J131))+4*K131*U131*SIN(RADIANS(J131))*COS(2*RADIANS(I131))-0.5*U131*U131*SIN(4*RADIANS(I131))-1.25*K131*K131*SIN(2*RADIANS(J131)))</f>
        <v>3.586162121604</v>
      </c>
      <c r="W131" s="0" t="n">
        <f aca="false">DEGREES(ACOS(COS(RADIANS(90.833))/(COS(RADIANS($B$2))*COS(RADIANS(T131)))-TAN(RADIANS($B$2))*TAN(RADIANS(T131))))</f>
        <v>99.4853915198675</v>
      </c>
      <c r="X131" s="5" t="n">
        <f aca="false">(720-4*$B$3-V131+$B$4*60)/1440</f>
        <v>0.523804054082219</v>
      </c>
      <c r="Y131" s="5" t="n">
        <f aca="false">(X131*1440-W131*4)/1440</f>
        <v>0.24745574430481</v>
      </c>
      <c r="Z131" s="5" t="n">
        <f aca="false">(X131*1440+W131*4)/1440</f>
        <v>0.800152363859629</v>
      </c>
      <c r="AA131" s="0" t="n">
        <f aca="false">8*W131</f>
        <v>795.88313215894</v>
      </c>
      <c r="AB131" s="0" t="n">
        <f aca="false">MOD(E131*1440+V131+4*$B$3-60*$B$4,1440)</f>
        <v>685.722162121604</v>
      </c>
      <c r="AC131" s="0" t="n">
        <f aca="false">IF(AB131/4&lt;0,AB131/4+180,AB131/4-180)</f>
        <v>-8.569459469599</v>
      </c>
      <c r="AD131" s="0" t="n">
        <f aca="false">DEGREES(ACOS(SIN(RADIANS($B$2))*SIN(RADIANS(T131))+COS(RADIANS($B$2))*COS(RADIANS(T131))*COS(RADIANS(AC131))))</f>
        <v>10.7551807591782</v>
      </c>
      <c r="AE131" s="0" t="n">
        <f aca="false">90-AD131</f>
        <v>79.2448192408218</v>
      </c>
      <c r="AF131" s="0" t="n">
        <f aca="false">IF(AE131&gt;85,0,IF(AE131&gt;5,58.1/TAN(RADIANS(AE131))-0.07/POWER(TAN(RADIANS(AE131)),3)+0.000086/POWER(TAN(RADIANS(AE131)),5),IF(AE131&gt;-0.575,1735+AE131*(-518.2+AE131*(103.4+AE131*(-12.79+AE131*0.711))),-20.772/TAN(RADIANS(AE131)))))/3600</f>
        <v>0.00306544246191324</v>
      </c>
      <c r="AG131" s="0" t="n">
        <f aca="false">AE131+AF131</f>
        <v>79.2478846832837</v>
      </c>
      <c r="AH131" s="0" t="n">
        <f aca="false">IF(AC131&gt;0,MOD(DEGREES(ACOS(((SIN(RADIANS($B$2))*COS(RADIANS(AD131)))-SIN(RADIANS(T131)))/(COS(RADIANS($B$2))*SIN(RADIANS(AD131)))))+180,360),MOD(540-DEGREES(ACOS(((SIN(RADIANS($B$2))*COS(RADIANS(AD131)))-SIN(RADIANS(T131)))/(COS(RADIANS($B$2))*SIN(RADIANS(AD131))))),360))</f>
        <v>130.4685681564</v>
      </c>
    </row>
    <row r="132" customFormat="false" ht="15" hidden="false" customHeight="false" outlineLevel="0" collapsed="false">
      <c r="D132" s="4" t="n">
        <f aca="false">D131+1</f>
        <v>43596</v>
      </c>
      <c r="E132" s="5" t="n">
        <f aca="false">$B$5</f>
        <v>0.5</v>
      </c>
      <c r="F132" s="6" t="n">
        <f aca="false">D132+2415018.5+E132-$B$4/24</f>
        <v>2458615.25</v>
      </c>
      <c r="G132" s="7" t="n">
        <f aca="false">(F132-2451545)/36525</f>
        <v>0.193572895277207</v>
      </c>
      <c r="I132" s="0" t="n">
        <f aca="false">MOD(280.46646+G132*(36000.76983 + G132*0.0003032),360)</f>
        <v>49.2397195624817</v>
      </c>
      <c r="J132" s="0" t="n">
        <f aca="false">357.52911+G132*(35999.05029 - 0.0001537*G132)</f>
        <v>7325.96949610588</v>
      </c>
      <c r="K132" s="0" t="n">
        <f aca="false">0.016708634-G132*(0.000042037+0.0000001267*G132)</f>
        <v>0.0167004920286932</v>
      </c>
      <c r="L132" s="0" t="n">
        <f aca="false">SIN(RADIANS(J132))*(1.914602-G132*(0.004817+0.000014*G132))+SIN(RADIANS(2*J132))*(0.019993-0.000101*G132)+SIN(RADIANS(3*J132))*0.000289</f>
        <v>1.52988897208413</v>
      </c>
      <c r="M132" s="0" t="n">
        <f aca="false">I132+L132</f>
        <v>50.7696085345658</v>
      </c>
      <c r="N132" s="0" t="n">
        <f aca="false">J132+L132</f>
        <v>7327.49938507797</v>
      </c>
      <c r="O132" s="0" t="n">
        <f aca="false">(1.000001018*(1-K132*K132))/(1+K132*COS(RADIANS(N132)))</f>
        <v>1.00999014905868</v>
      </c>
      <c r="P132" s="0" t="n">
        <f aca="false">M132-0.00569-0.00478*SIN(RADIANS(125.04-1934.136*G132))</f>
        <v>50.7594454538542</v>
      </c>
      <c r="Q132" s="0" t="n">
        <f aca="false">23+(26+((21.448-G132*(46.815+G132*(0.00059-G132*0.001813))))/60)/60</f>
        <v>23.4367738544306</v>
      </c>
      <c r="R132" s="0" t="n">
        <f aca="false">Q132+0.00256*COS(RADIANS(125.04-1934.136*G132))</f>
        <v>23.435871312609</v>
      </c>
      <c r="S132" s="0" t="n">
        <f aca="false">DEGREES(ATAN2(COS(RADIANS(P132)),COS(RADIANS(R132))*SIN(RADIANS(P132))))</f>
        <v>48.3246721808099</v>
      </c>
      <c r="T132" s="0" t="n">
        <f aca="false">DEGREES(ASIN(SIN(RADIANS(R132))*SIN(RADIANS(P132))))</f>
        <v>17.9408368086661</v>
      </c>
      <c r="U132" s="0" t="n">
        <f aca="false">TAN(RADIANS(R132/2))*TAN(RADIANS(R132/2))</f>
        <v>0.0430216155988837</v>
      </c>
      <c r="V132" s="0" t="n">
        <f aca="false">4*DEGREES(U132*SIN(2*RADIANS(I132))-2*K132*SIN(RADIANS(J132))+4*K132*U132*SIN(RADIANS(J132))*COS(2*RADIANS(I132))-0.5*U132*U132*SIN(4*RADIANS(I132))-1.25*K132*K132*SIN(2*RADIANS(J132)))</f>
        <v>3.61590082967823</v>
      </c>
      <c r="W132" s="0" t="n">
        <f aca="false">DEGREES(ACOS(COS(RADIANS(90.833))/(COS(RADIANS($B$2))*COS(RADIANS(T132)))-TAN(RADIANS($B$2))*TAN(RADIANS(T132))))</f>
        <v>99.6207675483572</v>
      </c>
      <c r="X132" s="5" t="n">
        <f aca="false">(720-4*$B$3-V132+$B$4*60)/1440</f>
        <v>0.523783402201612</v>
      </c>
      <c r="Y132" s="5" t="n">
        <f aca="false">(X132*1440-W132*4)/1440</f>
        <v>0.24705904790062</v>
      </c>
      <c r="Z132" s="5" t="n">
        <f aca="false">(X132*1440+W132*4)/1440</f>
        <v>0.800507756502605</v>
      </c>
      <c r="AA132" s="0" t="n">
        <f aca="false">8*W132</f>
        <v>796.966140386858</v>
      </c>
      <c r="AB132" s="0" t="n">
        <f aca="false">MOD(E132*1440+V132+4*$B$3-60*$B$4,1440)</f>
        <v>685.751900829678</v>
      </c>
      <c r="AC132" s="0" t="n">
        <f aca="false">IF(AB132/4&lt;0,AB132/4+180,AB132/4-180)</f>
        <v>-8.56202479258042</v>
      </c>
      <c r="AD132" s="0" t="n">
        <f aca="false">DEGREES(ACOS(SIN(RADIANS($B$2))*SIN(RADIANS(T132))+COS(RADIANS($B$2))*COS(RADIANS(T132))*COS(RADIANS(AC132))))</f>
        <v>10.5737215641407</v>
      </c>
      <c r="AE132" s="0" t="n">
        <f aca="false">90-AD132</f>
        <v>79.4262784358593</v>
      </c>
      <c r="AF132" s="0" t="n">
        <f aca="false">IF(AE132&gt;85,0,IF(AE132&gt;5,58.1/TAN(RADIANS(AE132))-0.07/POWER(TAN(RADIANS(AE132)),3)+0.000086/POWER(TAN(RADIANS(AE132)),5),IF(AE132&gt;-0.575,1735+AE132*(-518.2+AE132*(103.4+AE132*(-12.79+AE132*0.711))),-20.772/TAN(RADIANS(AE132)))))/3600</f>
        <v>0.00301252387611794</v>
      </c>
      <c r="AG132" s="0" t="n">
        <f aca="false">AE132+AF132</f>
        <v>79.4292909597354</v>
      </c>
      <c r="AH132" s="0" t="n">
        <f aca="false">IF(AC132&gt;0,MOD(DEGREES(ACOS(((SIN(RADIANS($B$2))*COS(RADIANS(AD132)))-SIN(RADIANS(T132)))/(COS(RADIANS($B$2))*SIN(RADIANS(AD132)))))+180,360),MOD(540-DEGREES(ACOS(((SIN(RADIANS($B$2))*COS(RADIANS(AD132)))-SIN(RADIANS(T132)))/(COS(RADIANS($B$2))*SIN(RADIANS(AD132))))),360))</f>
        <v>129.47682981999</v>
      </c>
    </row>
    <row r="133" customFormat="false" ht="15" hidden="false" customHeight="false" outlineLevel="0" collapsed="false">
      <c r="D133" s="4" t="n">
        <f aca="false">D132+1</f>
        <v>43597</v>
      </c>
      <c r="E133" s="5" t="n">
        <f aca="false">$B$5</f>
        <v>0.5</v>
      </c>
      <c r="F133" s="6" t="n">
        <f aca="false">D133+2415018.5+E133-$B$4/24</f>
        <v>2458616.25</v>
      </c>
      <c r="G133" s="7" t="n">
        <f aca="false">(F133-2451545)/36525</f>
        <v>0.193600273785079</v>
      </c>
      <c r="I133" s="0" t="n">
        <f aca="false">MOD(280.46646+G133*(36000.76983 + G133*0.0003032),360)</f>
        <v>50.2253669258598</v>
      </c>
      <c r="J133" s="0" t="n">
        <f aca="false">357.52911+G133*(35999.05029 - 0.0001537*G133)</f>
        <v>7326.95509638598</v>
      </c>
      <c r="K133" s="0" t="n">
        <f aca="false">0.016708634-G133*(0.000042037+0.0000001267*G133)</f>
        <v>0.0167004908764398</v>
      </c>
      <c r="L133" s="0" t="n">
        <f aca="false">SIN(RADIANS(J133))*(1.914602-G133*(0.004817+0.000014*G133))+SIN(RADIANS(2*J133))*(0.019993-0.000101*G133)+SIN(RADIANS(3*J133))*0.000289</f>
        <v>1.51013793427214</v>
      </c>
      <c r="M133" s="0" t="n">
        <f aca="false">I133+L133</f>
        <v>51.735504860132</v>
      </c>
      <c r="N133" s="0" t="n">
        <f aca="false">J133+L133</f>
        <v>7328.46523432025</v>
      </c>
      <c r="O133" s="0" t="n">
        <f aca="false">(1.000001018*(1-K133*K133))/(1+K133*COS(RADIANS(N133)))</f>
        <v>1.0102166128256</v>
      </c>
      <c r="P133" s="0" t="n">
        <f aca="false">M133-0.00569-0.00478*SIN(RADIANS(125.04-1934.136*G133))</f>
        <v>51.7253402238261</v>
      </c>
      <c r="Q133" s="0" t="n">
        <f aca="false">23+(26+((21.448-G133*(46.815+G133*(0.00059-G133*0.001813))))/60)/60</f>
        <v>23.4367734983957</v>
      </c>
      <c r="R133" s="0" t="n">
        <f aca="false">Q133+0.00256*COS(RADIANS(125.04-1934.136*G133))</f>
        <v>23.4358731710375</v>
      </c>
      <c r="S133" s="0" t="n">
        <f aca="false">DEGREES(ATAN2(COS(RADIANS(P133)),COS(RADIANS(R133))*SIN(RADIANS(P133))))</f>
        <v>49.3052025069262</v>
      </c>
      <c r="T133" s="0" t="n">
        <f aca="false">DEGREES(ASIN(SIN(RADIANS(R133))*SIN(RADIANS(P133))))</f>
        <v>18.1938017652876</v>
      </c>
      <c r="U133" s="0" t="n">
        <f aca="false">TAN(RADIANS(R133/2))*TAN(RADIANS(R133/2))</f>
        <v>0.04302162261602</v>
      </c>
      <c r="V133" s="0" t="n">
        <f aca="false">4*DEGREES(U133*SIN(2*RADIANS(I133))-2*K133*SIN(RADIANS(J133))+4*K133*U133*SIN(RADIANS(J133))*COS(2*RADIANS(I133))-0.5*U133*U133*SIN(4*RADIANS(I133))-1.25*K133*K133*SIN(2*RADIANS(J133)))</f>
        <v>3.63611631527461</v>
      </c>
      <c r="W133" s="0" t="n">
        <f aca="false">DEGREES(ACOS(COS(RADIANS(90.833))/(COS(RADIANS($B$2))*COS(RADIANS(T133)))-TAN(RADIANS($B$2))*TAN(RADIANS(T133))))</f>
        <v>99.7539649354598</v>
      </c>
      <c r="X133" s="5" t="n">
        <f aca="false">(720-4*$B$3-V133+$B$4*60)/1440</f>
        <v>0.523769363669948</v>
      </c>
      <c r="Y133" s="5" t="n">
        <f aca="false">(X133*1440-W133*4)/1440</f>
        <v>0.246675016627004</v>
      </c>
      <c r="Z133" s="5" t="n">
        <f aca="false">(X133*1440+W133*4)/1440</f>
        <v>0.800863710712892</v>
      </c>
      <c r="AA133" s="0" t="n">
        <f aca="false">8*W133</f>
        <v>798.031719483679</v>
      </c>
      <c r="AB133" s="0" t="n">
        <f aca="false">MOD(E133*1440+V133+4*$B$3-60*$B$4,1440)</f>
        <v>685.772116315275</v>
      </c>
      <c r="AC133" s="0" t="n">
        <f aca="false">IF(AB133/4&lt;0,AB133/4+180,AB133/4-180)</f>
        <v>-8.55697092118135</v>
      </c>
      <c r="AD133" s="0" t="n">
        <f aca="false">DEGREES(ACOS(SIN(RADIANS($B$2))*SIN(RADIANS(T133))+COS(RADIANS($B$2))*COS(RADIANS(T133))*COS(RADIANS(AC133))))</f>
        <v>10.4005055934731</v>
      </c>
      <c r="AE133" s="0" t="n">
        <f aca="false">90-AD133</f>
        <v>79.5994944065269</v>
      </c>
      <c r="AF133" s="0" t="n">
        <f aca="false">IF(AE133&gt;85,0,IF(AE133&gt;5,58.1/TAN(RADIANS(AE133))-0.07/POWER(TAN(RADIANS(AE133)),3)+0.000086/POWER(TAN(RADIANS(AE133)),5),IF(AE133&gt;-0.575,1735+AE133*(-518.2+AE133*(103.4+AE133*(-12.79+AE133*0.711))),-20.772/TAN(RADIANS(AE133)))))/3600</f>
        <v>0.00296206738106749</v>
      </c>
      <c r="AG133" s="0" t="n">
        <f aca="false">AE133+AF133</f>
        <v>79.602456473908</v>
      </c>
      <c r="AH133" s="0" t="n">
        <f aca="false">IF(AC133&gt;0,MOD(DEGREES(ACOS(((SIN(RADIANS($B$2))*COS(RADIANS(AD133)))-SIN(RADIANS(T133)))/(COS(RADIANS($B$2))*SIN(RADIANS(AD133)))))+180,360),MOD(540-DEGREES(ACOS(((SIN(RADIANS($B$2))*COS(RADIANS(AD133)))-SIN(RADIANS(T133)))/(COS(RADIANS($B$2))*SIN(RADIANS(AD133))))),360))</f>
        <v>128.463568520169</v>
      </c>
    </row>
    <row r="134" customFormat="false" ht="15" hidden="false" customHeight="false" outlineLevel="0" collapsed="false">
      <c r="D134" s="4" t="n">
        <f aca="false">D133+1</f>
        <v>43598</v>
      </c>
      <c r="E134" s="5" t="n">
        <f aca="false">$B$5</f>
        <v>0.5</v>
      </c>
      <c r="F134" s="6" t="n">
        <f aca="false">D134+2415018.5+E134-$B$4/24</f>
        <v>2458617.25</v>
      </c>
      <c r="G134" s="7" t="n">
        <f aca="false">(F134-2451545)/36525</f>
        <v>0.19362765229295</v>
      </c>
      <c r="I134" s="0" t="n">
        <f aca="false">MOD(280.46646+G134*(36000.76983 + G134*0.0003032),360)</f>
        <v>51.2110142892388</v>
      </c>
      <c r="J134" s="0" t="n">
        <f aca="false">357.52911+G134*(35999.05029 - 0.0001537*G134)</f>
        <v>7327.94069666607</v>
      </c>
      <c r="K134" s="0" t="n">
        <f aca="false">0.016708634-G134*(0.000042037+0.0000001267*G134)</f>
        <v>0.0167004897241863</v>
      </c>
      <c r="L134" s="0" t="n">
        <f aca="false">SIN(RADIANS(J134))*(1.914602-G134*(0.004817+0.000014*G134))+SIN(RADIANS(2*J134))*(0.019993-0.000101*G134)+SIN(RADIANS(3*J134))*0.000289</f>
        <v>1.48995683934791</v>
      </c>
      <c r="M134" s="0" t="n">
        <f aca="false">I134+L134</f>
        <v>52.7009711285868</v>
      </c>
      <c r="N134" s="0" t="n">
        <f aca="false">J134+L134</f>
        <v>7329.43065350542</v>
      </c>
      <c r="O134" s="0" t="n">
        <f aca="false">(1.000001018*(1-K134*K134))/(1+K134*COS(RADIANS(N134)))</f>
        <v>1.01044006449426</v>
      </c>
      <c r="P134" s="0" t="n">
        <f aca="false">M134-0.00569-0.00478*SIN(RADIANS(125.04-1934.136*G134))</f>
        <v>52.6908049405087</v>
      </c>
      <c r="Q134" s="0" t="n">
        <f aca="false">23+(26+((21.448-G134*(46.815+G134*(0.00059-G134*0.001813))))/60)/60</f>
        <v>23.4367731423609</v>
      </c>
      <c r="R134" s="0" t="n">
        <f aca="false">Q134+0.00256*COS(RADIANS(125.04-1934.136*G134))</f>
        <v>23.435875030235</v>
      </c>
      <c r="S134" s="0" t="n">
        <f aca="false">DEGREES(ATAN2(COS(RADIANS(P134)),COS(RADIANS(R134))*SIN(RADIANS(P134))))</f>
        <v>50.2881158682511</v>
      </c>
      <c r="T134" s="0" t="n">
        <f aca="false">DEGREES(ASIN(SIN(RADIANS(R134))*SIN(RADIANS(P134))))</f>
        <v>18.4416657964413</v>
      </c>
      <c r="U134" s="0" t="n">
        <f aca="false">TAN(RADIANS(R134/2))*TAN(RADIANS(R134/2))</f>
        <v>0.0430216296360605</v>
      </c>
      <c r="V134" s="0" t="n">
        <f aca="false">4*DEGREES(U134*SIN(2*RADIANS(I134))-2*K134*SIN(RADIANS(J134))+4*K134*U134*SIN(RADIANS(J134))*COS(2*RADIANS(I134))-0.5*U134*U134*SIN(4*RADIANS(I134))-1.25*K134*K134*SIN(2*RADIANS(J134)))</f>
        <v>3.6468181285756</v>
      </c>
      <c r="W134" s="0" t="n">
        <f aca="false">DEGREES(ACOS(COS(RADIANS(90.833))/(COS(RADIANS($B$2))*COS(RADIANS(T134)))-TAN(RADIANS($B$2))*TAN(RADIANS(T134))))</f>
        <v>99.8849223509662</v>
      </c>
      <c r="X134" s="5" t="n">
        <f aca="false">(720-4*$B$3-V134+$B$4*60)/1440</f>
        <v>0.523761931855156</v>
      </c>
      <c r="Y134" s="5" t="n">
        <f aca="false">(X134*1440-W134*4)/1440</f>
        <v>0.246303814213583</v>
      </c>
      <c r="Z134" s="5" t="n">
        <f aca="false">(X134*1440+W134*4)/1440</f>
        <v>0.801220049496729</v>
      </c>
      <c r="AA134" s="0" t="n">
        <f aca="false">8*W134</f>
        <v>799.07937880773</v>
      </c>
      <c r="AB134" s="0" t="n">
        <f aca="false">MOD(E134*1440+V134+4*$B$3-60*$B$4,1440)</f>
        <v>685.782818128576</v>
      </c>
      <c r="AC134" s="0" t="n">
        <f aca="false">IF(AB134/4&lt;0,AB134/4+180,AB134/4-180)</f>
        <v>-8.55429546785609</v>
      </c>
      <c r="AD134" s="0" t="n">
        <f aca="false">DEGREES(ACOS(SIN(RADIANS($B$2))*SIN(RADIANS(T134))+COS(RADIANS($B$2))*COS(RADIANS(T134))*COS(RADIANS(AC134))))</f>
        <v>10.2356201732114</v>
      </c>
      <c r="AE134" s="0" t="n">
        <f aca="false">90-AD134</f>
        <v>79.7643798267886</v>
      </c>
      <c r="AF134" s="0" t="n">
        <f aca="false">IF(AE134&gt;85,0,IF(AE134&gt;5,58.1/TAN(RADIANS(AE134))-0.07/POWER(TAN(RADIANS(AE134)),3)+0.000086/POWER(TAN(RADIANS(AE134)),5),IF(AE134&gt;-0.575,1735+AE134*(-518.2+AE134*(103.4+AE134*(-12.79+AE134*0.711))),-20.772/TAN(RADIANS(AE134)))))/3600</f>
        <v>0.00291408932472022</v>
      </c>
      <c r="AG134" s="0" t="n">
        <f aca="false">AE134+AF134</f>
        <v>79.7672939161133</v>
      </c>
      <c r="AH134" s="0" t="n">
        <f aca="false">IF(AC134&gt;0,MOD(DEGREES(ACOS(((SIN(RADIANS($B$2))*COS(RADIANS(AD134)))-SIN(RADIANS(T134)))/(COS(RADIANS($B$2))*SIN(RADIANS(AD134)))))+180,360),MOD(540-DEGREES(ACOS(((SIN(RADIANS($B$2))*COS(RADIANS(AD134)))-SIN(RADIANS(T134)))/(COS(RADIANS($B$2))*SIN(RADIANS(AD134))))),360))</f>
        <v>127.430186192447</v>
      </c>
    </row>
    <row r="135" customFormat="false" ht="15" hidden="false" customHeight="false" outlineLevel="0" collapsed="false">
      <c r="D135" s="4" t="n">
        <f aca="false">D134+1</f>
        <v>43599</v>
      </c>
      <c r="E135" s="5" t="n">
        <f aca="false">$B$5</f>
        <v>0.5</v>
      </c>
      <c r="F135" s="6" t="n">
        <f aca="false">D135+2415018.5+E135-$B$4/24</f>
        <v>2458618.25</v>
      </c>
      <c r="G135" s="7" t="n">
        <f aca="false">(F135-2451545)/36525</f>
        <v>0.193655030800821</v>
      </c>
      <c r="I135" s="0" t="n">
        <f aca="false">MOD(280.46646+G135*(36000.76983 + G135*0.0003032),360)</f>
        <v>52.1966616526179</v>
      </c>
      <c r="J135" s="0" t="n">
        <f aca="false">357.52911+G135*(35999.05029 - 0.0001537*G135)</f>
        <v>7328.92629694617</v>
      </c>
      <c r="K135" s="0" t="n">
        <f aca="false">0.016708634-G135*(0.000042037+0.0000001267*G135)</f>
        <v>0.0167004885719325</v>
      </c>
      <c r="L135" s="0" t="n">
        <f aca="false">SIN(RADIANS(J135))*(1.914602-G135*(0.004817+0.000014*G135))+SIN(RADIANS(2*J135))*(0.019993-0.000101*G135)+SIN(RADIANS(3*J135))*0.000289</f>
        <v>1.46935178524391</v>
      </c>
      <c r="M135" s="0" t="n">
        <f aca="false">I135+L135</f>
        <v>53.6660134378618</v>
      </c>
      <c r="N135" s="0" t="n">
        <f aca="false">J135+L135</f>
        <v>7330.39564873141</v>
      </c>
      <c r="O135" s="0" t="n">
        <f aca="false">(1.000001018*(1-K135*K135))/(1+K135*COS(RADIANS(N135)))</f>
        <v>1.01066044197082</v>
      </c>
      <c r="P135" s="0" t="n">
        <f aca="false">M135-0.00569-0.00478*SIN(RADIANS(125.04-1934.136*G135))</f>
        <v>53.6558457018351</v>
      </c>
      <c r="Q135" s="0" t="n">
        <f aca="false">23+(26+((21.448-G135*(46.815+G135*(0.00059-G135*0.001813))))/60)/60</f>
        <v>23.436772786326</v>
      </c>
      <c r="R135" s="0" t="n">
        <f aca="false">Q135+0.00256*COS(RADIANS(125.04-1934.136*G135))</f>
        <v>23.4358768901997</v>
      </c>
      <c r="S135" s="0" t="n">
        <f aca="false">DEGREES(ATAN2(COS(RADIANS(P135)),COS(RADIANS(R135))*SIN(RADIANS(P135))))</f>
        <v>51.2734064732012</v>
      </c>
      <c r="T135" s="0" t="n">
        <f aca="false">DEGREES(ASIN(SIN(RADIANS(R135))*SIN(RADIANS(P135))))</f>
        <v>18.6843497911999</v>
      </c>
      <c r="U135" s="0" t="n">
        <f aca="false">TAN(RADIANS(R135/2))*TAN(RADIANS(R135/2))</f>
        <v>0.0430216366589983</v>
      </c>
      <c r="V135" s="0" t="n">
        <f aca="false">4*DEGREES(U135*SIN(2*RADIANS(I135))-2*K135*SIN(RADIANS(J135))+4*K135*U135*SIN(RADIANS(J135))*COS(2*RADIANS(I135))-0.5*U135*U135*SIN(4*RADIANS(I135))-1.25*K135*K135*SIN(2*RADIANS(J135)))</f>
        <v>3.64802896492199</v>
      </c>
      <c r="W135" s="0" t="n">
        <f aca="false">DEGREES(ACOS(COS(RADIANS(90.833))/(COS(RADIANS($B$2))*COS(RADIANS(T135)))-TAN(RADIANS($B$2))*TAN(RADIANS(T135))))</f>
        <v>100.013578100625</v>
      </c>
      <c r="X135" s="5" t="n">
        <f aca="false">(720-4*$B$3-V135+$B$4*60)/1440</f>
        <v>0.523761090996582</v>
      </c>
      <c r="Y135" s="5" t="n">
        <f aca="false">(X135*1440-W135*4)/1440</f>
        <v>0.245945596272624</v>
      </c>
      <c r="Z135" s="5" t="n">
        <f aca="false">(X135*1440+W135*4)/1440</f>
        <v>0.80157658572054</v>
      </c>
      <c r="AA135" s="0" t="n">
        <f aca="false">8*W135</f>
        <v>800.108624804999</v>
      </c>
      <c r="AB135" s="0" t="n">
        <f aca="false">MOD(E135*1440+V135+4*$B$3-60*$B$4,1440)</f>
        <v>685.784028964922</v>
      </c>
      <c r="AC135" s="0" t="n">
        <f aca="false">IF(AB135/4&lt;0,AB135/4+180,AB135/4-180)</f>
        <v>-8.55399275876948</v>
      </c>
      <c r="AD135" s="0" t="n">
        <f aca="false">DEGREES(ACOS(SIN(RADIANS($B$2))*SIN(RADIANS(T135))+COS(RADIANS($B$2))*COS(RADIANS(T135))*COS(RADIANS(AC135))))</f>
        <v>10.0791362609233</v>
      </c>
      <c r="AE135" s="0" t="n">
        <f aca="false">90-AD135</f>
        <v>79.9208637390767</v>
      </c>
      <c r="AF135" s="0" t="n">
        <f aca="false">IF(AE135&gt;85,0,IF(AE135&gt;5,58.1/TAN(RADIANS(AE135))-0.07/POWER(TAN(RADIANS(AE135)),3)+0.000086/POWER(TAN(RADIANS(AE135)),5),IF(AE135&gt;-0.575,1735+AE135*(-518.2+AE135*(103.4+AE135*(-12.79+AE135*0.711))),-20.772/TAN(RADIANS(AE135)))))/3600</f>
        <v>0.00286860185826754</v>
      </c>
      <c r="AG135" s="0" t="n">
        <f aca="false">AE135+AF135</f>
        <v>79.9237323409349</v>
      </c>
      <c r="AH135" s="0" t="n">
        <f aca="false">IF(AC135&gt;0,MOD(DEGREES(ACOS(((SIN(RADIANS($B$2))*COS(RADIANS(AD135)))-SIN(RADIANS(T135)))/(COS(RADIANS($B$2))*SIN(RADIANS(AD135)))))+180,360),MOD(540-DEGREES(ACOS(((SIN(RADIANS($B$2))*COS(RADIANS(AD135)))-SIN(RADIANS(T135)))/(COS(RADIANS($B$2))*SIN(RADIANS(AD135))))),360))</f>
        <v>126.378299244386</v>
      </c>
    </row>
    <row r="136" customFormat="false" ht="15" hidden="false" customHeight="false" outlineLevel="0" collapsed="false">
      <c r="D136" s="4" t="n">
        <f aca="false">D135+1</f>
        <v>43600</v>
      </c>
      <c r="E136" s="5" t="n">
        <f aca="false">$B$5</f>
        <v>0.5</v>
      </c>
      <c r="F136" s="6" t="n">
        <f aca="false">D136+2415018.5+E136-$B$4/24</f>
        <v>2458619.25</v>
      </c>
      <c r="G136" s="7" t="n">
        <f aca="false">(F136-2451545)/36525</f>
        <v>0.193682409308693</v>
      </c>
      <c r="I136" s="0" t="n">
        <f aca="false">MOD(280.46646+G136*(36000.76983 + G136*0.0003032),360)</f>
        <v>53.1823090159978</v>
      </c>
      <c r="J136" s="0" t="n">
        <f aca="false">357.52911+G136*(35999.05029 - 0.0001537*G136)</f>
        <v>7329.91189722626</v>
      </c>
      <c r="K136" s="0" t="n">
        <f aca="false">0.016708634-G136*(0.000042037+0.0000001267*G136)</f>
        <v>0.0167004874196785</v>
      </c>
      <c r="L136" s="0" t="n">
        <f aca="false">SIN(RADIANS(J136))*(1.914602-G136*(0.004817+0.000014*G136))+SIN(RADIANS(2*J136))*(0.019993-0.000101*G136)+SIN(RADIANS(3*J136))*0.000289</f>
        <v>1.44832897572874</v>
      </c>
      <c r="M136" s="0" t="n">
        <f aca="false">I136+L136</f>
        <v>54.6306379917266</v>
      </c>
      <c r="N136" s="0" t="n">
        <f aca="false">J136+L136</f>
        <v>7331.36022620199</v>
      </c>
      <c r="O136" s="0" t="n">
        <f aca="false">(1.000001018*(1-K136*K136))/(1+K136*COS(RADIANS(N136)))</f>
        <v>1.01087768409729</v>
      </c>
      <c r="P136" s="0" t="n">
        <f aca="false">M136-0.00569-0.00478*SIN(RADIANS(125.04-1934.136*G136))</f>
        <v>54.620468711576</v>
      </c>
      <c r="Q136" s="0" t="n">
        <f aca="false">23+(26+((21.448-G136*(46.815+G136*(0.00059-G136*0.001813))))/60)/60</f>
        <v>23.4367724302911</v>
      </c>
      <c r="R136" s="0" t="n">
        <f aca="false">Q136+0.00256*COS(RADIANS(125.04-1934.136*G136))</f>
        <v>23.4358787509296</v>
      </c>
      <c r="S136" s="0" t="n">
        <f aca="false">DEGREES(ATAN2(COS(RADIANS(P136)),COS(RADIANS(R136))*SIN(RADIANS(P136))))</f>
        <v>52.2610652399019</v>
      </c>
      <c r="T136" s="0" t="n">
        <f aca="false">DEGREES(ASIN(SIN(RADIANS(R136))*SIN(RADIANS(P136))))</f>
        <v>18.9217756904968</v>
      </c>
      <c r="U136" s="0" t="n">
        <f aca="false">TAN(RADIANS(R136/2))*TAN(RADIANS(R136/2))</f>
        <v>0.0430216436848263</v>
      </c>
      <c r="V136" s="0" t="n">
        <f aca="false">4*DEGREES(U136*SIN(2*RADIANS(I136))-2*K136*SIN(RADIANS(J136))+4*K136*U136*SIN(RADIANS(J136))*COS(2*RADIANS(I136))-0.5*U136*U136*SIN(4*RADIANS(I136))-1.25*K136*K136*SIN(2*RADIANS(J136)))</f>
        <v>3.6397848001111</v>
      </c>
      <c r="W136" s="0" t="n">
        <f aca="false">DEGREES(ACOS(COS(RADIANS(90.833))/(COS(RADIANS($B$2))*COS(RADIANS(T136)))-TAN(RADIANS($B$2))*TAN(RADIANS(T136))))</f>
        <v>100.139870200455</v>
      </c>
      <c r="X136" s="5" t="n">
        <f aca="false">(720-4*$B$3-V136+$B$4*60)/1440</f>
        <v>0.523766816111034</v>
      </c>
      <c r="Y136" s="5" t="n">
        <f aca="false">(X136*1440-W136*4)/1440</f>
        <v>0.245600509998659</v>
      </c>
      <c r="Z136" s="5" t="n">
        <f aca="false">(X136*1440+W136*4)/1440</f>
        <v>0.801933122223409</v>
      </c>
      <c r="AA136" s="0" t="n">
        <f aca="false">8*W136</f>
        <v>801.118961603639</v>
      </c>
      <c r="AB136" s="0" t="n">
        <f aca="false">MOD(E136*1440+V136+4*$B$3-60*$B$4,1440)</f>
        <v>685.775784800111</v>
      </c>
      <c r="AC136" s="0" t="n">
        <f aca="false">IF(AB136/4&lt;0,AB136/4+180,AB136/4-180)</f>
        <v>-8.55605379997223</v>
      </c>
      <c r="AD136" s="0" t="n">
        <f aca="false">DEGREES(ACOS(SIN(RADIANS($B$2))*SIN(RADIANS(T136))+COS(RADIANS($B$2))*COS(RADIANS(T136))*COS(RADIANS(AC136))))</f>
        <v>9.93110698396564</v>
      </c>
      <c r="AE136" s="0" t="n">
        <f aca="false">90-AD136</f>
        <v>80.0688930160344</v>
      </c>
      <c r="AF136" s="0" t="n">
        <f aca="false">IF(AE136&gt;85,0,IF(AE136&gt;5,58.1/TAN(RADIANS(AE136))-0.07/POWER(TAN(RADIANS(AE136)),3)+0.000086/POWER(TAN(RADIANS(AE136)),5),IF(AE136&gt;-0.575,1735+AE136*(-518.2+AE136*(103.4+AE136*(-12.79+AE136*0.711))),-20.772/TAN(RADIANS(AE136)))))/3600</f>
        <v>0.00282561251600568</v>
      </c>
      <c r="AG136" s="0" t="n">
        <f aca="false">AE136+AF136</f>
        <v>80.0717186285504</v>
      </c>
      <c r="AH136" s="0" t="n">
        <f aca="false">IF(AC136&gt;0,MOD(DEGREES(ACOS(((SIN(RADIANS($B$2))*COS(RADIANS(AD136)))-SIN(RADIANS(T136)))/(COS(RADIANS($B$2))*SIN(RADIANS(AD136)))))+180,360),MOD(540-DEGREES(ACOS(((SIN(RADIANS($B$2))*COS(RADIANS(AD136)))-SIN(RADIANS(T136)))/(COS(RADIANS($B$2))*SIN(RADIANS(AD136))))),360))</f>
        <v>125.309739000454</v>
      </c>
    </row>
    <row r="137" customFormat="false" ht="15" hidden="false" customHeight="false" outlineLevel="0" collapsed="false">
      <c r="D137" s="4" t="n">
        <f aca="false">D136+1</f>
        <v>43601</v>
      </c>
      <c r="E137" s="5" t="n">
        <f aca="false">$B$5</f>
        <v>0.5</v>
      </c>
      <c r="F137" s="6" t="n">
        <f aca="false">D137+2415018.5+E137-$B$4/24</f>
        <v>2458620.25</v>
      </c>
      <c r="G137" s="7" t="n">
        <f aca="false">(F137-2451545)/36525</f>
        <v>0.193709787816564</v>
      </c>
      <c r="I137" s="0" t="n">
        <f aca="false">MOD(280.46646+G137*(36000.76983 + G137*0.0003032),360)</f>
        <v>54.1679563793787</v>
      </c>
      <c r="J137" s="0" t="n">
        <f aca="false">357.52911+G137*(35999.05029 - 0.0001537*G137)</f>
        <v>7330.89749750636</v>
      </c>
      <c r="K137" s="0" t="n">
        <f aca="false">0.016708634-G137*(0.000042037+0.0000001267*G137)</f>
        <v>0.0167004862674244</v>
      </c>
      <c r="L137" s="0" t="n">
        <f aca="false">SIN(RADIANS(J137))*(1.914602-G137*(0.004817+0.000014*G137))+SIN(RADIANS(2*J137))*(0.019993-0.000101*G137)+SIN(RADIANS(3*J137))*0.000289</f>
        <v>1.42689471849221</v>
      </c>
      <c r="M137" s="0" t="n">
        <f aca="false">I137+L137</f>
        <v>55.5948510978709</v>
      </c>
      <c r="N137" s="0" t="n">
        <f aca="false">J137+L137</f>
        <v>7332.32439222485</v>
      </c>
      <c r="O137" s="0" t="n">
        <f aca="false">(1.000001018*(1-K137*K137))/(1+K137*COS(RADIANS(N137)))</f>
        <v>1.01109173066488</v>
      </c>
      <c r="P137" s="0" t="n">
        <f aca="false">M137-0.00569-0.00478*SIN(RADIANS(125.04-1934.136*G137))</f>
        <v>55.5846802774225</v>
      </c>
      <c r="Q137" s="0" t="n">
        <f aca="false">23+(26+((21.448-G137*(46.815+G137*(0.00059-G137*0.001813))))/60)/60</f>
        <v>23.4367720742563</v>
      </c>
      <c r="R137" s="0" t="n">
        <f aca="false">Q137+0.00256*COS(RADIANS(125.04-1934.136*G137))</f>
        <v>23.4358806124229</v>
      </c>
      <c r="S137" s="0" t="n">
        <f aca="false">DEGREES(ATAN2(COS(RADIANS(P137)),COS(RADIANS(R137))*SIN(RADIANS(P137))))</f>
        <v>53.2510797674656</v>
      </c>
      <c r="T137" s="0" t="n">
        <f aca="false">DEGREES(ASIN(SIN(RADIANS(R137))*SIN(RADIANS(P137))))</f>
        <v>19.1538665409749</v>
      </c>
      <c r="U137" s="0" t="n">
        <f aca="false">TAN(RADIANS(R137/2))*TAN(RADIANS(R137/2))</f>
        <v>0.0430216507135372</v>
      </c>
      <c r="V137" s="0" t="n">
        <f aca="false">4*DEGREES(U137*SIN(2*RADIANS(I137))-2*K137*SIN(RADIANS(J137))+4*K137*U137*SIN(RADIANS(J137))*COS(2*RADIANS(I137))-0.5*U137*U137*SIN(4*RADIANS(I137))-1.25*K137*K137*SIN(2*RADIANS(J137)))</f>
        <v>3.62213500509409</v>
      </c>
      <c r="W137" s="0" t="n">
        <f aca="false">DEGREES(ACOS(COS(RADIANS(90.833))/(COS(RADIANS($B$2))*COS(RADIANS(T137)))-TAN(RADIANS($B$2))*TAN(RADIANS(T137))))</f>
        <v>100.263736455336</v>
      </c>
      <c r="X137" s="5" t="n">
        <f aca="false">(720-4*$B$3-V137+$B$4*60)/1440</f>
        <v>0.523779072913129</v>
      </c>
      <c r="Y137" s="5" t="n">
        <f aca="false">(X137*1440-W137*4)/1440</f>
        <v>0.245268693870528</v>
      </c>
      <c r="Z137" s="5" t="n">
        <f aca="false">(X137*1440+W137*4)/1440</f>
        <v>0.80228945195573</v>
      </c>
      <c r="AA137" s="0" t="n">
        <f aca="false">8*W137</f>
        <v>802.109891642691</v>
      </c>
      <c r="AB137" s="0" t="n">
        <f aca="false">MOD(E137*1440+V137+4*$B$3-60*$B$4,1440)</f>
        <v>685.758135005094</v>
      </c>
      <c r="AC137" s="0" t="n">
        <f aca="false">IF(AB137/4&lt;0,AB137/4+180,AB137/4-180)</f>
        <v>-8.56046624872647</v>
      </c>
      <c r="AD137" s="0" t="n">
        <f aca="false">DEGREES(ACOS(SIN(RADIANS($B$2))*SIN(RADIANS(T137))+COS(RADIANS($B$2))*COS(RADIANS(T137))*COS(RADIANS(AC137))))</f>
        <v>9.79156625739138</v>
      </c>
      <c r="AE137" s="0" t="n">
        <f aca="false">90-AD137</f>
        <v>80.2084337426086</v>
      </c>
      <c r="AF137" s="0" t="n">
        <f aca="false">IF(AE137&gt;85,0,IF(AE137&gt;5,58.1/TAN(RADIANS(AE137))-0.07/POWER(TAN(RADIANS(AE137)),3)+0.000086/POWER(TAN(RADIANS(AE137)),5),IF(AE137&gt;-0.575,1735+AE137*(-518.2+AE137*(103.4+AE137*(-12.79+AE137*0.711))),-20.772/TAN(RADIANS(AE137)))))/3600</f>
        <v>0.0027851238166658</v>
      </c>
      <c r="AG137" s="0" t="n">
        <f aca="false">AE137+AF137</f>
        <v>80.2112188664253</v>
      </c>
      <c r="AH137" s="0" t="n">
        <f aca="false">IF(AC137&gt;0,MOD(DEGREES(ACOS(((SIN(RADIANS($B$2))*COS(RADIANS(AD137)))-SIN(RADIANS(T137)))/(COS(RADIANS($B$2))*SIN(RADIANS(AD137)))))+180,360),MOD(540-DEGREES(ACOS(((SIN(RADIANS($B$2))*COS(RADIANS(AD137)))-SIN(RADIANS(T137)))/(COS(RADIANS($B$2))*SIN(RADIANS(AD137))))),360))</f>
        <v>124.226548601913</v>
      </c>
    </row>
    <row r="138" customFormat="false" ht="15" hidden="false" customHeight="false" outlineLevel="0" collapsed="false">
      <c r="D138" s="4" t="n">
        <f aca="false">D137+1</f>
        <v>43602</v>
      </c>
      <c r="E138" s="5" t="n">
        <f aca="false">$B$5</f>
        <v>0.5</v>
      </c>
      <c r="F138" s="6" t="n">
        <f aca="false">D138+2415018.5+E138-$B$4/24</f>
        <v>2458621.25</v>
      </c>
      <c r="G138" s="7" t="n">
        <f aca="false">(F138-2451545)/36525</f>
        <v>0.193737166324435</v>
      </c>
      <c r="I138" s="0" t="n">
        <f aca="false">MOD(280.46646+G138*(36000.76983 + G138*0.0003032),360)</f>
        <v>55.1536037427595</v>
      </c>
      <c r="J138" s="0" t="n">
        <f aca="false">357.52911+G138*(35999.05029 - 0.0001537*G138)</f>
        <v>7331.88309778645</v>
      </c>
      <c r="K138" s="0" t="n">
        <f aca="false">0.016708634-G138*(0.000042037+0.0000001267*G138)</f>
        <v>0.0167004851151701</v>
      </c>
      <c r="L138" s="0" t="n">
        <f aca="false">SIN(RADIANS(J138))*(1.914602-G138*(0.004817+0.000014*G138))+SIN(RADIANS(2*J138))*(0.019993-0.000101*G138)+SIN(RADIANS(3*J138))*0.000289</f>
        <v>1.40505542322185</v>
      </c>
      <c r="M138" s="0" t="n">
        <f aca="false">I138+L138</f>
        <v>56.5586591659814</v>
      </c>
      <c r="N138" s="0" t="n">
        <f aca="false">J138+L138</f>
        <v>7333.28815320968</v>
      </c>
      <c r="O138" s="0" t="n">
        <f aca="false">(1.000001018*(1-K138*K138))/(1+K138*COS(RADIANS(N138)))</f>
        <v>1.01130252242724</v>
      </c>
      <c r="P138" s="0" t="n">
        <f aca="false">M138-0.00569-0.00478*SIN(RADIANS(125.04-1934.136*G138))</f>
        <v>56.5484868090627</v>
      </c>
      <c r="Q138" s="0" t="n">
        <f aca="false">23+(26+((21.448-G138*(46.815+G138*(0.00059-G138*0.001813))))/60)/60</f>
        <v>23.4367717182214</v>
      </c>
      <c r="R138" s="0" t="n">
        <f aca="false">Q138+0.00256*COS(RADIANS(125.04-1934.136*G138))</f>
        <v>23.4358824746776</v>
      </c>
      <c r="S138" s="0" t="n">
        <f aca="false">DEGREES(ATAN2(COS(RADIANS(P138)),COS(RADIANS(R138))*SIN(RADIANS(P138))))</f>
        <v>54.2434343119653</v>
      </c>
      <c r="T138" s="0" t="n">
        <f aca="false">DEGREES(ASIN(SIN(RADIANS(R138))*SIN(RADIANS(P138))))</f>
        <v>19.3805465501012</v>
      </c>
      <c r="U138" s="0" t="n">
        <f aca="false">TAN(RADIANS(R138/2))*TAN(RADIANS(R138/2))</f>
        <v>0.0430216577451239</v>
      </c>
      <c r="V138" s="0" t="n">
        <f aca="false">4*DEGREES(U138*SIN(2*RADIANS(I138))-2*K138*SIN(RADIANS(J138))+4*K138*U138*SIN(RADIANS(J138))*COS(2*RADIANS(I138))-0.5*U138*U138*SIN(4*RADIANS(I138))-1.25*K138*K138*SIN(2*RADIANS(J138)))</f>
        <v>3.59514243901527</v>
      </c>
      <c r="W138" s="0" t="n">
        <f aca="false">DEGREES(ACOS(COS(RADIANS(90.833))/(COS(RADIANS($B$2))*COS(RADIANS(T138)))-TAN(RADIANS($B$2))*TAN(RADIANS(T138))))</f>
        <v>100.385114541788</v>
      </c>
      <c r="X138" s="5" t="n">
        <f aca="false">(720-4*$B$3-V138+$B$4*60)/1440</f>
        <v>0.523797817750684</v>
      </c>
      <c r="Y138" s="5" t="n">
        <f aca="false">(X138*1440-W138*4)/1440</f>
        <v>0.244950277356828</v>
      </c>
      <c r="Z138" s="5" t="n">
        <f aca="false">(X138*1440+W138*4)/1440</f>
        <v>0.802645358144539</v>
      </c>
      <c r="AA138" s="0" t="n">
        <f aca="false">8*W138</f>
        <v>803.080916334304</v>
      </c>
      <c r="AB138" s="0" t="n">
        <f aca="false">MOD(E138*1440+V138+4*$B$3-60*$B$4,1440)</f>
        <v>685.731142439015</v>
      </c>
      <c r="AC138" s="0" t="n">
        <f aca="false">IF(AB138/4&lt;0,AB138/4+180,AB138/4-180)</f>
        <v>-8.56721439024619</v>
      </c>
      <c r="AD138" s="0" t="n">
        <f aca="false">DEGREES(ACOS(SIN(RADIANS($B$2))*SIN(RADIANS(T138))+COS(RADIANS($B$2))*COS(RADIANS(T138))*COS(RADIANS(AC138))))</f>
        <v>9.66052751885109</v>
      </c>
      <c r="AE138" s="0" t="n">
        <f aca="false">90-AD138</f>
        <v>80.3394724811489</v>
      </c>
      <c r="AF138" s="0" t="n">
        <f aca="false">IF(AE138&gt;85,0,IF(AE138&gt;5,58.1/TAN(RADIANS(AE138))-0.07/POWER(TAN(RADIANS(AE138)),3)+0.000086/POWER(TAN(RADIANS(AE138)),5),IF(AE138&gt;-0.575,1735+AE138*(-518.2+AE138*(103.4+AE138*(-12.79+AE138*0.711))),-20.772/TAN(RADIANS(AE138)))))/3600</f>
        <v>0.0027471328967513</v>
      </c>
      <c r="AG138" s="0" t="n">
        <f aca="false">AE138+AF138</f>
        <v>80.3422196140457</v>
      </c>
      <c r="AH138" s="0" t="n">
        <f aca="false">IF(AC138&gt;0,MOD(DEGREES(ACOS(((SIN(RADIANS($B$2))*COS(RADIANS(AD138)))-SIN(RADIANS(T138)))/(COS(RADIANS($B$2))*SIN(RADIANS(AD138)))))+180,360),MOD(540-DEGREES(ACOS(((SIN(RADIANS($B$2))*COS(RADIANS(AD138)))-SIN(RADIANS(T138)))/(COS(RADIANS($B$2))*SIN(RADIANS(AD138))))),360))</f>
        <v>123.130976079221</v>
      </c>
    </row>
    <row r="139" customFormat="false" ht="15" hidden="false" customHeight="false" outlineLevel="0" collapsed="false">
      <c r="D139" s="4" t="n">
        <f aca="false">D138+1</f>
        <v>43603</v>
      </c>
      <c r="E139" s="5" t="n">
        <f aca="false">$B$5</f>
        <v>0.5</v>
      </c>
      <c r="F139" s="6" t="n">
        <f aca="false">D139+2415018.5+E139-$B$4/24</f>
        <v>2458622.25</v>
      </c>
      <c r="G139" s="7" t="n">
        <f aca="false">(F139-2451545)/36525</f>
        <v>0.193764544832307</v>
      </c>
      <c r="I139" s="0" t="n">
        <f aca="false">MOD(280.46646+G139*(36000.76983 + G139*0.0003032),360)</f>
        <v>56.1392511061385</v>
      </c>
      <c r="J139" s="0" t="n">
        <f aca="false">357.52911+G139*(35999.05029 - 0.0001537*G139)</f>
        <v>7332.86869806655</v>
      </c>
      <c r="K139" s="0" t="n">
        <f aca="false">0.016708634-G139*(0.000042037+0.0000001267*G139)</f>
        <v>0.0167004839629155</v>
      </c>
      <c r="L139" s="0" t="n">
        <f aca="false">SIN(RADIANS(J139))*(1.914602-G139*(0.004817+0.000014*G139))+SIN(RADIANS(2*J139))*(0.019993-0.000101*G139)+SIN(RADIANS(3*J139))*0.000289</f>
        <v>1.38281759967154</v>
      </c>
      <c r="M139" s="0" t="n">
        <f aca="false">I139+L139</f>
        <v>57.5220687058101</v>
      </c>
      <c r="N139" s="0" t="n">
        <f aca="false">J139+L139</f>
        <v>7334.25151566622</v>
      </c>
      <c r="O139" s="0" t="n">
        <f aca="false">(1.000001018*(1-K139*K139))/(1+K139*COS(RADIANS(N139)))</f>
        <v>1.01151000111328</v>
      </c>
      <c r="P139" s="0" t="n">
        <f aca="false">M139-0.00569-0.00478*SIN(RADIANS(125.04-1934.136*G139))</f>
        <v>57.5118948162498</v>
      </c>
      <c r="Q139" s="0" t="n">
        <f aca="false">23+(26+((21.448-G139*(46.815+G139*(0.00059-G139*0.001813))))/60)/60</f>
        <v>23.4367713621865</v>
      </c>
      <c r="R139" s="0" t="n">
        <f aca="false">Q139+0.00256*COS(RADIANS(125.04-1934.136*G139))</f>
        <v>23.435884337692</v>
      </c>
      <c r="S139" s="0" t="n">
        <f aca="false">DEGREES(ATAN2(COS(RADIANS(P139)),COS(RADIANS(R139))*SIN(RADIANS(P139))))</f>
        <v>55.2381097673793</v>
      </c>
      <c r="T139" s="0" t="n">
        <f aca="false">DEGREES(ASIN(SIN(RADIANS(R139))*SIN(RADIANS(P139))))</f>
        <v>19.601741142445</v>
      </c>
      <c r="U139" s="0" t="n">
        <f aca="false">TAN(RADIANS(R139/2))*TAN(RADIANS(R139/2))</f>
        <v>0.0430216647795792</v>
      </c>
      <c r="V139" s="0" t="n">
        <f aca="false">4*DEGREES(U139*SIN(2*RADIANS(I139))-2*K139*SIN(RADIANS(J139))+4*K139*U139*SIN(RADIANS(J139))*COS(2*RADIANS(I139))-0.5*U139*U139*SIN(4*RADIANS(I139))-1.25*K139*K139*SIN(2*RADIANS(J139)))</f>
        <v>3.55888351959294</v>
      </c>
      <c r="W139" s="0" t="n">
        <f aca="false">DEGREES(ACOS(COS(RADIANS(90.833))/(COS(RADIANS($B$2))*COS(RADIANS(T139)))-TAN(RADIANS($B$2))*TAN(RADIANS(T139))))</f>
        <v>100.503942094811</v>
      </c>
      <c r="X139" s="5" t="n">
        <f aca="false">(720-4*$B$3-V139+$B$4*60)/1440</f>
        <v>0.523822997555838</v>
      </c>
      <c r="Y139" s="5" t="n">
        <f aca="false">(X139*1440-W139*4)/1440</f>
        <v>0.244645380625806</v>
      </c>
      <c r="Z139" s="5" t="n">
        <f aca="false">(X139*1440+W139*4)/1440</f>
        <v>0.80300061448587</v>
      </c>
      <c r="AA139" s="0" t="n">
        <f aca="false">8*W139</f>
        <v>804.031536758492</v>
      </c>
      <c r="AB139" s="0" t="n">
        <f aca="false">MOD(E139*1440+V139+4*$B$3-60*$B$4,1440)</f>
        <v>685.694883519593</v>
      </c>
      <c r="AC139" s="0" t="n">
        <f aca="false">IF(AB139/4&lt;0,AB139/4+180,AB139/4-180)</f>
        <v>-8.57627912010179</v>
      </c>
      <c r="AD139" s="0" t="n">
        <f aca="false">DEGREES(ACOS(SIN(RADIANS($B$2))*SIN(RADIANS(T139))+COS(RADIANS($B$2))*COS(RADIANS(T139))*COS(RADIANS(AC139))))</f>
        <v>9.53798261868112</v>
      </c>
      <c r="AE139" s="0" t="n">
        <f aca="false">90-AD139</f>
        <v>80.4620173813189</v>
      </c>
      <c r="AF139" s="0" t="n">
        <f aca="false">IF(AE139&gt;85,0,IF(AE139&gt;5,58.1/TAN(RADIANS(AE139))-0.07/POWER(TAN(RADIANS(AE139)),3)+0.000086/POWER(TAN(RADIANS(AE139)),5),IF(AE139&gt;-0.575,1735+AE139*(-518.2+AE139*(103.4+AE139*(-12.79+AE139*0.711))),-20.772/TAN(RADIANS(AE139)))))/3600</f>
        <v>0.00271163118667988</v>
      </c>
      <c r="AG139" s="0" t="n">
        <f aca="false">AE139+AF139</f>
        <v>80.4647290125056</v>
      </c>
      <c r="AH139" s="0" t="n">
        <f aca="false">IF(AC139&gt;0,MOD(DEGREES(ACOS(((SIN(RADIANS($B$2))*COS(RADIANS(AD139)))-SIN(RADIANS(T139)))/(COS(RADIANS($B$2))*SIN(RADIANS(AD139)))))+180,360),MOD(540-DEGREES(ACOS(((SIN(RADIANS($B$2))*COS(RADIANS(AD139)))-SIN(RADIANS(T139)))/(COS(RADIANS($B$2))*SIN(RADIANS(AD139))))),360))</f>
        <v>122.025463420692</v>
      </c>
    </row>
    <row r="140" customFormat="false" ht="15" hidden="false" customHeight="false" outlineLevel="0" collapsed="false">
      <c r="D140" s="4" t="n">
        <f aca="false">D139+1</f>
        <v>43604</v>
      </c>
      <c r="E140" s="5" t="n">
        <f aca="false">$B$5</f>
        <v>0.5</v>
      </c>
      <c r="F140" s="6" t="n">
        <f aca="false">D140+2415018.5+E140-$B$4/24</f>
        <v>2458623.25</v>
      </c>
      <c r="G140" s="7" t="n">
        <f aca="false">(F140-2451545)/36525</f>
        <v>0.193791923340178</v>
      </c>
      <c r="I140" s="0" t="n">
        <f aca="false">MOD(280.46646+G140*(36000.76983 + G140*0.0003032),360)</f>
        <v>57.1248984695203</v>
      </c>
      <c r="J140" s="0" t="n">
        <f aca="false">357.52911+G140*(35999.05029 - 0.0001537*G140)</f>
        <v>7333.85429834664</v>
      </c>
      <c r="K140" s="0" t="n">
        <f aca="false">0.016708634-G140*(0.000042037+0.0000001267*G140)</f>
        <v>0.0167004828106608</v>
      </c>
      <c r="L140" s="0" t="n">
        <f aca="false">SIN(RADIANS(J140))*(1.914602-G140*(0.004817+0.000014*G140))+SIN(RADIANS(2*J140))*(0.019993-0.000101*G140)+SIN(RADIANS(3*J140))*0.000289</f>
        <v>1.36018785572224</v>
      </c>
      <c r="M140" s="0" t="n">
        <f aca="false">I140+L140</f>
        <v>58.4850863252426</v>
      </c>
      <c r="N140" s="0" t="n">
        <f aca="false">J140+L140</f>
        <v>7335.21448620236</v>
      </c>
      <c r="O140" s="0" t="n">
        <f aca="false">(1.000001018*(1-K140*K140))/(1+K140*COS(RADIANS(N140)))</f>
        <v>1.01171410943977</v>
      </c>
      <c r="P140" s="0" t="n">
        <f aca="false">M140-0.00569-0.00478*SIN(RADIANS(125.04-1934.136*G140))</f>
        <v>58.4749109068706</v>
      </c>
      <c r="Q140" s="0" t="n">
        <f aca="false">23+(26+((21.448-G140*(46.815+G140*(0.00059-G140*0.001813))))/60)/60</f>
        <v>23.4367710061517</v>
      </c>
      <c r="R140" s="0" t="n">
        <f aca="false">Q140+0.00256*COS(RADIANS(125.04-1934.136*G140))</f>
        <v>23.435886201464</v>
      </c>
      <c r="S140" s="0" t="n">
        <f aca="false">DEGREES(ATAN2(COS(RADIANS(P140)),COS(RADIANS(R140))*SIN(RADIANS(P140))))</f>
        <v>56.2350836517881</v>
      </c>
      <c r="T140" s="0" t="n">
        <f aca="false">DEGREES(ASIN(SIN(RADIANS(R140))*SIN(RADIANS(P140))))</f>
        <v>19.8173770170115</v>
      </c>
      <c r="U140" s="0" t="n">
        <f aca="false">TAN(RADIANS(R140/2))*TAN(RADIANS(R140/2))</f>
        <v>0.0430216718168961</v>
      </c>
      <c r="V140" s="0" t="n">
        <f aca="false">4*DEGREES(U140*SIN(2*RADIANS(I140))-2*K140*SIN(RADIANS(J140))+4*K140*U140*SIN(RADIANS(J140))*COS(2*RADIANS(I140))-0.5*U140*U140*SIN(4*RADIANS(I140))-1.25*K140*K140*SIN(2*RADIANS(J140)))</f>
        <v>3.51344826990847</v>
      </c>
      <c r="W140" s="0" t="n">
        <f aca="false">DEGREES(ACOS(COS(RADIANS(90.833))/(COS(RADIANS($B$2))*COS(RADIANS(T140)))-TAN(RADIANS($B$2))*TAN(RADIANS(T140))))</f>
        <v>100.620156798665</v>
      </c>
      <c r="X140" s="5" t="n">
        <f aca="false">(720-4*$B$3-V140+$B$4*60)/1440</f>
        <v>0.523854549812564</v>
      </c>
      <c r="Y140" s="5" t="n">
        <f aca="false">(X140*1440-W140*4)/1440</f>
        <v>0.244354114260716</v>
      </c>
      <c r="Z140" s="5" t="n">
        <f aca="false">(X140*1440+W140*4)/1440</f>
        <v>0.803354985364411</v>
      </c>
      <c r="AA140" s="0" t="n">
        <f aca="false">8*W140</f>
        <v>804.96125438932</v>
      </c>
      <c r="AB140" s="0" t="n">
        <f aca="false">MOD(E140*1440+V140+4*$B$3-60*$B$4,1440)</f>
        <v>685.649448269909</v>
      </c>
      <c r="AC140" s="0" t="n">
        <f aca="false">IF(AB140/4&lt;0,AB140/4+180,AB140/4-180)</f>
        <v>-8.58763793252285</v>
      </c>
      <c r="AD140" s="0" t="n">
        <f aca="false">DEGREES(ACOS(SIN(RADIANS($B$2))*SIN(RADIANS(T140))+COS(RADIANS($B$2))*COS(RADIANS(T140))*COS(RADIANS(AC140))))</f>
        <v>9.42390090273836</v>
      </c>
      <c r="AE140" s="0" t="n">
        <f aca="false">90-AD140</f>
        <v>80.5760990972616</v>
      </c>
      <c r="AF140" s="0" t="n">
        <f aca="false">IF(AE140&gt;85,0,IF(AE140&gt;5,58.1/TAN(RADIANS(AE140))-0.07/POWER(TAN(RADIANS(AE140)),3)+0.000086/POWER(TAN(RADIANS(AE140)),5),IF(AE140&gt;-0.575,1735+AE140*(-518.2+AE140*(103.4+AE140*(-12.79+AE140*0.711))),-20.772/TAN(RADIANS(AE140)))))/3600</f>
        <v>0.00267860414036248</v>
      </c>
      <c r="AG140" s="0" t="n">
        <f aca="false">AE140+AF140</f>
        <v>80.578777701402</v>
      </c>
      <c r="AH140" s="0" t="n">
        <f aca="false">IF(AC140&gt;0,MOD(DEGREES(ACOS(((SIN(RADIANS($B$2))*COS(RADIANS(AD140)))-SIN(RADIANS(T140)))/(COS(RADIANS($B$2))*SIN(RADIANS(AD140)))))+180,360),MOD(540-DEGREES(ACOS(((SIN(RADIANS($B$2))*COS(RADIANS(AD140)))-SIN(RADIANS(T140)))/(COS(RADIANS($B$2))*SIN(RADIANS(AD140))))),360))</f>
        <v>120.91263158924</v>
      </c>
    </row>
    <row r="141" customFormat="false" ht="15" hidden="false" customHeight="false" outlineLevel="0" collapsed="false">
      <c r="D141" s="4" t="n">
        <f aca="false">D140+1</f>
        <v>43605</v>
      </c>
      <c r="E141" s="5" t="n">
        <f aca="false">$B$5</f>
        <v>0.5</v>
      </c>
      <c r="F141" s="6" t="n">
        <f aca="false">D141+2415018.5+E141-$B$4/24</f>
        <v>2458624.25</v>
      </c>
      <c r="G141" s="7" t="n">
        <f aca="false">(F141-2451545)/36525</f>
        <v>0.193819301848049</v>
      </c>
      <c r="I141" s="0" t="n">
        <f aca="false">MOD(280.46646+G141*(36000.76983 + G141*0.0003032),360)</f>
        <v>58.1105458329021</v>
      </c>
      <c r="J141" s="0" t="n">
        <f aca="false">357.52911+G141*(35999.05029 - 0.0001537*G141)</f>
        <v>7334.83989862673</v>
      </c>
      <c r="K141" s="0" t="n">
        <f aca="false">0.016708634-G141*(0.000042037+0.0000001267*G141)</f>
        <v>0.0167004816584059</v>
      </c>
      <c r="L141" s="0" t="n">
        <f aca="false">SIN(RADIANS(J141))*(1.914602-G141*(0.004817+0.000014*G141))+SIN(RADIANS(2*J141))*(0.019993-0.000101*G141)+SIN(RADIANS(3*J141))*0.000289</f>
        <v>1.33717289543554</v>
      </c>
      <c r="M141" s="0" t="n">
        <f aca="false">I141+L141</f>
        <v>59.4477187283376</v>
      </c>
      <c r="N141" s="0" t="n">
        <f aca="false">J141+L141</f>
        <v>7336.17707152217</v>
      </c>
      <c r="O141" s="0" t="n">
        <f aca="false">(1.000001018*(1-K141*K141))/(1+K141*COS(RADIANS(N141)))</f>
        <v>1.01191479112357</v>
      </c>
      <c r="P141" s="0" t="n">
        <f aca="false">M141-0.00569-0.00478*SIN(RADIANS(125.04-1934.136*G141))</f>
        <v>59.4375417849854</v>
      </c>
      <c r="Q141" s="0" t="n">
        <f aca="false">23+(26+((21.448-G141*(46.815+G141*(0.00059-G141*0.001813))))/60)/60</f>
        <v>23.4367706501168</v>
      </c>
      <c r="R141" s="0" t="n">
        <f aca="false">Q141+0.00256*COS(RADIANS(125.04-1934.136*G141))</f>
        <v>23.4358880659917</v>
      </c>
      <c r="S141" s="0" t="n">
        <f aca="false">DEGREES(ATAN2(COS(RADIANS(P141)),COS(RADIANS(R141))*SIN(RADIANS(P141))))</f>
        <v>57.234330099059</v>
      </c>
      <c r="T141" s="0" t="n">
        <f aca="false">DEGREES(ASIN(SIN(RADIANS(R141))*SIN(RADIANS(P141))))</f>
        <v>20.0273822055066</v>
      </c>
      <c r="U141" s="0" t="n">
        <f aca="false">TAN(RADIANS(R141/2))*TAN(RADIANS(R141/2))</f>
        <v>0.0430216788570672</v>
      </c>
      <c r="V141" s="0" t="n">
        <f aca="false">4*DEGREES(U141*SIN(2*RADIANS(I141))-2*K141*SIN(RADIANS(J141))+4*K141*U141*SIN(RADIANS(J141))*COS(2*RADIANS(I141))-0.5*U141*U141*SIN(4*RADIANS(I141))-1.25*K141*K141*SIN(2*RADIANS(J141)))</f>
        <v>3.45894034073745</v>
      </c>
      <c r="W141" s="0" t="n">
        <f aca="false">DEGREES(ACOS(COS(RADIANS(90.833))/(COS(RADIANS($B$2))*COS(RADIANS(T141)))-TAN(RADIANS($B$2))*TAN(RADIANS(T141))))</f>
        <v>100.73369648139</v>
      </c>
      <c r="X141" s="5" t="n">
        <f aca="false">(720-4*$B$3-V141+$B$4*60)/1440</f>
        <v>0.523892402541155</v>
      </c>
      <c r="Y141" s="5" t="n">
        <f aca="false">(X141*1440-W141*4)/1440</f>
        <v>0.244076578981738</v>
      </c>
      <c r="Z141" s="5" t="n">
        <f aca="false">(X141*1440+W141*4)/1440</f>
        <v>0.803708226100572</v>
      </c>
      <c r="AA141" s="0" t="n">
        <f aca="false">8*W141</f>
        <v>805.869571851121</v>
      </c>
      <c r="AB141" s="0" t="n">
        <f aca="false">MOD(E141*1440+V141+4*$B$3-60*$B$4,1440)</f>
        <v>685.594940340737</v>
      </c>
      <c r="AC141" s="0" t="n">
        <f aca="false">IF(AB141/4&lt;0,AB141/4+180,AB141/4-180)</f>
        <v>-8.60126491481566</v>
      </c>
      <c r="AD141" s="0" t="n">
        <f aca="false">DEGREES(ACOS(SIN(RADIANS($B$2))*SIN(RADIANS(T141))+COS(RADIANS($B$2))*COS(RADIANS(T141))*COS(RADIANS(AC141))))</f>
        <v>9.31822852326647</v>
      </c>
      <c r="AE141" s="0" t="n">
        <f aca="false">90-AD141</f>
        <v>80.6817714767335</v>
      </c>
      <c r="AF141" s="0" t="n">
        <f aca="false">IF(AE141&gt;85,0,IF(AE141&gt;5,58.1/TAN(RADIANS(AE141))-0.07/POWER(TAN(RADIANS(AE141)),3)+0.000086/POWER(TAN(RADIANS(AE141)),5),IF(AE141&gt;-0.575,1735+AE141*(-518.2+AE141*(103.4+AE141*(-12.79+AE141*0.711))),-20.772/TAN(RADIANS(AE141)))))/3600</f>
        <v>0.00264803102822316</v>
      </c>
      <c r="AG141" s="0" t="n">
        <f aca="false">AE141+AF141</f>
        <v>80.6844195077618</v>
      </c>
      <c r="AH141" s="0" t="n">
        <f aca="false">IF(AC141&gt;0,MOD(DEGREES(ACOS(((SIN(RADIANS($B$2))*COS(RADIANS(AD141)))-SIN(RADIANS(T141)))/(COS(RADIANS($B$2))*SIN(RADIANS(AD141)))))+180,360),MOD(540-DEGREES(ACOS(((SIN(RADIANS($B$2))*COS(RADIANS(AD141)))-SIN(RADIANS(T141)))/(COS(RADIANS($B$2))*SIN(RADIANS(AD141))))),360))</f>
        <v>119.795261583921</v>
      </c>
    </row>
    <row r="142" customFormat="false" ht="15" hidden="false" customHeight="false" outlineLevel="0" collapsed="false">
      <c r="D142" s="4" t="n">
        <f aca="false">D141+1</f>
        <v>43606</v>
      </c>
      <c r="E142" s="5" t="n">
        <f aca="false">$B$5</f>
        <v>0.5</v>
      </c>
      <c r="F142" s="6" t="n">
        <f aca="false">D142+2415018.5+E142-$B$4/24</f>
        <v>2458625.25</v>
      </c>
      <c r="G142" s="7" t="n">
        <f aca="false">(F142-2451545)/36525</f>
        <v>0.193846680355921</v>
      </c>
      <c r="I142" s="0" t="n">
        <f aca="false">MOD(280.46646+G142*(36000.76983 + G142*0.0003032),360)</f>
        <v>59.0961931962838</v>
      </c>
      <c r="J142" s="0" t="n">
        <f aca="false">357.52911+G142*(35999.05029 - 0.0001537*G142)</f>
        <v>7335.82549890683</v>
      </c>
      <c r="K142" s="0" t="n">
        <f aca="false">0.016708634-G142*(0.000042037+0.0000001267*G142)</f>
        <v>0.0167004805061508</v>
      </c>
      <c r="L142" s="0" t="n">
        <f aca="false">SIN(RADIANS(J142))*(1.914602-G142*(0.004817+0.000014*G142))+SIN(RADIANS(2*J142))*(0.019993-0.000101*G142)+SIN(RADIANS(3*J142))*0.000289</f>
        <v>1.31377951710051</v>
      </c>
      <c r="M142" s="0" t="n">
        <f aca="false">I142+L142</f>
        <v>60.4099727133843</v>
      </c>
      <c r="N142" s="0" t="n">
        <f aca="false">J142+L142</f>
        <v>7337.13927842393</v>
      </c>
      <c r="O142" s="0" t="n">
        <f aca="false">(1.000001018*(1-K142*K142))/(1+K142*COS(RADIANS(N142)))</f>
        <v>1.0121119908937</v>
      </c>
      <c r="P142" s="0" t="n">
        <f aca="false">M142-0.00569-0.00478*SIN(RADIANS(125.04-1934.136*G142))</f>
        <v>60.3997942488845</v>
      </c>
      <c r="Q142" s="0" t="n">
        <f aca="false">23+(26+((21.448-G142*(46.815+G142*(0.00059-G142*0.001813))))/60)/60</f>
        <v>23.436770294082</v>
      </c>
      <c r="R142" s="0" t="n">
        <f aca="false">Q142+0.00256*COS(RADIANS(125.04-1934.136*G142))</f>
        <v>23.4358899312734</v>
      </c>
      <c r="S142" s="0" t="n">
        <f aca="false">DEGREES(ATAN2(COS(RADIANS(P142)),COS(RADIANS(R142))*SIN(RADIANS(P142))))</f>
        <v>58.23581985632</v>
      </c>
      <c r="T142" s="0" t="n">
        <f aca="false">DEGREES(ASIN(SIN(RADIANS(R142))*SIN(RADIANS(P142))))</f>
        <v>20.2316861314169</v>
      </c>
      <c r="U142" s="0" t="n">
        <f aca="false">TAN(RADIANS(R142/2))*TAN(RADIANS(R142/2))</f>
        <v>0.0430216859000856</v>
      </c>
      <c r="V142" s="0" t="n">
        <f aca="false">4*DEGREES(U142*SIN(2*RADIANS(I142))-2*K142*SIN(RADIANS(J142))+4*K142*U142*SIN(RADIANS(J142))*COS(2*RADIANS(I142))-0.5*U142*U142*SIN(4*RADIANS(I142))-1.25*K142*K142*SIN(2*RADIANS(J142)))</f>
        <v>3.39547700762182</v>
      </c>
      <c r="W142" s="0" t="n">
        <f aca="false">DEGREES(ACOS(COS(RADIANS(90.833))/(COS(RADIANS($B$2))*COS(RADIANS(T142)))-TAN(RADIANS($B$2))*TAN(RADIANS(T142))))</f>
        <v>100.844499212906</v>
      </c>
      <c r="X142" s="5" t="n">
        <f aca="false">(720-4*$B$3-V142+$B$4*60)/1440</f>
        <v>0.523936474300263</v>
      </c>
      <c r="Y142" s="5" t="n">
        <f aca="false">(X142*1440-W142*4)/1440</f>
        <v>0.243812865375524</v>
      </c>
      <c r="Z142" s="5" t="n">
        <f aca="false">(X142*1440+W142*4)/1440</f>
        <v>0.804060083225001</v>
      </c>
      <c r="AA142" s="0" t="n">
        <f aca="false">8*W142</f>
        <v>806.755993703247</v>
      </c>
      <c r="AB142" s="0" t="n">
        <f aca="false">MOD(E142*1440+V142+4*$B$3-60*$B$4,1440)</f>
        <v>685.531477007622</v>
      </c>
      <c r="AC142" s="0" t="n">
        <f aca="false">IF(AB142/4&lt;0,AB142/4+180,AB142/4-180)</f>
        <v>-8.61713074809455</v>
      </c>
      <c r="AD142" s="0" t="n">
        <f aca="false">DEGREES(ACOS(SIN(RADIANS($B$2))*SIN(RADIANS(T142))+COS(RADIANS($B$2))*COS(RADIANS(T142))*COS(RADIANS(AC142))))</f>
        <v>9.22088800907885</v>
      </c>
      <c r="AE142" s="0" t="n">
        <f aca="false">90-AD142</f>
        <v>80.7791119909212</v>
      </c>
      <c r="AF142" s="0" t="n">
        <f aca="false">IF(AE142&gt;85,0,IF(AE142&gt;5,58.1/TAN(RADIANS(AE142))-0.07/POWER(TAN(RADIANS(AE142)),3)+0.000086/POWER(TAN(RADIANS(AE142)),5),IF(AE142&gt;-0.575,1735+AE142*(-518.2+AE142*(103.4+AE142*(-12.79+AE142*0.711))),-20.772/TAN(RADIANS(AE142)))))/3600</f>
        <v>0.00261988480255052</v>
      </c>
      <c r="AG142" s="0" t="n">
        <f aca="false">AE142+AF142</f>
        <v>80.7817318757237</v>
      </c>
      <c r="AH142" s="0" t="n">
        <f aca="false">IF(AC142&gt;0,MOD(DEGREES(ACOS(((SIN(RADIANS($B$2))*COS(RADIANS(AD142)))-SIN(RADIANS(T142)))/(COS(RADIANS($B$2))*SIN(RADIANS(AD142)))))+180,360),MOD(540-DEGREES(ACOS(((SIN(RADIANS($B$2))*COS(RADIANS(AD142)))-SIN(RADIANS(T142)))/(COS(RADIANS($B$2))*SIN(RADIANS(AD142))))),360))</f>
        <v>118.67627179728</v>
      </c>
    </row>
    <row r="143" customFormat="false" ht="15" hidden="false" customHeight="false" outlineLevel="0" collapsed="false">
      <c r="D143" s="4" t="n">
        <f aca="false">D142+1</f>
        <v>43607</v>
      </c>
      <c r="E143" s="5" t="n">
        <f aca="false">$B$5</f>
        <v>0.5</v>
      </c>
      <c r="F143" s="6" t="n">
        <f aca="false">D143+2415018.5+E143-$B$4/24</f>
        <v>2458626.25</v>
      </c>
      <c r="G143" s="7" t="n">
        <f aca="false">(F143-2451545)/36525</f>
        <v>0.193874058863792</v>
      </c>
      <c r="I143" s="0" t="n">
        <f aca="false">MOD(280.46646+G143*(36000.76983 + G143*0.0003032),360)</f>
        <v>60.0818405596674</v>
      </c>
      <c r="J143" s="0" t="n">
        <f aca="false">357.52911+G143*(35999.05029 - 0.0001537*G143)</f>
        <v>7336.81109918692</v>
      </c>
      <c r="K143" s="0" t="n">
        <f aca="false">0.016708634-G143*(0.000042037+0.0000001267*G143)</f>
        <v>0.0167004793538955</v>
      </c>
      <c r="L143" s="0" t="n">
        <f aca="false">SIN(RADIANS(J143))*(1.914602-G143*(0.004817+0.000014*G143))+SIN(RADIANS(2*J143))*(0.019993-0.000101*G143)+SIN(RADIANS(3*J143))*0.000289</f>
        <v>1.29001461127466</v>
      </c>
      <c r="M143" s="0" t="n">
        <f aca="false">I143+L143</f>
        <v>61.3718551709421</v>
      </c>
      <c r="N143" s="0" t="n">
        <f aca="false">J143+L143</f>
        <v>7338.1011137982</v>
      </c>
      <c r="O143" s="0" t="n">
        <f aca="false">(1.000001018*(1-K143*K143))/(1+K143*COS(RADIANS(N143)))</f>
        <v>1.012305654503</v>
      </c>
      <c r="P143" s="0" t="n">
        <f aca="false">M143-0.00569-0.00478*SIN(RADIANS(125.04-1934.136*G143))</f>
        <v>61.3616751891286</v>
      </c>
      <c r="Q143" s="0" t="n">
        <f aca="false">23+(26+((21.448-G143*(46.815+G143*(0.00059-G143*0.001813))))/60)/60</f>
        <v>23.4367699380471</v>
      </c>
      <c r="R143" s="0" t="n">
        <f aca="false">Q143+0.00256*COS(RADIANS(125.04-1934.136*G143))</f>
        <v>23.4358917973071</v>
      </c>
      <c r="S143" s="0" t="n">
        <f aca="false">DEGREES(ATAN2(COS(RADIANS(P143)),COS(RADIANS(R143))*SIN(RADIANS(P143))))</f>
        <v>59.2395202874339</v>
      </c>
      <c r="T143" s="0" t="n">
        <f aca="false">DEGREES(ASIN(SIN(RADIANS(R143))*SIN(RADIANS(P143))))</f>
        <v>20.4302196697639</v>
      </c>
      <c r="U143" s="0" t="n">
        <f aca="false">TAN(RADIANS(R143/2))*TAN(RADIANS(R143/2))</f>
        <v>0.0430216929459439</v>
      </c>
      <c r="V143" s="0" t="n">
        <f aca="false">4*DEGREES(U143*SIN(2*RADIANS(I143))-2*K143*SIN(RADIANS(J143))+4*K143*U143*SIN(RADIANS(J143))*COS(2*RADIANS(I143))-0.5*U143*U143*SIN(4*RADIANS(I143))-1.25*K143*K143*SIN(2*RADIANS(J143)))</f>
        <v>3.32318914196871</v>
      </c>
      <c r="W143" s="0" t="n">
        <f aca="false">DEGREES(ACOS(COS(RADIANS(90.833))/(COS(RADIANS($B$2))*COS(RADIANS(T143)))-TAN(RADIANS($B$2))*TAN(RADIANS(T143))))</f>
        <v>100.95250340644</v>
      </c>
      <c r="X143" s="5" t="n">
        <f aca="false">(720-4*$B$3-V143+$B$4*60)/1440</f>
        <v>0.523986674206966</v>
      </c>
      <c r="Y143" s="5" t="n">
        <f aca="false">(X143*1440-W143*4)/1440</f>
        <v>0.243563053633521</v>
      </c>
      <c r="Z143" s="5" t="n">
        <f aca="false">(X143*1440+W143*4)/1440</f>
        <v>0.804410294780412</v>
      </c>
      <c r="AA143" s="0" t="n">
        <f aca="false">8*W143</f>
        <v>807.620027251523</v>
      </c>
      <c r="AB143" s="0" t="n">
        <f aca="false">MOD(E143*1440+V143+4*$B$3-60*$B$4,1440)</f>
        <v>685.459189141969</v>
      </c>
      <c r="AC143" s="0" t="n">
        <f aca="false">IF(AB143/4&lt;0,AB143/4+180,AB143/4-180)</f>
        <v>-8.63520271450784</v>
      </c>
      <c r="AD143" s="0" t="n">
        <f aca="false">DEGREES(ACOS(SIN(RADIANS($B$2))*SIN(RADIANS(T143))+COS(RADIANS($B$2))*COS(RADIANS(T143))*COS(RADIANS(AC143))))</f>
        <v>9.13177812069953</v>
      </c>
      <c r="AE143" s="0" t="n">
        <f aca="false">90-AD143</f>
        <v>80.8682218793005</v>
      </c>
      <c r="AF143" s="0" t="n">
        <f aca="false">IF(AE143&gt;85,0,IF(AE143&gt;5,58.1/TAN(RADIANS(AE143))-0.07/POWER(TAN(RADIANS(AE143)),3)+0.000086/POWER(TAN(RADIANS(AE143)),5),IF(AE143&gt;-0.575,1735+AE143*(-518.2+AE143*(103.4+AE143*(-12.79+AE143*0.711))),-20.772/TAN(RADIANS(AE143)))))/3600</f>
        <v>0.00259413204249511</v>
      </c>
      <c r="AG143" s="0" t="n">
        <f aca="false">AE143+AF143</f>
        <v>80.870816011343</v>
      </c>
      <c r="AH143" s="0" t="n">
        <f aca="false">IF(AC143&gt;0,MOD(DEGREES(ACOS(((SIN(RADIANS($B$2))*COS(RADIANS(AD143)))-SIN(RADIANS(T143)))/(COS(RADIANS($B$2))*SIN(RADIANS(AD143)))))+180,360),MOD(540-DEGREES(ACOS(((SIN(RADIANS($B$2))*COS(RADIANS(AD143)))-SIN(RADIANS(T143)))/(COS(RADIANS($B$2))*SIN(RADIANS(AD143))))),360))</f>
        <v>117.558692074601</v>
      </c>
    </row>
    <row r="144" customFormat="false" ht="15" hidden="false" customHeight="false" outlineLevel="0" collapsed="false">
      <c r="D144" s="4" t="n">
        <f aca="false">D143+1</f>
        <v>43608</v>
      </c>
      <c r="E144" s="5" t="n">
        <f aca="false">$B$5</f>
        <v>0.5</v>
      </c>
      <c r="F144" s="6" t="n">
        <f aca="false">D144+2415018.5+E144-$B$4/24</f>
        <v>2458627.25</v>
      </c>
      <c r="G144" s="7" t="n">
        <f aca="false">(F144-2451545)/36525</f>
        <v>0.193901437371663</v>
      </c>
      <c r="I144" s="0" t="n">
        <f aca="false">MOD(280.46646+G144*(36000.76983 + G144*0.0003032),360)</f>
        <v>61.067487923051</v>
      </c>
      <c r="J144" s="0" t="n">
        <f aca="false">357.52911+G144*(35999.05029 - 0.0001537*G144)</f>
        <v>7337.79669946701</v>
      </c>
      <c r="K144" s="0" t="n">
        <f aca="false">0.016708634-G144*(0.000042037+0.0000001267*G144)</f>
        <v>0.0167004782016401</v>
      </c>
      <c r="L144" s="0" t="n">
        <f aca="false">SIN(RADIANS(J144))*(1.914602-G144*(0.004817+0.000014*G144))+SIN(RADIANS(2*J144))*(0.019993-0.000101*G144)+SIN(RADIANS(3*J144))*0.000289</f>
        <v>1.26588515881824</v>
      </c>
      <c r="M144" s="0" t="n">
        <f aca="false">I144+L144</f>
        <v>62.3333730818692</v>
      </c>
      <c r="N144" s="0" t="n">
        <f aca="false">J144+L144</f>
        <v>7339.06258462583</v>
      </c>
      <c r="O144" s="0" t="n">
        <f aca="false">(1.000001018*(1-K144*K144))/(1+K144*COS(RADIANS(N144)))</f>
        <v>1.01249572873956</v>
      </c>
      <c r="P144" s="0" t="n">
        <f aca="false">M144-0.00569-0.00478*SIN(RADIANS(125.04-1934.136*G144))</f>
        <v>62.3231915865773</v>
      </c>
      <c r="Q144" s="0" t="n">
        <f aca="false">23+(26+((21.448-G144*(46.815+G144*(0.00059-G144*0.001813))))/60)/60</f>
        <v>23.4367695820122</v>
      </c>
      <c r="R144" s="0" t="n">
        <f aca="false">Q144+0.00256*COS(RADIANS(125.04-1934.136*G144))</f>
        <v>23.4358936640908</v>
      </c>
      <c r="S144" s="0" t="n">
        <f aca="false">DEGREES(ATAN2(COS(RADIANS(P144)),COS(RADIANS(R144))*SIN(RADIANS(P144))))</f>
        <v>60.2453953827073</v>
      </c>
      <c r="T144" s="0" t="n">
        <f aca="false">DEGREES(ASIN(SIN(RADIANS(R144))*SIN(RADIANS(P144))))</f>
        <v>20.6229152073931</v>
      </c>
      <c r="U144" s="0" t="n">
        <f aca="false">TAN(RADIANS(R144/2))*TAN(RADIANS(R144/2))</f>
        <v>0.0430216999946351</v>
      </c>
      <c r="V144" s="0" t="n">
        <f aca="false">4*DEGREES(U144*SIN(2*RADIANS(I144))-2*K144*SIN(RADIANS(J144))+4*K144*U144*SIN(RADIANS(J144))*COS(2*RADIANS(I144))-0.5*U144*U144*SIN(4*RADIANS(I144))-1.25*K144*K144*SIN(2*RADIANS(J144)))</f>
        <v>3.24222115554497</v>
      </c>
      <c r="W144" s="0" t="n">
        <f aca="false">DEGREES(ACOS(COS(RADIANS(90.833))/(COS(RADIANS($B$2))*COS(RADIANS(T144)))-TAN(RADIANS($B$2))*TAN(RADIANS(T144))))</f>
        <v>101.057647923056</v>
      </c>
      <c r="X144" s="5" t="n">
        <f aca="false">(720-4*$B$3-V144+$B$4*60)/1440</f>
        <v>0.524042901975316</v>
      </c>
      <c r="Y144" s="5" t="n">
        <f aca="false">(X144*1440-W144*4)/1440</f>
        <v>0.243327213300162</v>
      </c>
      <c r="Z144" s="5" t="n">
        <f aca="false">(X144*1440+W144*4)/1440</f>
        <v>0.80475859065047</v>
      </c>
      <c r="AA144" s="0" t="n">
        <f aca="false">8*W144</f>
        <v>808.461183384444</v>
      </c>
      <c r="AB144" s="0" t="n">
        <f aca="false">MOD(E144*1440+V144+4*$B$3-60*$B$4,1440)</f>
        <v>685.378221155545</v>
      </c>
      <c r="AC144" s="0" t="n">
        <f aca="false">IF(AB144/4&lt;0,AB144/4+180,AB144/4-180)</f>
        <v>-8.65544471111377</v>
      </c>
      <c r="AD144" s="0" t="n">
        <f aca="false">DEGREES(ACOS(SIN(RADIANS($B$2))*SIN(RADIANS(T144))+COS(RADIANS($B$2))*COS(RADIANS(T144))*COS(RADIANS(AC144))))</f>
        <v>9.05077400893524</v>
      </c>
      <c r="AE144" s="0" t="n">
        <f aca="false">90-AD144</f>
        <v>80.9492259910648</v>
      </c>
      <c r="AF144" s="0" t="n">
        <f aca="false">IF(AE144&gt;85,0,IF(AE144&gt;5,58.1/TAN(RADIANS(AE144))-0.07/POWER(TAN(RADIANS(AE144)),3)+0.000086/POWER(TAN(RADIANS(AE144)),5),IF(AE144&gt;-0.575,1735+AE144*(-518.2+AE144*(103.4+AE144*(-12.79+AE144*0.711))),-20.772/TAN(RADIANS(AE144)))))/3600</f>
        <v>0.0025707329840205</v>
      </c>
      <c r="AG144" s="0" t="n">
        <f aca="false">AE144+AF144</f>
        <v>80.9517967240488</v>
      </c>
      <c r="AH144" s="0" t="n">
        <f aca="false">IF(AC144&gt;0,MOD(DEGREES(ACOS(((SIN(RADIANS($B$2))*COS(RADIANS(AD144)))-SIN(RADIANS(T144)))/(COS(RADIANS($B$2))*SIN(RADIANS(AD144)))))+180,360),MOD(540-DEGREES(ACOS(((SIN(RADIANS($B$2))*COS(RADIANS(AD144)))-SIN(RADIANS(T144)))/(COS(RADIANS($B$2))*SIN(RADIANS(AD144))))),360))</f>
        <v>116.445635026893</v>
      </c>
    </row>
    <row r="145" customFormat="false" ht="15" hidden="false" customHeight="false" outlineLevel="0" collapsed="false">
      <c r="D145" s="4" t="n">
        <f aca="false">D144+1</f>
        <v>43609</v>
      </c>
      <c r="E145" s="5" t="n">
        <f aca="false">$B$5</f>
        <v>0.5</v>
      </c>
      <c r="F145" s="6" t="n">
        <f aca="false">D145+2415018.5+E145-$B$4/24</f>
        <v>2458628.25</v>
      </c>
      <c r="G145" s="7" t="n">
        <f aca="false">(F145-2451545)/36525</f>
        <v>0.193928815879535</v>
      </c>
      <c r="I145" s="0" t="n">
        <f aca="false">MOD(280.46646+G145*(36000.76983 + G145*0.0003032),360)</f>
        <v>62.0531352864346</v>
      </c>
      <c r="J145" s="0" t="n">
        <f aca="false">357.52911+G145*(35999.05029 - 0.0001537*G145)</f>
        <v>7338.78229974711</v>
      </c>
      <c r="K145" s="0" t="n">
        <f aca="false">0.016708634-G145*(0.000042037+0.0000001267*G145)</f>
        <v>0.0167004770493844</v>
      </c>
      <c r="L145" s="0" t="n">
        <f aca="false">SIN(RADIANS(J145))*(1.914602-G145*(0.004817+0.000014*G145))+SIN(RADIANS(2*J145))*(0.019993-0.000101*G145)+SIN(RADIANS(3*J145))*0.000289</f>
        <v>1.24139822892377</v>
      </c>
      <c r="M145" s="0" t="n">
        <f aca="false">I145+L145</f>
        <v>63.2945335153583</v>
      </c>
      <c r="N145" s="0" t="n">
        <f aca="false">J145+L145</f>
        <v>7340.02369797603</v>
      </c>
      <c r="O145" s="0" t="n">
        <f aca="false">(1.000001018*(1-K145*K145))/(1+K145*COS(RADIANS(N145)))</f>
        <v>1.01268216143784</v>
      </c>
      <c r="P145" s="0" t="n">
        <f aca="false">M145-0.00569-0.00478*SIN(RADIANS(125.04-1934.136*G145))</f>
        <v>63.2843505104246</v>
      </c>
      <c r="Q145" s="0" t="n">
        <f aca="false">23+(26+((21.448-G145*(46.815+G145*(0.00059-G145*0.001813))))/60)/60</f>
        <v>23.4367692259774</v>
      </c>
      <c r="R145" s="0" t="n">
        <f aca="false">Q145+0.00256*COS(RADIANS(125.04-1934.136*G145))</f>
        <v>23.4358955316227</v>
      </c>
      <c r="S145" s="0" t="n">
        <f aca="false">DEGREES(ATAN2(COS(RADIANS(P145)),COS(RADIANS(R145))*SIN(RADIANS(P145))))</f>
        <v>61.2534057750689</v>
      </c>
      <c r="T145" s="0" t="n">
        <f aca="false">DEGREES(ASIN(SIN(RADIANS(R145))*SIN(RADIANS(P145))))</f>
        <v>20.8097067036535</v>
      </c>
      <c r="U145" s="0" t="n">
        <f aca="false">TAN(RADIANS(R145/2))*TAN(RADIANS(R145/2))</f>
        <v>0.043021707046152</v>
      </c>
      <c r="V145" s="0" t="n">
        <f aca="false">4*DEGREES(U145*SIN(2*RADIANS(I145))-2*K145*SIN(RADIANS(J145))+4*K145*U145*SIN(RADIANS(J145))*COS(2*RADIANS(I145))-0.5*U145*U145*SIN(4*RADIANS(I145))-1.25*K145*K145*SIN(2*RADIANS(J145)))</f>
        <v>3.15273091780855</v>
      </c>
      <c r="W145" s="0" t="n">
        <f aca="false">DEGREES(ACOS(COS(RADIANS(90.833))/(COS(RADIANS($B$2))*COS(RADIANS(T145)))-TAN(RADIANS($B$2))*TAN(RADIANS(T145))))</f>
        <v>101.159872178986</v>
      </c>
      <c r="X145" s="5" t="n">
        <f aca="false">(720-4*$B$3-V145+$B$4*60)/1440</f>
        <v>0.524105047973744</v>
      </c>
      <c r="Y145" s="5" t="n">
        <f aca="false">(X145*1440-W145*4)/1440</f>
        <v>0.243105403032116</v>
      </c>
      <c r="Z145" s="5" t="n">
        <f aca="false">(X145*1440+W145*4)/1440</f>
        <v>0.805104692915372</v>
      </c>
      <c r="AA145" s="0" t="n">
        <f aca="false">8*W145</f>
        <v>809.278977431888</v>
      </c>
      <c r="AB145" s="0" t="n">
        <f aca="false">MOD(E145*1440+V145+4*$B$3-60*$B$4,1440)</f>
        <v>685.288730917809</v>
      </c>
      <c r="AC145" s="0" t="n">
        <f aca="false">IF(AB145/4&lt;0,AB145/4+180,AB145/4-180)</f>
        <v>-8.67781727054785</v>
      </c>
      <c r="AD145" s="0" t="n">
        <f aca="false">DEGREES(ACOS(SIN(RADIANS($B$2))*SIN(RADIANS(T145))+COS(RADIANS($B$2))*COS(RADIANS(T145))*COS(RADIANS(AC145))))</f>
        <v>8.97772768699424</v>
      </c>
      <c r="AE145" s="0" t="n">
        <f aca="false">90-AD145</f>
        <v>81.0222723130058</v>
      </c>
      <c r="AF145" s="0" t="n">
        <f aca="false">IF(AE145&gt;85,0,IF(AE145&gt;5,58.1/TAN(RADIANS(AE145))-0.07/POWER(TAN(RADIANS(AE145)),3)+0.000086/POWER(TAN(RADIANS(AE145)),5),IF(AE145&gt;-0.575,1735+AE145*(-518.2+AE145*(103.4+AE145*(-12.79+AE145*0.711))),-20.772/TAN(RADIANS(AE145)))))/3600</f>
        <v>0.0025496416377731</v>
      </c>
      <c r="AG145" s="0" t="n">
        <f aca="false">AE145+AF145</f>
        <v>81.0248219546435</v>
      </c>
      <c r="AH145" s="0" t="n">
        <f aca="false">IF(AC145&gt;0,MOD(DEGREES(ACOS(((SIN(RADIANS($B$2))*COS(RADIANS(AD145)))-SIN(RADIANS(T145)))/(COS(RADIANS($B$2))*SIN(RADIANS(AD145)))))+180,360),MOD(540-DEGREES(ACOS(((SIN(RADIANS($B$2))*COS(RADIANS(AD145)))-SIN(RADIANS(T145)))/(COS(RADIANS($B$2))*SIN(RADIANS(AD145))))),360))</f>
        <v>115.340265275924</v>
      </c>
    </row>
    <row r="146" customFormat="false" ht="15" hidden="false" customHeight="false" outlineLevel="0" collapsed="false">
      <c r="D146" s="4" t="n">
        <f aca="false">D145+1</f>
        <v>43610</v>
      </c>
      <c r="E146" s="5" t="n">
        <f aca="false">$B$5</f>
        <v>0.5</v>
      </c>
      <c r="F146" s="6" t="n">
        <f aca="false">D146+2415018.5+E146-$B$4/24</f>
        <v>2458629.25</v>
      </c>
      <c r="G146" s="7" t="n">
        <f aca="false">(F146-2451545)/36525</f>
        <v>0.193956194387406</v>
      </c>
      <c r="I146" s="0" t="n">
        <f aca="false">MOD(280.46646+G146*(36000.76983 + G146*0.0003032),360)</f>
        <v>63.038782649819</v>
      </c>
      <c r="J146" s="0" t="n">
        <f aca="false">357.52911+G146*(35999.05029 - 0.0001537*G146)</f>
        <v>7339.7679000272</v>
      </c>
      <c r="K146" s="0" t="n">
        <f aca="false">0.016708634-G146*(0.000042037+0.0000001267*G146)</f>
        <v>0.0167004758971286</v>
      </c>
      <c r="L146" s="0" t="n">
        <f aca="false">SIN(RADIANS(J146))*(1.914602-G146*(0.004817+0.000014*G146))+SIN(RADIANS(2*J146))*(0.019993-0.000101*G146)+SIN(RADIANS(3*J146))*0.000289</f>
        <v>1.21656097714004</v>
      </c>
      <c r="M146" s="0" t="n">
        <f aca="false">I146+L146</f>
        <v>64.2553436269591</v>
      </c>
      <c r="N146" s="0" t="n">
        <f aca="false">J146+L146</f>
        <v>7340.98446100434</v>
      </c>
      <c r="O146" s="0" t="n">
        <f aca="false">(1.000001018*(1-K146*K146))/(1+K146*COS(RADIANS(N146)))</f>
        <v>1.01286490148956</v>
      </c>
      <c r="P146" s="0" t="n">
        <f aca="false">M146-0.00569-0.00478*SIN(RADIANS(125.04-1934.136*G146))</f>
        <v>64.2451591162213</v>
      </c>
      <c r="Q146" s="0" t="n">
        <f aca="false">23+(26+((21.448-G146*(46.815+G146*(0.00059-G146*0.001813))))/60)/60</f>
        <v>23.4367688699425</v>
      </c>
      <c r="R146" s="0" t="n">
        <f aca="false">Q146+0.00256*COS(RADIANS(125.04-1934.136*G146))</f>
        <v>23.4358973999009</v>
      </c>
      <c r="S146" s="0" t="n">
        <f aca="false">DEGREES(ATAN2(COS(RADIANS(P146)),COS(RADIANS(R146))*SIN(RADIANS(P146))))</f>
        <v>62.2635087628949</v>
      </c>
      <c r="T146" s="0" t="n">
        <f aca="false">DEGREES(ASIN(SIN(RADIANS(R146))*SIN(RADIANS(P146))))</f>
        <v>20.9905297513095</v>
      </c>
      <c r="U146" s="0" t="n">
        <f aca="false">TAN(RADIANS(R146/2))*TAN(RADIANS(R146/2))</f>
        <v>0.0430217141004874</v>
      </c>
      <c r="V146" s="0" t="n">
        <f aca="false">4*DEGREES(U146*SIN(2*RADIANS(I146))-2*K146*SIN(RADIANS(J146))+4*K146*U146*SIN(RADIANS(J146))*COS(2*RADIANS(I146))-0.5*U146*U146*SIN(4*RADIANS(I146))-1.25*K146*K146*SIN(2*RADIANS(J146)))</f>
        <v>3.05488964562648</v>
      </c>
      <c r="W146" s="0" t="n">
        <f aca="false">DEGREES(ACOS(COS(RADIANS(90.833))/(COS(RADIANS($B$2))*COS(RADIANS(T146)))-TAN(RADIANS($B$2))*TAN(RADIANS(T146))))</f>
        <v>101.259116255492</v>
      </c>
      <c r="X146" s="5" t="n">
        <f aca="false">(720-4*$B$3-V146+$B$4*60)/1440</f>
        <v>0.524172993301648</v>
      </c>
      <c r="Y146" s="5" t="n">
        <f aca="false">(X146*1440-W146*4)/1440</f>
        <v>0.242897670369725</v>
      </c>
      <c r="Z146" s="5" t="n">
        <f aca="false">(X146*1440+W146*4)/1440</f>
        <v>0.805448316233572</v>
      </c>
      <c r="AA146" s="0" t="n">
        <f aca="false">8*W146</f>
        <v>810.072930043939</v>
      </c>
      <c r="AB146" s="0" t="n">
        <f aca="false">MOD(E146*1440+V146+4*$B$3-60*$B$4,1440)</f>
        <v>685.190889645627</v>
      </c>
      <c r="AC146" s="0" t="n">
        <f aca="false">IF(AB146/4&lt;0,AB146/4+180,AB146/4-180)</f>
        <v>-8.70227758859335</v>
      </c>
      <c r="AD146" s="0" t="n">
        <f aca="false">DEGREES(ACOS(SIN(RADIANS($B$2))*SIN(RADIANS(T146))+COS(RADIANS($B$2))*COS(RADIANS(T146))*COS(RADIANS(AC146))))</f>
        <v>8.91246881708522</v>
      </c>
      <c r="AE146" s="0" t="n">
        <f aca="false">90-AD146</f>
        <v>81.0875311829148</v>
      </c>
      <c r="AF146" s="0" t="n">
        <f aca="false">IF(AE146&gt;85,0,IF(AE146&gt;5,58.1/TAN(RADIANS(AE146))-0.07/POWER(TAN(RADIANS(AE146)),3)+0.000086/POWER(TAN(RADIANS(AE146)),5),IF(AE146&gt;-0.575,1735+AE146*(-518.2+AE146*(103.4+AE146*(-12.79+AE146*0.711))),-20.772/TAN(RADIANS(AE146)))))/3600</f>
        <v>0.00253080599525883</v>
      </c>
      <c r="AG146" s="0" t="n">
        <f aca="false">AE146+AF146</f>
        <v>81.0900619889101</v>
      </c>
      <c r="AH146" s="0" t="n">
        <f aca="false">IF(AC146&gt;0,MOD(DEGREES(ACOS(((SIN(RADIANS($B$2))*COS(RADIANS(AD146)))-SIN(RADIANS(T146)))/(COS(RADIANS($B$2))*SIN(RADIANS(AD146)))))+180,360),MOD(540-DEGREES(ACOS(((SIN(RADIANS($B$2))*COS(RADIANS(AD146)))-SIN(RADIANS(T146)))/(COS(RADIANS($B$2))*SIN(RADIANS(AD146))))),360))</f>
        <v>114.245767407735</v>
      </c>
    </row>
    <row r="147" customFormat="false" ht="15" hidden="false" customHeight="false" outlineLevel="0" collapsed="false">
      <c r="D147" s="4" t="n">
        <f aca="false">D146+1</f>
        <v>43611</v>
      </c>
      <c r="E147" s="5" t="n">
        <f aca="false">$B$5</f>
        <v>0.5</v>
      </c>
      <c r="F147" s="6" t="n">
        <f aca="false">D147+2415018.5+E147-$B$4/24</f>
        <v>2458630.25</v>
      </c>
      <c r="G147" s="7" t="n">
        <f aca="false">(F147-2451545)/36525</f>
        <v>0.193983572895277</v>
      </c>
      <c r="I147" s="0" t="n">
        <f aca="false">MOD(280.46646+G147*(36000.76983 + G147*0.0003032),360)</f>
        <v>64.0244300132035</v>
      </c>
      <c r="J147" s="0" t="n">
        <f aca="false">357.52911+G147*(35999.05029 - 0.0001537*G147)</f>
        <v>7340.75350030729</v>
      </c>
      <c r="K147" s="0" t="n">
        <f aca="false">0.016708634-G147*(0.000042037+0.0000001267*G147)</f>
        <v>0.0167004747448725</v>
      </c>
      <c r="L147" s="0" t="n">
        <f aca="false">SIN(RADIANS(J147))*(1.914602-G147*(0.004817+0.000014*G147))+SIN(RADIANS(2*J147))*(0.019993-0.000101*G147)+SIN(RADIANS(3*J147))*0.000289</f>
        <v>1.19138064339188</v>
      </c>
      <c r="M147" s="0" t="n">
        <f aca="false">I147+L147</f>
        <v>65.2158106565954</v>
      </c>
      <c r="N147" s="0" t="n">
        <f aca="false">J147+L147</f>
        <v>7341.94488095068</v>
      </c>
      <c r="O147" s="0" t="n">
        <f aca="false">(1.000001018*(1-K147*K147))/(1+K147*COS(RADIANS(N147)))</f>
        <v>1.01304389885427</v>
      </c>
      <c r="P147" s="0" t="n">
        <f aca="false">M147-0.00569-0.00478*SIN(RADIANS(125.04-1934.136*G147))</f>
        <v>65.2056246438927</v>
      </c>
      <c r="Q147" s="0" t="n">
        <f aca="false">23+(26+((21.448-G147*(46.815+G147*(0.00059-G147*0.001813))))/60)/60</f>
        <v>23.4367685139076</v>
      </c>
      <c r="R147" s="0" t="n">
        <f aca="false">Q147+0.00256*COS(RADIANS(125.04-1934.136*G147))</f>
        <v>23.4358992689235</v>
      </c>
      <c r="S147" s="0" t="n">
        <f aca="false">DEGREES(ATAN2(COS(RADIANS(P147)),COS(RADIANS(R147))*SIN(RADIANS(P147))))</f>
        <v>63.275658339667</v>
      </c>
      <c r="T147" s="0" t="n">
        <f aca="false">DEGREES(ASIN(SIN(RADIANS(R147))*SIN(RADIANS(P147))))</f>
        <v>21.1653216375251</v>
      </c>
      <c r="U147" s="0" t="n">
        <f aca="false">TAN(RADIANS(R147/2))*TAN(RADIANS(R147/2))</f>
        <v>0.0430217211576341</v>
      </c>
      <c r="V147" s="0" t="n">
        <f aca="false">4*DEGREES(U147*SIN(2*RADIANS(I147))-2*K147*SIN(RADIANS(J147))+4*K147*U147*SIN(RADIANS(J147))*COS(2*RADIANS(I147))-0.5*U147*U147*SIN(4*RADIANS(I147))-1.25*K147*K147*SIN(2*RADIANS(J147)))</f>
        <v>2.94888176500723</v>
      </c>
      <c r="W147" s="0" t="n">
        <f aca="false">DEGREES(ACOS(COS(RADIANS(90.833))/(COS(RADIANS($B$2))*COS(RADIANS(T147)))-TAN(RADIANS($B$2))*TAN(RADIANS(T147))))</f>
        <v>101.355321010895</v>
      </c>
      <c r="X147" s="5" t="n">
        <f aca="false">(720-4*$B$3-V147+$B$4*60)/1440</f>
        <v>0.524246609885412</v>
      </c>
      <c r="Y147" s="5" t="n">
        <f aca="false">(X147*1440-W147*4)/1440</f>
        <v>0.242704051521815</v>
      </c>
      <c r="Z147" s="5" t="n">
        <f aca="false">(X147*1440+W147*4)/1440</f>
        <v>0.805789168249009</v>
      </c>
      <c r="AA147" s="0" t="n">
        <f aca="false">8*W147</f>
        <v>810.84256808716</v>
      </c>
      <c r="AB147" s="0" t="n">
        <f aca="false">MOD(E147*1440+V147+4*$B$3-60*$B$4,1440)</f>
        <v>685.084881765007</v>
      </c>
      <c r="AC147" s="0" t="n">
        <f aca="false">IF(AB147/4&lt;0,AB147/4+180,AB147/4-180)</f>
        <v>-8.72877955874822</v>
      </c>
      <c r="AD147" s="0" t="n">
        <f aca="false">DEGREES(ACOS(SIN(RADIANS($B$2))*SIN(RADIANS(T147))+COS(RADIANS($B$2))*COS(RADIANS(T147))*COS(RADIANS(AC147))))</f>
        <v>8.85480580291097</v>
      </c>
      <c r="AE147" s="0" t="n">
        <f aca="false">90-AD147</f>
        <v>81.145194197089</v>
      </c>
      <c r="AF147" s="0" t="n">
        <f aca="false">IF(AE147&gt;85,0,IF(AE147&gt;5,58.1/TAN(RADIANS(AE147))-0.07/POWER(TAN(RADIANS(AE147)),3)+0.000086/POWER(TAN(RADIANS(AE147)),5),IF(AE147&gt;-0.575,1735+AE147*(-518.2+AE147*(103.4+AE147*(-12.79+AE147*0.711))),-20.772/TAN(RADIANS(AE147)))))/3600</f>
        <v>0.00251416832104111</v>
      </c>
      <c r="AG147" s="0" t="n">
        <f aca="false">AE147+AF147</f>
        <v>81.1477083654101</v>
      </c>
      <c r="AH147" s="0" t="n">
        <f aca="false">IF(AC147&gt;0,MOD(DEGREES(ACOS(((SIN(RADIANS($B$2))*COS(RADIANS(AD147)))-SIN(RADIANS(T147)))/(COS(RADIANS($B$2))*SIN(RADIANS(AD147)))))+180,360),MOD(540-DEGREES(ACOS(((SIN(RADIANS($B$2))*COS(RADIANS(AD147)))-SIN(RADIANS(T147)))/(COS(RADIANS($B$2))*SIN(RADIANS(AD147))))),360))</f>
        <v>113.165313473195</v>
      </c>
    </row>
    <row r="148" customFormat="false" ht="15" hidden="false" customHeight="false" outlineLevel="0" collapsed="false">
      <c r="D148" s="4" t="n">
        <f aca="false">D147+1</f>
        <v>43612</v>
      </c>
      <c r="E148" s="5" t="n">
        <f aca="false">$B$5</f>
        <v>0.5</v>
      </c>
      <c r="F148" s="6" t="n">
        <f aca="false">D148+2415018.5+E148-$B$4/24</f>
        <v>2458631.25</v>
      </c>
      <c r="G148" s="7" t="n">
        <f aca="false">(F148-2451545)/36525</f>
        <v>0.194010951403149</v>
      </c>
      <c r="I148" s="0" t="n">
        <f aca="false">MOD(280.46646+G148*(36000.76983 + G148*0.0003032),360)</f>
        <v>65.0100773765889</v>
      </c>
      <c r="J148" s="0" t="n">
        <f aca="false">357.52911+G148*(35999.05029 - 0.0001537*G148)</f>
        <v>7341.73910058738</v>
      </c>
      <c r="K148" s="0" t="n">
        <f aca="false">0.016708634-G148*(0.000042037+0.0000001267*G148)</f>
        <v>0.0167004735926163</v>
      </c>
      <c r="L148" s="0" t="n">
        <f aca="false">SIN(RADIANS(J148))*(1.914602-G148*(0.004817+0.000014*G148))+SIN(RADIANS(2*J148))*(0.019993-0.000101*G148)+SIN(RADIANS(3*J148))*0.000289</f>
        <v>1.16586454999492</v>
      </c>
      <c r="M148" s="0" t="n">
        <f aca="false">I148+L148</f>
        <v>66.1759419265839</v>
      </c>
      <c r="N148" s="0" t="n">
        <f aca="false">J148+L148</f>
        <v>7342.90496513738</v>
      </c>
      <c r="O148" s="0" t="n">
        <f aca="false">(1.000001018*(1-K148*K148))/(1+K148*COS(RADIANS(N148)))</f>
        <v>1.0132191045696</v>
      </c>
      <c r="P148" s="0" t="n">
        <f aca="false">M148-0.00569-0.00478*SIN(RADIANS(125.04-1934.136*G148))</f>
        <v>66.1657544157566</v>
      </c>
      <c r="Q148" s="0" t="n">
        <f aca="false">23+(26+((21.448-G148*(46.815+G148*(0.00059-G148*0.001813))))/60)/60</f>
        <v>23.4367681578728</v>
      </c>
      <c r="R148" s="0" t="n">
        <f aca="false">Q148+0.00256*COS(RADIANS(125.04-1934.136*G148))</f>
        <v>23.4359011386886</v>
      </c>
      <c r="S148" s="0" t="n">
        <f aca="false">DEGREES(ATAN2(COS(RADIANS(P148)),COS(RADIANS(R148))*SIN(RADIANS(P148))))</f>
        <v>64.2898052306258</v>
      </c>
      <c r="T148" s="0" t="n">
        <f aca="false">DEGREES(ASIN(SIN(RADIANS(R148))*SIN(RADIANS(P148))))</f>
        <v>21.334021404757</v>
      </c>
      <c r="U148" s="0" t="n">
        <f aca="false">TAN(RADIANS(R148/2))*TAN(RADIANS(R148/2))</f>
        <v>0.043021728217585</v>
      </c>
      <c r="V148" s="0" t="n">
        <f aca="false">4*DEGREES(U148*SIN(2*RADIANS(I148))-2*K148*SIN(RADIANS(J148))+4*K148*U148*SIN(RADIANS(J148))*COS(2*RADIANS(I148))-0.5*U148*U148*SIN(4*RADIANS(I148))-1.25*K148*K148*SIN(2*RADIANS(J148)))</f>
        <v>2.83490474458178</v>
      </c>
      <c r="W148" s="0" t="n">
        <f aca="false">DEGREES(ACOS(COS(RADIANS(90.833))/(COS(RADIANS($B$2))*COS(RADIANS(T148)))-TAN(RADIANS($B$2))*TAN(RADIANS(T148))))</f>
        <v>101.448428194438</v>
      </c>
      <c r="X148" s="5" t="n">
        <f aca="false">(720-4*$B$3-V148+$B$4*60)/1440</f>
        <v>0.52432576059404</v>
      </c>
      <c r="Y148" s="5" t="n">
        <f aca="false">(X148*1440-W148*4)/1440</f>
        <v>0.242524571165045</v>
      </c>
      <c r="Z148" s="5" t="n">
        <f aca="false">(X148*1440+W148*4)/1440</f>
        <v>0.806126950023036</v>
      </c>
      <c r="AA148" s="0" t="n">
        <f aca="false">8*W148</f>
        <v>811.587425555506</v>
      </c>
      <c r="AB148" s="0" t="n">
        <f aca="false">MOD(E148*1440+V148+4*$B$3-60*$B$4,1440)</f>
        <v>684.970904744582</v>
      </c>
      <c r="AC148" s="0" t="n">
        <f aca="false">IF(AB148/4&lt;0,AB148/4+180,AB148/4-180)</f>
        <v>-8.75727381385457</v>
      </c>
      <c r="AD148" s="0" t="n">
        <f aca="false">DEGREES(ACOS(SIN(RADIANS($B$2))*SIN(RADIANS(T148))+COS(RADIANS($B$2))*COS(RADIANS(T148))*COS(RADIANS(AC148))))</f>
        <v>8.8045271701339</v>
      </c>
      <c r="AE148" s="0" t="n">
        <f aca="false">90-AD148</f>
        <v>81.1954728298661</v>
      </c>
      <c r="AF148" s="0" t="n">
        <f aca="false">IF(AE148&gt;85,0,IF(AE148&gt;5,58.1/TAN(RADIANS(AE148))-0.07/POWER(TAN(RADIANS(AE148)),3)+0.000086/POWER(TAN(RADIANS(AE148)),5),IF(AE148&gt;-0.575,1735+AE148*(-518.2+AE148*(103.4+AE148*(-12.79+AE148*0.711))),-20.772/TAN(RADIANS(AE148)))))/3600</f>
        <v>0.00249966552604897</v>
      </c>
      <c r="AG148" s="0" t="n">
        <f aca="false">AE148+AF148</f>
        <v>81.1979724953921</v>
      </c>
      <c r="AH148" s="0" t="n">
        <f aca="false">IF(AC148&gt;0,MOD(DEGREES(ACOS(((SIN(RADIANS($B$2))*COS(RADIANS(AD148)))-SIN(RADIANS(T148)))/(COS(RADIANS($B$2))*SIN(RADIANS(AD148)))))+180,360),MOD(540-DEGREES(ACOS(((SIN(RADIANS($B$2))*COS(RADIANS(AD148)))-SIN(RADIANS(T148)))/(COS(RADIANS($B$2))*SIN(RADIANS(AD148))))),360))</f>
        <v>112.102030895716</v>
      </c>
    </row>
    <row r="149" customFormat="false" ht="15" hidden="false" customHeight="false" outlineLevel="0" collapsed="false">
      <c r="D149" s="4" t="n">
        <f aca="false">D148+1</f>
        <v>43613</v>
      </c>
      <c r="E149" s="5" t="n">
        <f aca="false">$B$5</f>
        <v>0.5</v>
      </c>
      <c r="F149" s="6" t="n">
        <f aca="false">D149+2415018.5+E149-$B$4/24</f>
        <v>2458632.25</v>
      </c>
      <c r="G149" s="7" t="n">
        <f aca="false">(F149-2451545)/36525</f>
        <v>0.19403832991102</v>
      </c>
      <c r="I149" s="0" t="n">
        <f aca="false">MOD(280.46646+G149*(36000.76983 + G149*0.0003032),360)</f>
        <v>65.9957247399734</v>
      </c>
      <c r="J149" s="0" t="n">
        <f aca="false">357.52911+G149*(35999.05029 - 0.0001537*G149)</f>
        <v>7342.72470086748</v>
      </c>
      <c r="K149" s="0" t="n">
        <f aca="false">0.016708634-G149*(0.000042037+0.0000001267*G149)</f>
        <v>0.0167004724403599</v>
      </c>
      <c r="L149" s="0" t="n">
        <f aca="false">SIN(RADIANS(J149))*(1.914602-G149*(0.004817+0.000014*G149))+SIN(RADIANS(2*J149))*(0.019993-0.000101*G149)+SIN(RADIANS(3*J149))*0.000289</f>
        <v>1.14002009966658</v>
      </c>
      <c r="M149" s="0" t="n">
        <f aca="false">I149+L149</f>
        <v>67.13574483964</v>
      </c>
      <c r="N149" s="0" t="n">
        <f aca="false">J149+L149</f>
        <v>7343.86472096714</v>
      </c>
      <c r="O149" s="0" t="n">
        <f aca="false">(1.000001018*(1-K149*K149))/(1+K149*COS(RADIANS(N149)))</f>
        <v>1.01339047076134</v>
      </c>
      <c r="P149" s="0" t="n">
        <f aca="false">M149-0.00569-0.00478*SIN(RADIANS(125.04-1934.136*G149))</f>
        <v>67.1255558345298</v>
      </c>
      <c r="Q149" s="0" t="n">
        <f aca="false">23+(26+((21.448-G149*(46.815+G149*(0.00059-G149*0.001813))))/60)/60</f>
        <v>23.4367678018379</v>
      </c>
      <c r="R149" s="0" t="n">
        <f aca="false">Q149+0.00256*COS(RADIANS(125.04-1934.136*G149))</f>
        <v>23.4359030091943</v>
      </c>
      <c r="S149" s="0" t="n">
        <f aca="false">DEGREES(ATAN2(COS(RADIANS(P149)),COS(RADIANS(R149))*SIN(RADIANS(P149))))</f>
        <v>65.3058969365402</v>
      </c>
      <c r="T149" s="0" t="n">
        <f aca="false">DEGREES(ASIN(SIN(RADIANS(R149))*SIN(RADIANS(P149))))</f>
        <v>21.49656991138</v>
      </c>
      <c r="U149" s="0" t="n">
        <f aca="false">TAN(RADIANS(R149/2))*TAN(RADIANS(R149/2))</f>
        <v>0.0430217352803329</v>
      </c>
      <c r="V149" s="0" t="n">
        <f aca="false">4*DEGREES(U149*SIN(2*RADIANS(I149))-2*K149*SIN(RADIANS(J149))+4*K149*U149*SIN(RADIANS(J149))*COS(2*RADIANS(I149))-0.5*U149*U149*SIN(4*RADIANS(I149))-1.25*K149*K149*SIN(2*RADIANS(J149)))</f>
        <v>2.71316890066012</v>
      </c>
      <c r="W149" s="0" t="n">
        <f aca="false">DEGREES(ACOS(COS(RADIANS(90.833))/(COS(RADIANS($B$2))*COS(RADIANS(T149)))-TAN(RADIANS($B$2))*TAN(RADIANS(T149))))</f>
        <v>101.538380561604</v>
      </c>
      <c r="X149" s="5" t="n">
        <f aca="false">(720-4*$B$3-V149+$B$4*60)/1440</f>
        <v>0.524410299374542</v>
      </c>
      <c r="Y149" s="5" t="n">
        <f aca="false">(X149*1440-W149*4)/1440</f>
        <v>0.242359242258975</v>
      </c>
      <c r="Z149" s="5" t="n">
        <f aca="false">(X149*1440+W149*4)/1440</f>
        <v>0.806461356490108</v>
      </c>
      <c r="AA149" s="0" t="n">
        <f aca="false">8*W149</f>
        <v>812.307044492831</v>
      </c>
      <c r="AB149" s="0" t="n">
        <f aca="false">MOD(E149*1440+V149+4*$B$3-60*$B$4,1440)</f>
        <v>684.84916890066</v>
      </c>
      <c r="AC149" s="0" t="n">
        <f aca="false">IF(AB149/4&lt;0,AB149/4+180,AB149/4-180)</f>
        <v>-8.78770777483499</v>
      </c>
      <c r="AD149" s="0" t="n">
        <f aca="false">DEGREES(ACOS(SIN(RADIANS($B$2))*SIN(RADIANS(T149))+COS(RADIANS($B$2))*COS(RADIANS(T149))*COS(RADIANS(AC149))))</f>
        <v>8.76140320824428</v>
      </c>
      <c r="AE149" s="0" t="n">
        <f aca="false">90-AD149</f>
        <v>81.2385967917557</v>
      </c>
      <c r="AF149" s="0" t="n">
        <f aca="false">IF(AE149&gt;85,0,IF(AE149&gt;5,58.1/TAN(RADIANS(AE149))-0.07/POWER(TAN(RADIANS(AE149)),3)+0.000086/POWER(TAN(RADIANS(AE149)),5),IF(AE149&gt;-0.575,1735+AE149*(-518.2+AE149*(103.4+AE149*(-12.79+AE149*0.711))),-20.772/TAN(RADIANS(AE149)))))/3600</f>
        <v>0.00248722961464994</v>
      </c>
      <c r="AG149" s="0" t="n">
        <f aca="false">AE149+AF149</f>
        <v>81.2410840213704</v>
      </c>
      <c r="AH149" s="0" t="n">
        <f aca="false">IF(AC149&gt;0,MOD(DEGREES(ACOS(((SIN(RADIANS($B$2))*COS(RADIANS(AD149)))-SIN(RADIANS(T149)))/(COS(RADIANS($B$2))*SIN(RADIANS(AD149)))))+180,360),MOD(540-DEGREES(ACOS(((SIN(RADIANS($B$2))*COS(RADIANS(AD149)))-SIN(RADIANS(T149)))/(COS(RADIANS($B$2))*SIN(RADIANS(AD149))))),360))</f>
        <v>111.058971625347</v>
      </c>
    </row>
    <row r="150" customFormat="false" ht="15" hidden="false" customHeight="false" outlineLevel="0" collapsed="false">
      <c r="D150" s="4" t="n">
        <f aca="false">D149+1</f>
        <v>43614</v>
      </c>
      <c r="E150" s="5" t="n">
        <f aca="false">$B$5</f>
        <v>0.5</v>
      </c>
      <c r="F150" s="6" t="n">
        <f aca="false">D150+2415018.5+E150-$B$4/24</f>
        <v>2458633.25</v>
      </c>
      <c r="G150" s="7" t="n">
        <f aca="false">(F150-2451545)/36525</f>
        <v>0.194065708418891</v>
      </c>
      <c r="I150" s="0" t="n">
        <f aca="false">MOD(280.46646+G150*(36000.76983 + G150*0.0003032),360)</f>
        <v>66.9813721033597</v>
      </c>
      <c r="J150" s="0" t="n">
        <f aca="false">357.52911+G150*(35999.05029 - 0.0001537*G150)</f>
        <v>7343.71030114757</v>
      </c>
      <c r="K150" s="0" t="n">
        <f aca="false">0.016708634-G150*(0.000042037+0.0000001267*G150)</f>
        <v>0.0167004712881032</v>
      </c>
      <c r="L150" s="0" t="n">
        <f aca="false">SIN(RADIANS(J150))*(1.914602-G150*(0.004817+0.000014*G150))+SIN(RADIANS(2*J150))*(0.019993-0.000101*G150)+SIN(RADIANS(3*J150))*0.000289</f>
        <v>1.1138547735336</v>
      </c>
      <c r="M150" s="0" t="n">
        <f aca="false">I150+L150</f>
        <v>68.0952268768933</v>
      </c>
      <c r="N150" s="0" t="n">
        <f aca="false">J150+L150</f>
        <v>7344.8241559211</v>
      </c>
      <c r="O150" s="0" t="n">
        <f aca="false">(1.000001018*(1-K150*K150))/(1+K150*COS(RADIANS(N150)))</f>
        <v>1.01355795065312</v>
      </c>
      <c r="P150" s="0" t="n">
        <f aca="false">M150-0.00569-0.00478*SIN(RADIANS(125.04-1934.136*G150))</f>
        <v>68.0850363813432</v>
      </c>
      <c r="Q150" s="0" t="n">
        <f aca="false">23+(26+((21.448-G150*(46.815+G150*(0.00059-G150*0.001813))))/60)/60</f>
        <v>23.436767445803</v>
      </c>
      <c r="R150" s="0" t="n">
        <f aca="false">Q150+0.00256*COS(RADIANS(125.04-1934.136*G150))</f>
        <v>23.4359048804387</v>
      </c>
      <c r="S150" s="0" t="n">
        <f aca="false">DEGREES(ATAN2(COS(RADIANS(P150)),COS(RADIANS(R150))*SIN(RADIANS(P150))))</f>
        <v>66.3238777847208</v>
      </c>
      <c r="T150" s="0" t="n">
        <f aca="false">DEGREES(ASIN(SIN(RADIANS(R150))*SIN(RADIANS(P150))))</f>
        <v>21.6529098918765</v>
      </c>
      <c r="U150" s="0" t="n">
        <f aca="false">TAN(RADIANS(R150/2))*TAN(RADIANS(R150/2))</f>
        <v>0.0430217423458705</v>
      </c>
      <c r="V150" s="0" t="n">
        <f aca="false">4*DEGREES(U150*SIN(2*RADIANS(I150))-2*K150*SIN(RADIANS(J150))+4*K150*U150*SIN(RADIANS(J150))*COS(2*RADIANS(I150))-0.5*U150*U150*SIN(4*RADIANS(I150))-1.25*K150*K150*SIN(2*RADIANS(J150)))</f>
        <v>2.58389717378879</v>
      </c>
      <c r="W150" s="0" t="n">
        <f aca="false">DEGREES(ACOS(COS(RADIANS(90.833))/(COS(RADIANS($B$2))*COS(RADIANS(T150)))-TAN(RADIANS($B$2))*TAN(RADIANS(T150))))</f>
        <v>101.625121990472</v>
      </c>
      <c r="X150" s="5" t="n">
        <f aca="false">(720-4*$B$3-V150+$B$4*60)/1440</f>
        <v>0.524500071407091</v>
      </c>
      <c r="Y150" s="5" t="n">
        <f aca="false">(X150*1440-W150*4)/1440</f>
        <v>0.242208065878003</v>
      </c>
      <c r="Z150" s="5" t="n">
        <f aca="false">(X150*1440+W150*4)/1440</f>
        <v>0.806792076936179</v>
      </c>
      <c r="AA150" s="0" t="n">
        <f aca="false">8*W150</f>
        <v>813.000975923773</v>
      </c>
      <c r="AB150" s="0" t="n">
        <f aca="false">MOD(E150*1440+V150+4*$B$3-60*$B$4,1440)</f>
        <v>684.719897173789</v>
      </c>
      <c r="AC150" s="0" t="n">
        <f aca="false">IF(AB150/4&lt;0,AB150/4+180,AB150/4-180)</f>
        <v>-8.82002570655277</v>
      </c>
      <c r="AD150" s="0" t="n">
        <f aca="false">DEGREES(ACOS(SIN(RADIANS($B$2))*SIN(RADIANS(T150))+COS(RADIANS($B$2))*COS(RADIANS(T150))*COS(RADIANS(AC150))))</f>
        <v>8.72518783977642</v>
      </c>
      <c r="AE150" s="0" t="n">
        <f aca="false">90-AD150</f>
        <v>81.2748121602236</v>
      </c>
      <c r="AF150" s="0" t="n">
        <f aca="false">IF(AE150&gt;85,0,IF(AE150&gt;5,58.1/TAN(RADIANS(AE150))-0.07/POWER(TAN(RADIANS(AE150)),3)+0.000086/POWER(TAN(RADIANS(AE150)),5),IF(AE150&gt;-0.575,1735+AE150*(-518.2+AE150*(103.4+AE150*(-12.79+AE150*0.711))),-20.772/TAN(RADIANS(AE150)))))/3600</f>
        <v>0.0024767881960326</v>
      </c>
      <c r="AG150" s="0" t="n">
        <f aca="false">AE150+AF150</f>
        <v>81.2772889484196</v>
      </c>
      <c r="AH150" s="0" t="n">
        <f aca="false">IF(AC150&gt;0,MOD(DEGREES(ACOS(((SIN(RADIANS($B$2))*COS(RADIANS(AD150)))-SIN(RADIANS(T150)))/(COS(RADIANS($B$2))*SIN(RADIANS(AD150)))))+180,360),MOD(540-DEGREES(ACOS(((SIN(RADIANS($B$2))*COS(RADIANS(AD150)))-SIN(RADIANS(T150)))/(COS(RADIANS($B$2))*SIN(RADIANS(AD150))))),360))</f>
        <v>110.039083316835</v>
      </c>
    </row>
    <row r="151" customFormat="false" ht="15" hidden="false" customHeight="false" outlineLevel="0" collapsed="false">
      <c r="D151" s="4" t="n">
        <f aca="false">D150+1</f>
        <v>43615</v>
      </c>
      <c r="E151" s="5" t="n">
        <f aca="false">$B$5</f>
        <v>0.5</v>
      </c>
      <c r="F151" s="6" t="n">
        <f aca="false">D151+2415018.5+E151-$B$4/24</f>
        <v>2458634.25</v>
      </c>
      <c r="G151" s="7" t="n">
        <f aca="false">(F151-2451545)/36525</f>
        <v>0.194093086926762</v>
      </c>
      <c r="I151" s="0" t="n">
        <f aca="false">MOD(280.46646+G151*(36000.76983 + G151*0.0003032),360)</f>
        <v>67.967019466746</v>
      </c>
      <c r="J151" s="0" t="n">
        <f aca="false">357.52911+G151*(35999.05029 - 0.0001537*G151)</f>
        <v>7344.69590142766</v>
      </c>
      <c r="K151" s="0" t="n">
        <f aca="false">0.016708634-G151*(0.000042037+0.0000001267*G151)</f>
        <v>0.0167004701358464</v>
      </c>
      <c r="L151" s="0" t="n">
        <f aca="false">SIN(RADIANS(J151))*(1.914602-G151*(0.004817+0.000014*G151))+SIN(RADIANS(2*J151))*(0.019993-0.000101*G151)+SIN(RADIANS(3*J151))*0.000289</f>
        <v>1.08737612913563</v>
      </c>
      <c r="M151" s="0" t="n">
        <f aca="false">I151+L151</f>
        <v>69.0543955958817</v>
      </c>
      <c r="N151" s="0" t="n">
        <f aca="false">J151+L151</f>
        <v>7345.7832775568</v>
      </c>
      <c r="O151" s="0" t="n">
        <f aca="false">(1.000001018*(1-K151*K151))/(1+K151*COS(RADIANS(N151)))</f>
        <v>1.01372149857592</v>
      </c>
      <c r="P151" s="0" t="n">
        <f aca="false">M151-0.00569-0.00478*SIN(RADIANS(125.04-1934.136*G151))</f>
        <v>69.0442036137359</v>
      </c>
      <c r="Q151" s="0" t="n">
        <f aca="false">23+(26+((21.448-G151*(46.815+G151*(0.00059-G151*0.001813))))/60)/60</f>
        <v>23.4367670897682</v>
      </c>
      <c r="R151" s="0" t="n">
        <f aca="false">Q151+0.00256*COS(RADIANS(125.04-1934.136*G151))</f>
        <v>23.4359067524199</v>
      </c>
      <c r="S151" s="0" t="n">
        <f aca="false">DEGREES(ATAN2(COS(RADIANS(P151)),COS(RADIANS(R151))*SIN(RADIANS(P151))))</f>
        <v>67.343688987329</v>
      </c>
      <c r="T151" s="0" t="n">
        <f aca="false">DEGREES(ASIN(SIN(RADIANS(R151))*SIN(RADIANS(P151))))</f>
        <v>21.8029860164011</v>
      </c>
      <c r="U151" s="0" t="n">
        <f aca="false">TAN(RADIANS(R151/2))*TAN(RADIANS(R151/2))</f>
        <v>0.0430217494141908</v>
      </c>
      <c r="V151" s="0" t="n">
        <f aca="false">4*DEGREES(U151*SIN(2*RADIANS(I151))-2*K151*SIN(RADIANS(J151))+4*K151*U151*SIN(RADIANS(J151))*COS(2*RADIANS(I151))-0.5*U151*U151*SIN(4*RADIANS(I151))-1.25*K151*K151*SIN(2*RADIANS(J151)))</f>
        <v>2.44732487684935</v>
      </c>
      <c r="W151" s="0" t="n">
        <f aca="false">DEGREES(ACOS(COS(RADIANS(90.833))/(COS(RADIANS($B$2))*COS(RADIANS(T151)))-TAN(RADIANS($B$2))*TAN(RADIANS(T151))))</f>
        <v>101.708597598704</v>
      </c>
      <c r="X151" s="5" t="n">
        <f aca="false">(720-4*$B$3-V151+$B$4*60)/1440</f>
        <v>0.524594913279966</v>
      </c>
      <c r="Y151" s="5" t="n">
        <f aca="false">(X151*1440-W151*4)/1440</f>
        <v>0.242071031061343</v>
      </c>
      <c r="Z151" s="5" t="n">
        <f aca="false">(X151*1440+W151*4)/1440</f>
        <v>0.807118795498588</v>
      </c>
      <c r="AA151" s="0" t="n">
        <f aca="false">8*W151</f>
        <v>813.668780789633</v>
      </c>
      <c r="AB151" s="0" t="n">
        <f aca="false">MOD(E151*1440+V151+4*$B$3-60*$B$4,1440)</f>
        <v>684.583324876849</v>
      </c>
      <c r="AC151" s="0" t="n">
        <f aca="false">IF(AB151/4&lt;0,AB151/4+180,AB151/4-180)</f>
        <v>-8.85416878078763</v>
      </c>
      <c r="AD151" s="0" t="n">
        <f aca="false">DEGREES(ACOS(SIN(RADIANS($B$2))*SIN(RADIANS(T151))+COS(RADIANS($B$2))*COS(RADIANS(T151))*COS(RADIANS(AC151))))</f>
        <v>8.69562067688085</v>
      </c>
      <c r="AE151" s="0" t="n">
        <f aca="false">90-AD151</f>
        <v>81.3043793231192</v>
      </c>
      <c r="AF151" s="0" t="n">
        <f aca="false">IF(AE151&gt;85,0,IF(AE151&gt;5,58.1/TAN(RADIANS(AE151))-0.07/POWER(TAN(RADIANS(AE151)),3)+0.000086/POWER(TAN(RADIANS(AE151)),5),IF(AE151&gt;-0.575,1735+AE151*(-518.2+AE151*(103.4+AE151*(-12.79+AE151*0.711))),-20.772/TAN(RADIANS(AE151)))))/3600</f>
        <v>0.00246826504876601</v>
      </c>
      <c r="AG151" s="0" t="n">
        <f aca="false">AE151+AF151</f>
        <v>81.3068475881679</v>
      </c>
      <c r="AH151" s="0" t="n">
        <f aca="false">IF(AC151&gt;0,MOD(DEGREES(ACOS(((SIN(RADIANS($B$2))*COS(RADIANS(AD151)))-SIN(RADIANS(T151)))/(COS(RADIANS($B$2))*SIN(RADIANS(AD151)))))+180,360),MOD(540-DEGREES(ACOS(((SIN(RADIANS($B$2))*COS(RADIANS(AD151)))-SIN(RADIANS(T151)))/(COS(RADIANS($B$2))*SIN(RADIANS(AD151))))),360))</f>
        <v>109.045183211707</v>
      </c>
    </row>
    <row r="152" customFormat="false" ht="15" hidden="false" customHeight="false" outlineLevel="0" collapsed="false">
      <c r="D152" s="4" t="n">
        <f aca="false">D151+1</f>
        <v>43616</v>
      </c>
      <c r="E152" s="5" t="n">
        <f aca="false">$B$5</f>
        <v>0.5</v>
      </c>
      <c r="F152" s="6" t="n">
        <f aca="false">D152+2415018.5+E152-$B$4/24</f>
        <v>2458635.25</v>
      </c>
      <c r="G152" s="7" t="n">
        <f aca="false">(F152-2451545)/36525</f>
        <v>0.194120465434634</v>
      </c>
      <c r="I152" s="0" t="n">
        <f aca="false">MOD(280.46646+G152*(36000.76983 + G152*0.0003032),360)</f>
        <v>68.9526668301332</v>
      </c>
      <c r="J152" s="0" t="n">
        <f aca="false">357.52911+G152*(35999.05029 - 0.0001537*G152)</f>
        <v>7345.68150170775</v>
      </c>
      <c r="K152" s="0" t="n">
        <f aca="false">0.016708634-G152*(0.000042037+0.0000001267*G152)</f>
        <v>0.0167004689835895</v>
      </c>
      <c r="L152" s="0" t="n">
        <f aca="false">SIN(RADIANS(J152))*(1.914602-G152*(0.004817+0.000014*G152))+SIN(RADIANS(2*J152))*(0.019993-0.000101*G152)+SIN(RADIANS(3*J152))*0.000289</f>
        <v>1.06059179842585</v>
      </c>
      <c r="M152" s="0" t="n">
        <f aca="false">I152+L152</f>
        <v>70.0132586285591</v>
      </c>
      <c r="N152" s="0" t="n">
        <f aca="false">J152+L152</f>
        <v>7346.74209350618</v>
      </c>
      <c r="O152" s="0" t="n">
        <f aca="false">(1.000001018*(1-K152*K152))/(1+K152*COS(RADIANS(N152)))</f>
        <v>1.01388106997723</v>
      </c>
      <c r="P152" s="0" t="n">
        <f aca="false">M152-0.00569-0.00478*SIN(RADIANS(125.04-1934.136*G152))</f>
        <v>70.0030651636631</v>
      </c>
      <c r="Q152" s="0" t="n">
        <f aca="false">23+(26+((21.448-G152*(46.815+G152*(0.00059-G152*0.001813))))/60)/60</f>
        <v>23.4367667337333</v>
      </c>
      <c r="R152" s="0" t="n">
        <f aca="false">Q152+0.00256*COS(RADIANS(125.04-1934.136*G152))</f>
        <v>23.4359086251359</v>
      </c>
      <c r="S152" s="0" t="n">
        <f aca="false">DEGREES(ATAN2(COS(RADIANS(P152)),COS(RADIANS(R152))*SIN(RADIANS(P152))))</f>
        <v>68.3652687070679</v>
      </c>
      <c r="T152" s="0" t="n">
        <f aca="false">DEGREES(ASIN(SIN(RADIANS(R152))*SIN(RADIANS(P152))))</f>
        <v>21.9467449495473</v>
      </c>
      <c r="U152" s="0" t="n">
        <f aca="false">TAN(RADIANS(R152/2))*TAN(RADIANS(R152/2))</f>
        <v>0.0430217564852865</v>
      </c>
      <c r="V152" s="0" t="n">
        <f aca="false">4*DEGREES(U152*SIN(2*RADIANS(I152))-2*K152*SIN(RADIANS(J152))+4*K152*U152*SIN(RADIANS(J152))*COS(2*RADIANS(I152))-0.5*U152*U152*SIN(4*RADIANS(I152))-1.25*K152*K152*SIN(2*RADIANS(J152)))</f>
        <v>2.30369941482296</v>
      </c>
      <c r="W152" s="0" t="n">
        <f aca="false">DEGREES(ACOS(COS(RADIANS(90.833))/(COS(RADIANS($B$2))*COS(RADIANS(T152)))-TAN(RADIANS($B$2))*TAN(RADIANS(T152))))</f>
        <v>101.788753860714</v>
      </c>
      <c r="X152" s="5" t="n">
        <f aca="false">(720-4*$B$3-V152+$B$4*60)/1440</f>
        <v>0.524694653184151</v>
      </c>
      <c r="Y152" s="5" t="n">
        <f aca="false">(X152*1440-W152*4)/1440</f>
        <v>0.241948114682167</v>
      </c>
      <c r="Z152" s="5" t="n">
        <f aca="false">(X152*1440+W152*4)/1440</f>
        <v>0.807441191686134</v>
      </c>
      <c r="AA152" s="0" t="n">
        <f aca="false">8*W152</f>
        <v>814.310030885712</v>
      </c>
      <c r="AB152" s="0" t="n">
        <f aca="false">MOD(E152*1440+V152+4*$B$3-60*$B$4,1440)</f>
        <v>684.439699414823</v>
      </c>
      <c r="AC152" s="0" t="n">
        <f aca="false">IF(AB152/4&lt;0,AB152/4+180,AB152/4-180)</f>
        <v>-8.89007514629424</v>
      </c>
      <c r="AD152" s="0" t="n">
        <f aca="false">DEGREES(ACOS(SIN(RADIANS($B$2))*SIN(RADIANS(T152))+COS(RADIANS($B$2))*COS(RADIANS(T152))*COS(RADIANS(AC152))))</f>
        <v>8.67242922113274</v>
      </c>
      <c r="AE152" s="0" t="n">
        <f aca="false">90-AD152</f>
        <v>81.3275707788673</v>
      </c>
      <c r="AF152" s="0" t="n">
        <f aca="false">IF(AE152&gt;85,0,IF(AE152&gt;5,58.1/TAN(RADIANS(AE152))-0.07/POWER(TAN(RADIANS(AE152)),3)+0.000086/POWER(TAN(RADIANS(AE152)),5),IF(AE152&gt;-0.575,1735+AE152*(-518.2+AE152*(103.4+AE152*(-12.79+AE152*0.711))),-20.772/TAN(RADIANS(AE152)))))/3600</f>
        <v>0.00246158072623273</v>
      </c>
      <c r="AG152" s="0" t="n">
        <f aca="false">AE152+AF152</f>
        <v>81.3300323595935</v>
      </c>
      <c r="AH152" s="0" t="n">
        <f aca="false">IF(AC152&gt;0,MOD(DEGREES(ACOS(((SIN(RADIANS($B$2))*COS(RADIANS(AD152)))-SIN(RADIANS(T152)))/(COS(RADIANS($B$2))*SIN(RADIANS(AD152)))))+180,360),MOD(540-DEGREES(ACOS(((SIN(RADIANS($B$2))*COS(RADIANS(AD152)))-SIN(RADIANS(T152)))/(COS(RADIANS($B$2))*SIN(RADIANS(AD152))))),360))</f>
        <v>108.079935278109</v>
      </c>
    </row>
    <row r="153" customFormat="false" ht="15" hidden="false" customHeight="false" outlineLevel="0" collapsed="false">
      <c r="D153" s="4" t="n">
        <f aca="false">D152+1</f>
        <v>43617</v>
      </c>
      <c r="E153" s="5" t="n">
        <f aca="false">$B$5</f>
        <v>0.5</v>
      </c>
      <c r="F153" s="6" t="n">
        <f aca="false">D153+2415018.5+E153-$B$4/24</f>
        <v>2458636.25</v>
      </c>
      <c r="G153" s="7" t="n">
        <f aca="false">(F153-2451545)/36525</f>
        <v>0.194147843942505</v>
      </c>
      <c r="I153" s="0" t="n">
        <f aca="false">MOD(280.46646+G153*(36000.76983 + G153*0.0003032),360)</f>
        <v>69.9383141935214</v>
      </c>
      <c r="J153" s="0" t="n">
        <f aca="false">357.52911+G153*(35999.05029 - 0.0001537*G153)</f>
        <v>7346.66710198784</v>
      </c>
      <c r="K153" s="0" t="n">
        <f aca="false">0.016708634-G153*(0.000042037+0.0000001267*G153)</f>
        <v>0.0167004678313323</v>
      </c>
      <c r="L153" s="0" t="n">
        <f aca="false">SIN(RADIANS(J153))*(1.914602-G153*(0.004817+0.000014*G153))+SIN(RADIANS(2*J153))*(0.019993-0.000101*G153)+SIN(RADIANS(3*J153))*0.000289</f>
        <v>1.03350948576869</v>
      </c>
      <c r="M153" s="0" t="n">
        <f aca="false">I153+L153</f>
        <v>70.9718236792901</v>
      </c>
      <c r="N153" s="0" t="n">
        <f aca="false">J153+L153</f>
        <v>7347.70061147361</v>
      </c>
      <c r="O153" s="0" t="n">
        <f aca="false">(1.000001018*(1-K153*K153))/(1+K153*COS(RADIANS(N153)))</f>
        <v>1.01403662143002</v>
      </c>
      <c r="P153" s="0" t="n">
        <f aca="false">M153-0.00569-0.00478*SIN(RADIANS(125.04-1934.136*G153))</f>
        <v>70.9616287354906</v>
      </c>
      <c r="Q153" s="0" t="n">
        <f aca="false">23+(26+((21.448-G153*(46.815+G153*(0.00059-G153*0.001813))))/60)/60</f>
        <v>23.4367663776985</v>
      </c>
      <c r="R153" s="0" t="n">
        <f aca="false">Q153+0.00256*COS(RADIANS(125.04-1934.136*G153))</f>
        <v>23.4359104985849</v>
      </c>
      <c r="S153" s="0" t="n">
        <f aca="false">DEGREES(ATAN2(COS(RADIANS(P153)),COS(RADIANS(R153))*SIN(RADIANS(P153))))</f>
        <v>69.3885521302506</v>
      </c>
      <c r="T153" s="0" t="n">
        <f aca="false">DEGREES(ASIN(SIN(RADIANS(R153))*SIN(RADIANS(P153))))</f>
        <v>22.0841354081243</v>
      </c>
      <c r="U153" s="0" t="n">
        <f aca="false">TAN(RADIANS(R153/2))*TAN(RADIANS(R153/2))</f>
        <v>0.0430217635591504</v>
      </c>
      <c r="V153" s="0" t="n">
        <f aca="false">4*DEGREES(U153*SIN(2*RADIANS(I153))-2*K153*SIN(RADIANS(J153))+4*K153*U153*SIN(RADIANS(J153))*COS(2*RADIANS(I153))-0.5*U153*U153*SIN(4*RADIANS(I153))-1.25*K153*K153*SIN(2*RADIANS(J153)))</f>
        <v>2.15327997646534</v>
      </c>
      <c r="W153" s="0" t="n">
        <f aca="false">DEGREES(ACOS(COS(RADIANS(90.833))/(COS(RADIANS($B$2))*COS(RADIANS(T153)))-TAN(RADIANS($B$2))*TAN(RADIANS(T153))))</f>
        <v>101.865538724551</v>
      </c>
      <c r="X153" s="5" t="n">
        <f aca="false">(720-4*$B$3-V153+$B$4*60)/1440</f>
        <v>0.524799111127455</v>
      </c>
      <c r="Y153" s="5" t="n">
        <f aca="false">(X153*1440-W153*4)/1440</f>
        <v>0.241839281337036</v>
      </c>
      <c r="Z153" s="5" t="n">
        <f aca="false">(X153*1440+W153*4)/1440</f>
        <v>0.807758940917874</v>
      </c>
      <c r="AA153" s="0" t="n">
        <f aca="false">8*W153</f>
        <v>814.924309796407</v>
      </c>
      <c r="AB153" s="0" t="n">
        <f aca="false">MOD(E153*1440+V153+4*$B$3-60*$B$4,1440)</f>
        <v>684.289279976465</v>
      </c>
      <c r="AC153" s="0" t="n">
        <f aca="false">IF(AB153/4&lt;0,AB153/4+180,AB153/4-180)</f>
        <v>-8.92768000588364</v>
      </c>
      <c r="AD153" s="0" t="n">
        <f aca="false">DEGREES(ACOS(SIN(RADIANS($B$2))*SIN(RADIANS(T153))+COS(RADIANS($B$2))*COS(RADIANS(T153))*COS(RADIANS(AC153))))</f>
        <v>8.65533116027604</v>
      </c>
      <c r="AE153" s="0" t="n">
        <f aca="false">90-AD153</f>
        <v>81.344668839724</v>
      </c>
      <c r="AF153" s="0" t="n">
        <f aca="false">IF(AE153&gt;85,0,IF(AE153&gt;5,58.1/TAN(RADIANS(AE153))-0.07/POWER(TAN(RADIANS(AE153)),3)+0.000086/POWER(TAN(RADIANS(AE153)),5),IF(AE153&gt;-0.575,1735+AE153*(-518.2+AE153*(103.4+AE153*(-12.79+AE153*0.711))),-20.772/TAN(RADIANS(AE153)))))/3600</f>
        <v>0.00245665319000712</v>
      </c>
      <c r="AG153" s="0" t="n">
        <f aca="false">AE153+AF153</f>
        <v>81.347125492914</v>
      </c>
      <c r="AH153" s="0" t="n">
        <f aca="false">IF(AC153&gt;0,MOD(DEGREES(ACOS(((SIN(RADIANS($B$2))*COS(RADIANS(AD153)))-SIN(RADIANS(T153)))/(COS(RADIANS($B$2))*SIN(RADIANS(AD153)))))+180,360),MOD(540-DEGREES(ACOS(((SIN(RADIANS($B$2))*COS(RADIANS(AD153)))-SIN(RADIANS(T153)))/(COS(RADIANS($B$2))*SIN(RADIANS(AD153))))),360))</f>
        <v>107.145831016569</v>
      </c>
    </row>
    <row r="154" customFormat="false" ht="15" hidden="false" customHeight="false" outlineLevel="0" collapsed="false">
      <c r="D154" s="4" t="n">
        <f aca="false">D153+1</f>
        <v>43618</v>
      </c>
      <c r="E154" s="5" t="n">
        <f aca="false">$B$5</f>
        <v>0.5</v>
      </c>
      <c r="F154" s="6" t="n">
        <f aca="false">D154+2415018.5+E154-$B$4/24</f>
        <v>2458637.25</v>
      </c>
      <c r="G154" s="7" t="n">
        <f aca="false">(F154-2451545)/36525</f>
        <v>0.194175222450376</v>
      </c>
      <c r="I154" s="0" t="n">
        <f aca="false">MOD(280.46646+G154*(36000.76983 + G154*0.0003032),360)</f>
        <v>70.9239615569086</v>
      </c>
      <c r="J154" s="0" t="n">
        <f aca="false">357.52911+G154*(35999.05029 - 0.0001537*G154)</f>
        <v>7347.65270226793</v>
      </c>
      <c r="K154" s="0" t="n">
        <f aca="false">0.016708634-G154*(0.000042037+0.0000001267*G154)</f>
        <v>0.0167004666790749</v>
      </c>
      <c r="L154" s="0" t="n">
        <f aca="false">SIN(RADIANS(J154))*(1.914602-G154*(0.004817+0.000014*G154))+SIN(RADIANS(2*J154))*(0.019993-0.000101*G154)+SIN(RADIANS(3*J154))*0.000289</f>
        <v>1.00613696593512</v>
      </c>
      <c r="M154" s="0" t="n">
        <f aca="false">I154+L154</f>
        <v>71.9300985228437</v>
      </c>
      <c r="N154" s="0" t="n">
        <f aca="false">J154+L154</f>
        <v>7348.65883923387</v>
      </c>
      <c r="O154" s="0" t="n">
        <f aca="false">(1.000001018*(1-K154*K154))/(1+K154*COS(RADIANS(N154)))</f>
        <v>1.01418811064132</v>
      </c>
      <c r="P154" s="0" t="n">
        <f aca="false">M154-0.00569-0.00478*SIN(RADIANS(125.04-1934.136*G154))</f>
        <v>71.9199021039888</v>
      </c>
      <c r="Q154" s="0" t="n">
        <f aca="false">23+(26+((21.448-G154*(46.815+G154*(0.00059-G154*0.001813))))/60)/60</f>
        <v>23.4367660216636</v>
      </c>
      <c r="R154" s="0" t="n">
        <f aca="false">Q154+0.00256*COS(RADIANS(125.04-1934.136*G154))</f>
        <v>23.435912372765</v>
      </c>
      <c r="S154" s="0" t="n">
        <f aca="false">DEGREES(ATAN2(COS(RADIANS(P154)),COS(RADIANS(R154))*SIN(RADIANS(P154))))</f>
        <v>70.413471547249</v>
      </c>
      <c r="T154" s="0" t="n">
        <f aca="false">DEGREES(ASIN(SIN(RADIANS(R154))*SIN(RADIANS(P154))))</f>
        <v>22.215108217763</v>
      </c>
      <c r="U154" s="0" t="n">
        <f aca="false">TAN(RADIANS(R154/2))*TAN(RADIANS(R154/2))</f>
        <v>0.0430217706357754</v>
      </c>
      <c r="V154" s="0" t="n">
        <f aca="false">4*DEGREES(U154*SIN(2*RADIANS(I154))-2*K154*SIN(RADIANS(J154))+4*K154*U154*SIN(RADIANS(J154))*COS(2*RADIANS(I154))-0.5*U154*U154*SIN(4*RADIANS(I154))-1.25*K154*K154*SIN(2*RADIANS(J154)))</f>
        <v>1.99633719823158</v>
      </c>
      <c r="W154" s="0" t="n">
        <f aca="false">DEGREES(ACOS(COS(RADIANS(90.833))/(COS(RADIANS($B$2))*COS(RADIANS(T154)))-TAN(RADIANS($B$2))*TAN(RADIANS(T154))))</f>
        <v>101.938901728036</v>
      </c>
      <c r="X154" s="5" t="n">
        <f aca="false">(720-4*$B$3-V154+$B$4*60)/1440</f>
        <v>0.524908099167895</v>
      </c>
      <c r="Y154" s="5" t="n">
        <f aca="false">(X154*1440-W154*4)/1440</f>
        <v>0.241744483256685</v>
      </c>
      <c r="Z154" s="5" t="n">
        <f aca="false">(X154*1440+W154*4)/1440</f>
        <v>0.808071715079105</v>
      </c>
      <c r="AA154" s="0" t="n">
        <f aca="false">8*W154</f>
        <v>815.511213824284</v>
      </c>
      <c r="AB154" s="0" t="n">
        <f aca="false">MOD(E154*1440+V154+4*$B$3-60*$B$4,1440)</f>
        <v>684.132337198232</v>
      </c>
      <c r="AC154" s="0" t="n">
        <f aca="false">IF(AB154/4&lt;0,AB154/4+180,AB154/4-180)</f>
        <v>-8.96691570044209</v>
      </c>
      <c r="AD154" s="0" t="n">
        <f aca="false">DEGREES(ACOS(SIN(RADIANS($B$2))*SIN(RADIANS(T154))+COS(RADIANS($B$2))*COS(RADIANS(T154))*COS(RADIANS(AC154))))</f>
        <v>8.64403671536088</v>
      </c>
      <c r="AE154" s="0" t="n">
        <f aca="false">90-AD154</f>
        <v>81.3559632846391</v>
      </c>
      <c r="AF154" s="0" t="n">
        <f aca="false">IF(AE154&gt;85,0,IF(AE154&gt;5,58.1/TAN(RADIANS(AE154))-0.07/POWER(TAN(RADIANS(AE154)),3)+0.000086/POWER(TAN(RADIANS(AE154)),5),IF(AE154&gt;-0.575,1735+AE154*(-518.2+AE154*(103.4+AE154*(-12.79+AE154*0.711))),-20.772/TAN(RADIANS(AE154)))))/3600</f>
        <v>0.00245339845816911</v>
      </c>
      <c r="AG154" s="0" t="n">
        <f aca="false">AE154+AF154</f>
        <v>81.3584166830973</v>
      </c>
      <c r="AH154" s="0" t="n">
        <f aca="false">IF(AC154&gt;0,MOD(DEGREES(ACOS(((SIN(RADIANS($B$2))*COS(RADIANS(AD154)))-SIN(RADIANS(T154)))/(COS(RADIANS($B$2))*SIN(RADIANS(AD154)))))+180,360),MOD(540-DEGREES(ACOS(((SIN(RADIANS($B$2))*COS(RADIANS(AD154)))-SIN(RADIANS(T154)))/(COS(RADIANS($B$2))*SIN(RADIANS(AD154))))),360))</f>
        <v>106.245174184696</v>
      </c>
    </row>
    <row r="155" customFormat="false" ht="15" hidden="false" customHeight="false" outlineLevel="0" collapsed="false">
      <c r="D155" s="4" t="n">
        <f aca="false">D154+1</f>
        <v>43619</v>
      </c>
      <c r="E155" s="5" t="n">
        <f aca="false">$B$5</f>
        <v>0.5</v>
      </c>
      <c r="F155" s="6" t="n">
        <f aca="false">D155+2415018.5+E155-$B$4/24</f>
        <v>2458638.25</v>
      </c>
      <c r="G155" s="7" t="n">
        <f aca="false">(F155-2451545)/36525</f>
        <v>0.194202600958248</v>
      </c>
      <c r="I155" s="0" t="n">
        <f aca="false">MOD(280.46646+G155*(36000.76983 + G155*0.0003032),360)</f>
        <v>71.9096089202967</v>
      </c>
      <c r="J155" s="0" t="n">
        <f aca="false">357.52911+G155*(35999.05029 - 0.0001537*G155)</f>
        <v>7348.63830254802</v>
      </c>
      <c r="K155" s="0" t="n">
        <f aca="false">0.016708634-G155*(0.000042037+0.0000001267*G155)</f>
        <v>0.0167004655268173</v>
      </c>
      <c r="L155" s="0" t="n">
        <f aca="false">SIN(RADIANS(J155))*(1.914602-G155*(0.004817+0.000014*G155))+SIN(RADIANS(2*J155))*(0.019993-0.000101*G155)+SIN(RADIANS(3*J155))*0.000289</f>
        <v>0.978482082094813</v>
      </c>
      <c r="M155" s="0" t="n">
        <f aca="false">I155+L155</f>
        <v>72.8880910023915</v>
      </c>
      <c r="N155" s="0" t="n">
        <f aca="false">J155+L155</f>
        <v>7349.61678463012</v>
      </c>
      <c r="O155" s="0" t="n">
        <f aca="false">(1.000001018*(1-K155*K155))/(1+K155*COS(RADIANS(N155)))</f>
        <v>1.01433549646067</v>
      </c>
      <c r="P155" s="0" t="n">
        <f aca="false">M155-0.00569-0.00478*SIN(RADIANS(125.04-1934.136*G155))</f>
        <v>72.8778931123305</v>
      </c>
      <c r="Q155" s="0" t="n">
        <f aca="false">23+(26+((21.448-G155*(46.815+G155*(0.00059-G155*0.001813))))/60)/60</f>
        <v>23.4367656656287</v>
      </c>
      <c r="R155" s="0" t="n">
        <f aca="false">Q155+0.00256*COS(RADIANS(125.04-1934.136*G155))</f>
        <v>23.4359142476743</v>
      </c>
      <c r="S155" s="0" t="n">
        <f aca="false">DEGREES(ATAN2(COS(RADIANS(P155)),COS(RADIANS(R155))*SIN(RADIANS(P155))))</f>
        <v>71.4399564402854</v>
      </c>
      <c r="T155" s="0" t="n">
        <f aca="false">DEGREES(ASIN(SIN(RADIANS(R155))*SIN(RADIANS(P155))))</f>
        <v>22.3396163681617</v>
      </c>
      <c r="U155" s="0" t="n">
        <f aca="false">TAN(RADIANS(R155/2))*TAN(RADIANS(R155/2))</f>
        <v>0.0430217777151543</v>
      </c>
      <c r="V155" s="0" t="n">
        <f aca="false">4*DEGREES(U155*SIN(2*RADIANS(I155))-2*K155*SIN(RADIANS(J155))+4*K155*U155*SIN(RADIANS(J155))*COS(2*RADIANS(I155))-0.5*U155*U155*SIN(4*RADIANS(I155))-1.25*K155*K155*SIN(2*RADIANS(J155)))</f>
        <v>1.83315280089836</v>
      </c>
      <c r="W155" s="0" t="n">
        <f aca="false">DEGREES(ACOS(COS(RADIANS(90.833))/(COS(RADIANS($B$2))*COS(RADIANS(T155)))-TAN(RADIANS($B$2))*TAN(RADIANS(T155))))</f>
        <v>102.008794113654</v>
      </c>
      <c r="X155" s="5" t="n">
        <f aca="false">(720-4*$B$3-V155+$B$4*60)/1440</f>
        <v>0.525021421666043</v>
      </c>
      <c r="Y155" s="5" t="n">
        <f aca="false">(X155*1440-W155*4)/1440</f>
        <v>0.241663660239226</v>
      </c>
      <c r="Z155" s="5" t="n">
        <f aca="false">(X155*1440+W155*4)/1440</f>
        <v>0.808379183092859</v>
      </c>
      <c r="AA155" s="0" t="n">
        <f aca="false">8*W155</f>
        <v>816.070352909232</v>
      </c>
      <c r="AB155" s="0" t="n">
        <f aca="false">MOD(E155*1440+V155+4*$B$3-60*$B$4,1440)</f>
        <v>683.969152800898</v>
      </c>
      <c r="AC155" s="0" t="n">
        <f aca="false">IF(AB155/4&lt;0,AB155/4+180,AB155/4-180)</f>
        <v>-9.00771179977539</v>
      </c>
      <c r="AD155" s="0" t="n">
        <f aca="false">DEGREES(ACOS(SIN(RADIANS($B$2))*SIN(RADIANS(T155))+COS(RADIANS($B$2))*COS(RADIANS(T155))*COS(RADIANS(AC155))))</f>
        <v>8.63825099330473</v>
      </c>
      <c r="AE155" s="0" t="n">
        <f aca="false">90-AD155</f>
        <v>81.3617490066953</v>
      </c>
      <c r="AF155" s="0" t="n">
        <f aca="false">IF(AE155&gt;85,0,IF(AE155&gt;5,58.1/TAN(RADIANS(AE155))-0.07/POWER(TAN(RADIANS(AE155)),3)+0.000086/POWER(TAN(RADIANS(AE155)),5),IF(AE155&gt;-0.575,1735+AE155*(-518.2+AE155*(103.4+AE155*(-12.79+AE155*0.711))),-20.772/TAN(RADIANS(AE155)))))/3600</f>
        <v>0.00245173125597187</v>
      </c>
      <c r="AG155" s="0" t="n">
        <f aca="false">AE155+AF155</f>
        <v>81.3642007379513</v>
      </c>
      <c r="AH155" s="0" t="n">
        <f aca="false">IF(AC155&gt;0,MOD(DEGREES(ACOS(((SIN(RADIANS($B$2))*COS(RADIANS(AD155)))-SIN(RADIANS(T155)))/(COS(RADIANS($B$2))*SIN(RADIANS(AD155)))))+180,360),MOD(540-DEGREES(ACOS(((SIN(RADIANS($B$2))*COS(RADIANS(AD155)))-SIN(RADIANS(T155)))/(COS(RADIANS($B$2))*SIN(RADIANS(AD155))))),360))</f>
        <v>105.380069539235</v>
      </c>
    </row>
    <row r="156" customFormat="false" ht="15" hidden="false" customHeight="false" outlineLevel="0" collapsed="false">
      <c r="D156" s="4" t="n">
        <f aca="false">D155+1</f>
        <v>43620</v>
      </c>
      <c r="E156" s="5" t="n">
        <f aca="false">$B$5</f>
        <v>0.5</v>
      </c>
      <c r="F156" s="6" t="n">
        <f aca="false">D156+2415018.5+E156-$B$4/24</f>
        <v>2458639.25</v>
      </c>
      <c r="G156" s="7" t="n">
        <f aca="false">(F156-2451545)/36525</f>
        <v>0.194229979466119</v>
      </c>
      <c r="I156" s="0" t="n">
        <f aca="false">MOD(280.46646+G156*(36000.76983 + G156*0.0003032),360)</f>
        <v>72.8952562836857</v>
      </c>
      <c r="J156" s="0" t="n">
        <f aca="false">357.52911+G156*(35999.05029 - 0.0001537*G156)</f>
        <v>7349.62390282811</v>
      </c>
      <c r="K156" s="0" t="n">
        <f aca="false">0.016708634-G156*(0.000042037+0.0000001267*G156)</f>
        <v>0.0167004643745596</v>
      </c>
      <c r="L156" s="0" t="n">
        <f aca="false">SIN(RADIANS(J156))*(1.914602-G156*(0.004817+0.000014*G156))+SIN(RADIANS(2*J156))*(0.019993-0.000101*G156)+SIN(RADIANS(3*J156))*0.000289</f>
        <v>0.950552743806827</v>
      </c>
      <c r="M156" s="0" t="n">
        <f aca="false">I156+L156</f>
        <v>73.8458090274926</v>
      </c>
      <c r="N156" s="0" t="n">
        <f aca="false">J156+L156</f>
        <v>7350.57445557192</v>
      </c>
      <c r="O156" s="0" t="n">
        <f aca="false">(1.000001018*(1-K156*K156))/(1+K156*COS(RADIANS(N156)))</f>
        <v>1.01447873888821</v>
      </c>
      <c r="P156" s="0" t="n">
        <f aca="false">M156-0.00569-0.00478*SIN(RADIANS(125.04-1934.136*G156))</f>
        <v>73.8356096700759</v>
      </c>
      <c r="Q156" s="0" t="n">
        <f aca="false">23+(26+((21.448-G156*(46.815+G156*(0.00059-G156*0.001813))))/60)/60</f>
        <v>23.4367653095939</v>
      </c>
      <c r="R156" s="0" t="n">
        <f aca="false">Q156+0.00256*COS(RADIANS(125.04-1934.136*G156))</f>
        <v>23.4359161233108</v>
      </c>
      <c r="S156" s="0" t="n">
        <f aca="false">DEGREES(ATAN2(COS(RADIANS(P156)),COS(RADIANS(R156))*SIN(RADIANS(P156))))</f>
        <v>72.4679335784757</v>
      </c>
      <c r="T156" s="0" t="n">
        <f aca="false">DEGREES(ASIN(SIN(RADIANS(R156))*SIN(RADIANS(P156))))</f>
        <v>22.4576150667865</v>
      </c>
      <c r="U156" s="0" t="n">
        <f aca="false">TAN(RADIANS(R156/2))*TAN(RADIANS(R156/2))</f>
        <v>0.0430217847972798</v>
      </c>
      <c r="V156" s="0" t="n">
        <f aca="false">4*DEGREES(U156*SIN(2*RADIANS(I156))-2*K156*SIN(RADIANS(J156))+4*K156*U156*SIN(RADIANS(J156))*COS(2*RADIANS(I156))-0.5*U156*U156*SIN(4*RADIANS(I156))-1.25*K156*K156*SIN(2*RADIANS(J156)))</f>
        <v>1.66401919943217</v>
      </c>
      <c r="W156" s="0" t="n">
        <f aca="false">DEGREES(ACOS(COS(RADIANS(90.833))/(COS(RADIANS($B$2))*COS(RADIANS(T156)))-TAN(RADIANS($B$2))*TAN(RADIANS(T156))))</f>
        <v>102.075168941713</v>
      </c>
      <c r="X156" s="5" t="n">
        <f aca="false">(720-4*$B$3-V156+$B$4*60)/1440</f>
        <v>0.52513887555595</v>
      </c>
      <c r="Y156" s="5" t="n">
        <f aca="false">(X156*1440-W156*4)/1440</f>
        <v>0.241596739606748</v>
      </c>
      <c r="Z156" s="5" t="n">
        <f aca="false">(X156*1440+W156*4)/1440</f>
        <v>0.808681011505152</v>
      </c>
      <c r="AA156" s="0" t="n">
        <f aca="false">8*W156</f>
        <v>816.601351533701</v>
      </c>
      <c r="AB156" s="0" t="n">
        <f aca="false">MOD(E156*1440+V156+4*$B$3-60*$B$4,1440)</f>
        <v>683.800019199432</v>
      </c>
      <c r="AC156" s="0" t="n">
        <f aca="false">IF(AB156/4&lt;0,AB156/4+180,AB156/4-180)</f>
        <v>-9.04999520014195</v>
      </c>
      <c r="AD156" s="0" t="n">
        <f aca="false">DEGREES(ACOS(SIN(RADIANS($B$2))*SIN(RADIANS(T156))+COS(RADIANS($B$2))*COS(RADIANS(T156))*COS(RADIANS(AC156))))</f>
        <v>8.63767630305738</v>
      </c>
      <c r="AE156" s="0" t="n">
        <f aca="false">90-AD156</f>
        <v>81.3623236969426</v>
      </c>
      <c r="AF156" s="0" t="n">
        <f aca="false">IF(AE156&gt;85,0,IF(AE156&gt;5,58.1/TAN(RADIANS(AE156))-0.07/POWER(TAN(RADIANS(AE156)),3)+0.000086/POWER(TAN(RADIANS(AE156)),5),IF(AE156&gt;-0.575,1735+AE156*(-518.2+AE156*(103.4+AE156*(-12.79+AE156*0.711))),-20.772/TAN(RADIANS(AE156)))))/3600</f>
        <v>0.00245156565715256</v>
      </c>
      <c r="AG156" s="0" t="n">
        <f aca="false">AE156+AF156</f>
        <v>81.3647752625998</v>
      </c>
      <c r="AH156" s="0" t="n">
        <f aca="false">IF(AC156&gt;0,MOD(DEGREES(ACOS(((SIN(RADIANS($B$2))*COS(RADIANS(AD156)))-SIN(RADIANS(T156)))/(COS(RADIANS($B$2))*SIN(RADIANS(AD156)))))+180,360),MOD(540-DEGREES(ACOS(((SIN(RADIANS($B$2))*COS(RADIANS(AD156)))-SIN(RADIANS(T156)))/(COS(RADIANS($B$2))*SIN(RADIANS(AD156))))),360))</f>
        <v>104.552415548584</v>
      </c>
    </row>
    <row r="157" customFormat="false" ht="15" hidden="false" customHeight="false" outlineLevel="0" collapsed="false">
      <c r="D157" s="4" t="n">
        <f aca="false">D156+1</f>
        <v>43621</v>
      </c>
      <c r="E157" s="5" t="n">
        <f aca="false">$B$5</f>
        <v>0.5</v>
      </c>
      <c r="F157" s="6" t="n">
        <f aca="false">D157+2415018.5+E157-$B$4/24</f>
        <v>2458640.25</v>
      </c>
      <c r="G157" s="7" t="n">
        <f aca="false">(F157-2451545)/36525</f>
        <v>0.19425735797399</v>
      </c>
      <c r="I157" s="0" t="n">
        <f aca="false">MOD(280.46646+G157*(36000.76983 + G157*0.0003032),360)</f>
        <v>73.8809036470748</v>
      </c>
      <c r="J157" s="0" t="n">
        <f aca="false">357.52911+G157*(35999.05029 - 0.0001537*G157)</f>
        <v>7350.6095031082</v>
      </c>
      <c r="K157" s="0" t="n">
        <f aca="false">0.016708634-G157*(0.000042037+0.0000001267*G157)</f>
        <v>0.0167004632223016</v>
      </c>
      <c r="L157" s="0" t="n">
        <f aca="false">SIN(RADIANS(J157))*(1.914602-G157*(0.004817+0.000014*G157))+SIN(RADIANS(2*J157))*(0.019993-0.000101*G157)+SIN(RADIANS(3*J157))*0.000289</f>
        <v>0.922356925008052</v>
      </c>
      <c r="M157" s="0" t="n">
        <f aca="false">I157+L157</f>
        <v>74.8032605720828</v>
      </c>
      <c r="N157" s="0" t="n">
        <f aca="false">J157+L157</f>
        <v>7351.53186003321</v>
      </c>
      <c r="O157" s="0" t="n">
        <f aca="false">(1.000001018*(1-K157*K157))/(1+K157*COS(RADIANS(N157)))</f>
        <v>1.01461779908251</v>
      </c>
      <c r="P157" s="0" t="n">
        <f aca="false">M157-0.00569-0.00478*SIN(RADIANS(125.04-1934.136*G157))</f>
        <v>74.7930597511624</v>
      </c>
      <c r="Q157" s="0" t="n">
        <f aca="false">23+(26+((21.448-G157*(46.815+G157*(0.00059-G157*0.001813))))/60)/60</f>
        <v>23.436764953559</v>
      </c>
      <c r="R157" s="0" t="n">
        <f aca="false">Q157+0.00256*COS(RADIANS(125.04-1934.136*G157))</f>
        <v>23.4359179996727</v>
      </c>
      <c r="S157" s="0" t="n">
        <f aca="false">DEGREES(ATAN2(COS(RADIANS(P157)),COS(RADIANS(R157))*SIN(RADIANS(P157))))</f>
        <v>73.4973271200302</v>
      </c>
      <c r="T157" s="0" t="n">
        <f aca="false">DEGREES(ASIN(SIN(RADIANS(R157))*SIN(RADIANS(P157))))</f>
        <v>22.5690617908427</v>
      </c>
      <c r="U157" s="0" t="n">
        <f aca="false">TAN(RADIANS(R157/2))*TAN(RADIANS(R157/2))</f>
        <v>0.0430217918821448</v>
      </c>
      <c r="V157" s="0" t="n">
        <f aca="false">4*DEGREES(U157*SIN(2*RADIANS(I157))-2*K157*SIN(RADIANS(J157))+4*K157*U157*SIN(RADIANS(J157))*COS(2*RADIANS(I157))-0.5*U157*U157*SIN(4*RADIANS(I157))-1.25*K157*K157*SIN(2*RADIANS(J157)))</f>
        <v>1.48923908675293</v>
      </c>
      <c r="W157" s="0" t="n">
        <f aca="false">DEGREES(ACOS(COS(RADIANS(90.833))/(COS(RADIANS($B$2))*COS(RADIANS(T157)))-TAN(RADIANS($B$2))*TAN(RADIANS(T157))))</f>
        <v>102.137981201255</v>
      </c>
      <c r="X157" s="5" t="n">
        <f aca="false">(720-4*$B$3-V157+$B$4*60)/1440</f>
        <v>0.525260250634199</v>
      </c>
      <c r="Y157" s="5" t="n">
        <f aca="false">(X157*1440-W157*4)/1440</f>
        <v>0.241543636186268</v>
      </c>
      <c r="Z157" s="5" t="n">
        <f aca="false">(X157*1440+W157*4)/1440</f>
        <v>0.808976865082131</v>
      </c>
      <c r="AA157" s="0" t="n">
        <f aca="false">8*W157</f>
        <v>817.103849610044</v>
      </c>
      <c r="AB157" s="0" t="n">
        <f aca="false">MOD(E157*1440+V157+4*$B$3-60*$B$4,1440)</f>
        <v>683.625239086753</v>
      </c>
      <c r="AC157" s="0" t="n">
        <f aca="false">IF(AB157/4&lt;0,AB157/4+180,AB157/4-180)</f>
        <v>-9.09369022831174</v>
      </c>
      <c r="AD157" s="0" t="n">
        <f aca="false">DEGREES(ACOS(SIN(RADIANS($B$2))*SIN(RADIANS(T157))+COS(RADIANS($B$2))*COS(RADIANS(T157))*COS(RADIANS(AC157))))</f>
        <v>8.64201439796091</v>
      </c>
      <c r="AE157" s="0" t="n">
        <f aca="false">90-AD157</f>
        <v>81.3579856020391</v>
      </c>
      <c r="AF157" s="0" t="n">
        <f aca="false">IF(AE157&gt;85,0,IF(AE157&gt;5,58.1/TAN(RADIANS(AE157))-0.07/POWER(TAN(RADIANS(AE157)),3)+0.000086/POWER(TAN(RADIANS(AE157)),5),IF(AE157&gt;-0.575,1735+AE157*(-518.2+AE157*(103.4+AE157*(-12.79+AE157*0.711))),-20.772/TAN(RADIANS(AE157)))))/3600</f>
        <v>0.0024528157054008</v>
      </c>
      <c r="AG157" s="0" t="n">
        <f aca="false">AE157+AF157</f>
        <v>81.3604384177445</v>
      </c>
      <c r="AH157" s="0" t="n">
        <f aca="false">IF(AC157&gt;0,MOD(DEGREES(ACOS(((SIN(RADIANS($B$2))*COS(RADIANS(AD157)))-SIN(RADIANS(T157)))/(COS(RADIANS($B$2))*SIN(RADIANS(AD157)))))+180,360),MOD(540-DEGREES(ACOS(((SIN(RADIANS($B$2))*COS(RADIANS(AD157)))-SIN(RADIANS(T157)))/(COS(RADIANS($B$2))*SIN(RADIANS(AD157))))),360))</f>
        <v>103.763900900283</v>
      </c>
    </row>
    <row r="158" customFormat="false" ht="15" hidden="false" customHeight="false" outlineLevel="0" collapsed="false">
      <c r="D158" s="4" t="n">
        <f aca="false">D157+1</f>
        <v>43622</v>
      </c>
      <c r="E158" s="5" t="n">
        <f aca="false">$B$5</f>
        <v>0.5</v>
      </c>
      <c r="F158" s="6" t="n">
        <f aca="false">D158+2415018.5+E158-$B$4/24</f>
        <v>2458641.25</v>
      </c>
      <c r="G158" s="7" t="n">
        <f aca="false">(F158-2451545)/36525</f>
        <v>0.194284736481862</v>
      </c>
      <c r="I158" s="0" t="n">
        <f aca="false">MOD(280.46646+G158*(36000.76983 + G158*0.0003032),360)</f>
        <v>74.8665510104647</v>
      </c>
      <c r="J158" s="0" t="n">
        <f aca="false">357.52911+G158*(35999.05029 - 0.0001537*G158)</f>
        <v>7351.59510338829</v>
      </c>
      <c r="K158" s="0" t="n">
        <f aca="false">0.016708634-G158*(0.000042037+0.0000001267*G158)</f>
        <v>0.0167004620700435</v>
      </c>
      <c r="L158" s="0" t="n">
        <f aca="false">SIN(RADIANS(J158))*(1.914602-G158*(0.004817+0.000014*G158))+SIN(RADIANS(2*J158))*(0.019993-0.000101*G158)+SIN(RADIANS(3*J158))*0.000289</f>
        <v>0.893902661999686</v>
      </c>
      <c r="M158" s="0" t="n">
        <f aca="false">I158+L158</f>
        <v>75.7604536724644</v>
      </c>
      <c r="N158" s="0" t="n">
        <f aca="false">J158+L158</f>
        <v>7352.48900605029</v>
      </c>
      <c r="O158" s="0" t="n">
        <f aca="false">(1.000001018*(1-K158*K158))/(1+K158*COS(RADIANS(N158)))</f>
        <v>1.01475263936822</v>
      </c>
      <c r="P158" s="0" t="n">
        <f aca="false">M158-0.00569-0.00478*SIN(RADIANS(125.04-1934.136*G158))</f>
        <v>75.7502513918932</v>
      </c>
      <c r="Q158" s="0" t="n">
        <f aca="false">23+(26+((21.448-G158*(46.815+G158*(0.00059-G158*0.001813))))/60)/60</f>
        <v>23.4367645975241</v>
      </c>
      <c r="R158" s="0" t="n">
        <f aca="false">Q158+0.00256*COS(RADIANS(125.04-1934.136*G158))</f>
        <v>23.435919876758</v>
      </c>
      <c r="S158" s="0" t="n">
        <f aca="false">DEGREES(ATAN2(COS(RADIANS(P158)),COS(RADIANS(R158))*SIN(RADIANS(P158))))</f>
        <v>74.5280587214648</v>
      </c>
      <c r="T158" s="0" t="n">
        <f aca="false">DEGREES(ASIN(SIN(RADIANS(R158))*SIN(RADIANS(P158))))</f>
        <v>22.6739163373345</v>
      </c>
      <c r="U158" s="0" t="n">
        <f aca="false">TAN(RADIANS(R158/2))*TAN(RADIANS(R158/2))</f>
        <v>0.043021798969742</v>
      </c>
      <c r="V158" s="0" t="n">
        <f aca="false">4*DEGREES(U158*SIN(2*RADIANS(I158))-2*K158*SIN(RADIANS(J158))+4*K158*U158*SIN(RADIANS(J158))*COS(2*RADIANS(I158))-0.5*U158*U158*SIN(4*RADIANS(I158))-1.25*K158*K158*SIN(2*RADIANS(J158)))</f>
        <v>1.30912499214431</v>
      </c>
      <c r="W158" s="0" t="n">
        <f aca="false">DEGREES(ACOS(COS(RADIANS(90.833))/(COS(RADIANS($B$2))*COS(RADIANS(T158)))-TAN(RADIANS($B$2))*TAN(RADIANS(T158))))</f>
        <v>102.197187918235</v>
      </c>
      <c r="X158" s="5" t="n">
        <f aca="false">(720-4*$B$3-V158+$B$4*60)/1440</f>
        <v>0.525385329866567</v>
      </c>
      <c r="Y158" s="5" t="n">
        <f aca="false">(X158*1440-W158*4)/1440</f>
        <v>0.241504252315913</v>
      </c>
      <c r="Z158" s="5" t="n">
        <f aca="false">(X158*1440+W158*4)/1440</f>
        <v>0.80926640741722</v>
      </c>
      <c r="AA158" s="0" t="n">
        <f aca="false">8*W158</f>
        <v>817.577503345882</v>
      </c>
      <c r="AB158" s="0" t="n">
        <f aca="false">MOD(E158*1440+V158+4*$B$3-60*$B$4,1440)</f>
        <v>683.445124992144</v>
      </c>
      <c r="AC158" s="0" t="n">
        <f aca="false">IF(AB158/4&lt;0,AB158/4+180,AB158/4-180)</f>
        <v>-9.13871875196389</v>
      </c>
      <c r="AD158" s="0" t="n">
        <f aca="false">DEGREES(ACOS(SIN(RADIANS($B$2))*SIN(RADIANS(T158))+COS(RADIANS($B$2))*COS(RADIANS(T158))*COS(RADIANS(AC158))))</f>
        <v>8.65096861223395</v>
      </c>
      <c r="AE158" s="0" t="n">
        <f aca="false">90-AD158</f>
        <v>81.349031387766</v>
      </c>
      <c r="AF158" s="0" t="n">
        <f aca="false">IF(AE158&gt;85,0,IF(AE158&gt;5,58.1/TAN(RADIANS(AE158))-0.07/POWER(TAN(RADIANS(AE158)),3)+0.000086/POWER(TAN(RADIANS(AE158)),5),IF(AE158&gt;-0.575,1735+AE158*(-518.2+AE158*(103.4+AE158*(-12.79+AE158*0.711))),-20.772/TAN(RADIANS(AE158)))))/3600</f>
        <v>0.00245539600698613</v>
      </c>
      <c r="AG158" s="0" t="n">
        <f aca="false">AE158+AF158</f>
        <v>81.351486783773</v>
      </c>
      <c r="AH158" s="0" t="n">
        <f aca="false">IF(AC158&gt;0,MOD(DEGREES(ACOS(((SIN(RADIANS($B$2))*COS(RADIANS(AD158)))-SIN(RADIANS(T158)))/(COS(RADIANS($B$2))*SIN(RADIANS(AD158)))))+180,360),MOD(540-DEGREES(ACOS(((SIN(RADIANS($B$2))*COS(RADIANS(AD158)))-SIN(RADIANS(T158)))/(COS(RADIANS($B$2))*SIN(RADIANS(AD158))))),360))</f>
        <v>103.016004521111</v>
      </c>
    </row>
    <row r="159" customFormat="false" ht="15" hidden="false" customHeight="false" outlineLevel="0" collapsed="false">
      <c r="D159" s="4" t="n">
        <f aca="false">D158+1</f>
        <v>43623</v>
      </c>
      <c r="E159" s="5" t="n">
        <f aca="false">$B$5</f>
        <v>0.5</v>
      </c>
      <c r="F159" s="6" t="n">
        <f aca="false">D159+2415018.5+E159-$B$4/24</f>
        <v>2458642.25</v>
      </c>
      <c r="G159" s="7" t="n">
        <f aca="false">(F159-2451545)/36525</f>
        <v>0.194312114989733</v>
      </c>
      <c r="I159" s="0" t="n">
        <f aca="false">MOD(280.46646+G159*(36000.76983 + G159*0.0003032),360)</f>
        <v>75.8521983738538</v>
      </c>
      <c r="J159" s="0" t="n">
        <f aca="false">357.52911+G159*(35999.05029 - 0.0001537*G159)</f>
        <v>7352.58070366838</v>
      </c>
      <c r="K159" s="0" t="n">
        <f aca="false">0.016708634-G159*(0.000042037+0.0000001267*G159)</f>
        <v>0.0167004609177852</v>
      </c>
      <c r="L159" s="0" t="n">
        <f aca="false">SIN(RADIANS(J159))*(1.914602-G159*(0.004817+0.000014*G159))+SIN(RADIANS(2*J159))*(0.019993-0.000101*G159)+SIN(RADIANS(3*J159))*0.000289</f>
        <v>0.865198051432044</v>
      </c>
      <c r="M159" s="0" t="n">
        <f aca="false">I159+L159</f>
        <v>76.7173964252858</v>
      </c>
      <c r="N159" s="0" t="n">
        <f aca="false">J159+L159</f>
        <v>7353.44590171982</v>
      </c>
      <c r="O159" s="0" t="n">
        <f aca="false">(1.000001018*(1-K159*K159))/(1+K159*COS(RADIANS(N159)))</f>
        <v>1.01488322324334</v>
      </c>
      <c r="P159" s="0" t="n">
        <f aca="false">M159-0.00569-0.00478*SIN(RADIANS(125.04-1934.136*G159))</f>
        <v>76.7071926889181</v>
      </c>
      <c r="Q159" s="0" t="n">
        <f aca="false">23+(26+((21.448-G159*(46.815+G159*(0.00059-G159*0.001813))))/60)/60</f>
        <v>23.4367642414893</v>
      </c>
      <c r="R159" s="0" t="n">
        <f aca="false">Q159+0.00256*COS(RADIANS(125.04-1934.136*G159))</f>
        <v>23.4359217545649</v>
      </c>
      <c r="S159" s="0" t="n">
        <f aca="false">DEGREES(ATAN2(COS(RADIANS(P159)),COS(RADIANS(R159))*SIN(RADIANS(P159))))</f>
        <v>75.5600476536331</v>
      </c>
      <c r="T159" s="0" t="n">
        <f aca="false">DEGREES(ASIN(SIN(RADIANS(R159))*SIN(RADIANS(P159))))</f>
        <v>22.7721408710346</v>
      </c>
      <c r="U159" s="0" t="n">
        <f aca="false">TAN(RADIANS(R159/2))*TAN(RADIANS(R159/2))</f>
        <v>0.0430218060600643</v>
      </c>
      <c r="V159" s="0" t="n">
        <f aca="false">4*DEGREES(U159*SIN(2*RADIANS(I159))-2*K159*SIN(RADIANS(J159))+4*K159*U159*SIN(RADIANS(J159))*COS(2*RADIANS(I159))-0.5*U159*U159*SIN(4*RADIANS(I159))-1.25*K159*K159*SIN(2*RADIANS(J159)))</f>
        <v>1.1239988151612</v>
      </c>
      <c r="W159" s="0" t="n">
        <f aca="false">DEGREES(ACOS(COS(RADIANS(90.833))/(COS(RADIANS($B$2))*COS(RADIANS(T159)))-TAN(RADIANS($B$2))*TAN(RADIANS(T159))))</f>
        <v>102.252748260436</v>
      </c>
      <c r="X159" s="5" t="n">
        <f aca="false">(720-4*$B$3-V159+$B$4*60)/1440</f>
        <v>0.525513889711694</v>
      </c>
      <c r="Y159" s="5" t="n">
        <f aca="false">(X159*1440-W159*4)/1440</f>
        <v>0.241478477877149</v>
      </c>
      <c r="Z159" s="5" t="n">
        <f aca="false">(X159*1440+W159*4)/1440</f>
        <v>0.809549301546238</v>
      </c>
      <c r="AA159" s="0" t="n">
        <f aca="false">8*W159</f>
        <v>818.021986083489</v>
      </c>
      <c r="AB159" s="0" t="n">
        <f aca="false">MOD(E159*1440+V159+4*$B$3-60*$B$4,1440)</f>
        <v>683.259998815161</v>
      </c>
      <c r="AC159" s="0" t="n">
        <f aca="false">IF(AB159/4&lt;0,AB159/4+180,AB159/4-180)</f>
        <v>-9.18500029620969</v>
      </c>
      <c r="AD159" s="0" t="n">
        <f aca="false">DEGREES(ACOS(SIN(RADIANS($B$2))*SIN(RADIANS(T159))+COS(RADIANS($B$2))*COS(RADIANS(T159))*COS(RADIANS(AC159))))</f>
        <v>8.66424586538254</v>
      </c>
      <c r="AE159" s="0" t="n">
        <f aca="false">90-AD159</f>
        <v>81.3357541346175</v>
      </c>
      <c r="AF159" s="0" t="n">
        <f aca="false">IF(AE159&gt;85,0,IF(AE159&gt;5,58.1/TAN(RADIANS(AE159))-0.07/POWER(TAN(RADIANS(AE159)),3)+0.000086/POWER(TAN(RADIANS(AE159)),5),IF(AE159&gt;-0.575,1735+AE159*(-518.2+AE159*(103.4+AE159*(-12.79+AE159*0.711))),-20.772/TAN(RADIANS(AE159)))))/3600</f>
        <v>0.00245922228718314</v>
      </c>
      <c r="AG159" s="0" t="n">
        <f aca="false">AE159+AF159</f>
        <v>81.3382133569047</v>
      </c>
      <c r="AH159" s="0" t="n">
        <f aca="false">IF(AC159&gt;0,MOD(DEGREES(ACOS(((SIN(RADIANS($B$2))*COS(RADIANS(AD159)))-SIN(RADIANS(T159)))/(COS(RADIANS($B$2))*SIN(RADIANS(AD159)))))+180,360),MOD(540-DEGREES(ACOS(((SIN(RADIANS($B$2))*COS(RADIANS(AD159)))-SIN(RADIANS(T159)))/(COS(RADIANS($B$2))*SIN(RADIANS(AD159))))),360))</f>
        <v>102.309998745507</v>
      </c>
    </row>
    <row r="160" customFormat="false" ht="15" hidden="false" customHeight="false" outlineLevel="0" collapsed="false">
      <c r="D160" s="4" t="n">
        <f aca="false">D159+1</f>
        <v>43624</v>
      </c>
      <c r="E160" s="5" t="n">
        <f aca="false">$B$5</f>
        <v>0.5</v>
      </c>
      <c r="F160" s="6" t="n">
        <f aca="false">D160+2415018.5+E160-$B$4/24</f>
        <v>2458643.25</v>
      </c>
      <c r="G160" s="7" t="n">
        <f aca="false">(F160-2451545)/36525</f>
        <v>0.194339493497604</v>
      </c>
      <c r="I160" s="0" t="n">
        <f aca="false">MOD(280.46646+G160*(36000.76983 + G160*0.0003032),360)</f>
        <v>76.8378457372437</v>
      </c>
      <c r="J160" s="0" t="n">
        <f aca="false">357.52911+G160*(35999.05029 - 0.0001537*G160)</f>
        <v>7353.56630394847</v>
      </c>
      <c r="K160" s="0" t="n">
        <f aca="false">0.016708634-G160*(0.000042037+0.0000001267*G160)</f>
        <v>0.0167004597655267</v>
      </c>
      <c r="L160" s="0" t="n">
        <f aca="false">SIN(RADIANS(J160))*(1.914602-G160*(0.004817+0.000014*G160))+SIN(RADIANS(2*J160))*(0.019993-0.000101*G160)+SIN(RADIANS(3*J160))*0.000289</f>
        <v>0.836251248288403</v>
      </c>
      <c r="M160" s="0" t="n">
        <f aca="false">I160+L160</f>
        <v>77.6740969855321</v>
      </c>
      <c r="N160" s="0" t="n">
        <f aca="false">J160+L160</f>
        <v>7354.40255519676</v>
      </c>
      <c r="O160" s="0" t="n">
        <f aca="false">(1.000001018*(1-K160*K160))/(1+K160*COS(RADIANS(N160)))</f>
        <v>1.01500951538633</v>
      </c>
      <c r="P160" s="0" t="n">
        <f aca="false">M160-0.00569-0.00478*SIN(RADIANS(125.04-1934.136*G160))</f>
        <v>77.6638917972235</v>
      </c>
      <c r="Q160" s="0" t="n">
        <f aca="false">23+(26+((21.448-G160*(46.815+G160*(0.00059-G160*0.001813))))/60)/60</f>
        <v>23.4367638854544</v>
      </c>
      <c r="R160" s="0" t="n">
        <f aca="false">Q160+0.00256*COS(RADIANS(125.04-1934.136*G160))</f>
        <v>23.4359236330914</v>
      </c>
      <c r="S160" s="0" t="n">
        <f aca="false">DEGREES(ATAN2(COS(RADIANS(P160)),COS(RADIANS(R160))*SIN(RADIANS(P160))))</f>
        <v>76.5932109243875</v>
      </c>
      <c r="T160" s="0" t="n">
        <f aca="false">DEGREES(ASIN(SIN(RADIANS(R160))*SIN(RADIANS(P160))))</f>
        <v>22.8636999701902</v>
      </c>
      <c r="U160" s="0" t="n">
        <f aca="false">TAN(RADIANS(R160/2))*TAN(RADIANS(R160/2))</f>
        <v>0.0430218131531045</v>
      </c>
      <c r="V160" s="0" t="n">
        <f aca="false">4*DEGREES(U160*SIN(2*RADIANS(I160))-2*K160*SIN(RADIANS(J160))+4*K160*U160*SIN(RADIANS(J160))*COS(2*RADIANS(I160))-0.5*U160*U160*SIN(4*RADIANS(I160))-1.25*K160*K160*SIN(2*RADIANS(J160)))</f>
        <v>0.934191335969444</v>
      </c>
      <c r="W160" s="0" t="n">
        <f aca="false">DEGREES(ACOS(COS(RADIANS(90.833))/(COS(RADIANS($B$2))*COS(RADIANS(T160)))-TAN(RADIANS($B$2))*TAN(RADIANS(T160))))</f>
        <v>102.304623638647</v>
      </c>
      <c r="X160" s="5" t="n">
        <f aca="false">(720-4*$B$3-V160+$B$4*60)/1440</f>
        <v>0.525645700461132</v>
      </c>
      <c r="Y160" s="5" t="n">
        <f aca="false">(X160*1440-W160*4)/1440</f>
        <v>0.24146619035378</v>
      </c>
      <c r="Z160" s="5" t="n">
        <f aca="false">(X160*1440+W160*4)/1440</f>
        <v>0.809825210568484</v>
      </c>
      <c r="AA160" s="0" t="n">
        <f aca="false">8*W160</f>
        <v>818.436989109174</v>
      </c>
      <c r="AB160" s="0" t="n">
        <f aca="false">MOD(E160*1440+V160+4*$B$3-60*$B$4,1440)</f>
        <v>683.070191335969</v>
      </c>
      <c r="AC160" s="0" t="n">
        <f aca="false">IF(AB160/4&lt;0,AB160/4+180,AB160/4-180)</f>
        <v>-9.23245216600765</v>
      </c>
      <c r="AD160" s="0" t="n">
        <f aca="false">DEGREES(ACOS(SIN(RADIANS($B$2))*SIN(RADIANS(T160))+COS(RADIANS($B$2))*COS(RADIANS(T160))*COS(RADIANS(AC160))))</f>
        <v>8.68155851443609</v>
      </c>
      <c r="AE160" s="0" t="n">
        <f aca="false">90-AD160</f>
        <v>81.3184414855639</v>
      </c>
      <c r="AF160" s="0" t="n">
        <f aca="false">IF(AE160&gt;85,0,IF(AE160&gt;5,58.1/TAN(RADIANS(AE160))-0.07/POWER(TAN(RADIANS(AE160)),3)+0.000086/POWER(TAN(RADIANS(AE160)),5),IF(AE160&gt;-0.575,1735+AE160*(-518.2+AE160*(103.4+AE160*(-12.79+AE160*0.711))),-20.772/TAN(RADIANS(AE160)))))/3600</f>
        <v>0.00246421190483436</v>
      </c>
      <c r="AG160" s="0" t="n">
        <f aca="false">AE160+AF160</f>
        <v>81.3209056974688</v>
      </c>
      <c r="AH160" s="0" t="n">
        <f aca="false">IF(AC160&gt;0,MOD(DEGREES(ACOS(((SIN(RADIANS($B$2))*COS(RADIANS(AD160)))-SIN(RADIANS(T160)))/(COS(RADIANS($B$2))*SIN(RADIANS(AD160)))))+180,360),MOD(540-DEGREES(ACOS(((SIN(RADIANS($B$2))*COS(RADIANS(AD160)))-SIN(RADIANS(T160)))/(COS(RADIANS($B$2))*SIN(RADIANS(AD160))))),360))</f>
        <v>101.646955211711</v>
      </c>
    </row>
    <row r="161" customFormat="false" ht="15" hidden="false" customHeight="false" outlineLevel="0" collapsed="false">
      <c r="D161" s="4" t="n">
        <f aca="false">D160+1</f>
        <v>43625</v>
      </c>
      <c r="E161" s="5" t="n">
        <f aca="false">$B$5</f>
        <v>0.5</v>
      </c>
      <c r="F161" s="6" t="n">
        <f aca="false">D161+2415018.5+E161-$B$4/24</f>
        <v>2458644.25</v>
      </c>
      <c r="G161" s="7" t="n">
        <f aca="false">(F161-2451545)/36525</f>
        <v>0.194366872005476</v>
      </c>
      <c r="I161" s="0" t="n">
        <f aca="false">MOD(280.46646+G161*(36000.76983 + G161*0.0003032),360)</f>
        <v>77.8234931006355</v>
      </c>
      <c r="J161" s="0" t="n">
        <f aca="false">357.52911+G161*(35999.05029 - 0.0001537*G161)</f>
        <v>7354.55190422856</v>
      </c>
      <c r="K161" s="0" t="n">
        <f aca="false">0.016708634-G161*(0.000042037+0.0000001267*G161)</f>
        <v>0.016700458613268</v>
      </c>
      <c r="L161" s="0" t="n">
        <f aca="false">SIN(RADIANS(J161))*(1.914602-G161*(0.004817+0.000014*G161))+SIN(RADIANS(2*J161))*(0.019993-0.000101*G161)+SIN(RADIANS(3*J161))*0.000289</f>
        <v>0.807070463866649</v>
      </c>
      <c r="M161" s="0" t="n">
        <f aca="false">I161+L161</f>
        <v>78.6305635645021</v>
      </c>
      <c r="N161" s="0" t="n">
        <f aca="false">J161+L161</f>
        <v>7355.35897469243</v>
      </c>
      <c r="O161" s="0" t="n">
        <f aca="false">(1.000001018*(1-K161*K161))/(1+K161*COS(RADIANS(N161)))</f>
        <v>1.0151314816629</v>
      </c>
      <c r="P161" s="0" t="n">
        <f aca="false">M161-0.00569-0.00478*SIN(RADIANS(125.04-1934.136*G161))</f>
        <v>78.6203569281093</v>
      </c>
      <c r="Q161" s="0" t="n">
        <f aca="false">23+(26+((21.448-G161*(46.815+G161*(0.00059-G161*0.001813))))/60)/60</f>
        <v>23.4367635294196</v>
      </c>
      <c r="R161" s="0" t="n">
        <f aca="false">Q161+0.00256*COS(RADIANS(125.04-1934.136*G161))</f>
        <v>23.4359255123356</v>
      </c>
      <c r="S161" s="0" t="n">
        <f aca="false">DEGREES(ATAN2(COS(RADIANS(P161)),COS(RADIANS(R161))*SIN(RADIANS(P161))))</f>
        <v>77.6274634075935</v>
      </c>
      <c r="T161" s="0" t="n">
        <f aca="false">DEGREES(ASIN(SIN(RADIANS(R161))*SIN(RADIANS(P161))))</f>
        <v>22.9485606697953</v>
      </c>
      <c r="U161" s="0" t="n">
        <f aca="false">TAN(RADIANS(R161/2))*TAN(RADIANS(R161/2))</f>
        <v>0.0430218202488554</v>
      </c>
      <c r="V161" s="0" t="n">
        <f aca="false">4*DEGREES(U161*SIN(2*RADIANS(I161))-2*K161*SIN(RADIANS(J161))+4*K161*U161*SIN(RADIANS(J161))*COS(2*RADIANS(I161))-0.5*U161*U161*SIN(4*RADIANS(I161))-1.25*K161*K161*SIN(2*RADIANS(J161)))</f>
        <v>0.740041703165608</v>
      </c>
      <c r="W161" s="0" t="n">
        <f aca="false">DEGREES(ACOS(COS(RADIANS(90.833))/(COS(RADIANS($B$2))*COS(RADIANS(T161)))-TAN(RADIANS($B$2))*TAN(RADIANS(T161))))</f>
        <v>102.352777803591</v>
      </c>
      <c r="X161" s="5" t="n">
        <f aca="false">(720-4*$B$3-V161+$B$4*60)/1440</f>
        <v>0.525780526595024</v>
      </c>
      <c r="Y161" s="5" t="n">
        <f aca="false">(X161*1440-W161*4)/1440</f>
        <v>0.241467254918383</v>
      </c>
      <c r="Z161" s="5" t="n">
        <f aca="false">(X161*1440+W161*4)/1440</f>
        <v>0.810093798271665</v>
      </c>
      <c r="AA161" s="0" t="n">
        <f aca="false">8*W161</f>
        <v>818.822222428725</v>
      </c>
      <c r="AB161" s="0" t="n">
        <f aca="false">MOD(E161*1440+V161+4*$B$3-60*$B$4,1440)</f>
        <v>682.876041703166</v>
      </c>
      <c r="AC161" s="0" t="n">
        <f aca="false">IF(AB161/4&lt;0,AB161/4+180,AB161/4-180)</f>
        <v>-9.2809895742086</v>
      </c>
      <c r="AD161" s="0" t="n">
        <f aca="false">DEGREES(ACOS(SIN(RADIANS($B$2))*SIN(RADIANS(T161))+COS(RADIANS($B$2))*COS(RADIANS(T161))*COS(RADIANS(AC161))))</f>
        <v>8.70262603988662</v>
      </c>
      <c r="AE161" s="0" t="n">
        <f aca="false">90-AD161</f>
        <v>81.2973739601134</v>
      </c>
      <c r="AF161" s="0" t="n">
        <f aca="false">IF(AE161&gt;85,0,IF(AE161&gt;5,58.1/TAN(RADIANS(AE161))-0.07/POWER(TAN(RADIANS(AE161)),3)+0.000086/POWER(TAN(RADIANS(AE161)),5),IF(AE161&gt;-0.575,1735+AE161*(-518.2+AE161*(103.4+AE161*(-12.79+AE161*0.711))),-20.772/TAN(RADIANS(AE161)))))/3600</f>
        <v>0.00247028432106068</v>
      </c>
      <c r="AG161" s="0" t="n">
        <f aca="false">AE161+AF161</f>
        <v>81.2998442444345</v>
      </c>
      <c r="AH161" s="0" t="n">
        <f aca="false">IF(AC161&gt;0,MOD(DEGREES(ACOS(((SIN(RADIANS($B$2))*COS(RADIANS(AD161)))-SIN(RADIANS(T161)))/(COS(RADIANS($B$2))*SIN(RADIANS(AD161)))))+180,360),MOD(540-DEGREES(ACOS(((SIN(RADIANS($B$2))*COS(RADIANS(AD161)))-SIN(RADIANS(T161)))/(COS(RADIANS($B$2))*SIN(RADIANS(AD161))))),360))</f>
        <v>101.027753033639</v>
      </c>
    </row>
    <row r="162" customFormat="false" ht="15" hidden="false" customHeight="false" outlineLevel="0" collapsed="false">
      <c r="D162" s="4" t="n">
        <f aca="false">D161+1</f>
        <v>43626</v>
      </c>
      <c r="E162" s="5" t="n">
        <f aca="false">$B$5</f>
        <v>0.5</v>
      </c>
      <c r="F162" s="6" t="n">
        <f aca="false">D162+2415018.5+E162-$B$4/24</f>
        <v>2458645.25</v>
      </c>
      <c r="G162" s="7" t="n">
        <f aca="false">(F162-2451545)/36525</f>
        <v>0.194394250513347</v>
      </c>
      <c r="I162" s="0" t="n">
        <f aca="false">MOD(280.46646+G162*(36000.76983 + G162*0.0003032),360)</f>
        <v>78.8091404640272</v>
      </c>
      <c r="J162" s="0" t="n">
        <f aca="false">357.52911+G162*(35999.05029 - 0.0001537*G162)</f>
        <v>7355.53750450865</v>
      </c>
      <c r="K162" s="0" t="n">
        <f aca="false">0.016708634-G162*(0.000042037+0.0000001267*G162)</f>
        <v>0.0167004574610091</v>
      </c>
      <c r="L162" s="0" t="n">
        <f aca="false">SIN(RADIANS(J162))*(1.914602-G162*(0.004817+0.000014*G162))+SIN(RADIANS(2*J162))*(0.019993-0.000101*G162)+SIN(RADIANS(3*J162))*0.000289</f>
        <v>0.777663963760799</v>
      </c>
      <c r="M162" s="0" t="n">
        <f aca="false">I162+L162</f>
        <v>79.586804427788</v>
      </c>
      <c r="N162" s="0" t="n">
        <f aca="false">J162+L162</f>
        <v>7356.31516847241</v>
      </c>
      <c r="O162" s="0" t="n">
        <f aca="false">(1.000001018*(1-K162*K162))/(1+K162*COS(RADIANS(N162)))</f>
        <v>1.01524908913256</v>
      </c>
      <c r="P162" s="0" t="n">
        <f aca="false">M162-0.00569-0.00478*SIN(RADIANS(125.04-1934.136*G162))</f>
        <v>79.5765963471691</v>
      </c>
      <c r="Q162" s="0" t="n">
        <f aca="false">23+(26+((21.448-G162*(46.815+G162*(0.00059-G162*0.001813))))/60)/60</f>
        <v>23.4367631733847</v>
      </c>
      <c r="R162" s="0" t="n">
        <f aca="false">Q162+0.00256*COS(RADIANS(125.04-1934.136*G162))</f>
        <v>23.4359273922956</v>
      </c>
      <c r="S162" s="0" t="n">
        <f aca="false">DEGREES(ATAN2(COS(RADIANS(P162)),COS(RADIANS(R162))*SIN(RADIANS(P162))))</f>
        <v>78.6627179782346</v>
      </c>
      <c r="T162" s="0" t="n">
        <f aca="false">DEGREES(ASIN(SIN(RADIANS(R162))*SIN(RADIANS(P162))))</f>
        <v>23.0266925022688</v>
      </c>
      <c r="U162" s="0" t="n">
        <f aca="false">TAN(RADIANS(R162/2))*TAN(RADIANS(R162/2))</f>
        <v>0.0430218273473097</v>
      </c>
      <c r="V162" s="0" t="n">
        <f aca="false">4*DEGREES(U162*SIN(2*RADIANS(I162))-2*K162*SIN(RADIANS(J162))+4*K162*U162*SIN(RADIANS(J162))*COS(2*RADIANS(I162))-0.5*U162*U162*SIN(4*RADIANS(I162))-1.25*K162*K162*SIN(2*RADIANS(J162)))</f>
        <v>0.541896900187797</v>
      </c>
      <c r="W162" s="0" t="n">
        <f aca="false">DEGREES(ACOS(COS(RADIANS(90.833))/(COS(RADIANS($B$2))*COS(RADIANS(T162)))-TAN(RADIANS($B$2))*TAN(RADIANS(T162))))</f>
        <v>102.397176938135</v>
      </c>
      <c r="X162" s="5" t="n">
        <f aca="false">(720-4*$B$3-V162+$B$4*60)/1440</f>
        <v>0.525918127152647</v>
      </c>
      <c r="Y162" s="5" t="n">
        <f aca="false">(X162*1440-W162*4)/1440</f>
        <v>0.241481524546716</v>
      </c>
      <c r="Z162" s="5" t="n">
        <f aca="false">(X162*1440+W162*4)/1440</f>
        <v>0.810354729758579</v>
      </c>
      <c r="AA162" s="0" t="n">
        <f aca="false">8*W162</f>
        <v>819.177415505083</v>
      </c>
      <c r="AB162" s="0" t="n">
        <f aca="false">MOD(E162*1440+V162+4*$B$3-60*$B$4,1440)</f>
        <v>682.677896900188</v>
      </c>
      <c r="AC162" s="0" t="n">
        <f aca="false">IF(AB162/4&lt;0,AB162/4+180,AB162/4-180)</f>
        <v>-9.33052577495306</v>
      </c>
      <c r="AD162" s="0" t="n">
        <f aca="false">DEGREES(ACOS(SIN(RADIANS($B$2))*SIN(RADIANS(T162))+COS(RADIANS($B$2))*COS(RADIANS(T162))*COS(RADIANS(AC162))))</f>
        <v>8.72717655685139</v>
      </c>
      <c r="AE162" s="0" t="n">
        <f aca="false">90-AD162</f>
        <v>81.2728234431486</v>
      </c>
      <c r="AF162" s="0" t="n">
        <f aca="false">IF(AE162&gt;85,0,IF(AE162&gt;5,58.1/TAN(RADIANS(AE162))-0.07/POWER(TAN(RADIANS(AE162)),3)+0.000086/POWER(TAN(RADIANS(AE162)),5),IF(AE162&gt;-0.575,1735+AE162*(-518.2+AE162*(103.4+AE162*(-12.79+AE162*0.711))),-20.772/TAN(RADIANS(AE162)))))/3600</f>
        <v>0.00247736151970542</v>
      </c>
      <c r="AG162" s="0" t="n">
        <f aca="false">AE162+AF162</f>
        <v>81.2753008046683</v>
      </c>
      <c r="AH162" s="0" t="n">
        <f aca="false">IF(AC162&gt;0,MOD(DEGREES(ACOS(((SIN(RADIANS($B$2))*COS(RADIANS(AD162)))-SIN(RADIANS(T162)))/(COS(RADIANS($B$2))*SIN(RADIANS(AD162)))))+180,360),MOD(540-DEGREES(ACOS(((SIN(RADIANS($B$2))*COS(RADIANS(AD162)))-SIN(RADIANS(T162)))/(COS(RADIANS($B$2))*SIN(RADIANS(AD162))))),360))</f>
        <v>100.453088787511</v>
      </c>
    </row>
    <row r="163" customFormat="false" ht="15" hidden="false" customHeight="false" outlineLevel="0" collapsed="false">
      <c r="D163" s="4" t="n">
        <f aca="false">D162+1</f>
        <v>43627</v>
      </c>
      <c r="E163" s="5" t="n">
        <f aca="false">$B$5</f>
        <v>0.5</v>
      </c>
      <c r="F163" s="6" t="n">
        <f aca="false">D163+2415018.5+E163-$B$4/24</f>
        <v>2458646.25</v>
      </c>
      <c r="G163" s="7" t="n">
        <f aca="false">(F163-2451545)/36525</f>
        <v>0.194421629021218</v>
      </c>
      <c r="I163" s="0" t="n">
        <f aca="false">MOD(280.46646+G163*(36000.76983 + G163*0.0003032),360)</f>
        <v>79.794787827419</v>
      </c>
      <c r="J163" s="0" t="n">
        <f aca="false">357.52911+G163*(35999.05029 - 0.0001537*G163)</f>
        <v>7356.52310478874</v>
      </c>
      <c r="K163" s="0" t="n">
        <f aca="false">0.016708634-G163*(0.000042037+0.0000001267*G163)</f>
        <v>0.01670045630875</v>
      </c>
      <c r="L163" s="0" t="n">
        <f aca="false">SIN(RADIANS(J163))*(1.914602-G163*(0.004817+0.000014*G163))+SIN(RADIANS(2*J163))*(0.019993-0.000101*G163)+SIN(RADIANS(3*J163))*0.000289</f>
        <v>0.748040065840482</v>
      </c>
      <c r="M163" s="0" t="n">
        <f aca="false">I163+L163</f>
        <v>80.5428278932595</v>
      </c>
      <c r="N163" s="0" t="n">
        <f aca="false">J163+L163</f>
        <v>7357.27114485458</v>
      </c>
      <c r="O163" s="0" t="n">
        <f aca="false">(1.000001018*(1-K163*K163))/(1+K163*COS(RADIANS(N163)))</f>
        <v>1.01536230605496</v>
      </c>
      <c r="P163" s="0" t="n">
        <f aca="false">M163-0.00569-0.00478*SIN(RADIANS(125.04-1934.136*G163))</f>
        <v>80.5326183722736</v>
      </c>
      <c r="Q163" s="0" t="n">
        <f aca="false">23+(26+((21.448-G163*(46.815+G163*(0.00059-G163*0.001813))))/60)/60</f>
        <v>23.4367628173498</v>
      </c>
      <c r="R163" s="0" t="n">
        <f aca="false">Q163+0.00256*COS(RADIANS(125.04-1934.136*G163))</f>
        <v>23.4359292729696</v>
      </c>
      <c r="S163" s="0" t="n">
        <f aca="false">DEGREES(ATAN2(COS(RADIANS(P163)),COS(RADIANS(R163))*SIN(RADIANS(P163))))</f>
        <v>79.6988856532935</v>
      </c>
      <c r="T163" s="0" t="n">
        <f aca="false">DEGREES(ASIN(SIN(RADIANS(R163))*SIN(RADIANS(P163))))</f>
        <v>23.0980675353839</v>
      </c>
      <c r="U163" s="0" t="n">
        <f aca="false">TAN(RADIANS(R163/2))*TAN(RADIANS(R163/2))</f>
        <v>0.0430218344484602</v>
      </c>
      <c r="V163" s="0" t="n">
        <f aca="false">4*DEGREES(U163*SIN(2*RADIANS(I163))-2*K163*SIN(RADIANS(J163))+4*K163*U163*SIN(RADIANS(J163))*COS(2*RADIANS(I163))-0.5*U163*U163*SIN(4*RADIANS(I163))-1.25*K163*K163*SIN(2*RADIANS(J163)))</f>
        <v>0.34011119153275</v>
      </c>
      <c r="W163" s="0" t="n">
        <f aca="false">DEGREES(ACOS(COS(RADIANS(90.833))/(COS(RADIANS($B$2))*COS(RADIANS(T163)))-TAN(RADIANS($B$2))*TAN(RADIANS(T163))))</f>
        <v>102.437789744315</v>
      </c>
      <c r="X163" s="5" t="n">
        <f aca="false">(720-4*$B$3-V163+$B$4*60)/1440</f>
        <v>0.526058256116991</v>
      </c>
      <c r="Y163" s="5" t="n">
        <f aca="false">(X163*1440-W163*4)/1440</f>
        <v>0.241508840160562</v>
      </c>
      <c r="Z163" s="5" t="n">
        <f aca="false">(X163*1440+W163*4)/1440</f>
        <v>0.81060767207342</v>
      </c>
      <c r="AA163" s="0" t="n">
        <f aca="false">8*W163</f>
        <v>819.502317954516</v>
      </c>
      <c r="AB163" s="0" t="n">
        <f aca="false">MOD(E163*1440+V163+4*$B$3-60*$B$4,1440)</f>
        <v>682.476111191533</v>
      </c>
      <c r="AC163" s="0" t="n">
        <f aca="false">IF(AB163/4&lt;0,AB163/4+180,AB163/4-180)</f>
        <v>-9.38097220211682</v>
      </c>
      <c r="AD163" s="0" t="n">
        <f aca="false">DEGREES(ACOS(SIN(RADIANS($B$2))*SIN(RADIANS(T163))+COS(RADIANS($B$2))*COS(RADIANS(T163))*COS(RADIANS(AC163))))</f>
        <v>8.75494814806718</v>
      </c>
      <c r="AE163" s="0" t="n">
        <f aca="false">90-AD163</f>
        <v>81.2450518519328</v>
      </c>
      <c r="AF163" s="0" t="n">
        <f aca="false">IF(AE163&gt;85,0,IF(AE163&gt;5,58.1/TAN(RADIANS(AE163))-0.07/POWER(TAN(RADIANS(AE163)),3)+0.000086/POWER(TAN(RADIANS(AE163)),5),IF(AE163&gt;-0.575,1735+AE163*(-518.2+AE163*(103.4+AE163*(-12.79+AE163*0.711))),-20.772/TAN(RADIANS(AE163)))))/3600</f>
        <v>0.00248536837851966</v>
      </c>
      <c r="AG163" s="0" t="n">
        <f aca="false">AE163+AF163</f>
        <v>81.2475372203113</v>
      </c>
      <c r="AH163" s="0" t="n">
        <f aca="false">IF(AC163&gt;0,MOD(DEGREES(ACOS(((SIN(RADIANS($B$2))*COS(RADIANS(AD163)))-SIN(RADIANS(T163)))/(COS(RADIANS($B$2))*SIN(RADIANS(AD163)))))+180,360),MOD(540-DEGREES(ACOS(((SIN(RADIANS($B$2))*COS(RADIANS(AD163)))-SIN(RADIANS(T163)))/(COS(RADIANS($B$2))*SIN(RADIANS(AD163))))),360))</f>
        <v>99.9234878624108</v>
      </c>
    </row>
    <row r="164" customFormat="false" ht="15" hidden="false" customHeight="false" outlineLevel="0" collapsed="false">
      <c r="D164" s="4" t="n">
        <f aca="false">D163+1</f>
        <v>43628</v>
      </c>
      <c r="E164" s="5" t="n">
        <f aca="false">$B$5</f>
        <v>0.5</v>
      </c>
      <c r="F164" s="6" t="n">
        <f aca="false">D164+2415018.5+E164-$B$4/24</f>
        <v>2458647.25</v>
      </c>
      <c r="G164" s="7" t="n">
        <f aca="false">(F164-2451545)/36525</f>
        <v>0.19444900752909</v>
      </c>
      <c r="I164" s="0" t="n">
        <f aca="false">MOD(280.46646+G164*(36000.76983 + G164*0.0003032),360)</f>
        <v>80.7804351908117</v>
      </c>
      <c r="J164" s="0" t="n">
        <f aca="false">357.52911+G164*(35999.05029 - 0.0001537*G164)</f>
        <v>7357.50870506883</v>
      </c>
      <c r="K164" s="0" t="n">
        <f aca="false">0.016708634-G164*(0.000042037+0.0000001267*G164)</f>
        <v>0.0167004551564907</v>
      </c>
      <c r="L164" s="0" t="n">
        <f aca="false">SIN(RADIANS(J164))*(1.914602-G164*(0.004817+0.000014*G164))+SIN(RADIANS(2*J164))*(0.019993-0.000101*G164)+SIN(RADIANS(3*J164))*0.000289</f>
        <v>0.718207138230576</v>
      </c>
      <c r="M164" s="0" t="n">
        <f aca="false">I164+L164</f>
        <v>81.4986423290423</v>
      </c>
      <c r="N164" s="0" t="n">
        <f aca="false">J164+L164</f>
        <v>7358.22691220706</v>
      </c>
      <c r="O164" s="0" t="n">
        <f aca="false">(1.000001018*(1-K164*K164))/(1+K164*COS(RADIANS(N164)))</f>
        <v>1.01547110189589</v>
      </c>
      <c r="P164" s="0" t="n">
        <f aca="false">M164-0.00569-0.00478*SIN(RADIANS(125.04-1934.136*G164))</f>
        <v>81.4884313715499</v>
      </c>
      <c r="Q164" s="0" t="n">
        <f aca="false">23+(26+((21.448-G164*(46.815+G164*(0.00059-G164*0.001813))))/60)/60</f>
        <v>23.436762461315</v>
      </c>
      <c r="R164" s="0" t="n">
        <f aca="false">Q164+0.00256*COS(RADIANS(125.04-1934.136*G164))</f>
        <v>23.4359311543555</v>
      </c>
      <c r="S164" s="0" t="n">
        <f aca="false">DEGREES(ATAN2(COS(RADIANS(P164)),COS(RADIANS(R164))*SIN(RADIANS(P164))))</f>
        <v>80.7358757380517</v>
      </c>
      <c r="T164" s="0" t="n">
        <f aca="false">DEGREES(ASIN(SIN(RADIANS(R164))*SIN(RADIANS(P164))))</f>
        <v>23.1626604073005</v>
      </c>
      <c r="U164" s="0" t="n">
        <f aca="false">TAN(RADIANS(R164/2))*TAN(RADIANS(R164/2))</f>
        <v>0.0430218415522998</v>
      </c>
      <c r="V164" s="0" t="n">
        <f aca="false">4*DEGREES(U164*SIN(2*RADIANS(I164))-2*K164*SIN(RADIANS(J164))+4*K164*U164*SIN(RADIANS(J164))*COS(2*RADIANS(I164))-0.5*U164*U164*SIN(4*RADIANS(I164))-1.25*K164*K164*SIN(2*RADIANS(J164)))</f>
        <v>0.135045550062166</v>
      </c>
      <c r="W164" s="0" t="n">
        <f aca="false">DEGREES(ACOS(COS(RADIANS(90.833))/(COS(RADIANS($B$2))*COS(RADIANS(T164)))-TAN(RADIANS($B$2))*TAN(RADIANS(T164))))</f>
        <v>102.474587524717</v>
      </c>
      <c r="X164" s="5" t="n">
        <f aca="false">(720-4*$B$3-V164+$B$4*60)/1440</f>
        <v>0.526200662812457</v>
      </c>
      <c r="Y164" s="5" t="n">
        <f aca="false">(X164*1440-W164*4)/1440</f>
        <v>0.241549030799355</v>
      </c>
      <c r="Z164" s="5" t="n">
        <f aca="false">(X164*1440+W164*4)/1440</f>
        <v>0.810852294825558</v>
      </c>
      <c r="AA164" s="0" t="n">
        <f aca="false">8*W164</f>
        <v>819.796700197732</v>
      </c>
      <c r="AB164" s="0" t="n">
        <f aca="false">MOD(E164*1440+V164+4*$B$3-60*$B$4,1440)</f>
        <v>682.271045550062</v>
      </c>
      <c r="AC164" s="0" t="n">
        <f aca="false">IF(AB164/4&lt;0,AB164/4+180,AB164/4-180)</f>
        <v>-9.43223861248447</v>
      </c>
      <c r="AD164" s="0" t="n">
        <f aca="false">DEGREES(ACOS(SIN(RADIANS($B$2))*SIN(RADIANS(T164))+COS(RADIANS($B$2))*COS(RADIANS(T164))*COS(RADIANS(AC164))))</f>
        <v>8.78569001975152</v>
      </c>
      <c r="AE164" s="0" t="n">
        <f aca="false">90-AD164</f>
        <v>81.2143099802485</v>
      </c>
      <c r="AF164" s="0" t="n">
        <f aca="false">IF(AE164&gt;85,0,IF(AE164&gt;5,58.1/TAN(RADIANS(AE164))-0.07/POWER(TAN(RADIANS(AE164)),3)+0.000086/POWER(TAN(RADIANS(AE164)),5),IF(AE164&gt;-0.575,1735+AE164*(-518.2+AE164*(103.4+AE164*(-12.79+AE164*0.711))),-20.772/TAN(RADIANS(AE164)))))/3600</f>
        <v>0.00249423299133449</v>
      </c>
      <c r="AG164" s="0" t="n">
        <f aca="false">AE164+AF164</f>
        <v>81.2168042132398</v>
      </c>
      <c r="AH164" s="0" t="n">
        <f aca="false">IF(AC164&gt;0,MOD(DEGREES(ACOS(((SIN(RADIANS($B$2))*COS(RADIANS(AD164)))-SIN(RADIANS(T164)))/(COS(RADIANS($B$2))*SIN(RADIANS(AD164)))))+180,360),MOD(540-DEGREES(ACOS(((SIN(RADIANS($B$2))*COS(RADIANS(AD164)))-SIN(RADIANS(T164)))/(COS(RADIANS($B$2))*SIN(RADIANS(AD164))))),360))</f>
        <v>99.4393167494592</v>
      </c>
    </row>
    <row r="165" customFormat="false" ht="15" hidden="false" customHeight="false" outlineLevel="0" collapsed="false">
      <c r="D165" s="4" t="n">
        <f aca="false">D164+1</f>
        <v>43629</v>
      </c>
      <c r="E165" s="5" t="n">
        <f aca="false">$B$5</f>
        <v>0.5</v>
      </c>
      <c r="F165" s="6" t="n">
        <f aca="false">D165+2415018.5+E165-$B$4/24</f>
        <v>2458648.25</v>
      </c>
      <c r="G165" s="7" t="n">
        <f aca="false">(F165-2451545)/36525</f>
        <v>0.194476386036961</v>
      </c>
      <c r="I165" s="0" t="n">
        <f aca="false">MOD(280.46646+G165*(36000.76983 + G165*0.0003032),360)</f>
        <v>81.7660825542043</v>
      </c>
      <c r="J165" s="0" t="n">
        <f aca="false">357.52911+G165*(35999.05029 - 0.0001537*G165)</f>
        <v>7358.49430534891</v>
      </c>
      <c r="K165" s="0" t="n">
        <f aca="false">0.016708634-G165*(0.000042037+0.0000001267*G165)</f>
        <v>0.0167004540042313</v>
      </c>
      <c r="L165" s="0" t="n">
        <f aca="false">SIN(RADIANS(J165))*(1.914602-G165*(0.004817+0.000014*G165))+SIN(RADIANS(2*J165))*(0.019993-0.000101*G165)+SIN(RADIANS(3*J165))*0.000289</f>
        <v>0.688173597288835</v>
      </c>
      <c r="M165" s="0" t="n">
        <f aca="false">I165+L165</f>
        <v>82.4542561514932</v>
      </c>
      <c r="N165" s="0" t="n">
        <f aca="false">J165+L165</f>
        <v>7359.1824789462</v>
      </c>
      <c r="O165" s="0" t="n">
        <f aca="false">(1.000001018*(1-K165*K165))/(1+K165*COS(RADIANS(N165)))</f>
        <v>1.01557544733311</v>
      </c>
      <c r="P165" s="0" t="n">
        <f aca="false">M165-0.00569-0.00478*SIN(RADIANS(125.04-1934.136*G165))</f>
        <v>82.4440437613561</v>
      </c>
      <c r="Q165" s="0" t="n">
        <f aca="false">23+(26+((21.448-G165*(46.815+G165*(0.00059-G165*0.001813))))/60)/60</f>
        <v>23.4367621052801</v>
      </c>
      <c r="R165" s="0" t="n">
        <f aca="false">Q165+0.00256*COS(RADIANS(125.04-1934.136*G165))</f>
        <v>23.4359330364516</v>
      </c>
      <c r="S165" s="0" t="n">
        <f aca="false">DEGREES(ATAN2(COS(RADIANS(P165)),COS(RADIANS(R165))*SIN(RADIANS(P165))))</f>
        <v>81.7735959774338</v>
      </c>
      <c r="T165" s="0" t="n">
        <f aca="false">DEGREES(ASIN(SIN(RADIANS(R165))*SIN(RADIANS(P165))))</f>
        <v>23.2204483585655</v>
      </c>
      <c r="U165" s="0" t="n">
        <f aca="false">TAN(RADIANS(R165/2))*TAN(RADIANS(R165/2))</f>
        <v>0.0430218486588212</v>
      </c>
      <c r="V165" s="0" t="n">
        <f aca="false">4*DEGREES(U165*SIN(2*RADIANS(I165))-2*K165*SIN(RADIANS(J165))+4*K165*U165*SIN(RADIANS(J165))*COS(2*RADIANS(I165))-0.5*U165*U165*SIN(4*RADIANS(I165))-1.25*K165*K165*SIN(2*RADIANS(J165)))</f>
        <v>-0.0729329332295565</v>
      </c>
      <c r="W165" s="0" t="n">
        <f aca="false">DEGREES(ACOS(COS(RADIANS(90.833))/(COS(RADIANS($B$2))*COS(RADIANS(T165)))-TAN(RADIANS($B$2))*TAN(RADIANS(T165))))</f>
        <v>102.507544257818</v>
      </c>
      <c r="X165" s="5" t="n">
        <f aca="false">(720-4*$B$3-V165+$B$4*60)/1440</f>
        <v>0.526345092314743</v>
      </c>
      <c r="Y165" s="5" t="n">
        <f aca="false">(X165*1440-W165*4)/1440</f>
        <v>0.241601913820803</v>
      </c>
      <c r="Z165" s="5" t="n">
        <f aca="false">(X165*1440+W165*4)/1440</f>
        <v>0.811088270808682</v>
      </c>
      <c r="AA165" s="0" t="n">
        <f aca="false">8*W165</f>
        <v>820.060354062546</v>
      </c>
      <c r="AB165" s="0" t="n">
        <f aca="false">MOD(E165*1440+V165+4*$B$3-60*$B$4,1440)</f>
        <v>682.06306706677</v>
      </c>
      <c r="AC165" s="0" t="n">
        <f aca="false">IF(AB165/4&lt;0,AB165/4+180,AB165/4-180)</f>
        <v>-9.48423323330741</v>
      </c>
      <c r="AD165" s="0" t="n">
        <f aca="false">DEGREES(ACOS(SIN(RADIANS($B$2))*SIN(RADIANS(T165))+COS(RADIANS($B$2))*COS(RADIANS(T165))*COS(RADIANS(AC165))))</f>
        <v>8.81916348504827</v>
      </c>
      <c r="AE165" s="0" t="n">
        <f aca="false">90-AD165</f>
        <v>81.1808365149517</v>
      </c>
      <c r="AF165" s="0" t="n">
        <f aca="false">IF(AE165&gt;85,0,IF(AE165&gt;5,58.1/TAN(RADIANS(AE165))-0.07/POWER(TAN(RADIANS(AE165)),3)+0.000086/POWER(TAN(RADIANS(AE165)),5),IF(AE165&gt;-0.575,1735+AE165*(-518.2+AE165*(103.4+AE165*(-12.79+AE165*0.711))),-20.772/TAN(RADIANS(AE165)))))/3600</f>
        <v>0.00250388694249522</v>
      </c>
      <c r="AG165" s="0" t="n">
        <f aca="false">AE165+AF165</f>
        <v>81.1833404018942</v>
      </c>
      <c r="AH165" s="0" t="n">
        <f aca="false">IF(AC165&gt;0,MOD(DEGREES(ACOS(((SIN(RADIANS($B$2))*COS(RADIANS(AD165)))-SIN(RADIANS(T165)))/(COS(RADIANS($B$2))*SIN(RADIANS(AD165)))))+180,360),MOD(540-DEGREES(ACOS(((SIN(RADIANS($B$2))*COS(RADIANS(AD165)))-SIN(RADIANS(T165)))/(COS(RADIANS($B$2))*SIN(RADIANS(AD165))))),360))</f>
        <v>99.0007958810275</v>
      </c>
    </row>
    <row r="166" customFormat="false" ht="15" hidden="false" customHeight="false" outlineLevel="0" collapsed="false">
      <c r="D166" s="4" t="n">
        <f aca="false">D165+1</f>
        <v>43630</v>
      </c>
      <c r="E166" s="5" t="n">
        <f aca="false">$B$5</f>
        <v>0.5</v>
      </c>
      <c r="F166" s="6" t="n">
        <f aca="false">D166+2415018.5+E166-$B$4/24</f>
        <v>2458649.25</v>
      </c>
      <c r="G166" s="7" t="n">
        <f aca="false">(F166-2451545)/36525</f>
        <v>0.194503764544832</v>
      </c>
      <c r="I166" s="0" t="n">
        <f aca="false">MOD(280.46646+G166*(36000.76983 + G166*0.0003032),360)</f>
        <v>82.7517299175979</v>
      </c>
      <c r="J166" s="0" t="n">
        <f aca="false">357.52911+G166*(35999.05029 - 0.0001537*G166)</f>
        <v>7359.479905629</v>
      </c>
      <c r="K166" s="0" t="n">
        <f aca="false">0.016708634-G166*(0.000042037+0.0000001267*G166)</f>
        <v>0.0167004528519716</v>
      </c>
      <c r="L166" s="0" t="n">
        <f aca="false">SIN(RADIANS(J166))*(1.914602-G166*(0.004817+0.000014*G166))+SIN(RADIANS(2*J166))*(0.019993-0.000101*G166)+SIN(RADIANS(3*J166))*0.000289</f>
        <v>0.657947905583836</v>
      </c>
      <c r="M166" s="0" t="n">
        <f aca="false">I166+L166</f>
        <v>83.4096778231818</v>
      </c>
      <c r="N166" s="0" t="n">
        <f aca="false">J166+L166</f>
        <v>7360.13785353459</v>
      </c>
      <c r="O166" s="0" t="n">
        <f aca="false">(1.000001018*(1-K166*K166))/(1+K166*COS(RADIANS(N166)))</f>
        <v>1.01567531426186</v>
      </c>
      <c r="P166" s="0" t="n">
        <f aca="false">M166-0.00569-0.00478*SIN(RADIANS(125.04-1934.136*G166))</f>
        <v>83.3994640042629</v>
      </c>
      <c r="Q166" s="0" t="n">
        <f aca="false">23+(26+((21.448-G166*(46.815+G166*(0.00059-G166*0.001813))))/60)/60</f>
        <v>23.4367617492453</v>
      </c>
      <c r="R166" s="0" t="n">
        <f aca="false">Q166+0.00256*COS(RADIANS(125.04-1934.136*G166))</f>
        <v>23.4359349192558</v>
      </c>
      <c r="S166" s="0" t="n">
        <f aca="false">DEGREES(ATAN2(COS(RADIANS(P166)),COS(RADIANS(R166))*SIN(RADIANS(P166))))</f>
        <v>82.8119527120001</v>
      </c>
      <c r="T166" s="0" t="n">
        <f aca="false">DEGREES(ASIN(SIN(RADIANS(R166))*SIN(RADIANS(P166))))</f>
        <v>23.2714112609538</v>
      </c>
      <c r="U166" s="0" t="n">
        <f aca="false">TAN(RADIANS(R166/2))*TAN(RADIANS(R166/2))</f>
        <v>0.0430218557680171</v>
      </c>
      <c r="V166" s="0" t="n">
        <f aca="false">4*DEGREES(U166*SIN(2*RADIANS(I166))-2*K166*SIN(RADIANS(J166))+4*K166*U166*SIN(RADIANS(J166))*COS(2*RADIANS(I166))-0.5*U166*U166*SIN(4*RADIANS(I166))-1.25*K166*K166*SIN(2*RADIANS(J166)))</f>
        <v>-0.283451655565038</v>
      </c>
      <c r="W166" s="0" t="n">
        <f aca="false">DEGREES(ACOS(COS(RADIANS(90.833))/(COS(RADIANS($B$2))*COS(RADIANS(T166)))-TAN(RADIANS($B$2))*TAN(RADIANS(T166))))</f>
        <v>102.536636666867</v>
      </c>
      <c r="X166" s="5" t="n">
        <f aca="false">(720-4*$B$3-V166+$B$4*60)/1440</f>
        <v>0.52649128587192</v>
      </c>
      <c r="Y166" s="5" t="n">
        <f aca="false">(X166*1440-W166*4)/1440</f>
        <v>0.241667295130623</v>
      </c>
      <c r="Z166" s="5" t="n">
        <f aca="false">(X166*1440+W166*4)/1440</f>
        <v>0.811315276613217</v>
      </c>
      <c r="AA166" s="0" t="n">
        <f aca="false">8*W166</f>
        <v>820.293093334936</v>
      </c>
      <c r="AB166" s="0" t="n">
        <f aca="false">MOD(E166*1440+V166+4*$B$3-60*$B$4,1440)</f>
        <v>681.852548344435</v>
      </c>
      <c r="AC166" s="0" t="n">
        <f aca="false">IF(AB166/4&lt;0,AB166/4+180,AB166/4-180)</f>
        <v>-9.53686291389124</v>
      </c>
      <c r="AD166" s="0" t="n">
        <f aca="false">DEGREES(ACOS(SIN(RADIANS($B$2))*SIN(RADIANS(T166))+COS(RADIANS($B$2))*COS(RADIANS(T166))*COS(RADIANS(AC166))))</f>
        <v>8.85514278270624</v>
      </c>
      <c r="AE166" s="0" t="n">
        <f aca="false">90-AD166</f>
        <v>81.1448572172938</v>
      </c>
      <c r="AF166" s="0" t="n">
        <f aca="false">IF(AE166&gt;85,0,IF(AE166&gt;5,58.1/TAN(RADIANS(AE166))-0.07/POWER(TAN(RADIANS(AE166)),3)+0.000086/POWER(TAN(RADIANS(AE166)),5),IF(AE166&gt;-0.575,1735+AE166*(-518.2+AE166*(103.4+AE166*(-12.79+AE166*0.711))),-20.772/TAN(RADIANS(AE166)))))/3600</f>
        <v>0.00251426553565235</v>
      </c>
      <c r="AG166" s="0" t="n">
        <f aca="false">AE166+AF166</f>
        <v>81.1473714828294</v>
      </c>
      <c r="AH166" s="0" t="n">
        <f aca="false">IF(AC166&gt;0,MOD(DEGREES(ACOS(((SIN(RADIANS($B$2))*COS(RADIANS(AD166)))-SIN(RADIANS(T166)))/(COS(RADIANS($B$2))*SIN(RADIANS(AD166)))))+180,360),MOD(540-DEGREES(ACOS(((SIN(RADIANS($B$2))*COS(RADIANS(AD166)))-SIN(RADIANS(T166)))/(COS(RADIANS($B$2))*SIN(RADIANS(AD166))))),360))</f>
        <v>98.6080126756306</v>
      </c>
    </row>
    <row r="167" customFormat="false" ht="15" hidden="false" customHeight="false" outlineLevel="0" collapsed="false">
      <c r="D167" s="4" t="n">
        <f aca="false">D166+1</f>
        <v>43631</v>
      </c>
      <c r="E167" s="5" t="n">
        <f aca="false">$B$5</f>
        <v>0.5</v>
      </c>
      <c r="F167" s="6" t="n">
        <f aca="false">D167+2415018.5+E167-$B$4/24</f>
        <v>2458650.25</v>
      </c>
      <c r="G167" s="7" t="n">
        <f aca="false">(F167-2451545)/36525</f>
        <v>0.194531143052704</v>
      </c>
      <c r="I167" s="0" t="n">
        <f aca="false">MOD(280.46646+G167*(36000.76983 + G167*0.0003032),360)</f>
        <v>83.7373772809924</v>
      </c>
      <c r="J167" s="0" t="n">
        <f aca="false">357.52911+G167*(35999.05029 - 0.0001537*G167)</f>
        <v>7360.46550590909</v>
      </c>
      <c r="K167" s="0" t="n">
        <f aca="false">0.016708634-G167*(0.000042037+0.0000001267*G167)</f>
        <v>0.0167004516997118</v>
      </c>
      <c r="L167" s="0" t="n">
        <f aca="false">SIN(RADIANS(J167))*(1.914602-G167*(0.004817+0.000014*G167))+SIN(RADIANS(2*J167))*(0.019993-0.000101*G167)+SIN(RADIANS(3*J167))*0.000289</f>
        <v>0.627538569871803</v>
      </c>
      <c r="M167" s="0" t="n">
        <f aca="false">I167+L167</f>
        <v>84.3649158508642</v>
      </c>
      <c r="N167" s="0" t="n">
        <f aca="false">J167+L167</f>
        <v>7361.09304447896</v>
      </c>
      <c r="O167" s="0" t="n">
        <f aca="false">(1.000001018*(1-K167*K167))/(1+K167*COS(RADIANS(N167)))</f>
        <v>1.01577067580019</v>
      </c>
      <c r="P167" s="0" t="n">
        <f aca="false">M167-0.00569-0.00478*SIN(RADIANS(125.04-1934.136*G167))</f>
        <v>84.3547006070277</v>
      </c>
      <c r="Q167" s="0" t="n">
        <f aca="false">23+(26+((21.448-G167*(46.815+G167*(0.00059-G167*0.001813))))/60)/60</f>
        <v>23.4367613932104</v>
      </c>
      <c r="R167" s="0" t="n">
        <f aca="false">Q167+0.00256*COS(RADIANS(125.04-1934.136*G167))</f>
        <v>23.4359368027662</v>
      </c>
      <c r="S167" s="0" t="n">
        <f aca="false">DEGREES(ATAN2(COS(RADIANS(P167)),COS(RADIANS(R167))*SIN(RADIANS(P167))))</f>
        <v>83.8508510381403</v>
      </c>
      <c r="T167" s="0" t="n">
        <f aca="false">DEGREES(ASIN(SIN(RADIANS(R167))*SIN(RADIANS(P167))))</f>
        <v>23.3155316430337</v>
      </c>
      <c r="U167" s="0" t="n">
        <f aca="false">TAN(RADIANS(R167/2))*TAN(RADIANS(R167/2))</f>
        <v>0.0430218628798805</v>
      </c>
      <c r="V167" s="0" t="n">
        <f aca="false">4*DEGREES(U167*SIN(2*RADIANS(I167))-2*K167*SIN(RADIANS(J167))+4*K167*U167*SIN(RADIANS(J167))*COS(2*RADIANS(I167))-0.5*U167*U167*SIN(4*RADIANS(I167))-1.25*K167*K167*SIN(2*RADIANS(J167)))</f>
        <v>-0.496133123341267</v>
      </c>
      <c r="W167" s="0" t="n">
        <f aca="false">DEGREES(ACOS(COS(RADIANS(90.833))/(COS(RADIANS($B$2))*COS(RADIANS(T167)))-TAN(RADIANS($B$2))*TAN(RADIANS(T167))))</f>
        <v>102.561844281943</v>
      </c>
      <c r="X167" s="5" t="n">
        <f aca="false">(720-4*$B$3-V167+$B$4*60)/1440</f>
        <v>0.526638981335654</v>
      </c>
      <c r="Y167" s="5" t="n">
        <f aca="false">(X167*1440-W167*4)/1440</f>
        <v>0.241744969441367</v>
      </c>
      <c r="Z167" s="5" t="n">
        <f aca="false">(X167*1440+W167*4)/1440</f>
        <v>0.811532993229941</v>
      </c>
      <c r="AA167" s="0" t="n">
        <f aca="false">8*W167</f>
        <v>820.494754255547</v>
      </c>
      <c r="AB167" s="0" t="n">
        <f aca="false">MOD(E167*1440+V167+4*$B$3-60*$B$4,1440)</f>
        <v>681.639866876659</v>
      </c>
      <c r="AC167" s="0" t="n">
        <f aca="false">IF(AB167/4&lt;0,AB167/4+180,AB167/4-180)</f>
        <v>-9.59003328083531</v>
      </c>
      <c r="AD167" s="0" t="n">
        <f aca="false">DEGREES(ACOS(SIN(RADIANS($B$2))*SIN(RADIANS(T167))+COS(RADIANS($B$2))*COS(RADIANS(T167))*COS(RADIANS(AC167))))</f>
        <v>8.89341574083092</v>
      </c>
      <c r="AE167" s="0" t="n">
        <f aca="false">90-AD167</f>
        <v>81.1065842591691</v>
      </c>
      <c r="AF167" s="0" t="n">
        <f aca="false">IF(AE167&gt;85,0,IF(AE167&gt;5,58.1/TAN(RADIANS(AE167))-0.07/POWER(TAN(RADIANS(AE167)),3)+0.000086/POWER(TAN(RADIANS(AE167)),5),IF(AE167&gt;-0.575,1735+AE167*(-518.2+AE167*(103.4+AE167*(-12.79+AE167*0.711))),-20.772/TAN(RADIANS(AE167)))))/3600</f>
        <v>0.00252530797961787</v>
      </c>
      <c r="AG167" s="0" t="n">
        <f aca="false">AE167+AF167</f>
        <v>81.1091095671487</v>
      </c>
      <c r="AH167" s="0" t="n">
        <f aca="false">IF(AC167&gt;0,MOD(DEGREES(ACOS(((SIN(RADIANS($B$2))*COS(RADIANS(AD167)))-SIN(RADIANS(T167)))/(COS(RADIANS($B$2))*SIN(RADIANS(AD167)))))+180,360),MOD(540-DEGREES(ACOS(((SIN(RADIANS($B$2))*COS(RADIANS(AD167)))-SIN(RADIANS(T167)))/(COS(RADIANS($B$2))*SIN(RADIANS(AD167))))),360))</f>
        <v>98.2609344924404</v>
      </c>
    </row>
    <row r="168" customFormat="false" ht="15" hidden="false" customHeight="false" outlineLevel="0" collapsed="false">
      <c r="D168" s="4" t="n">
        <f aca="false">D167+1</f>
        <v>43632</v>
      </c>
      <c r="E168" s="5" t="n">
        <f aca="false">$B$5</f>
        <v>0.5</v>
      </c>
      <c r="F168" s="6" t="n">
        <f aca="false">D168+2415018.5+E168-$B$4/24</f>
        <v>2458651.25</v>
      </c>
      <c r="G168" s="7" t="n">
        <f aca="false">(F168-2451545)/36525</f>
        <v>0.194558521560575</v>
      </c>
      <c r="I168" s="0" t="n">
        <f aca="false">MOD(280.46646+G168*(36000.76983 + G168*0.0003032),360)</f>
        <v>84.723024644386</v>
      </c>
      <c r="J168" s="0" t="n">
        <f aca="false">357.52911+G168*(35999.05029 - 0.0001537*G168)</f>
        <v>7361.45110618918</v>
      </c>
      <c r="K168" s="0" t="n">
        <f aca="false">0.016708634-G168*(0.000042037+0.0000001267*G168)</f>
        <v>0.0167004505474517</v>
      </c>
      <c r="L168" s="0" t="n">
        <f aca="false">SIN(RADIANS(J168))*(1.914602-G168*(0.004817+0.000014*G168))+SIN(RADIANS(2*J168))*(0.019993-0.000101*G168)+SIN(RADIANS(3*J168))*0.000289</f>
        <v>0.596954139073307</v>
      </c>
      <c r="M168" s="0" t="n">
        <f aca="false">I168+L168</f>
        <v>85.3199787834593</v>
      </c>
      <c r="N168" s="0" t="n">
        <f aca="false">J168+L168</f>
        <v>7362.04806032825</v>
      </c>
      <c r="O168" s="0" t="n">
        <f aca="false">(1.000001018*(1-K168*K168))/(1+K168*COS(RADIANS(N168)))</f>
        <v>1.01586150629401</v>
      </c>
      <c r="P168" s="0" t="n">
        <f aca="false">M168-0.00569-0.00478*SIN(RADIANS(125.04-1934.136*G168))</f>
        <v>85.3097621185704</v>
      </c>
      <c r="Q168" s="0" t="n">
        <f aca="false">23+(26+((21.448-G168*(46.815+G168*(0.00059-G168*0.001813))))/60)/60</f>
        <v>23.4367610371755</v>
      </c>
      <c r="R168" s="0" t="n">
        <f aca="false">Q168+0.00256*COS(RADIANS(125.04-1934.136*G168))</f>
        <v>23.435938686981</v>
      </c>
      <c r="S168" s="0" t="n">
        <f aca="false">DEGREES(ATAN2(COS(RADIANS(P168)),COS(RADIANS(R168))*SIN(RADIANS(P168))))</f>
        <v>84.8901949720225</v>
      </c>
      <c r="T168" s="0" t="n">
        <f aca="false">DEGREES(ASIN(SIN(RADIANS(R168))*SIN(RADIANS(P168))))</f>
        <v>23.3527947123536</v>
      </c>
      <c r="U168" s="0" t="n">
        <f aca="false">TAN(RADIANS(R168/2))*TAN(RADIANS(R168/2))</f>
        <v>0.0430218699944039</v>
      </c>
      <c r="V168" s="0" t="n">
        <f aca="false">4*DEGREES(U168*SIN(2*RADIANS(I168))-2*K168*SIN(RADIANS(J168))+4*K168*U168*SIN(RADIANS(J168))*COS(2*RADIANS(I168))-0.5*U168*U168*SIN(4*RADIANS(I168))-1.25*K168*K168*SIN(2*RADIANS(J168)))</f>
        <v>-0.710595586143491</v>
      </c>
      <c r="W168" s="0" t="n">
        <f aca="false">DEGREES(ACOS(COS(RADIANS(90.833))/(COS(RADIANS($B$2))*COS(RADIANS(T168)))-TAN(RADIANS($B$2))*TAN(RADIANS(T168))))</f>
        <v>102.583149494873</v>
      </c>
      <c r="X168" s="5" t="n">
        <f aca="false">(720-4*$B$3-V168+$B$4*60)/1440</f>
        <v>0.526787913601488</v>
      </c>
      <c r="Y168" s="5" t="n">
        <f aca="false">(X168*1440-W168*4)/1440</f>
        <v>0.241834720560173</v>
      </c>
      <c r="Z168" s="5" t="n">
        <f aca="false">(X168*1440+W168*4)/1440</f>
        <v>0.811741106642804</v>
      </c>
      <c r="AA168" s="0" t="n">
        <f aca="false">8*W168</f>
        <v>820.665195958987</v>
      </c>
      <c r="AB168" s="0" t="n">
        <f aca="false">MOD(E168*1440+V168+4*$B$3-60*$B$4,1440)</f>
        <v>681.425404413857</v>
      </c>
      <c r="AC168" s="0" t="n">
        <f aca="false">IF(AB168/4&lt;0,AB168/4+180,AB168/4-180)</f>
        <v>-9.64364889653587</v>
      </c>
      <c r="AD168" s="0" t="n">
        <f aca="false">DEGREES(ACOS(SIN(RADIANS($B$2))*SIN(RADIANS(T168))+COS(RADIANS($B$2))*COS(RADIANS(T168))*COS(RADIANS(AC168))))</f>
        <v>8.93378429706339</v>
      </c>
      <c r="AE168" s="0" t="n">
        <f aca="false">90-AD168</f>
        <v>81.0662157029366</v>
      </c>
      <c r="AF168" s="0" t="n">
        <f aca="false">IF(AE168&gt;85,0,IF(AE168&gt;5,58.1/TAN(RADIANS(AE168))-0.07/POWER(TAN(RADIANS(AE168)),3)+0.000086/POWER(TAN(RADIANS(AE168)),5),IF(AE168&gt;-0.575,1735+AE168*(-518.2+AE168*(103.4+AE168*(-12.79+AE168*0.711))),-20.772/TAN(RADIANS(AE168)))))/3600</f>
        <v>0.00253695753441923</v>
      </c>
      <c r="AG168" s="0" t="n">
        <f aca="false">AE168+AF168</f>
        <v>81.068752660471</v>
      </c>
      <c r="AH168" s="0" t="n">
        <f aca="false">IF(AC168&gt;0,MOD(DEGREES(ACOS(((SIN(RADIANS($B$2))*COS(RADIANS(AD168)))-SIN(RADIANS(T168)))/(COS(RADIANS($B$2))*SIN(RADIANS(AD168)))))+180,360),MOD(540-DEGREES(ACOS(((SIN(RADIANS($B$2))*COS(RADIANS(AD168)))-SIN(RADIANS(T168)))/(COS(RADIANS($B$2))*SIN(RADIANS(AD168))))),360))</f>
        <v>97.9594212487313</v>
      </c>
    </row>
    <row r="169" customFormat="false" ht="15" hidden="false" customHeight="false" outlineLevel="0" collapsed="false">
      <c r="D169" s="4" t="n">
        <f aca="false">D168+1</f>
        <v>43633</v>
      </c>
      <c r="E169" s="5" t="n">
        <f aca="false">$B$5</f>
        <v>0.5</v>
      </c>
      <c r="F169" s="6" t="n">
        <f aca="false">D169+2415018.5+E169-$B$4/24</f>
        <v>2458652.25</v>
      </c>
      <c r="G169" s="7" t="n">
        <f aca="false">(F169-2451545)/36525</f>
        <v>0.194585900068446</v>
      </c>
      <c r="I169" s="0" t="n">
        <f aca="false">MOD(280.46646+G169*(36000.76983 + G169*0.0003032),360)</f>
        <v>85.7086720077814</v>
      </c>
      <c r="J169" s="0" t="n">
        <f aca="false">357.52911+G169*(35999.05029 - 0.0001537*G169)</f>
        <v>7362.43670646927</v>
      </c>
      <c r="K169" s="0" t="n">
        <f aca="false">0.016708634-G169*(0.000042037+0.0000001267*G169)</f>
        <v>0.0167004493951915</v>
      </c>
      <c r="L169" s="0" t="n">
        <f aca="false">SIN(RADIANS(J169))*(1.914602-G169*(0.004817+0.000014*G169))+SIN(RADIANS(2*J169))*(0.019993-0.000101*G169)+SIN(RADIANS(3*J169))*0.000289</f>
        <v>0.566203202248727</v>
      </c>
      <c r="M169" s="0" t="n">
        <f aca="false">I169+L169</f>
        <v>86.2748752100301</v>
      </c>
      <c r="N169" s="0" t="n">
        <f aca="false">J169+L169</f>
        <v>7363.00290967151</v>
      </c>
      <c r="O169" s="0" t="n">
        <f aca="false">(1.000001018*(1-K169*K169))/(1+K169*COS(RADIANS(N169)))</f>
        <v>1.01594778132185</v>
      </c>
      <c r="P169" s="0" t="n">
        <f aca="false">M169-0.00569-0.00478*SIN(RADIANS(125.04-1934.136*G169))</f>
        <v>86.2646571279555</v>
      </c>
      <c r="Q169" s="0" t="n">
        <f aca="false">23+(26+((21.448-G169*(46.815+G169*(0.00059-G169*0.001813))))/60)/60</f>
        <v>23.4367606811407</v>
      </c>
      <c r="R169" s="0" t="n">
        <f aca="false">Q169+0.00256*COS(RADIANS(125.04-1934.136*G169))</f>
        <v>23.4359405718983</v>
      </c>
      <c r="S169" s="0" t="n">
        <f aca="false">DEGREES(ATAN2(COS(RADIANS(P169)),COS(RADIANS(R169))*SIN(RADIANS(P169))))</f>
        <v>85.929887616821</v>
      </c>
      <c r="T169" s="0" t="n">
        <f aca="false">DEGREES(ASIN(SIN(RADIANS(R169))*SIN(RADIANS(P169))))</f>
        <v>23.3831883741576</v>
      </c>
      <c r="U169" s="0" t="n">
        <f aca="false">TAN(RADIANS(R169/2))*TAN(RADIANS(R169/2))</f>
        <v>0.0430218771115804</v>
      </c>
      <c r="V169" s="0" t="n">
        <f aca="false">4*DEGREES(U169*SIN(2*RADIANS(I169))-2*K169*SIN(RADIANS(J169))+4*K169*U169*SIN(RADIANS(J169))*COS(2*RADIANS(I169))-0.5*U169*U169*SIN(4*RADIANS(I169))-1.25*K169*K169*SIN(2*RADIANS(J169)))</f>
        <v>-0.926453682201262</v>
      </c>
      <c r="W169" s="0" t="n">
        <f aca="false">DEGREES(ACOS(COS(RADIANS(90.833))/(COS(RADIANS($B$2))*COS(RADIANS(T169)))-TAN(RADIANS($B$2))*TAN(RADIANS(T169))))</f>
        <v>102.60053760669</v>
      </c>
      <c r="X169" s="5" t="n">
        <f aca="false">(720-4*$B$3-V169+$B$4*60)/1440</f>
        <v>0.526937815057084</v>
      </c>
      <c r="Y169" s="5" t="n">
        <f aca="false">(X169*1440-W169*4)/1440</f>
        <v>0.241936321705167</v>
      </c>
      <c r="Z169" s="5" t="n">
        <f aca="false">(X169*1440+W169*4)/1440</f>
        <v>0.811939308409002</v>
      </c>
      <c r="AA169" s="0" t="n">
        <f aca="false">8*W169</f>
        <v>820.804300853522</v>
      </c>
      <c r="AB169" s="0" t="n">
        <f aca="false">MOD(E169*1440+V169+4*$B$3-60*$B$4,1440)</f>
        <v>681.209546317799</v>
      </c>
      <c r="AC169" s="0" t="n">
        <f aca="false">IF(AB169/4&lt;0,AB169/4+180,AB169/4-180)</f>
        <v>-9.69761342055028</v>
      </c>
      <c r="AD169" s="0" t="n">
        <f aca="false">DEGREES(ACOS(SIN(RADIANS($B$2))*SIN(RADIANS(T169))+COS(RADIANS($B$2))*COS(RADIANS(T169))*COS(RADIANS(AC169))))</f>
        <v>8.97606488744866</v>
      </c>
      <c r="AE169" s="0" t="n">
        <f aca="false">90-AD169</f>
        <v>81.0239351125513</v>
      </c>
      <c r="AF169" s="0" t="n">
        <f aca="false">IF(AE169&gt;85,0,IF(AE169&gt;5,58.1/TAN(RADIANS(AE169))-0.07/POWER(TAN(RADIANS(AE169)),3)+0.000086/POWER(TAN(RADIANS(AE169)),5),IF(AE169&gt;-0.575,1735+AE169*(-518.2+AE169*(103.4+AE169*(-12.79+AE169*0.711))),-20.772/TAN(RADIANS(AE169)))))/3600</f>
        <v>0.00254916162093854</v>
      </c>
      <c r="AG169" s="0" t="n">
        <f aca="false">AE169+AF169</f>
        <v>81.0264842741723</v>
      </c>
      <c r="AH169" s="0" t="n">
        <f aca="false">IF(AC169&gt;0,MOD(DEGREES(ACOS(((SIN(RADIANS($B$2))*COS(RADIANS(AD169)))-SIN(RADIANS(T169)))/(COS(RADIANS($B$2))*SIN(RADIANS(AD169)))))+180,360),MOD(540-DEGREES(ACOS(((SIN(RADIANS($B$2))*COS(RADIANS(AD169)))-SIN(RADIANS(T169)))/(COS(RADIANS($B$2))*SIN(RADIANS(AD169))))),360))</f>
        <v>97.7032375018069</v>
      </c>
    </row>
    <row r="170" customFormat="false" ht="15" hidden="false" customHeight="false" outlineLevel="0" collapsed="false">
      <c r="D170" s="4" t="n">
        <f aca="false">D169+1</f>
        <v>43634</v>
      </c>
      <c r="E170" s="5" t="n">
        <f aca="false">$B$5</f>
        <v>0.5</v>
      </c>
      <c r="F170" s="6" t="n">
        <f aca="false">D170+2415018.5+E170-$B$4/24</f>
        <v>2458653.25</v>
      </c>
      <c r="G170" s="7" t="n">
        <f aca="false">(F170-2451545)/36525</f>
        <v>0.194613278576318</v>
      </c>
      <c r="I170" s="0" t="n">
        <f aca="false">MOD(280.46646+G170*(36000.76983 + G170*0.0003032),360)</f>
        <v>86.6943193711741</v>
      </c>
      <c r="J170" s="0" t="n">
        <f aca="false">357.52911+G170*(35999.05029 - 0.0001537*G170)</f>
        <v>7363.42230674935</v>
      </c>
      <c r="K170" s="0" t="n">
        <f aca="false">0.016708634-G170*(0.000042037+0.0000001267*G170)</f>
        <v>0.0167004482429311</v>
      </c>
      <c r="L170" s="0" t="n">
        <f aca="false">SIN(RADIANS(J170))*(1.914602-G170*(0.004817+0.000014*G170))+SIN(RADIANS(2*J170))*(0.019993-0.000101*G170)+SIN(RADIANS(3*J170))*0.000289</f>
        <v>0.535294386574661</v>
      </c>
      <c r="M170" s="0" t="n">
        <f aca="false">I170+L170</f>
        <v>87.2296137577487</v>
      </c>
      <c r="N170" s="0" t="n">
        <f aca="false">J170+L170</f>
        <v>7363.95760113593</v>
      </c>
      <c r="O170" s="0" t="n">
        <f aca="false">(1.000001018*(1-K170*K170))/(1+K170*COS(RADIANS(N170)))</f>
        <v>1.01602947769947</v>
      </c>
      <c r="P170" s="0" t="n">
        <f aca="false">M170-0.00569-0.00478*SIN(RADIANS(125.04-1934.136*G170))</f>
        <v>87.2193942623562</v>
      </c>
      <c r="Q170" s="0" t="n">
        <f aca="false">23+(26+((21.448-G170*(46.815+G170*(0.00059-G170*0.001813))))/60)/60</f>
        <v>23.4367603251058</v>
      </c>
      <c r="R170" s="0" t="n">
        <f aca="false">Q170+0.00256*COS(RADIANS(125.04-1934.136*G170))</f>
        <v>23.435942457516</v>
      </c>
      <c r="S170" s="0" t="n">
        <f aca="false">DEGREES(ATAN2(COS(RADIANS(P170)),COS(RADIANS(R170))*SIN(RADIANS(P170))))</f>
        <v>86.9698313327015</v>
      </c>
      <c r="T170" s="0" t="n">
        <f aca="false">DEGREES(ASIN(SIN(RADIANS(R170))*SIN(RADIANS(P170))))</f>
        <v>23.4067032465518</v>
      </c>
      <c r="U170" s="0" t="n">
        <f aca="false">TAN(RADIANS(R170/2))*TAN(RADIANS(R170/2))</f>
        <v>0.0430218842314025</v>
      </c>
      <c r="V170" s="0" t="n">
        <f aca="false">4*DEGREES(U170*SIN(2*RADIANS(I170))-2*K170*SIN(RADIANS(J170))+4*K170*U170*SIN(RADIANS(J170))*COS(2*RADIANS(I170))-0.5*U170*U170*SIN(4*RADIANS(I170))-1.25*K170*K170*SIN(2*RADIANS(J170)))</f>
        <v>-1.14331909362857</v>
      </c>
      <c r="W170" s="0" t="n">
        <f aca="false">DEGREES(ACOS(COS(RADIANS(90.833))/(COS(RADIANS($B$2))*COS(RADIANS(T170)))-TAN(RADIANS($B$2))*TAN(RADIANS(T170))))</f>
        <v>102.613996867387</v>
      </c>
      <c r="X170" s="5" t="n">
        <f aca="false">(720-4*$B$3-V170+$B$4*60)/1440</f>
        <v>0.527088416037242</v>
      </c>
      <c r="Y170" s="5" t="n">
        <f aca="false">(X170*1440-W170*4)/1440</f>
        <v>0.242049535850055</v>
      </c>
      <c r="Z170" s="5" t="n">
        <f aca="false">(X170*1440+W170*4)/1440</f>
        <v>0.81212729622443</v>
      </c>
      <c r="AA170" s="0" t="n">
        <f aca="false">8*W170</f>
        <v>820.9119749391</v>
      </c>
      <c r="AB170" s="0" t="n">
        <f aca="false">MOD(E170*1440+V170+4*$B$3-60*$B$4,1440)</f>
        <v>680.992680906372</v>
      </c>
      <c r="AC170" s="0" t="n">
        <f aca="false">IF(AB170/4&lt;0,AB170/4+180,AB170/4-180)</f>
        <v>-9.75182977340711</v>
      </c>
      <c r="AD170" s="0" t="n">
        <f aca="false">DEGREES(ACOS(SIN(RADIANS($B$2))*SIN(RADIANS(T170))+COS(RADIANS($B$2))*COS(RADIANS(T170))*COS(RADIANS(AC170))))</f>
        <v>9.02008871663661</v>
      </c>
      <c r="AE170" s="0" t="n">
        <f aca="false">90-AD170</f>
        <v>80.9799112833634</v>
      </c>
      <c r="AF170" s="0" t="n">
        <f aca="false">IF(AE170&gt;85,0,IF(AE170&gt;5,58.1/TAN(RADIANS(AE170))-0.07/POWER(TAN(RADIANS(AE170)),3)+0.000086/POWER(TAN(RADIANS(AE170)),5),IF(AE170&gt;-0.575,1735+AE170*(-518.2+AE170*(103.4+AE170*(-12.79+AE170*0.711))),-20.772/TAN(RADIANS(AE170)))))/3600</f>
        <v>0.00256187189763216</v>
      </c>
      <c r="AG170" s="0" t="n">
        <f aca="false">AE170+AF170</f>
        <v>80.982473155261</v>
      </c>
      <c r="AH170" s="0" t="n">
        <f aca="false">IF(AC170&gt;0,MOD(DEGREES(ACOS(((SIN(RADIANS($B$2))*COS(RADIANS(AD170)))-SIN(RADIANS(T170)))/(COS(RADIANS($B$2))*SIN(RADIANS(AD170)))))+180,360),MOD(540-DEGREES(ACOS(((SIN(RADIANS($B$2))*COS(RADIANS(AD170)))-SIN(RADIANS(T170)))/(COS(RADIANS($B$2))*SIN(RADIANS(AD170))))),360))</f>
        <v>97.4920638423068</v>
      </c>
    </row>
    <row r="171" customFormat="false" ht="15" hidden="false" customHeight="false" outlineLevel="0" collapsed="false">
      <c r="D171" s="4" t="n">
        <f aca="false">D170+1</f>
        <v>43635</v>
      </c>
      <c r="E171" s="5" t="n">
        <f aca="false">$B$5</f>
        <v>0.5</v>
      </c>
      <c r="F171" s="6" t="n">
        <f aca="false">D171+2415018.5+E171-$B$4/24</f>
        <v>2458654.25</v>
      </c>
      <c r="G171" s="7" t="n">
        <f aca="false">(F171-2451545)/36525</f>
        <v>0.194640657084189</v>
      </c>
      <c r="I171" s="0" t="n">
        <f aca="false">MOD(280.46646+G171*(36000.76983 + G171*0.0003032),360)</f>
        <v>87.6799667345695</v>
      </c>
      <c r="J171" s="0" t="n">
        <f aca="false">357.52911+G171*(35999.05029 - 0.0001537*G171)</f>
        <v>7364.40790702944</v>
      </c>
      <c r="K171" s="0" t="n">
        <f aca="false">0.016708634-G171*(0.000042037+0.0000001267*G171)</f>
        <v>0.0167004470906705</v>
      </c>
      <c r="L171" s="0" t="n">
        <f aca="false">SIN(RADIANS(J171))*(1.914602-G171*(0.004817+0.000014*G171))+SIN(RADIANS(2*J171))*(0.019993-0.000101*G171)+SIN(RADIANS(3*J171))*0.000289</f>
        <v>0.504236355318616</v>
      </c>
      <c r="M171" s="0" t="n">
        <f aca="false">I171+L171</f>
        <v>88.1842030898881</v>
      </c>
      <c r="N171" s="0" t="n">
        <f aca="false">J171+L171</f>
        <v>7364.91214338476</v>
      </c>
      <c r="O171" s="0" t="n">
        <f aca="false">(1.000001018*(1-K171*K171))/(1+K171*COS(RADIANS(N171)))</f>
        <v>1.01610657348415</v>
      </c>
      <c r="P171" s="0" t="n">
        <f aca="false">M171-0.00569-0.00478*SIN(RADIANS(125.04-1934.136*G171))</f>
        <v>88.1739821850466</v>
      </c>
      <c r="Q171" s="0" t="n">
        <f aca="false">23+(26+((21.448-G171*(46.815+G171*(0.00059-G171*0.001813))))/60)/60</f>
        <v>23.436759969071</v>
      </c>
      <c r="R171" s="0" t="n">
        <f aca="false">Q171+0.00256*COS(RADIANS(125.04-1934.136*G171))</f>
        <v>23.4359443438324</v>
      </c>
      <c r="S171" s="0" t="n">
        <f aca="false">DEGREES(ATAN2(COS(RADIANS(P171)),COS(RADIANS(R171))*SIN(RADIANS(P171))))</f>
        <v>88.0099279090965</v>
      </c>
      <c r="T171" s="0" t="n">
        <f aca="false">DEGREES(ASIN(SIN(RADIANS(R171))*SIN(RADIANS(P171))))</f>
        <v>23.4233326720576</v>
      </c>
      <c r="U171" s="0" t="n">
        <f aca="false">TAN(RADIANS(R171/2))*TAN(RADIANS(R171/2))</f>
        <v>0.0430218913538631</v>
      </c>
      <c r="V171" s="0" t="n">
        <f aca="false">4*DEGREES(U171*SIN(2*RADIANS(I171))-2*K171*SIN(RADIANS(J171))+4*K171*U171*SIN(RADIANS(J171))*COS(2*RADIANS(I171))-0.5*U171*U171*SIN(4*RADIANS(I171))-1.25*K171*K171*SIN(2*RADIANS(J171)))</f>
        <v>-1.36080120975428</v>
      </c>
      <c r="W171" s="0" t="n">
        <f aca="false">DEGREES(ACOS(COS(RADIANS(90.833))/(COS(RADIANS($B$2))*COS(RADIANS(T171)))-TAN(RADIANS($B$2))*TAN(RADIANS(T171))))</f>
        <v>102.623518507745</v>
      </c>
      <c r="X171" s="5" t="n">
        <f aca="false">(720-4*$B$3-V171+$B$4*60)/1440</f>
        <v>0.527239445284552</v>
      </c>
      <c r="Y171" s="5" t="n">
        <f aca="false">(X171*1440-W171*4)/1440</f>
        <v>0.24217411609637</v>
      </c>
      <c r="Z171" s="5" t="n">
        <f aca="false">(X171*1440+W171*4)/1440</f>
        <v>0.812304774472733</v>
      </c>
      <c r="AA171" s="0" t="n">
        <f aca="false">8*W171</f>
        <v>820.988148061962</v>
      </c>
      <c r="AB171" s="0" t="n">
        <f aca="false">MOD(E171*1440+V171+4*$B$3-60*$B$4,1440)</f>
        <v>680.775198790246</v>
      </c>
      <c r="AC171" s="0" t="n">
        <f aca="false">IF(AB171/4&lt;0,AB171/4+180,AB171/4-180)</f>
        <v>-9.80620030243858</v>
      </c>
      <c r="AD171" s="0" t="n">
        <f aca="false">DEGREES(ACOS(SIN(RADIANS($B$2))*SIN(RADIANS(T171))+COS(RADIANS($B$2))*COS(RADIANS(T171))*COS(RADIANS(AC171))))</f>
        <v>9.06570192201625</v>
      </c>
      <c r="AE171" s="0" t="n">
        <f aca="false">90-AD171</f>
        <v>80.9342980779838</v>
      </c>
      <c r="AF171" s="0" t="n">
        <f aca="false">IF(AE171&gt;85,0,IF(AE171&gt;5,58.1/TAN(RADIANS(AE171))-0.07/POWER(TAN(RADIANS(AE171)),3)+0.000086/POWER(TAN(RADIANS(AE171)),5),IF(AE171&gt;-0.575,1735+AE171*(-518.2+AE171*(103.4+AE171*(-12.79+AE171*0.711))),-20.772/TAN(RADIANS(AE171)))))/3600</f>
        <v>0.00257504430781587</v>
      </c>
      <c r="AG171" s="0" t="n">
        <f aca="false">AE171+AF171</f>
        <v>80.9368731222916</v>
      </c>
      <c r="AH171" s="0" t="n">
        <f aca="false">IF(AC171&gt;0,MOD(DEGREES(ACOS(((SIN(RADIANS($B$2))*COS(RADIANS(AD171)))-SIN(RADIANS(T171)))/(COS(RADIANS($B$2))*SIN(RADIANS(AD171)))))+180,360),MOD(540-DEGREES(ACOS(((SIN(RADIANS($B$2))*COS(RADIANS(AD171)))-SIN(RADIANS(T171)))/(COS(RADIANS($B$2))*SIN(RADIANS(AD171))))),360))</f>
        <v>97.3255074870507</v>
      </c>
    </row>
    <row r="172" customFormat="false" ht="15" hidden="false" customHeight="false" outlineLevel="0" collapsed="false">
      <c r="D172" s="4" t="n">
        <f aca="false">D171+1</f>
        <v>43636</v>
      </c>
      <c r="E172" s="5" t="n">
        <f aca="false">$B$5</f>
        <v>0.5</v>
      </c>
      <c r="F172" s="6" t="n">
        <f aca="false">D172+2415018.5+E172-$B$4/24</f>
        <v>2458655.25</v>
      </c>
      <c r="G172" s="7" t="n">
        <f aca="false">(F172-2451545)/36525</f>
        <v>0.19466803559206</v>
      </c>
      <c r="I172" s="0" t="n">
        <f aca="false">MOD(280.46646+G172*(36000.76983 + G172*0.0003032),360)</f>
        <v>88.6656140979658</v>
      </c>
      <c r="J172" s="0" t="n">
        <f aca="false">357.52911+G172*(35999.05029 - 0.0001537*G172)</f>
        <v>7365.39350730953</v>
      </c>
      <c r="K172" s="0" t="n">
        <f aca="false">0.016708634-G172*(0.000042037+0.0000001267*G172)</f>
        <v>0.0167004459384097</v>
      </c>
      <c r="L172" s="0" t="n">
        <f aca="false">SIN(RADIANS(J172))*(1.914602-G172*(0.004817+0.000014*G172))+SIN(RADIANS(2*J172))*(0.019993-0.000101*G172)+SIN(RADIANS(3*J172))*0.000289</f>
        <v>0.473037805814253</v>
      </c>
      <c r="M172" s="0" t="n">
        <f aca="false">I172+L172</f>
        <v>89.13865190378</v>
      </c>
      <c r="N172" s="0" t="n">
        <f aca="false">J172+L172</f>
        <v>7365.86654511534</v>
      </c>
      <c r="O172" s="0" t="n">
        <f aca="false">(1.000001018*(1-K172*K172))/(1+K172*COS(RADIANS(N172)))</f>
        <v>1.01617904797875</v>
      </c>
      <c r="P172" s="0" t="n">
        <f aca="false">M172-0.00569-0.00478*SIN(RADIANS(125.04-1934.136*G172))</f>
        <v>89.1284295933598</v>
      </c>
      <c r="Q172" s="0" t="n">
        <f aca="false">23+(26+((21.448-G172*(46.815+G172*(0.00059-G172*0.001813))))/60)/60</f>
        <v>23.4367596130361</v>
      </c>
      <c r="R172" s="0" t="n">
        <f aca="false">Q172+0.00256*COS(RADIANS(125.04-1934.136*G172))</f>
        <v>23.4359462308455</v>
      </c>
      <c r="S172" s="0" t="n">
        <f aca="false">DEGREES(ATAN2(COS(RADIANS(P172)),COS(RADIANS(R172))*SIN(RADIANS(P172))))</f>
        <v>89.050078738675</v>
      </c>
      <c r="T172" s="0" t="n">
        <f aca="false">DEGREES(ASIN(SIN(RADIANS(R172))*SIN(RADIANS(P172))))</f>
        <v>23.433072725499</v>
      </c>
      <c r="U172" s="0" t="n">
        <f aca="false">TAN(RADIANS(R172/2))*TAN(RADIANS(R172/2))</f>
        <v>0.0430218984789549</v>
      </c>
      <c r="V172" s="0" t="n">
        <f aca="false">4*DEGREES(U172*SIN(2*RADIANS(I172))-2*K172*SIN(RADIANS(J172))+4*K172*U172*SIN(RADIANS(J172))*COS(2*RADIANS(I172))-0.5*U172*U172*SIN(4*RADIANS(I172))-1.25*K172*K172*SIN(2*RADIANS(J172)))</f>
        <v>-1.57850779679714</v>
      </c>
      <c r="W172" s="0" t="n">
        <f aca="false">DEGREES(ACOS(COS(RADIANS(90.833))/(COS(RADIANS($B$2))*COS(RADIANS(T172)))-TAN(RADIANS($B$2))*TAN(RADIANS(T172))))</f>
        <v>102.629096763054</v>
      </c>
      <c r="X172" s="5" t="n">
        <f aca="false">(720-4*$B$3-V172+$B$4*60)/1440</f>
        <v>0.527390630414442</v>
      </c>
      <c r="Y172" s="5" t="n">
        <f aca="false">(X172*1440-W172*4)/1440</f>
        <v>0.242309806072625</v>
      </c>
      <c r="Z172" s="5" t="n">
        <f aca="false">(X172*1440+W172*4)/1440</f>
        <v>0.81247145475626</v>
      </c>
      <c r="AA172" s="0" t="n">
        <f aca="false">8*W172</f>
        <v>821.032774104434</v>
      </c>
      <c r="AB172" s="0" t="n">
        <f aca="false">MOD(E172*1440+V172+4*$B$3-60*$B$4,1440)</f>
        <v>680.557492203203</v>
      </c>
      <c r="AC172" s="0" t="n">
        <f aca="false">IF(AB172/4&lt;0,AB172/4+180,AB172/4-180)</f>
        <v>-9.86062694919929</v>
      </c>
      <c r="AD172" s="0" t="n">
        <f aca="false">DEGREES(ACOS(SIN(RADIANS($B$2))*SIN(RADIANS(T172))+COS(RADIANS($B$2))*COS(RADIANS(T172))*COS(RADIANS(AC172))))</f>
        <v>9.11276564398652</v>
      </c>
      <c r="AE172" s="0" t="n">
        <f aca="false">90-AD172</f>
        <v>80.8872343560135</v>
      </c>
      <c r="AF172" s="0" t="n">
        <f aca="false">IF(AE172&gt;85,0,IF(AE172&gt;5,58.1/TAN(RADIANS(AE172))-0.07/POWER(TAN(RADIANS(AE172)),3)+0.000086/POWER(TAN(RADIANS(AE172)),5),IF(AE172&gt;-0.575,1735+AE172*(-518.2+AE172*(103.4+AE172*(-12.79+AE172*0.711))),-20.772/TAN(RADIANS(AE172)))))/3600</f>
        <v>0.00258863910089094</v>
      </c>
      <c r="AG172" s="0" t="n">
        <f aca="false">AE172+AF172</f>
        <v>80.8898229951144</v>
      </c>
      <c r="AH172" s="0" t="n">
        <f aca="false">IF(AC172&gt;0,MOD(DEGREES(ACOS(((SIN(RADIANS($B$2))*COS(RADIANS(AD172)))-SIN(RADIANS(T172)))/(COS(RADIANS($B$2))*SIN(RADIANS(AD172)))))+180,360),MOD(540-DEGREES(ACOS(((SIN(RADIANS($B$2))*COS(RADIANS(AD172)))-SIN(RADIANS(T172)))/(COS(RADIANS($B$2))*SIN(RADIANS(AD172))))),360))</f>
        <v>97.2031119961704</v>
      </c>
    </row>
    <row r="173" customFormat="false" ht="15" hidden="false" customHeight="false" outlineLevel="0" collapsed="false">
      <c r="D173" s="4" t="n">
        <f aca="false">D172+1</f>
        <v>43637</v>
      </c>
      <c r="E173" s="5" t="n">
        <f aca="false">$B$5</f>
        <v>0.5</v>
      </c>
      <c r="F173" s="6" t="n">
        <f aca="false">D173+2415018.5+E173-$B$4/24</f>
        <v>2458656.25</v>
      </c>
      <c r="G173" s="7" t="n">
        <f aca="false">(F173-2451545)/36525</f>
        <v>0.194695414099932</v>
      </c>
      <c r="I173" s="0" t="n">
        <f aca="false">MOD(280.46646+G173*(36000.76983 + G173*0.0003032),360)</f>
        <v>89.651261461363</v>
      </c>
      <c r="J173" s="0" t="n">
        <f aca="false">357.52911+G173*(35999.05029 - 0.0001537*G173)</f>
        <v>7366.37910758961</v>
      </c>
      <c r="K173" s="0" t="n">
        <f aca="false">0.016708634-G173*(0.000042037+0.0000001267*G173)</f>
        <v>0.0167004447861487</v>
      </c>
      <c r="L173" s="0" t="n">
        <f aca="false">SIN(RADIANS(J173))*(1.914602-G173*(0.004817+0.000014*G173))+SIN(RADIANS(2*J173))*(0.019993-0.000101*G173)+SIN(RADIANS(3*J173))*0.000289</f>
        <v>0.441707467436649</v>
      </c>
      <c r="M173" s="0" t="n">
        <f aca="false">I173+L173</f>
        <v>90.0929689287996</v>
      </c>
      <c r="N173" s="0" t="n">
        <f aca="false">J173+L173</f>
        <v>7366.82081505705</v>
      </c>
      <c r="O173" s="0" t="n">
        <f aca="false">(1.000001018*(1-K173*K173))/(1+K173*COS(RADIANS(N173)))</f>
        <v>1.01624688173555</v>
      </c>
      <c r="P173" s="0" t="n">
        <f aca="false">M173-0.00569-0.00478*SIN(RADIANS(125.04-1934.136*G173))</f>
        <v>90.0827452166721</v>
      </c>
      <c r="Q173" s="0" t="n">
        <f aca="false">23+(26+((21.448-G173*(46.815+G173*(0.00059-G173*0.001813))))/60)/60</f>
        <v>23.4367592570012</v>
      </c>
      <c r="R173" s="0" t="n">
        <f aca="false">Q173+0.00256*COS(RADIANS(125.04-1934.136*G173))</f>
        <v>23.4359481185533</v>
      </c>
      <c r="S173" s="0" t="n">
        <f aca="false">DEGREES(ATAN2(COS(RADIANS(P173)),COS(RADIANS(R173))*SIN(RADIANS(P173))))</f>
        <v>90.0901849925345</v>
      </c>
      <c r="T173" s="0" t="n">
        <f aca="false">DEGREES(ASIN(SIN(RADIANS(R173))*SIN(RADIANS(P173))))</f>
        <v>23.4359222181892</v>
      </c>
      <c r="U173" s="0" t="n">
        <f aca="false">TAN(RADIANS(R173/2))*TAN(RADIANS(R173/2))</f>
        <v>0.0430219056066707</v>
      </c>
      <c r="V173" s="0" t="n">
        <f aca="false">4*DEGREES(U173*SIN(2*RADIANS(I173))-2*K173*SIN(RADIANS(J173))+4*K173*U173*SIN(RADIANS(J173))*COS(2*RADIANS(I173))-0.5*U173*U173*SIN(4*RADIANS(I173))-1.25*K173*K173*SIN(2*RADIANS(J173)))</f>
        <v>-1.79604567214478</v>
      </c>
      <c r="W173" s="0" t="n">
        <f aca="false">DEGREES(ACOS(COS(RADIANS(90.833))/(COS(RADIANS($B$2))*COS(RADIANS(T173)))-TAN(RADIANS($B$2))*TAN(RADIANS(T173))))</f>
        <v>102.630728888606</v>
      </c>
      <c r="X173" s="5" t="n">
        <f aca="false">(720-4*$B$3-V173+$B$4*60)/1440</f>
        <v>0.527541698383434</v>
      </c>
      <c r="Y173" s="5" t="n">
        <f aca="false">(X173*1440-W173*4)/1440</f>
        <v>0.242456340359529</v>
      </c>
      <c r="Z173" s="5" t="n">
        <f aca="false">(X173*1440+W173*4)/1440</f>
        <v>0.812627056407339</v>
      </c>
      <c r="AA173" s="0" t="n">
        <f aca="false">8*W173</f>
        <v>821.045831108846</v>
      </c>
      <c r="AB173" s="0" t="n">
        <f aca="false">MOD(E173*1440+V173+4*$B$3-60*$B$4,1440)</f>
        <v>680.339954327855</v>
      </c>
      <c r="AC173" s="0" t="n">
        <f aca="false">IF(AB173/4&lt;0,AB173/4+180,AB173/4-180)</f>
        <v>-9.91501141803622</v>
      </c>
      <c r="AD173" s="0" t="n">
        <f aca="false">DEGREES(ACOS(SIN(RADIANS($B$2))*SIN(RADIANS(T173))+COS(RADIANS($B$2))*COS(RADIANS(T173))*COS(RADIANS(AC173))))</f>
        <v>9.16115601392329</v>
      </c>
      <c r="AE173" s="0" t="n">
        <f aca="false">90-AD173</f>
        <v>80.8388439860767</v>
      </c>
      <c r="AF173" s="0" t="n">
        <f aca="false">IF(AE173&gt;85,0,IF(AE173&gt;5,58.1/TAN(RADIANS(AE173))-0.07/POWER(TAN(RADIANS(AE173)),3)+0.000086/POWER(TAN(RADIANS(AE173)),5),IF(AE173&gt;-0.575,1735+AE173*(-518.2+AE173*(103.4+AE173*(-12.79+AE173*0.711))),-20.772/TAN(RADIANS(AE173)))))/3600</f>
        <v>0.00260262083070907</v>
      </c>
      <c r="AG173" s="0" t="n">
        <f aca="false">AE173+AF173</f>
        <v>80.8414466069074</v>
      </c>
      <c r="AH173" s="0" t="n">
        <f aca="false">IF(AC173&gt;0,MOD(DEGREES(ACOS(((SIN(RADIANS($B$2))*COS(RADIANS(AD173)))-SIN(RADIANS(T173)))/(COS(RADIANS($B$2))*SIN(RADIANS(AD173)))))+180,360),MOD(540-DEGREES(ACOS(((SIN(RADIANS($B$2))*COS(RADIANS(AD173)))-SIN(RADIANS(T173)))/(COS(RADIANS($B$2))*SIN(RADIANS(AD173))))),360))</f>
        <v>97.1243660707552</v>
      </c>
    </row>
    <row r="174" customFormat="false" ht="15" hidden="false" customHeight="false" outlineLevel="0" collapsed="false">
      <c r="D174" s="4" t="n">
        <f aca="false">D173+1</f>
        <v>43638</v>
      </c>
      <c r="E174" s="5" t="n">
        <f aca="false">$B$5</f>
        <v>0.5</v>
      </c>
      <c r="F174" s="6" t="n">
        <f aca="false">D174+2415018.5+E174-$B$4/24</f>
        <v>2458657.25</v>
      </c>
      <c r="G174" s="7" t="n">
        <f aca="false">(F174-2451545)/36525</f>
        <v>0.194722792607803</v>
      </c>
      <c r="I174" s="0" t="n">
        <f aca="false">MOD(280.46646+G174*(36000.76983 + G174*0.0003032),360)</f>
        <v>90.6369088247593</v>
      </c>
      <c r="J174" s="0" t="n">
        <f aca="false">357.52911+G174*(35999.05029 - 0.0001537*G174)</f>
        <v>7367.3647078697</v>
      </c>
      <c r="K174" s="0" t="n">
        <f aca="false">0.016708634-G174*(0.000042037+0.0000001267*G174)</f>
        <v>0.0167004436338876</v>
      </c>
      <c r="L174" s="0" t="n">
        <f aca="false">SIN(RADIANS(J174))*(1.914602-G174*(0.004817+0.000014*G174))+SIN(RADIANS(2*J174))*(0.019993-0.000101*G174)+SIN(RADIANS(3*J174))*0.000289</f>
        <v>0.410254099576737</v>
      </c>
      <c r="M174" s="0" t="n">
        <f aca="false">I174+L174</f>
        <v>91.047162924336</v>
      </c>
      <c r="N174" s="0" t="n">
        <f aca="false">J174+L174</f>
        <v>7367.77496196927</v>
      </c>
      <c r="O174" s="0" t="n">
        <f aca="false">(1.000001018*(1-K174*K174))/(1+K174*COS(RADIANS(N174)))</f>
        <v>1.01631005655987</v>
      </c>
      <c r="P174" s="0" t="n">
        <f aca="false">M174-0.00569-0.00478*SIN(RADIANS(125.04-1934.136*G174))</f>
        <v>91.0369378143737</v>
      </c>
      <c r="Q174" s="0" t="n">
        <f aca="false">23+(26+((21.448-G174*(46.815+G174*(0.00059-G174*0.001813))))/60)/60</f>
        <v>23.4367589009664</v>
      </c>
      <c r="R174" s="0" t="n">
        <f aca="false">Q174+0.00256*COS(RADIANS(125.04-1934.136*G174))</f>
        <v>23.435950006954</v>
      </c>
      <c r="S174" s="0" t="n">
        <f aca="false">DEGREES(ATAN2(COS(RADIANS(P174)),COS(RADIANS(R174))*SIN(RADIANS(P174))))</f>
        <v>91.1301477960263</v>
      </c>
      <c r="T174" s="0" t="n">
        <f aca="false">DEGREES(ASIN(SIN(RADIANS(R174))*SIN(RADIANS(P174))))</f>
        <v>23.4318826983947</v>
      </c>
      <c r="U174" s="0" t="n">
        <f aca="false">TAN(RADIANS(R174/2))*TAN(RADIANS(R174/2))</f>
        <v>0.0430219127370032</v>
      </c>
      <c r="V174" s="0" t="n">
        <f aca="false">4*DEGREES(U174*SIN(2*RADIANS(I174))-2*K174*SIN(RADIANS(J174))+4*K174*U174*SIN(RADIANS(J174))*COS(2*RADIANS(I174))-0.5*U174*U174*SIN(4*RADIANS(I174))-1.25*K174*K174*SIN(2*RADIANS(J174)))</f>
        <v>-2.0130213814391</v>
      </c>
      <c r="W174" s="0" t="n">
        <f aca="false">DEGREES(ACOS(COS(RADIANS(90.833))/(COS(RADIANS($B$2))*COS(RADIANS(T174)))-TAN(RADIANS($B$2))*TAN(RADIANS(T174))))</f>
        <v>102.628415166863</v>
      </c>
      <c r="X174" s="5" t="n">
        <f aca="false">(720-4*$B$3-V174+$B$4*60)/1440</f>
        <v>0.527692375959333</v>
      </c>
      <c r="Y174" s="5" t="n">
        <f aca="false">(X174*1440-W174*4)/1440</f>
        <v>0.242613444940269</v>
      </c>
      <c r="Z174" s="5" t="n">
        <f aca="false">(X174*1440+W174*4)/1440</f>
        <v>0.812771306978396</v>
      </c>
      <c r="AA174" s="0" t="n">
        <f aca="false">8*W174</f>
        <v>821.027321334902</v>
      </c>
      <c r="AB174" s="0" t="n">
        <f aca="false">MOD(E174*1440+V174+4*$B$3-60*$B$4,1440)</f>
        <v>680.122978618561</v>
      </c>
      <c r="AC174" s="0" t="n">
        <f aca="false">IF(AB174/4&lt;0,AB174/4+180,AB174/4-180)</f>
        <v>-9.96925534535978</v>
      </c>
      <c r="AD174" s="0" t="n">
        <f aca="false">DEGREES(ACOS(SIN(RADIANS($B$2))*SIN(RADIANS(T174))+COS(RADIANS($B$2))*COS(RADIANS(T174))*COS(RADIANS(AC174))))</f>
        <v>9.21076407055054</v>
      </c>
      <c r="AE174" s="0" t="n">
        <f aca="false">90-AD174</f>
        <v>80.7892359294495</v>
      </c>
      <c r="AF174" s="0" t="n">
        <f aca="false">IF(AE174&gt;85,0,IF(AE174&gt;5,58.1/TAN(RADIANS(AE174))-0.07/POWER(TAN(RADIANS(AE174)),3)+0.000086/POWER(TAN(RADIANS(AE174)),5),IF(AE174&gt;-0.575,1735+AE174*(-518.2+AE174*(103.4+AE174*(-12.79+AE174*0.711))),-20.772/TAN(RADIANS(AE174)))))/3600</f>
        <v>0.00261695833403794</v>
      </c>
      <c r="AG174" s="0" t="n">
        <f aca="false">AE174+AF174</f>
        <v>80.7918528877835</v>
      </c>
      <c r="AH174" s="0" t="n">
        <f aca="false">IF(AC174&gt;0,MOD(DEGREES(ACOS(((SIN(RADIANS($B$2))*COS(RADIANS(AD174)))-SIN(RADIANS(T174)))/(COS(RADIANS($B$2))*SIN(RADIANS(AD174)))))+180,360),MOD(540-DEGREES(ACOS(((SIN(RADIANS($B$2))*COS(RADIANS(AD174)))-SIN(RADIANS(T174)))/(COS(RADIANS($B$2))*SIN(RADIANS(AD174))))),360))</f>
        <v>97.0887114137943</v>
      </c>
    </row>
    <row r="175" customFormat="false" ht="15" hidden="false" customHeight="false" outlineLevel="0" collapsed="false">
      <c r="D175" s="4" t="n">
        <f aca="false">D174+1</f>
        <v>43639</v>
      </c>
      <c r="E175" s="5" t="n">
        <f aca="false">$B$5</f>
        <v>0.5</v>
      </c>
      <c r="F175" s="6" t="n">
        <f aca="false">D175+2415018.5+E175-$B$4/24</f>
        <v>2458658.25</v>
      </c>
      <c r="G175" s="7" t="n">
        <f aca="false">(F175-2451545)/36525</f>
        <v>0.194750171115674</v>
      </c>
      <c r="I175" s="0" t="n">
        <f aca="false">MOD(280.46646+G175*(36000.76983 + G175*0.0003032),360)</f>
        <v>91.6225561881574</v>
      </c>
      <c r="J175" s="0" t="n">
        <f aca="false">357.52911+G175*(35999.05029 - 0.0001537*G175)</f>
        <v>7368.35030814978</v>
      </c>
      <c r="K175" s="0" t="n">
        <f aca="false">0.016708634-G175*(0.000042037+0.0000001267*G175)</f>
        <v>0.0167004424816262</v>
      </c>
      <c r="L175" s="0" t="n">
        <f aca="false">SIN(RADIANS(J175))*(1.914602-G175*(0.004817+0.000014*G175))+SIN(RADIANS(2*J175))*(0.019993-0.000101*G175)+SIN(RADIANS(3*J175))*0.000289</f>
        <v>0.378686489615873</v>
      </c>
      <c r="M175" s="0" t="n">
        <f aca="false">I175+L175</f>
        <v>92.0012426777733</v>
      </c>
      <c r="N175" s="0" t="n">
        <f aca="false">J175+L175</f>
        <v>7368.7289946394</v>
      </c>
      <c r="O175" s="0" t="n">
        <f aca="false">(1.000001018*(1-K175*K175))/(1+K175*COS(RADIANS(N175)))</f>
        <v>1.01636855551336</v>
      </c>
      <c r="P175" s="0" t="n">
        <f aca="false">M175-0.00569-0.00478*SIN(RADIANS(125.04-1934.136*G175))</f>
        <v>91.99101617385</v>
      </c>
      <c r="Q175" s="0" t="n">
        <f aca="false">23+(26+((21.448-G175*(46.815+G175*(0.00059-G175*0.001813))))/60)/60</f>
        <v>23.4367585449315</v>
      </c>
      <c r="R175" s="0" t="n">
        <f aca="false">Q175+0.00256*COS(RADIANS(125.04-1934.136*G175))</f>
        <v>23.4359518960456</v>
      </c>
      <c r="S175" s="0" t="n">
        <f aca="false">DEGREES(ATAN2(COS(RADIANS(P175)),COS(RADIANS(R175))*SIN(RADIANS(P175))))</f>
        <v>92.1698684046879</v>
      </c>
      <c r="T175" s="0" t="n">
        <f aca="false">DEGREES(ASIN(SIN(RADIANS(R175))*SIN(RADIANS(P175))))</f>
        <v>23.4209584480692</v>
      </c>
      <c r="U175" s="0" t="n">
        <f aca="false">TAN(RADIANS(R175/2))*TAN(RADIANS(R175/2))</f>
        <v>0.0430219198699454</v>
      </c>
      <c r="V175" s="0" t="n">
        <f aca="false">4*DEGREES(U175*SIN(2*RADIANS(I175))-2*K175*SIN(RADIANS(J175))+4*K175*U175*SIN(RADIANS(J175))*COS(2*RADIANS(I175))-0.5*U175*U175*SIN(4*RADIANS(I175))-1.25*K175*K175*SIN(2*RADIANS(J175)))</f>
        <v>-2.22904187668706</v>
      </c>
      <c r="W175" s="0" t="n">
        <f aca="false">DEGREES(ACOS(COS(RADIANS(90.833))/(COS(RADIANS($B$2))*COS(RADIANS(T175)))-TAN(RADIANS($B$2))*TAN(RADIANS(T175))))</f>
        <v>102.622158906273</v>
      </c>
      <c r="X175" s="5" t="n">
        <f aca="false">(720-4*$B$3-V175+$B$4*60)/1440</f>
        <v>0.527842390192144</v>
      </c>
      <c r="Y175" s="5" t="n">
        <f aca="false">(X175*1440-W175*4)/1440</f>
        <v>0.24278083767472</v>
      </c>
      <c r="Z175" s="5" t="n">
        <f aca="false">(X175*1440+W175*4)/1440</f>
        <v>0.812903942709568</v>
      </c>
      <c r="AA175" s="0" t="n">
        <f aca="false">8*W175</f>
        <v>820.97727125018</v>
      </c>
      <c r="AB175" s="0" t="n">
        <f aca="false">MOD(E175*1440+V175+4*$B$3-60*$B$4,1440)</f>
        <v>679.906958123313</v>
      </c>
      <c r="AC175" s="0" t="n">
        <f aca="false">IF(AB175/4&lt;0,AB175/4+180,AB175/4-180)</f>
        <v>-10.0232604691718</v>
      </c>
      <c r="AD175" s="0" t="n">
        <f aca="false">DEGREES(ACOS(SIN(RADIANS($B$2))*SIN(RADIANS(T175))+COS(RADIANS($B$2))*COS(RADIANS(T175))*COS(RADIANS(AC175))))</f>
        <v>9.26149561447116</v>
      </c>
      <c r="AE175" s="0" t="n">
        <f aca="false">90-AD175</f>
        <v>80.7385043855289</v>
      </c>
      <c r="AF175" s="0" t="n">
        <f aca="false">IF(AE175&gt;85,0,IF(AE175&gt;5,58.1/TAN(RADIANS(AE175))-0.07/POWER(TAN(RADIANS(AE175)),3)+0.000086/POWER(TAN(RADIANS(AE175)),5),IF(AE175&gt;-0.575,1735+AE175*(-518.2+AE175*(103.4+AE175*(-12.79+AE175*0.711))),-20.772/TAN(RADIANS(AE175)))))/3600</f>
        <v>0.00263162469182553</v>
      </c>
      <c r="AG175" s="0" t="n">
        <f aca="false">AE175+AF175</f>
        <v>80.7411360102207</v>
      </c>
      <c r="AH175" s="0" t="n">
        <f aca="false">IF(AC175&gt;0,MOD(DEGREES(ACOS(((SIN(RADIANS($B$2))*COS(RADIANS(AD175)))-SIN(RADIANS(T175)))/(COS(RADIANS($B$2))*SIN(RADIANS(AD175)))))+180,360),MOD(540-DEGREES(ACOS(((SIN(RADIANS($B$2))*COS(RADIANS(AD175)))-SIN(RADIANS(T175)))/(COS(RADIANS($B$2))*SIN(RADIANS(AD175))))),360))</f>
        <v>97.0955496589132</v>
      </c>
    </row>
    <row r="176" customFormat="false" ht="15" hidden="false" customHeight="false" outlineLevel="0" collapsed="false">
      <c r="D176" s="4" t="n">
        <f aca="false">D175+1</f>
        <v>43640</v>
      </c>
      <c r="E176" s="5" t="n">
        <f aca="false">$B$5</f>
        <v>0.5</v>
      </c>
      <c r="F176" s="6" t="n">
        <f aca="false">D176+2415018.5+E176-$B$4/24</f>
        <v>2458659.25</v>
      </c>
      <c r="G176" s="7" t="n">
        <f aca="false">(F176-2451545)/36525</f>
        <v>0.194777549623546</v>
      </c>
      <c r="I176" s="0" t="n">
        <f aca="false">MOD(280.46646+G176*(36000.76983 + G176*0.0003032),360)</f>
        <v>92.6082035515556</v>
      </c>
      <c r="J176" s="0" t="n">
        <f aca="false">357.52911+G176*(35999.05029 - 0.0001537*G176)</f>
        <v>7369.33590842987</v>
      </c>
      <c r="K176" s="0" t="n">
        <f aca="false">0.016708634-G176*(0.000042037+0.0000001267*G176)</f>
        <v>0.0167004413293646</v>
      </c>
      <c r="L176" s="0" t="n">
        <f aca="false">SIN(RADIANS(J176))*(1.914602-G176*(0.004817+0.000014*G176))+SIN(RADIANS(2*J176))*(0.019993-0.000101*G176)+SIN(RADIANS(3*J176))*0.000289</f>
        <v>0.347013450900533</v>
      </c>
      <c r="M176" s="0" t="n">
        <f aca="false">I176+L176</f>
        <v>92.9552170024561</v>
      </c>
      <c r="N176" s="0" t="n">
        <f aca="false">J176+L176</f>
        <v>7369.68292188077</v>
      </c>
      <c r="O176" s="0" t="n">
        <f aca="false">(1.000001018*(1-K176*K176))/(1+K176*COS(RADIANS(N176)))</f>
        <v>1.01642236291717</v>
      </c>
      <c r="P176" s="0" t="n">
        <f aca="false">M176-0.00569-0.00478*SIN(RADIANS(125.04-1934.136*G176))</f>
        <v>92.9449891084468</v>
      </c>
      <c r="Q176" s="0" t="n">
        <f aca="false">23+(26+((21.448-G176*(46.815+G176*(0.00059-G176*0.001813))))/60)/60</f>
        <v>23.4367581888967</v>
      </c>
      <c r="R176" s="0" t="n">
        <f aca="false">Q176+0.00256*COS(RADIANS(125.04-1934.136*G176))</f>
        <v>23.4359537858262</v>
      </c>
      <c r="S176" s="0" t="n">
        <f aca="false">DEGREES(ATAN2(COS(RADIANS(P176)),COS(RADIANS(R176))*SIN(RADIANS(P176))))</f>
        <v>93.2092483797065</v>
      </c>
      <c r="T176" s="0" t="n">
        <f aca="false">DEGREES(ASIN(SIN(RADIANS(R176))*SIN(RADIANS(P176))))</f>
        <v>23.4031564758655</v>
      </c>
      <c r="U176" s="0" t="n">
        <f aca="false">TAN(RADIANS(R176/2))*TAN(RADIANS(R176/2))</f>
        <v>0.0430219270054898</v>
      </c>
      <c r="V176" s="0" t="n">
        <f aca="false">4*DEGREES(U176*SIN(2*RADIANS(I176))-2*K176*SIN(RADIANS(J176))+4*K176*U176*SIN(RADIANS(J176))*COS(2*RADIANS(I176))-0.5*U176*U176*SIN(4*RADIANS(I176))-1.25*K176*K176*SIN(2*RADIANS(J176)))</f>
        <v>-2.44371519358888</v>
      </c>
      <c r="W176" s="0" t="n">
        <f aca="false">DEGREES(ACOS(COS(RADIANS(90.833))/(COS(RADIANS($B$2))*COS(RADIANS(T176)))-TAN(RADIANS($B$2))*TAN(RADIANS(T176))))</f>
        <v>102.611966431729</v>
      </c>
      <c r="X176" s="5" t="n">
        <f aca="false">(720-4*$B$3-V176+$B$4*60)/1440</f>
        <v>0.527991468884437</v>
      </c>
      <c r="Y176" s="5" t="n">
        <f aca="false">(X176*1440-W176*4)/1440</f>
        <v>0.242958228796302</v>
      </c>
      <c r="Z176" s="5" t="n">
        <f aca="false">(X176*1440+W176*4)/1440</f>
        <v>0.813024708972571</v>
      </c>
      <c r="AA176" s="0" t="n">
        <f aca="false">8*W176</f>
        <v>820.895731453828</v>
      </c>
      <c r="AB176" s="0" t="n">
        <f aca="false">MOD(E176*1440+V176+4*$B$3-60*$B$4,1440)</f>
        <v>679.692284806411</v>
      </c>
      <c r="AC176" s="0" t="n">
        <f aca="false">IF(AB176/4&lt;0,AB176/4+180,AB176/4-180)</f>
        <v>-10.0769287983972</v>
      </c>
      <c r="AD176" s="0" t="n">
        <f aca="false">DEGREES(ACOS(SIN(RADIANS($B$2))*SIN(RADIANS(T176))+COS(RADIANS($B$2))*COS(RADIANS(T176))*COS(RADIANS(AC176))))</f>
        <v>9.31327100957186</v>
      </c>
      <c r="AE176" s="0" t="n">
        <f aca="false">90-AD176</f>
        <v>80.6867289904281</v>
      </c>
      <c r="AF176" s="0" t="n">
        <f aca="false">IF(AE176&gt;85,0,IF(AE176&gt;5,58.1/TAN(RADIANS(AE176))-0.07/POWER(TAN(RADIANS(AE176)),3)+0.000086/POWER(TAN(RADIANS(AE176)),5),IF(AE176&gt;-0.575,1735+AE176*(-518.2+AE176*(103.4+AE176*(-12.79+AE176*0.711))),-20.772/TAN(RADIANS(AE176)))))/3600</f>
        <v>0.00264659717567304</v>
      </c>
      <c r="AG176" s="0" t="n">
        <f aca="false">AE176+AF176</f>
        <v>80.6893755876038</v>
      </c>
      <c r="AH176" s="0" t="n">
        <f aca="false">IF(AC176&gt;0,MOD(DEGREES(ACOS(((SIN(RADIANS($B$2))*COS(RADIANS(AD176)))-SIN(RADIANS(T176)))/(COS(RADIANS($B$2))*SIN(RADIANS(AD176)))))+180,360),MOD(540-DEGREES(ACOS(((SIN(RADIANS($B$2))*COS(RADIANS(AD176)))-SIN(RADIANS(T176)))/(COS(RADIANS($B$2))*SIN(RADIANS(AD176))))),360))</f>
        <v>97.1442483887966</v>
      </c>
    </row>
    <row r="177" customFormat="false" ht="15" hidden="false" customHeight="false" outlineLevel="0" collapsed="false">
      <c r="D177" s="4" t="n">
        <f aca="false">D176+1</f>
        <v>43641</v>
      </c>
      <c r="E177" s="5" t="n">
        <f aca="false">$B$5</f>
        <v>0.5</v>
      </c>
      <c r="F177" s="6" t="n">
        <f aca="false">D177+2415018.5+E177-$B$4/24</f>
        <v>2458660.25</v>
      </c>
      <c r="G177" s="7" t="n">
        <f aca="false">(F177-2451545)/36525</f>
        <v>0.194804928131417</v>
      </c>
      <c r="I177" s="0" t="n">
        <f aca="false">MOD(280.46646+G177*(36000.76983 + G177*0.0003032),360)</f>
        <v>93.5938509149537</v>
      </c>
      <c r="J177" s="0" t="n">
        <f aca="false">357.52911+G177*(35999.05029 - 0.0001537*G177)</f>
        <v>7370.32150870996</v>
      </c>
      <c r="K177" s="0" t="n">
        <f aca="false">0.016708634-G177*(0.000042037+0.0000001267*G177)</f>
        <v>0.0167004401771029</v>
      </c>
      <c r="L177" s="0" t="n">
        <f aca="false">SIN(RADIANS(J177))*(1.914602-G177*(0.004817+0.000014*G177))+SIN(RADIANS(2*J177))*(0.019993-0.000101*G177)+SIN(RADIANS(3*J177))*0.000289</f>
        <v>0.315243820716783</v>
      </c>
      <c r="M177" s="0" t="n">
        <f aca="false">I177+L177</f>
        <v>93.9090947356705</v>
      </c>
      <c r="N177" s="0" t="n">
        <f aca="false">J177+L177</f>
        <v>7370.63675253067</v>
      </c>
      <c r="O177" s="0" t="n">
        <f aca="false">(1.000001018*(1-K177*K177))/(1+K177*COS(RADIANS(N177)))</f>
        <v>1.01647146435479</v>
      </c>
      <c r="P177" s="0" t="n">
        <f aca="false">M177-0.00569-0.00478*SIN(RADIANS(125.04-1934.136*G177))</f>
        <v>93.8988654554514</v>
      </c>
      <c r="Q177" s="0" t="n">
        <f aca="false">23+(26+((21.448-G177*(46.815+G177*(0.00059-G177*0.001813))))/60)/60</f>
        <v>23.4367578328618</v>
      </c>
      <c r="R177" s="0" t="n">
        <f aca="false">Q177+0.00256*COS(RADIANS(125.04-1934.136*G177))</f>
        <v>23.435955676294</v>
      </c>
      <c r="S177" s="0" t="n">
        <f aca="false">DEGREES(ATAN2(COS(RADIANS(P177)),COS(RADIANS(R177))*SIN(RADIANS(P177))))</f>
        <v>94.2481897623984</v>
      </c>
      <c r="T177" s="0" t="n">
        <f aca="false">DEGREES(ASIN(SIN(RADIANS(R177))*SIN(RADIANS(P177))))</f>
        <v>23.3784865064488</v>
      </c>
      <c r="U177" s="0" t="n">
        <f aca="false">TAN(RADIANS(R177/2))*TAN(RADIANS(R177/2))</f>
        <v>0.0430219341436292</v>
      </c>
      <c r="V177" s="0" t="n">
        <f aca="false">4*DEGREES(U177*SIN(2*RADIANS(I177))-2*K177*SIN(RADIANS(J177))+4*K177*U177*SIN(RADIANS(J177))*COS(2*RADIANS(I177))-0.5*U177*U177*SIN(4*RADIANS(I177))-1.25*K177*K177*SIN(2*RADIANS(J177)))</f>
        <v>-2.65665112629518</v>
      </c>
      <c r="W177" s="0" t="n">
        <f aca="false">DEGREES(ACOS(COS(RADIANS(90.833))/(COS(RADIANS($B$2))*COS(RADIANS(T177)))-TAN(RADIANS($B$2))*TAN(RADIANS(T177))))</f>
        <v>102.597847066736</v>
      </c>
      <c r="X177" s="5" t="n">
        <f aca="false">(720-4*$B$3-V177+$B$4*60)/1440</f>
        <v>0.528139341059927</v>
      </c>
      <c r="Y177" s="5" t="n">
        <f aca="false">(X177*1440-W177*4)/1440</f>
        <v>0.243145321430105</v>
      </c>
      <c r="Z177" s="5" t="n">
        <f aca="false">(X177*1440+W177*4)/1440</f>
        <v>0.813133360689749</v>
      </c>
      <c r="AA177" s="0" t="n">
        <f aca="false">8*W177</f>
        <v>820.782776533887</v>
      </c>
      <c r="AB177" s="0" t="n">
        <f aca="false">MOD(E177*1440+V177+4*$B$3-60*$B$4,1440)</f>
        <v>679.479348873705</v>
      </c>
      <c r="AC177" s="0" t="n">
        <f aca="false">IF(AB177/4&lt;0,AB177/4+180,AB177/4-180)</f>
        <v>-10.1301627815738</v>
      </c>
      <c r="AD177" s="0" t="n">
        <f aca="false">DEGREES(ACOS(SIN(RADIANS($B$2))*SIN(RADIANS(T177))+COS(RADIANS($B$2))*COS(RADIANS(T177))*COS(RADIANS(AC177))))</f>
        <v>9.36602493896684</v>
      </c>
      <c r="AE177" s="0" t="n">
        <f aca="false">90-AD177</f>
        <v>80.6339750610332</v>
      </c>
      <c r="AF177" s="0" t="n">
        <f aca="false">IF(AE177&gt;85,0,IF(AE177&gt;5,58.1/TAN(RADIANS(AE177))-0.07/POWER(TAN(RADIANS(AE177)),3)+0.000086/POWER(TAN(RADIANS(AE177)),5),IF(AE177&gt;-0.575,1735+AE177*(-518.2+AE177*(103.4+AE177*(-12.79+AE177*0.711))),-20.772/TAN(RADIANS(AE177)))))/3600</f>
        <v>0.00266185718163552</v>
      </c>
      <c r="AG177" s="0" t="n">
        <f aca="false">AE177+AF177</f>
        <v>80.6366369182148</v>
      </c>
      <c r="AH177" s="0" t="n">
        <f aca="false">IF(AC177&gt;0,MOD(DEGREES(ACOS(((SIN(RADIANS($B$2))*COS(RADIANS(AD177)))-SIN(RADIANS(T177)))/(COS(RADIANS($B$2))*SIN(RADIANS(AD177)))))+180,360),MOD(540-DEGREES(ACOS(((SIN(RADIANS($B$2))*COS(RADIANS(AD177)))-SIN(RADIANS(T177)))/(COS(RADIANS($B$2))*SIN(RADIANS(AD177))))),360))</f>
        <v>97.2341462786541</v>
      </c>
    </row>
    <row r="178" customFormat="false" ht="15" hidden="false" customHeight="false" outlineLevel="0" collapsed="false">
      <c r="D178" s="4" t="n">
        <f aca="false">D177+1</f>
        <v>43642</v>
      </c>
      <c r="E178" s="5" t="n">
        <f aca="false">$B$5</f>
        <v>0.5</v>
      </c>
      <c r="F178" s="6" t="n">
        <f aca="false">D178+2415018.5+E178-$B$4/24</f>
        <v>2458661.25</v>
      </c>
      <c r="G178" s="7" t="n">
        <f aca="false">(F178-2451545)/36525</f>
        <v>0.194832306639288</v>
      </c>
      <c r="I178" s="0" t="n">
        <f aca="false">MOD(280.46646+G178*(36000.76983 + G178*0.0003032),360)</f>
        <v>94.5794982783527</v>
      </c>
      <c r="J178" s="0" t="n">
        <f aca="false">357.52911+G178*(35999.05029 - 0.0001537*G178)</f>
        <v>7371.30710899004</v>
      </c>
      <c r="K178" s="0" t="n">
        <f aca="false">0.016708634-G178*(0.000042037+0.0000001267*G178)</f>
        <v>0.016700439024841</v>
      </c>
      <c r="L178" s="0" t="n">
        <f aca="false">SIN(RADIANS(J178))*(1.914602-G178*(0.004817+0.000014*G178))+SIN(RADIANS(2*J178))*(0.019993-0.000101*G178)+SIN(RADIANS(3*J178))*0.000289</f>
        <v>0.283386458264507</v>
      </c>
      <c r="M178" s="0" t="n">
        <f aca="false">I178+L178</f>
        <v>94.8628847366172</v>
      </c>
      <c r="N178" s="0" t="n">
        <f aca="false">J178+L178</f>
        <v>7371.59049544831</v>
      </c>
      <c r="O178" s="0" t="n">
        <f aca="false">(1.000001018*(1-K178*K178))/(1+K178*COS(RADIANS(N178)))</f>
        <v>1.01651584667469</v>
      </c>
      <c r="P178" s="0" t="n">
        <f aca="false">M178-0.00569-0.00478*SIN(RADIANS(125.04-1934.136*G178))</f>
        <v>94.8526540740657</v>
      </c>
      <c r="Q178" s="0" t="n">
        <f aca="false">23+(26+((21.448-G178*(46.815+G178*(0.00059-G178*0.001813))))/60)/60</f>
        <v>23.4367574768269</v>
      </c>
      <c r="R178" s="0" t="n">
        <f aca="false">Q178+0.00256*COS(RADIANS(125.04-1934.136*G178))</f>
        <v>23.4359575674469</v>
      </c>
      <c r="S178" s="0" t="n">
        <f aca="false">DEGREES(ATAN2(COS(RADIANS(P178)),COS(RADIANS(R178))*SIN(RADIANS(P178))))</f>
        <v>95.286595247137</v>
      </c>
      <c r="T178" s="0" t="n">
        <f aca="false">DEGREES(ASIN(SIN(RADIANS(R178))*SIN(RADIANS(P178))))</f>
        <v>23.3469609661478</v>
      </c>
      <c r="U178" s="0" t="n">
        <f aca="false">TAN(RADIANS(R178/2))*TAN(RADIANS(R178/2))</f>
        <v>0.0430219412843564</v>
      </c>
      <c r="V178" s="0" t="n">
        <f aca="false">4*DEGREES(U178*SIN(2*RADIANS(I178))-2*K178*SIN(RADIANS(J178))+4*K178*U178*SIN(RADIANS(J178))*COS(2*RADIANS(I178))-0.5*U178*U178*SIN(4*RADIANS(I178))-1.25*K178*K178*SIN(2*RADIANS(J178)))</f>
        <v>-2.8674618977956</v>
      </c>
      <c r="W178" s="0" t="n">
        <f aca="false">DEGREES(ACOS(COS(RADIANS(90.833))/(COS(RADIANS($B$2))*COS(RADIANS(T178)))-TAN(RADIANS($B$2))*TAN(RADIANS(T178))))</f>
        <v>102.57981310738</v>
      </c>
      <c r="X178" s="5" t="n">
        <f aca="false">(720-4*$B$3-V178+$B$4*60)/1440</f>
        <v>0.528285737429025</v>
      </c>
      <c r="Y178" s="5" t="n">
        <f aca="false">(X178*1440-W178*4)/1440</f>
        <v>0.243341812130747</v>
      </c>
      <c r="Z178" s="5" t="n">
        <f aca="false">(X178*1440+W178*4)/1440</f>
        <v>0.813229662727303</v>
      </c>
      <c r="AA178" s="0" t="n">
        <f aca="false">8*W178</f>
        <v>820.63850485904</v>
      </c>
      <c r="AB178" s="0" t="n">
        <f aca="false">MOD(E178*1440+V178+4*$B$3-60*$B$4,1440)</f>
        <v>679.268538102204</v>
      </c>
      <c r="AC178" s="0" t="n">
        <f aca="false">IF(AB178/4&lt;0,AB178/4+180,AB178/4-180)</f>
        <v>-10.1828654744489</v>
      </c>
      <c r="AD178" s="0" t="n">
        <f aca="false">DEGREES(ACOS(SIN(RADIANS($B$2))*SIN(RADIANS(T178))+COS(RADIANS($B$2))*COS(RADIANS(T178))*COS(RADIANS(AC178))))</f>
        <v>9.41970612209223</v>
      </c>
      <c r="AE178" s="0" t="n">
        <f aca="false">90-AD178</f>
        <v>80.5802938779078</v>
      </c>
      <c r="AF178" s="0" t="n">
        <f aca="false">IF(AE178&gt;85,0,IF(AE178&gt;5,58.1/TAN(RADIANS(AE178))-0.07/POWER(TAN(RADIANS(AE178)),3)+0.000086/POWER(TAN(RADIANS(AE178)),5),IF(AE178&gt;-0.575,1735+AE178*(-518.2+AE178*(103.4+AE178*(-12.79+AE178*0.711))),-20.772/TAN(RADIANS(AE178)))))/3600</f>
        <v>0.00267739015317854</v>
      </c>
      <c r="AG178" s="0" t="n">
        <f aca="false">AE178+AF178</f>
        <v>80.5829712680609</v>
      </c>
      <c r="AH178" s="0" t="n">
        <f aca="false">IF(AC178&gt;0,MOD(DEGREES(ACOS(((SIN(RADIANS($B$2))*COS(RADIANS(AD178)))-SIN(RADIANS(T178)))/(COS(RADIANS($B$2))*SIN(RADIANS(AD178)))))+180,360),MOD(540-DEGREES(ACOS(((SIN(RADIANS($B$2))*COS(RADIANS(AD178)))-SIN(RADIANS(T178)))/(COS(RADIANS($B$2))*SIN(RADIANS(AD178))))),360))</f>
        <v>97.3645574102139</v>
      </c>
    </row>
    <row r="179" customFormat="false" ht="15" hidden="false" customHeight="false" outlineLevel="0" collapsed="false">
      <c r="D179" s="4" t="n">
        <f aca="false">D178+1</f>
        <v>43643</v>
      </c>
      <c r="E179" s="5" t="n">
        <f aca="false">$B$5</f>
        <v>0.5</v>
      </c>
      <c r="F179" s="6" t="n">
        <f aca="false">D179+2415018.5+E179-$B$4/24</f>
        <v>2458662.25</v>
      </c>
      <c r="G179" s="7" t="n">
        <f aca="false">(F179-2451545)/36525</f>
        <v>0.194859685147159</v>
      </c>
      <c r="I179" s="0" t="n">
        <f aca="false">MOD(280.46646+G179*(36000.76983 + G179*0.0003032),360)</f>
        <v>95.5651456417518</v>
      </c>
      <c r="J179" s="0" t="n">
        <f aca="false">357.52911+G179*(35999.05029 - 0.0001537*G179)</f>
        <v>7372.29270927013</v>
      </c>
      <c r="K179" s="0" t="n">
        <f aca="false">0.016708634-G179*(0.000042037+0.0000001267*G179)</f>
        <v>0.0167004378725789</v>
      </c>
      <c r="L179" s="0" t="n">
        <f aca="false">SIN(RADIANS(J179))*(1.914602-G179*(0.004817+0.000014*G179))+SIN(RADIANS(2*J179))*(0.019993-0.000101*G179)+SIN(RADIANS(3*J179))*0.000289</f>
        <v>0.251450242632192</v>
      </c>
      <c r="M179" s="0" t="n">
        <f aca="false">I179+L179</f>
        <v>95.816595884384</v>
      </c>
      <c r="N179" s="0" t="n">
        <f aca="false">J179+L179</f>
        <v>7372.54415951276</v>
      </c>
      <c r="O179" s="0" t="n">
        <f aca="false">(1.000001018*(1-K179*K179))/(1+K179*COS(RADIANS(N179)))</f>
        <v>1.01655549799277</v>
      </c>
      <c r="P179" s="0" t="n">
        <f aca="false">M179-0.00569-0.00478*SIN(RADIANS(125.04-1934.136*G179))</f>
        <v>95.8063638433785</v>
      </c>
      <c r="Q179" s="0" t="n">
        <f aca="false">23+(26+((21.448-G179*(46.815+G179*(0.00059-G179*0.001813))))/60)/60</f>
        <v>23.4367571207921</v>
      </c>
      <c r="R179" s="0" t="n">
        <f aca="false">Q179+0.00256*COS(RADIANS(125.04-1934.136*G179))</f>
        <v>23.4359594592831</v>
      </c>
      <c r="S179" s="0" t="n">
        <f aca="false">DEGREES(ATAN2(COS(RADIANS(P179)),COS(RADIANS(R179))*SIN(RADIANS(P179))))</f>
        <v>96.3243683522061</v>
      </c>
      <c r="T179" s="0" t="n">
        <f aca="false">DEGREES(ASIN(SIN(RADIANS(R179))*SIN(RADIANS(P179))))</f>
        <v>23.3085949649964</v>
      </c>
      <c r="U179" s="0" t="n">
        <f aca="false">TAN(RADIANS(R179/2))*TAN(RADIANS(R179/2))</f>
        <v>0.0430219484276643</v>
      </c>
      <c r="V179" s="0" t="n">
        <f aca="false">4*DEGREES(U179*SIN(2*RADIANS(I179))-2*K179*SIN(RADIANS(J179))+4*K179*U179*SIN(RADIANS(J179))*COS(2*RADIANS(I179))-0.5*U179*U179*SIN(4*RADIANS(I179))-1.25*K179*K179*SIN(2*RADIANS(J179)))</f>
        <v>-3.07576282417023</v>
      </c>
      <c r="W179" s="0" t="n">
        <f aca="false">DEGREES(ACOS(COS(RADIANS(90.833))/(COS(RADIANS($B$2))*COS(RADIANS(T179)))-TAN(RADIANS($B$2))*TAN(RADIANS(T179))))</f>
        <v>102.557879788245</v>
      </c>
      <c r="X179" s="5" t="n">
        <f aca="false">(720-4*$B$3-V179+$B$4*60)/1440</f>
        <v>0.528430390850118</v>
      </c>
      <c r="Y179" s="5" t="n">
        <f aca="false">(X179*1440-W179*4)/1440</f>
        <v>0.243547391438327</v>
      </c>
      <c r="Z179" s="5" t="n">
        <f aca="false">(X179*1440+W179*4)/1440</f>
        <v>0.81331339026191</v>
      </c>
      <c r="AA179" s="0" t="n">
        <f aca="false">8*W179</f>
        <v>820.46303830596</v>
      </c>
      <c r="AB179" s="0" t="n">
        <f aca="false">MOD(E179*1440+V179+4*$B$3-60*$B$4,1440)</f>
        <v>679.06023717583</v>
      </c>
      <c r="AC179" s="0" t="n">
        <f aca="false">IF(AB179/4&lt;0,AB179/4+180,AB179/4-180)</f>
        <v>-10.2349407060426</v>
      </c>
      <c r="AD179" s="0" t="n">
        <f aca="false">DEGREES(ACOS(SIN(RADIANS($B$2))*SIN(RADIANS(T179))+COS(RADIANS($B$2))*COS(RADIANS(T179))*COS(RADIANS(AC179))))</f>
        <v>9.47427699855922</v>
      </c>
      <c r="AE179" s="0" t="n">
        <f aca="false">90-AD179</f>
        <v>80.5257230014408</v>
      </c>
      <c r="AF179" s="0" t="n">
        <f aca="false">IF(AE179&gt;85,0,IF(AE179&gt;5,58.1/TAN(RADIANS(AE179))-0.07/POWER(TAN(RADIANS(AE179)),3)+0.000086/POWER(TAN(RADIANS(AE179)),5),IF(AE179&gt;-0.575,1735+AE179*(-518.2+AE179*(103.4+AE179*(-12.79+AE179*0.711))),-20.772/TAN(RADIANS(AE179)))))/3600</f>
        <v>0.00269318549484102</v>
      </c>
      <c r="AG179" s="0" t="n">
        <f aca="false">AE179+AF179</f>
        <v>80.5284161869356</v>
      </c>
      <c r="AH179" s="0" t="n">
        <f aca="false">IF(AC179&gt;0,MOD(DEGREES(ACOS(((SIN(RADIANS($B$2))*COS(RADIANS(AD179)))-SIN(RADIANS(T179)))/(COS(RADIANS($B$2))*SIN(RADIANS(AD179)))))+180,360),MOD(540-DEGREES(ACOS(((SIN(RADIANS($B$2))*COS(RADIANS(AD179)))-SIN(RADIANS(T179)))/(COS(RADIANS($B$2))*SIN(RADIANS(AD179))))),360))</f>
        <v>97.5347748090002</v>
      </c>
    </row>
    <row r="180" customFormat="false" ht="15" hidden="false" customHeight="false" outlineLevel="0" collapsed="false">
      <c r="D180" s="4" t="n">
        <f aca="false">D179+1</f>
        <v>43644</v>
      </c>
      <c r="E180" s="5" t="n">
        <f aca="false">$B$5</f>
        <v>0.5</v>
      </c>
      <c r="F180" s="6" t="n">
        <f aca="false">D180+2415018.5+E180-$B$4/24</f>
        <v>2458663.25</v>
      </c>
      <c r="G180" s="7" t="n">
        <f aca="false">(F180-2451545)/36525</f>
        <v>0.194887063655031</v>
      </c>
      <c r="I180" s="0" t="n">
        <f aca="false">MOD(280.46646+G180*(36000.76983 + G180*0.0003032),360)</f>
        <v>96.5507930051508</v>
      </c>
      <c r="J180" s="0" t="n">
        <f aca="false">357.52911+G180*(35999.05029 - 0.0001537*G180)</f>
        <v>7373.27830955021</v>
      </c>
      <c r="K180" s="0" t="n">
        <f aca="false">0.016708634-G180*(0.000042037+0.0000001267*G180)</f>
        <v>0.0167004367203165</v>
      </c>
      <c r="L180" s="0" t="n">
        <f aca="false">SIN(RADIANS(J180))*(1.914602-G180*(0.004817+0.000014*G180))+SIN(RADIANS(2*J180))*(0.019993-0.000101*G180)+SIN(RADIANS(3*J180))*0.000289</f>
        <v>0.219444070770908</v>
      </c>
      <c r="M180" s="0" t="n">
        <f aca="false">I180+L180</f>
        <v>96.7702370759217</v>
      </c>
      <c r="N180" s="0" t="n">
        <f aca="false">J180+L180</f>
        <v>7373.49775362098</v>
      </c>
      <c r="O180" s="0" t="n">
        <f aca="false">(1.000001018*(1-K180*K180))/(1+K180*COS(RADIANS(N180)))</f>
        <v>1.01659040769444</v>
      </c>
      <c r="P180" s="0" t="n">
        <f aca="false">M180-0.00569-0.00478*SIN(RADIANS(125.04-1934.136*G180))</f>
        <v>96.760003660342</v>
      </c>
      <c r="Q180" s="0" t="n">
        <f aca="false">23+(26+((21.448-G180*(46.815+G180*(0.00059-G180*0.001813))))/60)/60</f>
        <v>23.4367567647572</v>
      </c>
      <c r="R180" s="0" t="n">
        <f aca="false">Q180+0.00256*COS(RADIANS(125.04-1934.136*G180))</f>
        <v>23.4359613518007</v>
      </c>
      <c r="S180" s="0" t="n">
        <f aca="false">DEGREES(ATAN2(COS(RADIANS(P180)),COS(RADIANS(R180))*SIN(RADIANS(P180))))</f>
        <v>97.3614135880625</v>
      </c>
      <c r="T180" s="0" t="n">
        <f aca="false">DEGREES(ASIN(SIN(RADIANS(R180))*SIN(RADIANS(P180))))</f>
        <v>23.263406275231</v>
      </c>
      <c r="U180" s="0" t="n">
        <f aca="false">TAN(RADIANS(R180/2))*TAN(RADIANS(R180/2))</f>
        <v>0.0430219555735454</v>
      </c>
      <c r="V180" s="0" t="n">
        <f aca="false">4*DEGREES(U180*SIN(2*RADIANS(I180))-2*K180*SIN(RADIANS(J180))+4*K180*U180*SIN(RADIANS(J180))*COS(2*RADIANS(I180))-0.5*U180*U180*SIN(4*RADIANS(I180))-1.25*K180*K180*SIN(2*RADIANS(J180)))</f>
        <v>-3.28117297094932</v>
      </c>
      <c r="W180" s="0" t="n">
        <f aca="false">DEGREES(ACOS(COS(RADIANS(90.833))/(COS(RADIANS($B$2))*COS(RADIANS(T180)))-TAN(RADIANS($B$2))*TAN(RADIANS(T180))))</f>
        <v>102.53206524047</v>
      </c>
      <c r="X180" s="5" t="n">
        <f aca="false">(720-4*$B$3-V180+$B$4*60)/1440</f>
        <v>0.528573036785381</v>
      </c>
      <c r="Y180" s="5" t="n">
        <f aca="false">(X180*1440-W180*4)/1440</f>
        <v>0.243761744450743</v>
      </c>
      <c r="Z180" s="5" t="n">
        <f aca="false">(X180*1440+W180*4)/1440</f>
        <v>0.81338432912002</v>
      </c>
      <c r="AA180" s="0" t="n">
        <f aca="false">8*W180</f>
        <v>820.25652192376</v>
      </c>
      <c r="AB180" s="0" t="n">
        <f aca="false">MOD(E180*1440+V180+4*$B$3-60*$B$4,1440)</f>
        <v>678.854827029051</v>
      </c>
      <c r="AC180" s="0" t="n">
        <f aca="false">IF(AB180/4&lt;0,AB180/4+180,AB180/4-180)</f>
        <v>-10.2862932427373</v>
      </c>
      <c r="AD180" s="0" t="n">
        <f aca="false">DEGREES(ACOS(SIN(RADIANS($B$2))*SIN(RADIANS(T180))+COS(RADIANS($B$2))*COS(RADIANS(T180))*COS(RADIANS(AC180))))</f>
        <v>9.52971338341883</v>
      </c>
      <c r="AE180" s="0" t="n">
        <f aca="false">90-AD180</f>
        <v>80.4702866165812</v>
      </c>
      <c r="AF180" s="0" t="n">
        <f aca="false">IF(AE180&gt;85,0,IF(AE180&gt;5,58.1/TAN(RADIANS(AE180))-0.07/POWER(TAN(RADIANS(AE180)),3)+0.000086/POWER(TAN(RADIANS(AE180)),5),IF(AE180&gt;-0.575,1735+AE180*(-518.2+AE180*(103.4+AE180*(-12.79+AE180*0.711))),-20.772/TAN(RADIANS(AE180)))))/3600</f>
        <v>0.00270923647789153</v>
      </c>
      <c r="AG180" s="0" t="n">
        <f aca="false">AE180+AF180</f>
        <v>80.4729958530591</v>
      </c>
      <c r="AH180" s="0" t="n">
        <f aca="false">IF(AC180&gt;0,MOD(DEGREES(ACOS(((SIN(RADIANS($B$2))*COS(RADIANS(AD180)))-SIN(RADIANS(T180)))/(COS(RADIANS($B$2))*SIN(RADIANS(AD180)))))+180,360),MOD(540-DEGREES(ACOS(((SIN(RADIANS($B$2))*COS(RADIANS(AD180)))-SIN(RADIANS(T180)))/(COS(RADIANS($B$2))*SIN(RADIANS(AD180))))),360))</f>
        <v>97.7440732625973</v>
      </c>
    </row>
    <row r="181" customFormat="false" ht="15" hidden="false" customHeight="false" outlineLevel="0" collapsed="false">
      <c r="D181" s="4" t="n">
        <f aca="false">D180+1</f>
        <v>43645</v>
      </c>
      <c r="E181" s="5" t="n">
        <f aca="false">$B$5</f>
        <v>0.5</v>
      </c>
      <c r="F181" s="6" t="n">
        <f aca="false">D181+2415018.5+E181-$B$4/24</f>
        <v>2458664.25</v>
      </c>
      <c r="G181" s="7" t="n">
        <f aca="false">(F181-2451545)/36525</f>
        <v>0.194914442162902</v>
      </c>
      <c r="I181" s="0" t="n">
        <f aca="false">MOD(280.46646+G181*(36000.76983 + G181*0.0003032),360)</f>
        <v>97.5364403685508</v>
      </c>
      <c r="J181" s="0" t="n">
        <f aca="false">357.52911+G181*(35999.05029 - 0.0001537*G181)</f>
        <v>7374.2639098303</v>
      </c>
      <c r="K181" s="0" t="n">
        <f aca="false">0.016708634-G181*(0.000042037+0.0000001267*G181)</f>
        <v>0.016700435568054</v>
      </c>
      <c r="L181" s="0" t="n">
        <f aca="false">SIN(RADIANS(J181))*(1.914602-G181*(0.004817+0.000014*G181))+SIN(RADIANS(2*J181))*(0.019993-0.000101*G181)+SIN(RADIANS(3*J181))*0.000289</f>
        <v>0.187376855469088</v>
      </c>
      <c r="M181" s="0" t="n">
        <f aca="false">I181+L181</f>
        <v>97.7238172240198</v>
      </c>
      <c r="N181" s="0" t="n">
        <f aca="false">J181+L181</f>
        <v>7374.45128668576</v>
      </c>
      <c r="O181" s="0" t="n">
        <f aca="false">(1.000001018*(1-K181*K181))/(1+K181*COS(RADIANS(N181)))</f>
        <v>1.01662056643665</v>
      </c>
      <c r="P181" s="0" t="n">
        <f aca="false">M181-0.00569-0.00478*SIN(RADIANS(125.04-1934.136*G181))</f>
        <v>97.7135824377468</v>
      </c>
      <c r="Q181" s="0" t="n">
        <f aca="false">23+(26+((21.448-G181*(46.815+G181*(0.00059-G181*0.001813))))/60)/60</f>
        <v>23.4367564087224</v>
      </c>
      <c r="R181" s="0" t="n">
        <f aca="false">Q181+0.00256*COS(RADIANS(125.04-1934.136*G181))</f>
        <v>23.4359632449976</v>
      </c>
      <c r="S181" s="0" t="n">
        <f aca="false">DEGREES(ATAN2(COS(RADIANS(P181)),COS(RADIANS(R181))*SIN(RADIANS(P181))))</f>
        <v>98.3976366224989</v>
      </c>
      <c r="T181" s="0" t="n">
        <f aca="false">DEGREES(ASIN(SIN(RADIANS(R181))*SIN(RADIANS(P181))))</f>
        <v>23.2114153063247</v>
      </c>
      <c r="U181" s="0" t="n">
        <f aca="false">TAN(RADIANS(R181/2))*TAN(RADIANS(R181/2))</f>
        <v>0.0430219627219925</v>
      </c>
      <c r="V181" s="0" t="n">
        <f aca="false">4*DEGREES(U181*SIN(2*RADIANS(I181))-2*K181*SIN(RADIANS(J181))+4*K181*U181*SIN(RADIANS(J181))*COS(2*RADIANS(I181))-0.5*U181*U181*SIN(4*RADIANS(I181))-1.25*K181*K181*SIN(2*RADIANS(J181)))</f>
        <v>-3.48331579986338</v>
      </c>
      <c r="W181" s="0" t="n">
        <f aca="false">DEGREES(ACOS(COS(RADIANS(90.833))/(COS(RADIANS($B$2))*COS(RADIANS(T181)))-TAN(RADIANS($B$2))*TAN(RADIANS(T181))))</f>
        <v>102.502390442176</v>
      </c>
      <c r="X181" s="5" t="n">
        <f aca="false">(720-4*$B$3-V181+$B$4*60)/1440</f>
        <v>0.528713413749905</v>
      </c>
      <c r="Y181" s="5" t="n">
        <f aca="false">(X181*1440-W181*4)/1440</f>
        <v>0.243984551410529</v>
      </c>
      <c r="Z181" s="5" t="n">
        <f aca="false">(X181*1440+W181*4)/1440</f>
        <v>0.813442276089282</v>
      </c>
      <c r="AA181" s="0" t="n">
        <f aca="false">8*W181</f>
        <v>820.019123537404</v>
      </c>
      <c r="AB181" s="0" t="n">
        <f aca="false">MOD(E181*1440+V181+4*$B$3-60*$B$4,1440)</f>
        <v>678.652684200137</v>
      </c>
      <c r="AC181" s="0" t="n">
        <f aca="false">IF(AB181/4&lt;0,AB181/4+180,AB181/4-180)</f>
        <v>-10.3368289499658</v>
      </c>
      <c r="AD181" s="0" t="n">
        <f aca="false">DEGREES(ACOS(SIN(RADIANS($B$2))*SIN(RADIANS(T181))+COS(RADIANS($B$2))*COS(RADIANS(T181))*COS(RADIANS(AC181))))</f>
        <v>9.58600409761344</v>
      </c>
      <c r="AE181" s="0" t="n">
        <f aca="false">90-AD181</f>
        <v>80.4139959023866</v>
      </c>
      <c r="AF181" s="0" t="n">
        <f aca="false">IF(AE181&gt;85,0,IF(AE181&gt;5,58.1/TAN(RADIANS(AE181))-0.07/POWER(TAN(RADIANS(AE181)),3)+0.000086/POWER(TAN(RADIANS(AE181)),5),IF(AE181&gt;-0.575,1735+AE181*(-518.2+AE181*(103.4+AE181*(-12.79+AE181*0.711))),-20.772/TAN(RADIANS(AE181)))))/3600</f>
        <v>0.00272554013902262</v>
      </c>
      <c r="AG181" s="0" t="n">
        <f aca="false">AE181+AF181</f>
        <v>80.4167214425256</v>
      </c>
      <c r="AH181" s="0" t="n">
        <f aca="false">IF(AC181&gt;0,MOD(DEGREES(ACOS(((SIN(RADIANS($B$2))*COS(RADIANS(AD181)))-SIN(RADIANS(T181)))/(COS(RADIANS($B$2))*SIN(RADIANS(AD181)))))+180,360),MOD(540-DEGREES(ACOS(((SIN(RADIANS($B$2))*COS(RADIANS(AD181)))-SIN(RADIANS(T181)))/(COS(RADIANS($B$2))*SIN(RADIANS(AD181))))),360))</f>
        <v>97.9917114806777</v>
      </c>
    </row>
    <row r="182" customFormat="false" ht="15" hidden="false" customHeight="false" outlineLevel="0" collapsed="false">
      <c r="D182" s="4" t="n">
        <f aca="false">D181+1</f>
        <v>43646</v>
      </c>
      <c r="E182" s="5" t="n">
        <f aca="false">$B$5</f>
        <v>0.5</v>
      </c>
      <c r="F182" s="6" t="n">
        <f aca="false">D182+2415018.5+E182-$B$4/24</f>
        <v>2458665.25</v>
      </c>
      <c r="G182" s="7" t="n">
        <f aca="false">(F182-2451545)/36525</f>
        <v>0.194941820670773</v>
      </c>
      <c r="I182" s="0" t="n">
        <f aca="false">MOD(280.46646+G182*(36000.76983 + G182*0.0003032),360)</f>
        <v>98.5220877319516</v>
      </c>
      <c r="J182" s="0" t="n">
        <f aca="false">357.52911+G182*(35999.05029 - 0.0001537*G182)</f>
        <v>7375.24951011038</v>
      </c>
      <c r="K182" s="0" t="n">
        <f aca="false">0.016708634-G182*(0.000042037+0.0000001267*G182)</f>
        <v>0.0167004344157914</v>
      </c>
      <c r="L182" s="0" t="n">
        <f aca="false">SIN(RADIANS(J182))*(1.914602-G182*(0.004817+0.000014*G182))+SIN(RADIANS(2*J182))*(0.019993-0.000101*G182)+SIN(RADIANS(3*J182))*0.000289</f>
        <v>0.155257523326842</v>
      </c>
      <c r="M182" s="0" t="n">
        <f aca="false">I182+L182</f>
        <v>98.6773452552785</v>
      </c>
      <c r="N182" s="0" t="n">
        <f aca="false">J182+L182</f>
        <v>7375.40476763371</v>
      </c>
      <c r="O182" s="0" t="n">
        <f aca="false">(1.000001018*(1-K182*K182))/(1+K182*COS(RADIANS(N182)))</f>
        <v>1.01664596614951</v>
      </c>
      <c r="P182" s="0" t="n">
        <f aca="false">M182-0.00569-0.00478*SIN(RADIANS(125.04-1934.136*G182))</f>
        <v>98.6671091021941</v>
      </c>
      <c r="Q182" s="0" t="n">
        <f aca="false">23+(26+((21.448-G182*(46.815+G182*(0.00059-G182*0.001813))))/60)/60</f>
        <v>23.4367560526875</v>
      </c>
      <c r="R182" s="0" t="n">
        <f aca="false">Q182+0.00256*COS(RADIANS(125.04-1934.136*G182))</f>
        <v>23.4359651388721</v>
      </c>
      <c r="S182" s="0" t="n">
        <f aca="false">DEGREES(ATAN2(COS(RADIANS(P182)),COS(RADIANS(R182))*SIN(RADIANS(P182))))</f>
        <v>99.4329444422187</v>
      </c>
      <c r="T182" s="0" t="n">
        <f aca="false">DEGREES(ASIN(SIN(RADIANS(R182))*SIN(RADIANS(P182))))</f>
        <v>23.1526450766484</v>
      </c>
      <c r="U182" s="0" t="n">
        <f aca="false">TAN(RADIANS(R182/2))*TAN(RADIANS(R182/2))</f>
        <v>0.0430219698729985</v>
      </c>
      <c r="V182" s="0" t="n">
        <f aca="false">4*DEGREES(U182*SIN(2*RADIANS(I182))-2*K182*SIN(RADIANS(J182))+4*K182*U182*SIN(RADIANS(J182))*COS(2*RADIANS(I182))-0.5*U182*U182*SIN(4*RADIANS(I182))-1.25*K182*K182*SIN(2*RADIANS(J182)))</f>
        <v>-3.68181980429324</v>
      </c>
      <c r="W182" s="0" t="n">
        <f aca="false">DEGREES(ACOS(COS(RADIANS(90.833))/(COS(RADIANS($B$2))*COS(RADIANS(T182)))-TAN(RADIANS($B$2))*TAN(RADIANS(T182))))</f>
        <v>102.468879161531</v>
      </c>
      <c r="X182" s="5" t="n">
        <f aca="false">(720-4*$B$3-V182+$B$4*60)/1440</f>
        <v>0.528851263752981</v>
      </c>
      <c r="Y182" s="5" t="n">
        <f aca="false">(X182*1440-W182*4)/1440</f>
        <v>0.244215488304284</v>
      </c>
      <c r="Z182" s="5" t="n">
        <f aca="false">(X182*1440+W182*4)/1440</f>
        <v>0.813487039201679</v>
      </c>
      <c r="AA182" s="0" t="n">
        <f aca="false">8*W182</f>
        <v>819.751033292249</v>
      </c>
      <c r="AB182" s="0" t="n">
        <f aca="false">MOD(E182*1440+V182+4*$B$3-60*$B$4,1440)</f>
        <v>678.454180195707</v>
      </c>
      <c r="AC182" s="0" t="n">
        <f aca="false">IF(AB182/4&lt;0,AB182/4+180,AB182/4-180)</f>
        <v>-10.3864549510733</v>
      </c>
      <c r="AD182" s="0" t="n">
        <f aca="false">DEGREES(ACOS(SIN(RADIANS($B$2))*SIN(RADIANS(T182))+COS(RADIANS($B$2))*COS(RADIANS(T182))*COS(RADIANS(AC182))))</f>
        <v>9.6431505765899</v>
      </c>
      <c r="AE182" s="0" t="n">
        <f aca="false">90-AD182</f>
        <v>80.3568494234101</v>
      </c>
      <c r="AF182" s="0" t="n">
        <f aca="false">IF(AE182&gt;85,0,IF(AE182&gt;5,58.1/TAN(RADIANS(AE182))-0.07/POWER(TAN(RADIANS(AE182)),3)+0.000086/POWER(TAN(RADIANS(AE182)),5),IF(AE182&gt;-0.575,1735+AE182*(-518.2+AE182*(103.4+AE182*(-12.79+AE182*0.711))),-20.772/TAN(RADIANS(AE182)))))/3600</f>
        <v>0.00274209717290783</v>
      </c>
      <c r="AG182" s="0" t="n">
        <f aca="false">AE182+AF182</f>
        <v>80.359591520583</v>
      </c>
      <c r="AH182" s="0" t="n">
        <f aca="false">IF(AC182&gt;0,MOD(DEGREES(ACOS(((SIN(RADIANS($B$2))*COS(RADIANS(AD182)))-SIN(RADIANS(T182)))/(COS(RADIANS($B$2))*SIN(RADIANS(AD182)))))+180,360),MOD(540-DEGREES(ACOS(((SIN(RADIANS($B$2))*COS(RADIANS(AD182)))-SIN(RADIANS(T182)))/(COS(RADIANS($B$2))*SIN(RADIANS(AD182))))),360))</f>
        <v>98.2769336591879</v>
      </c>
    </row>
    <row r="183" customFormat="false" ht="15" hidden="false" customHeight="false" outlineLevel="0" collapsed="false">
      <c r="D183" s="4" t="n">
        <f aca="false">D182+1</f>
        <v>43647</v>
      </c>
      <c r="E183" s="5" t="n">
        <f aca="false">$B$5</f>
        <v>0.5</v>
      </c>
      <c r="F183" s="6" t="n">
        <f aca="false">D183+2415018.5+E183-$B$4/24</f>
        <v>2458666.25</v>
      </c>
      <c r="G183" s="7" t="n">
        <f aca="false">(F183-2451545)/36525</f>
        <v>0.194969199178645</v>
      </c>
      <c r="I183" s="0" t="n">
        <f aca="false">MOD(280.46646+G183*(36000.76983 + G183*0.0003032),360)</f>
        <v>99.5077350953525</v>
      </c>
      <c r="J183" s="0" t="n">
        <f aca="false">357.52911+G183*(35999.05029 - 0.0001537*G183)</f>
        <v>7376.23511039046</v>
      </c>
      <c r="K183" s="0" t="n">
        <f aca="false">0.016708634-G183*(0.000042037+0.0000001267*G183)</f>
        <v>0.0167004332635285</v>
      </c>
      <c r="L183" s="0" t="n">
        <f aca="false">SIN(RADIANS(J183))*(1.914602-G183*(0.004817+0.000014*G183))+SIN(RADIANS(2*J183))*(0.019993-0.000101*G183)+SIN(RADIANS(3*J183))*0.000289</f>
        <v>0.123095012730073</v>
      </c>
      <c r="M183" s="0" t="n">
        <f aca="false">I183+L183</f>
        <v>99.6308301080826</v>
      </c>
      <c r="N183" s="0" t="n">
        <f aca="false">J183+L183</f>
        <v>7376.35820540319</v>
      </c>
      <c r="O183" s="0" t="n">
        <f aca="false">(1.000001018*(1-K183*K183))/(1+K183*COS(RADIANS(N183)))</f>
        <v>1.0166666000378</v>
      </c>
      <c r="P183" s="0" t="n">
        <f aca="false">M183-0.00569-0.00478*SIN(RADIANS(125.04-1934.136*G183))</f>
        <v>99.6205925920702</v>
      </c>
      <c r="Q183" s="0" t="n">
        <f aca="false">23+(26+((21.448-G183*(46.815+G183*(0.00059-G183*0.001813))))/60)/60</f>
        <v>23.4367556966527</v>
      </c>
      <c r="R183" s="0" t="n">
        <f aca="false">Q183+0.00256*COS(RADIANS(125.04-1934.136*G183))</f>
        <v>23.4359670334221</v>
      </c>
      <c r="S183" s="0" t="n">
        <f aca="false">DEGREES(ATAN2(COS(RADIANS(P183)),COS(RADIANS(R183))*SIN(RADIANS(P183))))</f>
        <v>100.467245510365</v>
      </c>
      <c r="T183" s="0" t="n">
        <f aca="false">DEGREES(ASIN(SIN(RADIANS(R183))*SIN(RADIANS(P183))))</f>
        <v>23.0871211818666</v>
      </c>
      <c r="U183" s="0" t="n">
        <f aca="false">TAN(RADIANS(R183/2))*TAN(RADIANS(R183/2))</f>
        <v>0.043021977026556</v>
      </c>
      <c r="V183" s="0" t="n">
        <f aca="false">4*DEGREES(U183*SIN(2*RADIANS(I183))-2*K183*SIN(RADIANS(J183))+4*K183*U183*SIN(RADIANS(J183))*COS(2*RADIANS(I183))-0.5*U183*U183*SIN(4*RADIANS(I183))-1.25*K183*K183*SIN(2*RADIANS(J183)))</f>
        <v>-3.87631913177993</v>
      </c>
      <c r="W183" s="0" t="n">
        <f aca="false">DEGREES(ACOS(COS(RADIANS(90.833))/(COS(RADIANS($B$2))*COS(RADIANS(T183)))-TAN(RADIANS($B$2))*TAN(RADIANS(T183))))</f>
        <v>102.431557892773</v>
      </c>
      <c r="X183" s="5" t="n">
        <f aca="false">(720-4*$B$3-V183+$B$4*60)/1440</f>
        <v>0.528986332730403</v>
      </c>
      <c r="Y183" s="5" t="n">
        <f aca="false">(X183*1440-W183*4)/1440</f>
        <v>0.244454227472699</v>
      </c>
      <c r="Z183" s="5" t="n">
        <f aca="false">(X183*1440+W183*4)/1440</f>
        <v>0.813518437988107</v>
      </c>
      <c r="AA183" s="0" t="n">
        <f aca="false">8*W183</f>
        <v>819.452463142188</v>
      </c>
      <c r="AB183" s="0" t="n">
        <f aca="false">MOD(E183*1440+V183+4*$B$3-60*$B$4,1440)</f>
        <v>678.25968086822</v>
      </c>
      <c r="AC183" s="0" t="n">
        <f aca="false">IF(AB183/4&lt;0,AB183/4+180,AB183/4-180)</f>
        <v>-10.435079782945</v>
      </c>
      <c r="AD183" s="0" t="n">
        <f aca="false">DEGREES(ACOS(SIN(RADIANS($B$2))*SIN(RADIANS(T183))+COS(RADIANS($B$2))*COS(RADIANS(T183))*COS(RADIANS(AC183))))</f>
        <v>9.70116645933629</v>
      </c>
      <c r="AE183" s="0" t="n">
        <f aca="false">90-AD183</f>
        <v>80.2988335406637</v>
      </c>
      <c r="AF183" s="0" t="n">
        <f aca="false">IF(AE183&gt;85,0,IF(AE183&gt;5,58.1/TAN(RADIANS(AE183))-0.07/POWER(TAN(RADIANS(AE183)),3)+0.000086/POWER(TAN(RADIANS(AE183)),5),IF(AE183&gt;-0.575,1735+AE183*(-518.2+AE183*(103.4+AE183*(-12.79+AE183*0.711))),-20.772/TAN(RADIANS(AE183)))))/3600</f>
        <v>0.00275891181924992</v>
      </c>
      <c r="AG183" s="0" t="n">
        <f aca="false">AE183+AF183</f>
        <v>80.301592452483</v>
      </c>
      <c r="AH183" s="0" t="n">
        <f aca="false">IF(AC183&gt;0,MOD(DEGREES(ACOS(((SIN(RADIANS($B$2))*COS(RADIANS(AD183)))-SIN(RADIANS(T183)))/(COS(RADIANS($B$2))*SIN(RADIANS(AD183)))))+180,360),MOD(540-DEGREES(ACOS(((SIN(RADIANS($B$2))*COS(RADIANS(AD183)))-SIN(RADIANS(T183)))/(COS(RADIANS($B$2))*SIN(RADIANS(AD183))))),360))</f>
        <v>98.5989705116065</v>
      </c>
    </row>
    <row r="184" customFormat="false" ht="15" hidden="false" customHeight="false" outlineLevel="0" collapsed="false">
      <c r="D184" s="4" t="n">
        <f aca="false">D183+1</f>
        <v>43648</v>
      </c>
      <c r="E184" s="5" t="n">
        <f aca="false">$B$5</f>
        <v>0.5</v>
      </c>
      <c r="F184" s="6" t="n">
        <f aca="false">D184+2415018.5+E184-$B$4/24</f>
        <v>2458667.25</v>
      </c>
      <c r="G184" s="7" t="n">
        <f aca="false">(F184-2451545)/36525</f>
        <v>0.194996577686516</v>
      </c>
      <c r="I184" s="0" t="n">
        <f aca="false">MOD(280.46646+G184*(36000.76983 + G184*0.0003032),360)</f>
        <v>100.493382458754</v>
      </c>
      <c r="J184" s="0" t="n">
        <f aca="false">357.52911+G184*(35999.05029 - 0.0001537*G184)</f>
        <v>7377.22071067055</v>
      </c>
      <c r="K184" s="0" t="n">
        <f aca="false">0.016708634-G184*(0.000042037+0.0000001267*G184)</f>
        <v>0.0167004321112654</v>
      </c>
      <c r="L184" s="0" t="n">
        <f aca="false">SIN(RADIANS(J184))*(1.914602-G184*(0.004817+0.000014*G184))+SIN(RADIANS(2*J184))*(0.019993-0.000101*G184)+SIN(RADIANS(3*J184))*0.000289</f>
        <v>0.0908982718254515</v>
      </c>
      <c r="M184" s="0" t="n">
        <f aca="false">I184+L184</f>
        <v>100.58428073058</v>
      </c>
      <c r="N184" s="0" t="n">
        <f aca="false">J184+L184</f>
        <v>7377.31160894237</v>
      </c>
      <c r="O184" s="0" t="n">
        <f aca="false">(1.000001018*(1-K184*K184))/(1+K184*COS(RADIANS(N184)))</f>
        <v>1.01668246258221</v>
      </c>
      <c r="P184" s="0" t="n">
        <f aca="false">M184-0.00569-0.00478*SIN(RADIANS(125.04-1934.136*G184))</f>
        <v>100.574041855524</v>
      </c>
      <c r="Q184" s="0" t="n">
        <f aca="false">23+(26+((21.448-G184*(46.815+G184*(0.00059-G184*0.001813))))/60)/60</f>
        <v>23.4367553406178</v>
      </c>
      <c r="R184" s="0" t="n">
        <f aca="false">Q184+0.00256*COS(RADIANS(125.04-1934.136*G184))</f>
        <v>23.4359689286459</v>
      </c>
      <c r="S184" s="0" t="n">
        <f aca="false">DEGREES(ATAN2(COS(RADIANS(P184)),COS(RADIANS(R184))*SIN(RADIANS(P184))))</f>
        <v>101.500449919559</v>
      </c>
      <c r="T184" s="0" t="n">
        <f aca="false">DEGREES(ASIN(SIN(RADIANS(R184))*SIN(RADIANS(P184))))</f>
        <v>23.0148717601837</v>
      </c>
      <c r="U184" s="0" t="n">
        <f aca="false">TAN(RADIANS(R184/2))*TAN(RADIANS(R184/2))</f>
        <v>0.0430219841826578</v>
      </c>
      <c r="V184" s="0" t="n">
        <f aca="false">4*DEGREES(U184*SIN(2*RADIANS(I184))-2*K184*SIN(RADIANS(J184))+4*K184*U184*SIN(RADIANS(J184))*COS(2*RADIANS(I184))-0.5*U184*U184*SIN(4*RADIANS(I184))-1.25*K184*K184*SIN(2*RADIANS(J184)))</f>
        <v>-4.06645419200653</v>
      </c>
      <c r="W184" s="0" t="n">
        <f aca="false">DEGREES(ACOS(COS(RADIANS(90.833))/(COS(RADIANS($B$2))*COS(RADIANS(T184)))-TAN(RADIANS($B$2))*TAN(RADIANS(T184))))</f>
        <v>102.390455785518</v>
      </c>
      <c r="X184" s="5" t="n">
        <f aca="false">(720-4*$B$3-V184+$B$4*60)/1440</f>
        <v>0.529118370966671</v>
      </c>
      <c r="Y184" s="5" t="n">
        <f aca="false">(X184*1440-W184*4)/1440</f>
        <v>0.24470043822912</v>
      </c>
      <c r="Z184" s="5" t="n">
        <f aca="false">(X184*1440+W184*4)/1440</f>
        <v>0.813536303704222</v>
      </c>
      <c r="AA184" s="0" t="n">
        <f aca="false">8*W184</f>
        <v>819.123646284147</v>
      </c>
      <c r="AB184" s="0" t="n">
        <f aca="false">MOD(E184*1440+V184+4*$B$3-60*$B$4,1440)</f>
        <v>678.069545807994</v>
      </c>
      <c r="AC184" s="0" t="n">
        <f aca="false">IF(AB184/4&lt;0,AB184/4+180,AB184/4-180)</f>
        <v>-10.4826135480016</v>
      </c>
      <c r="AD184" s="0" t="n">
        <f aca="false">DEGREES(ACOS(SIN(RADIANS($B$2))*SIN(RADIANS(T184))+COS(RADIANS($B$2))*COS(RADIANS(T184))*COS(RADIANS(AC184))))</f>
        <v>9.76007715948463</v>
      </c>
      <c r="AE184" s="0" t="n">
        <f aca="false">90-AD184</f>
        <v>80.2399228405154</v>
      </c>
      <c r="AF184" s="0" t="n">
        <f aca="false">IF(AE184&gt;85,0,IF(AE184&gt;5,58.1/TAN(RADIANS(AE184))-0.07/POWER(TAN(RADIANS(AE184)),3)+0.000086/POWER(TAN(RADIANS(AE184)),5),IF(AE184&gt;-0.575,1735+AE184*(-518.2+AE184*(103.4+AE184*(-12.79+AE184*0.711))),-20.772/TAN(RADIANS(AE184)))))/3600</f>
        <v>0.00277599174477903</v>
      </c>
      <c r="AG184" s="0" t="n">
        <f aca="false">AE184+AF184</f>
        <v>80.2426988322602</v>
      </c>
      <c r="AH184" s="0" t="n">
        <f aca="false">IF(AC184&gt;0,MOD(DEGREES(ACOS(((SIN(RADIANS($B$2))*COS(RADIANS(AD184)))-SIN(RADIANS(T184)))/(COS(RADIANS($B$2))*SIN(RADIANS(AD184)))))+180,360),MOD(540-DEGREES(ACOS(((SIN(RADIANS($B$2))*COS(RADIANS(AD184)))-SIN(RADIANS(T184)))/(COS(RADIANS($B$2))*SIN(RADIANS(AD184))))),360))</f>
        <v>98.9570398298923</v>
      </c>
    </row>
    <row r="185" customFormat="false" ht="15" hidden="false" customHeight="false" outlineLevel="0" collapsed="false">
      <c r="D185" s="4" t="n">
        <f aca="false">D184+1</f>
        <v>43649</v>
      </c>
      <c r="E185" s="5" t="n">
        <f aca="false">$B$5</f>
        <v>0.5</v>
      </c>
      <c r="F185" s="6" t="n">
        <f aca="false">D185+2415018.5+E185-$B$4/24</f>
        <v>2458668.25</v>
      </c>
      <c r="G185" s="7" t="n">
        <f aca="false">(F185-2451545)/36525</f>
        <v>0.195023956194387</v>
      </c>
      <c r="I185" s="0" t="n">
        <f aca="false">MOD(280.46646+G185*(36000.76983 + G185*0.0003032),360)</f>
        <v>101.479029822155</v>
      </c>
      <c r="J185" s="0" t="n">
        <f aca="false">357.52911+G185*(35999.05029 - 0.0001537*G185)</f>
        <v>7378.20631095063</v>
      </c>
      <c r="K185" s="0" t="n">
        <f aca="false">0.016708634-G185*(0.000042037+0.0000001267*G185)</f>
        <v>0.0167004309590021</v>
      </c>
      <c r="L185" s="0" t="n">
        <f aca="false">SIN(RADIANS(J185))*(1.914602-G185*(0.004817+0.000014*G185))+SIN(RADIANS(2*J185))*(0.019993-0.000101*G185)+SIN(RADIANS(3*J185))*0.000289</f>
        <v>0.0586762564944662</v>
      </c>
      <c r="M185" s="0" t="n">
        <f aca="false">I185+L185</f>
        <v>101.53770607865</v>
      </c>
      <c r="N185" s="0" t="n">
        <f aca="false">J185+L185</f>
        <v>7378.26498720712</v>
      </c>
      <c r="O185" s="0" t="n">
        <f aca="false">(1.000001018*(1-K185*K185))/(1+K185*COS(RADIANS(N185)))</f>
        <v>1.0166935495403</v>
      </c>
      <c r="P185" s="0" t="n">
        <f aca="false">M185-0.00569-0.00478*SIN(RADIANS(125.04-1934.136*G185))</f>
        <v>101.527465848435</v>
      </c>
      <c r="Q185" s="0" t="n">
        <f aca="false">23+(26+((21.448-G185*(46.815+G185*(0.00059-G185*0.001813))))/60)/60</f>
        <v>23.436754984583</v>
      </c>
      <c r="R185" s="0" t="n">
        <f aca="false">Q185+0.00256*COS(RADIANS(125.04-1934.136*G185))</f>
        <v>23.4359708245413</v>
      </c>
      <c r="S185" s="0" t="n">
        <f aca="false">DEGREES(ATAN2(COS(RADIANS(P185)),COS(RADIANS(R185))*SIN(RADIANS(P185))))</f>
        <v>102.532469540034</v>
      </c>
      <c r="T185" s="0" t="n">
        <f aca="false">DEGREES(ASIN(SIN(RADIANS(R185))*SIN(RADIANS(P185))))</f>
        <v>22.9359274545691</v>
      </c>
      <c r="U185" s="0" t="n">
        <f aca="false">TAN(RADIANS(R185/2))*TAN(RADIANS(R185/2))</f>
        <v>0.0430219913412966</v>
      </c>
      <c r="V185" s="0" t="n">
        <f aca="false">4*DEGREES(U185*SIN(2*RADIANS(I185))-2*K185*SIN(RADIANS(J185))+4*K185*U185*SIN(RADIANS(J185))*COS(2*RADIANS(I185))-0.5*U185*U185*SIN(4*RADIANS(I185))-1.25*K185*K185*SIN(2*RADIANS(J185)))</f>
        <v>-4.25187224870364</v>
      </c>
      <c r="W185" s="0" t="n">
        <f aca="false">DEGREES(ACOS(COS(RADIANS(90.833))/(COS(RADIANS($B$2))*COS(RADIANS(T185)))-TAN(RADIANS($B$2))*TAN(RADIANS(T185))))</f>
        <v>102.345604567743</v>
      </c>
      <c r="X185" s="5" t="n">
        <f aca="false">(720-4*$B$3-V185+$B$4*60)/1440</f>
        <v>0.529247133506044</v>
      </c>
      <c r="Y185" s="5" t="n">
        <f aca="false">(X185*1440-W185*4)/1440</f>
        <v>0.244953787484537</v>
      </c>
      <c r="Z185" s="5" t="n">
        <f aca="false">(X185*1440+W185*4)/1440</f>
        <v>0.813540479527552</v>
      </c>
      <c r="AA185" s="0" t="n">
        <f aca="false">8*W185</f>
        <v>818.764836541942</v>
      </c>
      <c r="AB185" s="0" t="n">
        <f aca="false">MOD(E185*1440+V185+4*$B$3-60*$B$4,1440)</f>
        <v>677.884127751296</v>
      </c>
      <c r="AC185" s="0" t="n">
        <f aca="false">IF(AB185/4&lt;0,AB185/4+180,AB185/4-180)</f>
        <v>-10.5289680621759</v>
      </c>
      <c r="AD185" s="0" t="n">
        <f aca="false">DEGREES(ACOS(SIN(RADIANS($B$2))*SIN(RADIANS(T185))+COS(RADIANS($B$2))*COS(RADIANS(T185))*COS(RADIANS(AC185))))</f>
        <v>9.81991941958459</v>
      </c>
      <c r="AE185" s="0" t="n">
        <f aca="false">90-AD185</f>
        <v>80.1800805804154</v>
      </c>
      <c r="AF185" s="0" t="n">
        <f aca="false">IF(AE185&gt;85,0,IF(AE185&gt;5,58.1/TAN(RADIANS(AE185))-0.07/POWER(TAN(RADIANS(AE185)),3)+0.000086/POWER(TAN(RADIANS(AE185)),5),IF(AE185&gt;-0.575,1735+AE185*(-518.2+AE185*(103.4+AE185*(-12.79+AE185*0.711))),-20.772/TAN(RADIANS(AE185)))))/3600</f>
        <v>0.00279334792051238</v>
      </c>
      <c r="AG185" s="0" t="n">
        <f aca="false">AE185+AF185</f>
        <v>80.1828739283359</v>
      </c>
      <c r="AH185" s="0" t="n">
        <f aca="false">IF(AC185&gt;0,MOD(DEGREES(ACOS(((SIN(RADIANS($B$2))*COS(RADIANS(AD185)))-SIN(RADIANS(T185)))/(COS(RADIANS($B$2))*SIN(RADIANS(AD185)))))+180,360),MOD(540-DEGREES(ACOS(((SIN(RADIANS($B$2))*COS(RADIANS(AD185)))-SIN(RADIANS(T185)))/(COS(RADIANS($B$2))*SIN(RADIANS(AD185))))),360))</f>
        <v>99.3503466368889</v>
      </c>
    </row>
    <row r="186" customFormat="false" ht="15" hidden="false" customHeight="false" outlineLevel="0" collapsed="false">
      <c r="D186" s="4" t="n">
        <f aca="false">D185+1</f>
        <v>43650</v>
      </c>
      <c r="E186" s="5" t="n">
        <f aca="false">$B$5</f>
        <v>0.5</v>
      </c>
      <c r="F186" s="6" t="n">
        <f aca="false">D186+2415018.5+E186-$B$4/24</f>
        <v>2458669.25</v>
      </c>
      <c r="G186" s="7" t="n">
        <f aca="false">(F186-2451545)/36525</f>
        <v>0.195051334702259</v>
      </c>
      <c r="I186" s="0" t="n">
        <f aca="false">MOD(280.46646+G186*(36000.76983 + G186*0.0003032),360)</f>
        <v>102.464677185558</v>
      </c>
      <c r="J186" s="0" t="n">
        <f aca="false">357.52911+G186*(35999.05029 - 0.0001537*G186)</f>
        <v>7379.19191123071</v>
      </c>
      <c r="K186" s="0" t="n">
        <f aca="false">0.016708634-G186*(0.000042037+0.0000001267*G186)</f>
        <v>0.0167004298067387</v>
      </c>
      <c r="L186" s="0" t="n">
        <f aca="false">SIN(RADIANS(J186))*(1.914602-G186*(0.004817+0.000014*G186))+SIN(RADIANS(2*J186))*(0.019993-0.000101*G186)+SIN(RADIANS(3*J186))*0.000289</f>
        <v>0.0264379283280584</v>
      </c>
      <c r="M186" s="0" t="n">
        <f aca="false">I186+L186</f>
        <v>102.491115113886</v>
      </c>
      <c r="N186" s="0" t="n">
        <f aca="false">J186+L186</f>
        <v>7379.21834915904</v>
      </c>
      <c r="O186" s="0" t="n">
        <f aca="false">(1.000001018*(1-K186*K186))/(1+K186*COS(RADIANS(N186)))</f>
        <v>1.01669985794731</v>
      </c>
      <c r="P186" s="0" t="n">
        <f aca="false">M186-0.00569-0.00478*SIN(RADIANS(125.04-1934.136*G186))</f>
        <v>102.4808735324</v>
      </c>
      <c r="Q186" s="0" t="n">
        <f aca="false">23+(26+((21.448-G186*(46.815+G186*(0.00059-G186*0.001813))))/60)/60</f>
        <v>23.4367546285481</v>
      </c>
      <c r="R186" s="0" t="n">
        <f aca="false">Q186+0.00256*COS(RADIANS(125.04-1934.136*G186))</f>
        <v>23.4359727211066</v>
      </c>
      <c r="S186" s="0" t="n">
        <f aca="false">DEGREES(ATAN2(COS(RADIANS(P186)),COS(RADIANS(R186))*SIN(RADIANS(P186))))</f>
        <v>103.563218162474</v>
      </c>
      <c r="T186" s="0" t="n">
        <f aca="false">DEGREES(ASIN(SIN(RADIANS(R186))*SIN(RADIANS(P186))))</f>
        <v>22.8503213720985</v>
      </c>
      <c r="U186" s="0" t="n">
        <f aca="false">TAN(RADIANS(R186/2))*TAN(RADIANS(R186/2))</f>
        <v>0.0430219985024652</v>
      </c>
      <c r="V186" s="0" t="n">
        <f aca="false">4*DEGREES(U186*SIN(2*RADIANS(I186))-2*K186*SIN(RADIANS(J186))+4*K186*U186*SIN(RADIANS(J186))*COS(2*RADIANS(I186))-0.5*U186*U186*SIN(4*RADIANS(I186))-1.25*K186*K186*SIN(2*RADIANS(J186)))</f>
        <v>-4.43222799401628</v>
      </c>
      <c r="W186" s="0" t="n">
        <f aca="false">DEGREES(ACOS(COS(RADIANS(90.833))/(COS(RADIANS($B$2))*COS(RADIANS(T186)))-TAN(RADIANS($B$2))*TAN(RADIANS(T186))))</f>
        <v>102.297038462841</v>
      </c>
      <c r="X186" s="5" t="n">
        <f aca="false">(720-4*$B$3-V186+$B$4*60)/1440</f>
        <v>0.5293723805514</v>
      </c>
      <c r="Y186" s="5" t="n">
        <f aca="false">(X186*1440-W186*4)/1440</f>
        <v>0.245213940376842</v>
      </c>
      <c r="Z186" s="5" t="n">
        <f aca="false">(X186*1440+W186*4)/1440</f>
        <v>0.813530820725958</v>
      </c>
      <c r="AA186" s="0" t="n">
        <f aca="false">8*W186</f>
        <v>818.376307702727</v>
      </c>
      <c r="AB186" s="0" t="n">
        <f aca="false">MOD(E186*1440+V186+4*$B$3-60*$B$4,1440)</f>
        <v>677.703772005984</v>
      </c>
      <c r="AC186" s="0" t="n">
        <f aca="false">IF(AB186/4&lt;0,AB186/4+180,AB186/4-180)</f>
        <v>-10.5740569985041</v>
      </c>
      <c r="AD186" s="0" t="n">
        <f aca="false">DEGREES(ACOS(SIN(RADIANS($B$2))*SIN(RADIANS(T186))+COS(RADIANS($B$2))*COS(RADIANS(T186))*COS(RADIANS(AC186))))</f>
        <v>9.88074084921569</v>
      </c>
      <c r="AE186" s="0" t="n">
        <f aca="false">90-AD186</f>
        <v>80.1192591507843</v>
      </c>
      <c r="AF186" s="0" t="n">
        <f aca="false">IF(AE186&gt;85,0,IF(AE186&gt;5,58.1/TAN(RADIANS(AE186))-0.07/POWER(TAN(RADIANS(AE186)),3)+0.000086/POWER(TAN(RADIANS(AE186)),5),IF(AE186&gt;-0.575,1735+AE186*(-518.2+AE186*(103.4+AE186*(-12.79+AE186*0.711))),-20.772/TAN(RADIANS(AE186)))))/3600</f>
        <v>0.00281099449446805</v>
      </c>
      <c r="AG186" s="0" t="n">
        <f aca="false">AE186+AF186</f>
        <v>80.1220701452788</v>
      </c>
      <c r="AH186" s="0" t="n">
        <f aca="false">IF(AC186&gt;0,MOD(DEGREES(ACOS(((SIN(RADIANS($B$2))*COS(RADIANS(AD186)))-SIN(RADIANS(T186)))/(COS(RADIANS($B$2))*SIN(RADIANS(AD186)))))+180,360),MOD(540-DEGREES(ACOS(((SIN(RADIANS($B$2))*COS(RADIANS(AD186)))-SIN(RADIANS(T186)))/(COS(RADIANS($B$2))*SIN(RADIANS(AD186))))),360))</f>
        <v>99.7780829907263</v>
      </c>
    </row>
    <row r="187" customFormat="false" ht="15" hidden="false" customHeight="false" outlineLevel="0" collapsed="false">
      <c r="D187" s="4" t="n">
        <f aca="false">D186+1</f>
        <v>43651</v>
      </c>
      <c r="E187" s="5" t="n">
        <f aca="false">$B$5</f>
        <v>0.5</v>
      </c>
      <c r="F187" s="6" t="n">
        <f aca="false">D187+2415018.5+E187-$B$4/24</f>
        <v>2458670.25</v>
      </c>
      <c r="G187" s="7" t="n">
        <f aca="false">(F187-2451545)/36525</f>
        <v>0.19507871321013</v>
      </c>
      <c r="I187" s="0" t="n">
        <f aca="false">MOD(280.46646+G187*(36000.76983 + G187*0.0003032),360)</f>
        <v>103.450324548961</v>
      </c>
      <c r="J187" s="0" t="n">
        <f aca="false">357.52911+G187*(35999.05029 - 0.0001537*G187)</f>
        <v>7380.1775115108</v>
      </c>
      <c r="K187" s="0" t="n">
        <f aca="false">0.016708634-G187*(0.000042037+0.0000001267*G187)</f>
        <v>0.016700428654475</v>
      </c>
      <c r="L187" s="0" t="n">
        <f aca="false">SIN(RADIANS(J187))*(1.914602-G187*(0.004817+0.000014*G187))+SIN(RADIANS(2*J187))*(0.019993-0.000101*G187)+SIN(RADIANS(3*J187))*0.000289</f>
        <v>-0.00580774739871977</v>
      </c>
      <c r="M187" s="0" t="n">
        <f aca="false">I187+L187</f>
        <v>103.444516801563</v>
      </c>
      <c r="N187" s="0" t="n">
        <f aca="false">J187+L187</f>
        <v>7380.1717037634</v>
      </c>
      <c r="O187" s="0" t="n">
        <f aca="false">(1.000001018*(1-K187*K187))/(1+K187*COS(RADIANS(N187)))</f>
        <v>1.01670138611668</v>
      </c>
      <c r="P187" s="0" t="n">
        <f aca="false">M187-0.00569-0.00478*SIN(RADIANS(125.04-1934.136*G187))</f>
        <v>103.434273872693</v>
      </c>
      <c r="Q187" s="0" t="n">
        <f aca="false">23+(26+((21.448-G187*(46.815+G187*(0.00059-G187*0.001813))))/60)/60</f>
        <v>23.4367542725132</v>
      </c>
      <c r="R187" s="0" t="n">
        <f aca="false">Q187+0.00256*COS(RADIANS(125.04-1934.136*G187))</f>
        <v>23.4359746183397</v>
      </c>
      <c r="S187" s="0" t="n">
        <f aca="false">DEGREES(ATAN2(COS(RADIANS(P187)),COS(RADIANS(R187))*SIN(RADIANS(P187))))</f>
        <v>104.592611635203</v>
      </c>
      <c r="T187" s="0" t="n">
        <f aca="false">DEGREES(ASIN(SIN(RADIANS(R187))*SIN(RADIANS(P187))))</f>
        <v>22.758089040562</v>
      </c>
      <c r="U187" s="0" t="n">
        <f aca="false">TAN(RADIANS(R187/2))*TAN(RADIANS(R187/2))</f>
        <v>0.0430220056661563</v>
      </c>
      <c r="V187" s="0" t="n">
        <f aca="false">4*DEGREES(U187*SIN(2*RADIANS(I187))-2*K187*SIN(RADIANS(J187))+4*K187*U187*SIN(RADIANS(J187))*COS(2*RADIANS(I187))-0.5*U187*U187*SIN(4*RADIANS(I187))-1.25*K187*K187*SIN(2*RADIANS(J187)))</f>
        <v>-4.60718410391278</v>
      </c>
      <c r="W187" s="0" t="n">
        <f aca="false">DEGREES(ACOS(COS(RADIANS(90.833))/(COS(RADIANS($B$2))*COS(RADIANS(T187)))-TAN(RADIANS($B$2))*TAN(RADIANS(T187))))</f>
        <v>102.244794101184</v>
      </c>
      <c r="X187" s="5" t="n">
        <f aca="false">(720-4*$B$3-V187+$B$4*60)/1440</f>
        <v>0.529493877849939</v>
      </c>
      <c r="Y187" s="5" t="n">
        <f aca="false">(X187*1440-W187*4)/1440</f>
        <v>0.245480560902206</v>
      </c>
      <c r="Z187" s="5" t="n">
        <f aca="false">(X187*1440+W187*4)/1440</f>
        <v>0.813507194797673</v>
      </c>
      <c r="AA187" s="0" t="n">
        <f aca="false">8*W187</f>
        <v>817.958352809472</v>
      </c>
      <c r="AB187" s="0" t="n">
        <f aca="false">MOD(E187*1440+V187+4*$B$3-60*$B$4,1440)</f>
        <v>677.528815896087</v>
      </c>
      <c r="AC187" s="0" t="n">
        <f aca="false">IF(AB187/4&lt;0,AB187/4+180,AB187/4-180)</f>
        <v>-10.6177960259782</v>
      </c>
      <c r="AD187" s="0" t="n">
        <f aca="false">DEGREES(ACOS(SIN(RADIANS($B$2))*SIN(RADIANS(T187))+COS(RADIANS($B$2))*COS(RADIANS(T187))*COS(RADIANS(AC187))))</f>
        <v>9.94259944724773</v>
      </c>
      <c r="AE187" s="0" t="n">
        <f aca="false">90-AD187</f>
        <v>80.0574005527523</v>
      </c>
      <c r="AF187" s="0" t="n">
        <f aca="false">IF(AE187&gt;85,0,IF(AE187&gt;5,58.1/TAN(RADIANS(AE187))-0.07/POWER(TAN(RADIANS(AE187)),3)+0.000086/POWER(TAN(RADIANS(AE187)),5),IF(AE187&gt;-0.575,1735+AE187*(-518.2+AE187*(103.4+AE187*(-12.79+AE187*0.711))),-20.772/TAN(RADIANS(AE187)))))/3600</f>
        <v>0.00282894865992796</v>
      </c>
      <c r="AG187" s="0" t="n">
        <f aca="false">AE187+AF187</f>
        <v>80.0602295014122</v>
      </c>
      <c r="AH187" s="0" t="n">
        <f aca="false">IF(AC187&gt;0,MOD(DEGREES(ACOS(((SIN(RADIANS($B$2))*COS(RADIANS(AD187)))-SIN(RADIANS(T187)))/(COS(RADIANS($B$2))*SIN(RADIANS(AD187)))))+180,360),MOD(540-DEGREES(ACOS(((SIN(RADIANS($B$2))*COS(RADIANS(AD187)))-SIN(RADIANS(T187)))/(COS(RADIANS($B$2))*SIN(RADIANS(AD187))))),360))</f>
        <v>100.239427500269</v>
      </c>
    </row>
    <row r="188" customFormat="false" ht="15" hidden="false" customHeight="false" outlineLevel="0" collapsed="false">
      <c r="D188" s="4" t="n">
        <f aca="false">D187+1</f>
        <v>43652</v>
      </c>
      <c r="E188" s="5" t="n">
        <f aca="false">$B$5</f>
        <v>0.5</v>
      </c>
      <c r="F188" s="6" t="n">
        <f aca="false">D188+2415018.5+E188-$B$4/24</f>
        <v>2458671.25</v>
      </c>
      <c r="G188" s="7" t="n">
        <f aca="false">(F188-2451545)/36525</f>
        <v>0.195106091718001</v>
      </c>
      <c r="I188" s="0" t="n">
        <f aca="false">MOD(280.46646+G188*(36000.76983 + G188*0.0003032),360)</f>
        <v>104.435971912364</v>
      </c>
      <c r="J188" s="0" t="n">
        <f aca="false">357.52911+G188*(35999.05029 - 0.0001537*G188)</f>
        <v>7381.16311179088</v>
      </c>
      <c r="K188" s="0" t="n">
        <f aca="false">0.016708634-G188*(0.000042037+0.0000001267*G188)</f>
        <v>0.0167004275022112</v>
      </c>
      <c r="L188" s="0" t="n">
        <f aca="false">SIN(RADIANS(J188))*(1.914602-G188*(0.004817+0.000014*G188))+SIN(RADIANS(2*J188))*(0.019993-0.000101*G188)+SIN(RADIANS(3*J188))*0.000289</f>
        <v>-0.0380518037525229</v>
      </c>
      <c r="M188" s="0" t="n">
        <f aca="false">I188+L188</f>
        <v>104.397920108612</v>
      </c>
      <c r="N188" s="0" t="n">
        <f aca="false">J188+L188</f>
        <v>7381.12505998713</v>
      </c>
      <c r="O188" s="0" t="n">
        <f aca="false">(1.000001018*(1-K188*K188))/(1+K188*COS(RADIANS(N188)))</f>
        <v>1.01669813364035</v>
      </c>
      <c r="P188" s="0" t="n">
        <f aca="false">M188-0.00569-0.00478*SIN(RADIANS(125.04-1934.136*G188))</f>
        <v>104.387675836248</v>
      </c>
      <c r="Q188" s="0" t="n">
        <f aca="false">23+(26+((21.448-G188*(46.815+G188*(0.00059-G188*0.001813))))/60)/60</f>
        <v>23.4367539164784</v>
      </c>
      <c r="R188" s="0" t="n">
        <f aca="false">Q188+0.00256*COS(RADIANS(125.04-1934.136*G188))</f>
        <v>23.4359765162388</v>
      </c>
      <c r="S188" s="0" t="n">
        <f aca="false">DEGREES(ATAN2(COS(RADIANS(P188)),COS(RADIANS(R188))*SIN(RADIANS(P188))))</f>
        <v>105.620567995398</v>
      </c>
      <c r="T188" s="0" t="n">
        <f aca="false">DEGREES(ASIN(SIN(RADIANS(R188))*SIN(RADIANS(P188))))</f>
        <v>22.6592683624916</v>
      </c>
      <c r="U188" s="0" t="n">
        <f aca="false">TAN(RADIANS(R188/2))*TAN(RADIANS(R188/2))</f>
        <v>0.0430220128323626</v>
      </c>
      <c r="V188" s="0" t="n">
        <f aca="false">4*DEGREES(U188*SIN(2*RADIANS(I188))-2*K188*SIN(RADIANS(J188))+4*K188*U188*SIN(RADIANS(J188))*COS(2*RADIANS(I188))-0.5*U188*U188*SIN(4*RADIANS(I188))-1.25*K188*K188*SIN(2*RADIANS(J188)))</f>
        <v>-4.77641177330752</v>
      </c>
      <c r="W188" s="0" t="n">
        <f aca="false">DEGREES(ACOS(COS(RADIANS(90.833))/(COS(RADIANS($B$2))*COS(RADIANS(T188)))-TAN(RADIANS($B$2))*TAN(RADIANS(T188))))</f>
        <v>102.188910426635</v>
      </c>
      <c r="X188" s="5" t="n">
        <f aca="false">(720-4*$B$3-V188+$B$4*60)/1440</f>
        <v>0.529611397064797</v>
      </c>
      <c r="Y188" s="5" t="n">
        <f aca="false">(X188*1440-W188*4)/1440</f>
        <v>0.245753312546367</v>
      </c>
      <c r="Z188" s="5" t="n">
        <f aca="false">(X188*1440+W188*4)/1440</f>
        <v>0.813469481583227</v>
      </c>
      <c r="AA188" s="0" t="n">
        <f aca="false">8*W188</f>
        <v>817.511283413079</v>
      </c>
      <c r="AB188" s="0" t="n">
        <f aca="false">MOD(E188*1440+V188+4*$B$3-60*$B$4,1440)</f>
        <v>677.359588226692</v>
      </c>
      <c r="AC188" s="0" t="n">
        <f aca="false">IF(AB188/4&lt;0,AB188/4+180,AB188/4-180)</f>
        <v>-10.6601029433269</v>
      </c>
      <c r="AD188" s="0" t="n">
        <f aca="false">DEGREES(ACOS(SIN(RADIANS($B$2))*SIN(RADIANS(T188))+COS(RADIANS($B$2))*COS(RADIANS(T188))*COS(RADIANS(AC188))))</f>
        <v>10.0055631082912</v>
      </c>
      <c r="AE188" s="0" t="n">
        <f aca="false">90-AD188</f>
        <v>79.9944368917088</v>
      </c>
      <c r="AF188" s="0" t="n">
        <f aca="false">IF(AE188&gt;85,0,IF(AE188&gt;5,58.1/TAN(RADIANS(AE188))-0.07/POWER(TAN(RADIANS(AE188)),3)+0.000086/POWER(TAN(RADIANS(AE188)),5),IF(AE188&gt;-0.575,1735+AE188*(-518.2+AE188*(103.4+AE188*(-12.79+AE188*0.711))),-20.772/TAN(RADIANS(AE188)))))/3600</f>
        <v>0.00284723051927338</v>
      </c>
      <c r="AG188" s="0" t="n">
        <f aca="false">AE188+AF188</f>
        <v>79.9972841222281</v>
      </c>
      <c r="AH188" s="0" t="n">
        <f aca="false">IF(AC188&gt;0,MOD(DEGREES(ACOS(((SIN(RADIANS($B$2))*COS(RADIANS(AD188)))-SIN(RADIANS(T188)))/(COS(RADIANS($B$2))*SIN(RADIANS(AD188)))))+180,360),MOD(540-DEGREES(ACOS(((SIN(RADIANS($B$2))*COS(RADIANS(AD188)))-SIN(RADIANS(T188)))/(COS(RADIANS($B$2))*SIN(RADIANS(AD188))))),360))</f>
        <v>100.733544609066</v>
      </c>
    </row>
    <row r="189" customFormat="false" ht="15" hidden="false" customHeight="false" outlineLevel="0" collapsed="false">
      <c r="D189" s="4" t="n">
        <f aca="false">D188+1</f>
        <v>43653</v>
      </c>
      <c r="E189" s="5" t="n">
        <f aca="false">$B$5</f>
        <v>0.5</v>
      </c>
      <c r="F189" s="6" t="n">
        <f aca="false">D189+2415018.5+E189-$B$4/24</f>
        <v>2458672.25</v>
      </c>
      <c r="G189" s="7" t="n">
        <f aca="false">(F189-2451545)/36525</f>
        <v>0.195133470225873</v>
      </c>
      <c r="I189" s="0" t="n">
        <f aca="false">MOD(280.46646+G189*(36000.76983 + G189*0.0003032),360)</f>
        <v>105.421619275769</v>
      </c>
      <c r="J189" s="0" t="n">
        <f aca="false">357.52911+G189*(35999.05029 - 0.0001537*G189)</f>
        <v>7382.14871207096</v>
      </c>
      <c r="K189" s="0" t="n">
        <f aca="false">0.016708634-G189*(0.000042037+0.0000001267*G189)</f>
        <v>0.0167004263499472</v>
      </c>
      <c r="L189" s="0" t="n">
        <f aca="false">SIN(RADIANS(J189))*(1.914602-G189*(0.004817+0.000014*G189))+SIN(RADIANS(2*J189))*(0.019993-0.000101*G189)+SIN(RADIANS(3*J189))*0.000289</f>
        <v>-0.0702852741669913</v>
      </c>
      <c r="M189" s="0" t="n">
        <f aca="false">I189+L189</f>
        <v>105.351334001602</v>
      </c>
      <c r="N189" s="0" t="n">
        <f aca="false">J189+L189</f>
        <v>7382.0784267968</v>
      </c>
      <c r="O189" s="0" t="n">
        <f aca="false">(1.000001018*(1-K189*K189))/(1+K189*COS(RADIANS(N189)))</f>
        <v>1.01669010138885</v>
      </c>
      <c r="P189" s="0" t="n">
        <f aca="false">M189-0.00569-0.00478*SIN(RADIANS(125.04-1934.136*G189))</f>
        <v>105.341088389633</v>
      </c>
      <c r="Q189" s="0" t="n">
        <f aca="false">23+(26+((21.448-G189*(46.815+G189*(0.00059-G189*0.001813))))/60)/60</f>
        <v>23.4367535604435</v>
      </c>
      <c r="R189" s="0" t="n">
        <f aca="false">Q189+0.00256*COS(RADIANS(125.04-1934.136*G189))</f>
        <v>23.435978414802</v>
      </c>
      <c r="S189" s="0" t="n">
        <f aca="false">DEGREES(ATAN2(COS(RADIANS(P189)),COS(RADIANS(R189))*SIN(RADIANS(P189))))</f>
        <v>106.647007594043</v>
      </c>
      <c r="T189" s="0" t="n">
        <f aca="false">DEGREES(ASIN(SIN(RADIANS(R189))*SIN(RADIANS(P189))))</f>
        <v>22.5538995667738</v>
      </c>
      <c r="U189" s="0" t="n">
        <f aca="false">TAN(RADIANS(R189/2))*TAN(RADIANS(R189/2))</f>
        <v>0.0430220200010769</v>
      </c>
      <c r="V189" s="0" t="n">
        <f aca="false">4*DEGREES(U189*SIN(2*RADIANS(I189))-2*K189*SIN(RADIANS(J189))+4*K189*U189*SIN(RADIANS(J189))*COS(2*RADIANS(I189))-0.5*U189*U189*SIN(4*RADIANS(I189))-1.25*K189*K189*SIN(2*RADIANS(J189)))</f>
        <v>-4.93959122964221</v>
      </c>
      <c r="W189" s="0" t="n">
        <f aca="false">DEGREES(ACOS(COS(RADIANS(90.833))/(COS(RADIANS($B$2))*COS(RADIANS(T189)))-TAN(RADIANS($B$2))*TAN(RADIANS(T189))))</f>
        <v>102.129428598485</v>
      </c>
      <c r="X189" s="5" t="n">
        <f aca="false">(720-4*$B$3-V189+$B$4*60)/1440</f>
        <v>0.529724716131696</v>
      </c>
      <c r="Y189" s="5" t="n">
        <f aca="false">(X189*1440-W189*4)/1440</f>
        <v>0.246031858913683</v>
      </c>
      <c r="Z189" s="5" t="n">
        <f aca="false">(X189*1440+W189*4)/1440</f>
        <v>0.813417573349709</v>
      </c>
      <c r="AA189" s="0" t="n">
        <f aca="false">8*W189</f>
        <v>817.035428787879</v>
      </c>
      <c r="AB189" s="0" t="n">
        <f aca="false">MOD(E189*1440+V189+4*$B$3-60*$B$4,1440)</f>
        <v>677.196408770358</v>
      </c>
      <c r="AC189" s="0" t="n">
        <f aca="false">IF(AB189/4&lt;0,AB189/4+180,AB189/4-180)</f>
        <v>-10.7008978074106</v>
      </c>
      <c r="AD189" s="0" t="n">
        <f aca="false">DEGREES(ACOS(SIN(RADIANS($B$2))*SIN(RADIANS(T189))+COS(RADIANS($B$2))*COS(RADIANS(T189))*COS(RADIANS(AC189))))</f>
        <v>10.0697091131947</v>
      </c>
      <c r="AE189" s="0" t="n">
        <f aca="false">90-AD189</f>
        <v>79.9302908868053</v>
      </c>
      <c r="AF189" s="0" t="n">
        <f aca="false">IF(AE189&gt;85,0,IF(AE189&gt;5,58.1/TAN(RADIANS(AE189))-0.07/POWER(TAN(RADIANS(AE189)),3)+0.000086/POWER(TAN(RADIANS(AE189)),5),IF(AE189&gt;-0.575,1735+AE189*(-518.2+AE189*(103.4+AE189*(-12.79+AE189*0.711))),-20.772/TAN(RADIANS(AE189)))))/3600</f>
        <v>0.00286586294336675</v>
      </c>
      <c r="AG189" s="0" t="n">
        <f aca="false">AE189+AF189</f>
        <v>79.9331567497486</v>
      </c>
      <c r="AH189" s="0" t="n">
        <f aca="false">IF(AC189&gt;0,MOD(DEGREES(ACOS(((SIN(RADIANS($B$2))*COS(RADIANS(AD189)))-SIN(RADIANS(T189)))/(COS(RADIANS($B$2))*SIN(RADIANS(AD189)))))+180,360),MOD(540-DEGREES(ACOS(((SIN(RADIANS($B$2))*COS(RADIANS(AD189)))-SIN(RADIANS(T189)))/(COS(RADIANS($B$2))*SIN(RADIANS(AD189))))),360))</f>
        <v>101.259583703551</v>
      </c>
    </row>
    <row r="190" customFormat="false" ht="15" hidden="false" customHeight="false" outlineLevel="0" collapsed="false">
      <c r="D190" s="4" t="n">
        <f aca="false">D189+1</f>
        <v>43654</v>
      </c>
      <c r="E190" s="5" t="n">
        <f aca="false">$B$5</f>
        <v>0.5</v>
      </c>
      <c r="F190" s="6" t="n">
        <f aca="false">D190+2415018.5+E190-$B$4/24</f>
        <v>2458673.25</v>
      </c>
      <c r="G190" s="7" t="n">
        <f aca="false">(F190-2451545)/36525</f>
        <v>0.195160848733744</v>
      </c>
      <c r="I190" s="0" t="n">
        <f aca="false">MOD(280.46646+G190*(36000.76983 + G190*0.0003032),360)</f>
        <v>106.407266639171</v>
      </c>
      <c r="J190" s="0" t="n">
        <f aca="false">357.52911+G190*(35999.05029 - 0.0001537*G190)</f>
        <v>7383.13431235105</v>
      </c>
      <c r="K190" s="0" t="n">
        <f aca="false">0.016708634-G190*(0.000042037+0.0000001267*G190)</f>
        <v>0.016700425197683</v>
      </c>
      <c r="L190" s="0" t="n">
        <f aca="false">SIN(RADIANS(J190))*(1.914602-G190*(0.004817+0.000014*G190))+SIN(RADIANS(2*J190))*(0.019993-0.000101*G190)+SIN(RADIANS(3*J190))*0.000289</f>
        <v>-0.102499194468297</v>
      </c>
      <c r="M190" s="0" t="n">
        <f aca="false">I190+L190</f>
        <v>106.304767444703</v>
      </c>
      <c r="N190" s="0" t="n">
        <f aca="false">J190+L190</f>
        <v>7383.03181315658</v>
      </c>
      <c r="O190" s="0" t="n">
        <f aca="false">(1.000001018*(1-K190*K190))/(1+K190*COS(RADIANS(N190)))</f>
        <v>1.0166772915111</v>
      </c>
      <c r="P190" s="0" t="n">
        <f aca="false">M190-0.00569-0.00478*SIN(RADIANS(125.04-1934.136*G190))</f>
        <v>106.294520497022</v>
      </c>
      <c r="Q190" s="0" t="n">
        <f aca="false">23+(26+((21.448-G190*(46.815+G190*(0.00059-G190*0.001813))))/60)/60</f>
        <v>23.4367532044087</v>
      </c>
      <c r="R190" s="0" t="n">
        <f aca="false">Q190+0.00256*COS(RADIANS(125.04-1934.136*G190))</f>
        <v>23.4359803140272</v>
      </c>
      <c r="S190" s="0" t="n">
        <f aca="false">DEGREES(ATAN2(COS(RADIANS(P190)),COS(RADIANS(R190))*SIN(RADIANS(P190))))</f>
        <v>107.671853214332</v>
      </c>
      <c r="T190" s="0" t="n">
        <f aca="false">DEGREES(ASIN(SIN(RADIANS(R190))*SIN(RADIANS(P190))))</f>
        <v>22.4420251580179</v>
      </c>
      <c r="U190" s="0" t="n">
        <f aca="false">TAN(RADIANS(R190/2))*TAN(RADIANS(R190/2))</f>
        <v>0.0430220271722918</v>
      </c>
      <c r="V190" s="0" t="n">
        <f aca="false">4*DEGREES(U190*SIN(2*RADIANS(I190))-2*K190*SIN(RADIANS(J190))+4*K190*U190*SIN(RADIANS(J190))*COS(2*RADIANS(I190))-0.5*U190*U190*SIN(4*RADIANS(I190))-1.25*K190*K190*SIN(2*RADIANS(J190)))</f>
        <v>-5.0964122237422</v>
      </c>
      <c r="W190" s="0" t="n">
        <f aca="false">DEGREES(ACOS(COS(RADIANS(90.833))/(COS(RADIANS($B$2))*COS(RADIANS(T190)))-TAN(RADIANS($B$2))*TAN(RADIANS(T190))))</f>
        <v>102.066391889299</v>
      </c>
      <c r="X190" s="5" t="n">
        <f aca="false">(720-4*$B$3-V190+$B$4*60)/1440</f>
        <v>0.529833619599821</v>
      </c>
      <c r="Y190" s="5" t="n">
        <f aca="false">(X190*1440-W190*4)/1440</f>
        <v>0.246315864351768</v>
      </c>
      <c r="Z190" s="5" t="n">
        <f aca="false">(X190*1440+W190*4)/1440</f>
        <v>0.813351374847874</v>
      </c>
      <c r="AA190" s="0" t="n">
        <f aca="false">8*W190</f>
        <v>816.531135114392</v>
      </c>
      <c r="AB190" s="0" t="n">
        <f aca="false">MOD(E190*1440+V190+4*$B$3-60*$B$4,1440)</f>
        <v>677.039587776258</v>
      </c>
      <c r="AC190" s="0" t="n">
        <f aca="false">IF(AB190/4&lt;0,AB190/4+180,AB190/4-180)</f>
        <v>-10.7401030559355</v>
      </c>
      <c r="AD190" s="0" t="n">
        <f aca="false">DEGREES(ACOS(SIN(RADIANS($B$2))*SIN(RADIANS(T190))+COS(RADIANS($B$2))*COS(RADIANS(T190))*COS(RADIANS(AC190))))</f>
        <v>10.1351236033353</v>
      </c>
      <c r="AE190" s="0" t="n">
        <f aca="false">90-AD190</f>
        <v>79.8648763966647</v>
      </c>
      <c r="AF190" s="0" t="n">
        <f aca="false">IF(AE190&gt;85,0,IF(AE190&gt;5,58.1/TAN(RADIANS(AE190))-0.07/POWER(TAN(RADIANS(AE190)),3)+0.000086/POWER(TAN(RADIANS(AE190)),5),IF(AE190&gt;-0.575,1735+AE190*(-518.2+AE190*(103.4+AE190*(-12.79+AE190*0.711))),-20.772/TAN(RADIANS(AE190)))))/3600</f>
        <v>0.00288487142642499</v>
      </c>
      <c r="AG190" s="0" t="n">
        <f aca="false">AE190+AF190</f>
        <v>79.8677612680911</v>
      </c>
      <c r="AH190" s="0" t="n">
        <f aca="false">IF(AC190&gt;0,MOD(DEGREES(ACOS(((SIN(RADIANS($B$2))*COS(RADIANS(AD190)))-SIN(RADIANS(T190)))/(COS(RADIANS($B$2))*SIN(RADIANS(AD190)))))+180,360),MOD(540-DEGREES(ACOS(((SIN(RADIANS($B$2))*COS(RADIANS(AD190)))-SIN(RADIANS(T190)))/(COS(RADIANS($B$2))*SIN(RADIANS(AD190))))),360))</f>
        <v>101.816678099437</v>
      </c>
    </row>
    <row r="191" customFormat="false" ht="15" hidden="false" customHeight="false" outlineLevel="0" collapsed="false">
      <c r="D191" s="4" t="n">
        <f aca="false">D190+1</f>
        <v>43655</v>
      </c>
      <c r="E191" s="5" t="n">
        <f aca="false">$B$5</f>
        <v>0.5</v>
      </c>
      <c r="F191" s="6" t="n">
        <f aca="false">D191+2415018.5+E191-$B$4/24</f>
        <v>2458674.25</v>
      </c>
      <c r="G191" s="7" t="n">
        <f aca="false">(F191-2451545)/36525</f>
        <v>0.195188227241615</v>
      </c>
      <c r="I191" s="0" t="n">
        <f aca="false">MOD(280.46646+G191*(36000.76983 + G191*0.0003032),360)</f>
        <v>107.392914002576</v>
      </c>
      <c r="J191" s="0" t="n">
        <f aca="false">357.52911+G191*(35999.05029 - 0.0001537*G191)</f>
        <v>7384.11991263113</v>
      </c>
      <c r="K191" s="0" t="n">
        <f aca="false">0.016708634-G191*(0.000042037+0.0000001267*G191)</f>
        <v>0.0167004240454186</v>
      </c>
      <c r="L191" s="0" t="n">
        <f aca="false">SIN(RADIANS(J191))*(1.914602-G191*(0.004817+0.000014*G191))+SIN(RADIANS(2*J191))*(0.019993-0.000101*G191)+SIN(RADIANS(3*J191))*0.000289</f>
        <v>-0.134684604900588</v>
      </c>
      <c r="M191" s="0" t="n">
        <f aca="false">I191+L191</f>
        <v>107.258229397675</v>
      </c>
      <c r="N191" s="0" t="n">
        <f aca="false">J191+L191</f>
        <v>7383.98522802623</v>
      </c>
      <c r="O191" s="0" t="n">
        <f aca="false">(1.000001018*(1-K191*K191))/(1+K191*COS(RADIANS(N191)))</f>
        <v>1.01665970743411</v>
      </c>
      <c r="P191" s="0" t="n">
        <f aca="false">M191-0.00569-0.00478*SIN(RADIANS(125.04-1934.136*G191))</f>
        <v>107.247981118173</v>
      </c>
      <c r="Q191" s="0" t="n">
        <f aca="false">23+(26+((21.448-G191*(46.815+G191*(0.00059-G191*0.001813))))/60)/60</f>
        <v>23.4367528483738</v>
      </c>
      <c r="R191" s="0" t="n">
        <f aca="false">Q191+0.00256*COS(RADIANS(125.04-1934.136*G191))</f>
        <v>23.4359822139127</v>
      </c>
      <c r="S191" s="0" t="n">
        <f aca="false">DEGREES(ATAN2(COS(RADIANS(P191)),COS(RADIANS(R191))*SIN(RADIANS(P191))))</f>
        <v>108.695030183346</v>
      </c>
      <c r="T191" s="0" t="n">
        <f aca="false">DEGREES(ASIN(SIN(RADIANS(R191))*SIN(RADIANS(P191))))</f>
        <v>22.3236898638534</v>
      </c>
      <c r="U191" s="0" t="n">
        <f aca="false">TAN(RADIANS(R191/2))*TAN(RADIANS(R191/2))</f>
        <v>0.0430220343460002</v>
      </c>
      <c r="V191" s="0" t="n">
        <f aca="false">4*DEGREES(U191*SIN(2*RADIANS(I191))-2*K191*SIN(RADIANS(J191))+4*K191*U191*SIN(RADIANS(J191))*COS(2*RADIANS(I191))-0.5*U191*U191*SIN(4*RADIANS(I191))-1.25*K191*K191*SIN(2*RADIANS(J191)))</f>
        <v>-5.24657449687522</v>
      </c>
      <c r="W191" s="0" t="n">
        <f aca="false">DEGREES(ACOS(COS(RADIANS(90.833))/(COS(RADIANS($B$2))*COS(RADIANS(T191)))-TAN(RADIANS($B$2))*TAN(RADIANS(T191))))</f>
        <v>101.99984557916</v>
      </c>
      <c r="X191" s="5" t="n">
        <f aca="false">(720-4*$B$3-V191+$B$4*60)/1440</f>
        <v>0.529937898956163</v>
      </c>
      <c r="Y191" s="5" t="n">
        <f aca="false">(X191*1440-W191*4)/1440</f>
        <v>0.246604994569609</v>
      </c>
      <c r="Z191" s="5" t="n">
        <f aca="false">(X191*1440+W191*4)/1440</f>
        <v>0.813270803342718</v>
      </c>
      <c r="AA191" s="0" t="n">
        <f aca="false">8*W191</f>
        <v>815.998764633277</v>
      </c>
      <c r="AB191" s="0" t="n">
        <f aca="false">MOD(E191*1440+V191+4*$B$3-60*$B$4,1440)</f>
        <v>676.889425503125</v>
      </c>
      <c r="AC191" s="0" t="n">
        <f aca="false">IF(AB191/4&lt;0,AB191/4+180,AB191/4-180)</f>
        <v>-10.7776436242188</v>
      </c>
      <c r="AD191" s="0" t="n">
        <f aca="false">DEGREES(ACOS(SIN(RADIANS($B$2))*SIN(RADIANS(T191))+COS(RADIANS($B$2))*COS(RADIANS(T191))*COS(RADIANS(AC191))))</f>
        <v>10.2019010384215</v>
      </c>
      <c r="AE191" s="0" t="n">
        <f aca="false">90-AD191</f>
        <v>79.7980989615785</v>
      </c>
      <c r="AF191" s="0" t="n">
        <f aca="false">IF(AE191&gt;85,0,IF(AE191&gt;5,58.1/TAN(RADIANS(AE191))-0.07/POWER(TAN(RADIANS(AE191)),3)+0.000086/POWER(TAN(RADIANS(AE191)),5),IF(AE191&gt;-0.575,1735+AE191*(-518.2+AE191*(103.4+AE191*(-12.79+AE191*0.711))),-20.772/TAN(RADIANS(AE191)))))/3600</f>
        <v>0.00290428393632403</v>
      </c>
      <c r="AG191" s="0" t="n">
        <f aca="false">AE191+AF191</f>
        <v>79.8010032455148</v>
      </c>
      <c r="AH191" s="0" t="n">
        <f aca="false">IF(AC191&gt;0,MOD(DEGREES(ACOS(((SIN(RADIANS($B$2))*COS(RADIANS(AD191)))-SIN(RADIANS(T191)))/(COS(RADIANS($B$2))*SIN(RADIANS(AD191)))))+180,360),MOD(540-DEGREES(ACOS(((SIN(RADIANS($B$2))*COS(RADIANS(AD191)))-SIN(RADIANS(T191)))/(COS(RADIANS($B$2))*SIN(RADIANS(AD191))))),360))</f>
        <v>102.403943958491</v>
      </c>
    </row>
    <row r="192" customFormat="false" ht="15" hidden="false" customHeight="false" outlineLevel="0" collapsed="false">
      <c r="D192" s="4" t="n">
        <f aca="false">D191+1</f>
        <v>43656</v>
      </c>
      <c r="E192" s="5" t="n">
        <f aca="false">$B$5</f>
        <v>0.5</v>
      </c>
      <c r="F192" s="6" t="n">
        <f aca="false">D192+2415018.5+E192-$B$4/24</f>
        <v>2458675.25</v>
      </c>
      <c r="G192" s="7" t="n">
        <f aca="false">(F192-2451545)/36525</f>
        <v>0.195215605749487</v>
      </c>
      <c r="I192" s="0" t="n">
        <f aca="false">MOD(280.46646+G192*(36000.76983 + G192*0.0003032),360)</f>
        <v>108.378561365981</v>
      </c>
      <c r="J192" s="0" t="n">
        <f aca="false">357.52911+G192*(35999.05029 - 0.0001537*G192)</f>
        <v>7385.10551291121</v>
      </c>
      <c r="K192" s="0" t="n">
        <f aca="false">0.016708634-G192*(0.000042037+0.0000001267*G192)</f>
        <v>0.016700422893154</v>
      </c>
      <c r="L192" s="0" t="n">
        <f aca="false">SIN(RADIANS(J192))*(1.914602-G192*(0.004817+0.000014*G192))+SIN(RADIANS(2*J192))*(0.019993-0.000101*G192)+SIN(RADIANS(3*J192))*0.000289</f>
        <v>-0.166832552151709</v>
      </c>
      <c r="M192" s="0" t="n">
        <f aca="false">I192+L192</f>
        <v>108.211728813829</v>
      </c>
      <c r="N192" s="0" t="n">
        <f aca="false">J192+L192</f>
        <v>7384.93868035906</v>
      </c>
      <c r="O192" s="0" t="n">
        <f aca="false">(1.000001018*(1-K192*K192))/(1+K192*COS(RADIANS(N192)))</f>
        <v>1.01663735386224</v>
      </c>
      <c r="P192" s="0" t="n">
        <f aca="false">M192-0.00569-0.00478*SIN(RADIANS(125.04-1934.136*G192))</f>
        <v>108.201479206401</v>
      </c>
      <c r="Q192" s="0" t="n">
        <f aca="false">23+(26+((21.448-G192*(46.815+G192*(0.00059-G192*0.001813))))/60)/60</f>
        <v>23.436752492339</v>
      </c>
      <c r="R192" s="0" t="n">
        <f aca="false">Q192+0.00256*COS(RADIANS(125.04-1934.136*G192))</f>
        <v>23.4359841144564</v>
      </c>
      <c r="S192" s="0" t="n">
        <f aca="false">DEGREES(ATAN2(COS(RADIANS(P192)),COS(RADIANS(R192))*SIN(RADIANS(P192))))</f>
        <v>109.716466476759</v>
      </c>
      <c r="T192" s="0" t="n">
        <f aca="false">DEGREES(ASIN(SIN(RADIANS(R192))*SIN(RADIANS(P192))))</f>
        <v>22.1989405803406</v>
      </c>
      <c r="U192" s="0" t="n">
        <f aca="false">TAN(RADIANS(R192/2))*TAN(RADIANS(R192/2))</f>
        <v>0.0430220415221947</v>
      </c>
      <c r="V192" s="0" t="n">
        <f aca="false">4*DEGREES(U192*SIN(2*RADIANS(I192))-2*K192*SIN(RADIANS(J192))+4*K192*U192*SIN(RADIANS(J192))*COS(2*RADIANS(I192))-0.5*U192*U192*SIN(4*RADIANS(I192))-1.25*K192*K192*SIN(2*RADIANS(J192)))</f>
        <v>-5.38978822299969</v>
      </c>
      <c r="W192" s="0" t="n">
        <f aca="false">DEGREES(ACOS(COS(RADIANS(90.833))/(COS(RADIANS($B$2))*COS(RADIANS(T192)))-TAN(RADIANS($B$2))*TAN(RADIANS(T192))))</f>
        <v>101.929836846811</v>
      </c>
      <c r="X192" s="5" t="n">
        <f aca="false">(720-4*$B$3-V192+$B$4*60)/1440</f>
        <v>0.530037352932639</v>
      </c>
      <c r="Y192" s="5" t="n">
        <f aca="false">(X192*1440-W192*4)/1440</f>
        <v>0.246898917247052</v>
      </c>
      <c r="Z192" s="5" t="n">
        <f aca="false">(X192*1440+W192*4)/1440</f>
        <v>0.813175788618225</v>
      </c>
      <c r="AA192" s="0" t="n">
        <f aca="false">8*W192</f>
        <v>815.438694774489</v>
      </c>
      <c r="AB192" s="0" t="n">
        <f aca="false">MOD(E192*1440+V192+4*$B$3-60*$B$4,1440)</f>
        <v>676.746211777</v>
      </c>
      <c r="AC192" s="0" t="n">
        <f aca="false">IF(AB192/4&lt;0,AB192/4+180,AB192/4-180)</f>
        <v>-10.8134470557499</v>
      </c>
      <c r="AD192" s="0" t="n">
        <f aca="false">DEGREES(ACOS(SIN(RADIANS($B$2))*SIN(RADIANS(T192))+COS(RADIANS($B$2))*COS(RADIANS(T192))*COS(RADIANS(AC192))))</f>
        <v>10.2701436375617</v>
      </c>
      <c r="AE192" s="0" t="n">
        <f aca="false">90-AD192</f>
        <v>79.7298563624383</v>
      </c>
      <c r="AF192" s="0" t="n">
        <f aca="false">IF(AE192&gt;85,0,IF(AE192&gt;5,58.1/TAN(RADIANS(AE192))-0.07/POWER(TAN(RADIANS(AE192)),3)+0.000086/POWER(TAN(RADIANS(AE192)),5),IF(AE192&gt;-0.575,1735+AE192*(-518.2+AE192*(103.4+AE192*(-12.79+AE192*0.711))),-20.772/TAN(RADIANS(AE192)))))/3600</f>
        <v>0.00292413076028492</v>
      </c>
      <c r="AG192" s="0" t="n">
        <f aca="false">AE192+AF192</f>
        <v>79.7327804931986</v>
      </c>
      <c r="AH192" s="0" t="n">
        <f aca="false">IF(AC192&gt;0,MOD(DEGREES(ACOS(((SIN(RADIANS($B$2))*COS(RADIANS(AD192)))-SIN(RADIANS(T192)))/(COS(RADIANS($B$2))*SIN(RADIANS(AD192)))))+180,360),MOD(540-DEGREES(ACOS(((SIN(RADIANS($B$2))*COS(RADIANS(AD192)))-SIN(RADIANS(T192)))/(COS(RADIANS($B$2))*SIN(RADIANS(AD192))))),360))</f>
        <v>103.020479185869</v>
      </c>
    </row>
    <row r="193" customFormat="false" ht="15" hidden="false" customHeight="false" outlineLevel="0" collapsed="false">
      <c r="D193" s="4" t="n">
        <f aca="false">D192+1</f>
        <v>43657</v>
      </c>
      <c r="E193" s="5" t="n">
        <f aca="false">$B$5</f>
        <v>0.5</v>
      </c>
      <c r="F193" s="6" t="n">
        <f aca="false">D193+2415018.5+E193-$B$4/24</f>
        <v>2458676.25</v>
      </c>
      <c r="G193" s="7" t="n">
        <f aca="false">(F193-2451545)/36525</f>
        <v>0.195242984257358</v>
      </c>
      <c r="I193" s="0" t="n">
        <f aca="false">MOD(280.46646+G193*(36000.76983 + G193*0.0003032),360)</f>
        <v>109.364208729387</v>
      </c>
      <c r="J193" s="0" t="n">
        <f aca="false">357.52911+G193*(35999.05029 - 0.0001537*G193)</f>
        <v>7386.09111319129</v>
      </c>
      <c r="K193" s="0" t="n">
        <f aca="false">0.016708634-G193*(0.000042037+0.0000001267*G193)</f>
        <v>0.0167004217408892</v>
      </c>
      <c r="L193" s="0" t="n">
        <f aca="false">SIN(RADIANS(J193))*(1.914602-G193*(0.004817+0.000014*G193))+SIN(RADIANS(2*J193))*(0.019993-0.000101*G193)+SIN(RADIANS(3*J193))*0.000289</f>
        <v>-0.198934091378403</v>
      </c>
      <c r="M193" s="0" t="n">
        <f aca="false">I193+L193</f>
        <v>109.165274638009</v>
      </c>
      <c r="N193" s="0" t="n">
        <f aca="false">J193+L193</f>
        <v>7385.89217909991</v>
      </c>
      <c r="O193" s="0" t="n">
        <f aca="false">(1.000001018*(1-K193*K193))/(1+K193*COS(RADIANS(N193)))</f>
        <v>1.01661023677645</v>
      </c>
      <c r="P193" s="0" t="n">
        <f aca="false">M193-0.00569-0.00478*SIN(RADIANS(125.04-1934.136*G193))</f>
        <v>109.155023706548</v>
      </c>
      <c r="Q193" s="0" t="n">
        <f aca="false">23+(26+((21.448-G193*(46.815+G193*(0.00059-G193*0.001813))))/60)/60</f>
        <v>23.4367521363041</v>
      </c>
      <c r="R193" s="0" t="n">
        <f aca="false">Q193+0.00256*COS(RADIANS(125.04-1934.136*G193))</f>
        <v>23.4359860156564</v>
      </c>
      <c r="S193" s="0" t="n">
        <f aca="false">DEGREES(ATAN2(COS(RADIANS(P193)),COS(RADIANS(R193))*SIN(RADIANS(P193))))</f>
        <v>110.73609281646</v>
      </c>
      <c r="T193" s="0" t="n">
        <f aca="false">DEGREES(ASIN(SIN(RADIANS(R193))*SIN(RADIANS(P193))))</f>
        <v>22.0678263156735</v>
      </c>
      <c r="U193" s="0" t="n">
        <f aca="false">TAN(RADIANS(R193/2))*TAN(RADIANS(R193/2))</f>
        <v>0.0430220487008682</v>
      </c>
      <c r="V193" s="0" t="n">
        <f aca="false">4*DEGREES(U193*SIN(2*RADIANS(I193))-2*K193*SIN(RADIANS(J193))+4*K193*U193*SIN(RADIANS(J193))*COS(2*RADIANS(I193))-0.5*U193*U193*SIN(4*RADIANS(I193))-1.25*K193*K193*SIN(2*RADIANS(J193)))</f>
        <v>-5.52577442531784</v>
      </c>
      <c r="W193" s="0" t="n">
        <f aca="false">DEGREES(ACOS(COS(RADIANS(90.833))/(COS(RADIANS($B$2))*COS(RADIANS(T193)))-TAN(RADIANS($B$2))*TAN(RADIANS(T193))))</f>
        <v>101.856414658208</v>
      </c>
      <c r="X193" s="5" t="n">
        <f aca="false">(720-4*$B$3-V193+$B$4*60)/1440</f>
        <v>0.53013178779536</v>
      </c>
      <c r="Y193" s="5" t="n">
        <f aca="false">(X193*1440-W193*4)/1440</f>
        <v>0.24719730263367</v>
      </c>
      <c r="Z193" s="5" t="n">
        <f aca="false">(X193*1440+W193*4)/1440</f>
        <v>0.813066272957049</v>
      </c>
      <c r="AA193" s="0" t="n">
        <f aca="false">8*W193</f>
        <v>814.851317265665</v>
      </c>
      <c r="AB193" s="0" t="n">
        <f aca="false">MOD(E193*1440+V193+4*$B$3-60*$B$4,1440)</f>
        <v>676.610225574682</v>
      </c>
      <c r="AC193" s="0" t="n">
        <f aca="false">IF(AB193/4&lt;0,AB193/4+180,AB193/4-180)</f>
        <v>-10.8474436063295</v>
      </c>
      <c r="AD193" s="0" t="n">
        <f aca="false">DEGREES(ACOS(SIN(RADIANS($B$2))*SIN(RADIANS(T193))+COS(RADIANS($B$2))*COS(RADIANS(T193))*COS(RADIANS(AC193))))</f>
        <v>10.3399608034621</v>
      </c>
      <c r="AE193" s="0" t="n">
        <f aca="false">90-AD193</f>
        <v>79.660039196538</v>
      </c>
      <c r="AF193" s="0" t="n">
        <f aca="false">IF(AE193&gt;85,0,IF(AE193&gt;5,58.1/TAN(RADIANS(AE193))-0.07/POWER(TAN(RADIANS(AE193)),3)+0.000086/POWER(TAN(RADIANS(AE193)),5),IF(AE193&gt;-0.575,1735+AE193*(-518.2+AE193*(103.4+AE193*(-12.79+AE193*0.711))),-20.772/TAN(RADIANS(AE193)))))/3600</f>
        <v>0.00294444434592483</v>
      </c>
      <c r="AG193" s="0" t="n">
        <f aca="false">AE193+AF193</f>
        <v>79.6629836408839</v>
      </c>
      <c r="AH193" s="0" t="n">
        <f aca="false">IF(AC193&gt;0,MOD(DEGREES(ACOS(((SIN(RADIANS($B$2))*COS(RADIANS(AD193)))-SIN(RADIANS(T193)))/(COS(RADIANS($B$2))*SIN(RADIANS(AD193)))))+180,360),MOD(540-DEGREES(ACOS(((SIN(RADIANS($B$2))*COS(RADIANS(AD193)))-SIN(RADIANS(T193)))/(COS(RADIANS($B$2))*SIN(RADIANS(AD193))))),360))</f>
        <v>103.665362356204</v>
      </c>
    </row>
    <row r="194" customFormat="false" ht="15" hidden="false" customHeight="false" outlineLevel="0" collapsed="false">
      <c r="D194" s="4" t="n">
        <f aca="false">D193+1</f>
        <v>43658</v>
      </c>
      <c r="E194" s="5" t="n">
        <f aca="false">$B$5</f>
        <v>0.5</v>
      </c>
      <c r="F194" s="6" t="n">
        <f aca="false">D194+2415018.5+E194-$B$4/24</f>
        <v>2458677.25</v>
      </c>
      <c r="G194" s="7" t="n">
        <f aca="false">(F194-2451545)/36525</f>
        <v>0.195270362765229</v>
      </c>
      <c r="I194" s="0" t="n">
        <f aca="false">MOD(280.46646+G194*(36000.76983 + G194*0.0003032),360)</f>
        <v>110.349856092794</v>
      </c>
      <c r="J194" s="0" t="n">
        <f aca="false">357.52911+G194*(35999.05029 - 0.0001537*G194)</f>
        <v>7387.07671347137</v>
      </c>
      <c r="K194" s="0" t="n">
        <f aca="false">0.016708634-G194*(0.000042037+0.0000001267*G194)</f>
        <v>0.0167004205886242</v>
      </c>
      <c r="L194" s="0" t="n">
        <f aca="false">SIN(RADIANS(J194))*(1.914602-G194*(0.004817+0.000014*G194))+SIN(RADIANS(2*J194))*(0.019993-0.000101*G194)+SIN(RADIANS(3*J194))*0.000289</f>
        <v>-0.230980288232006</v>
      </c>
      <c r="M194" s="0" t="n">
        <f aca="false">I194+L194</f>
        <v>110.118875804562</v>
      </c>
      <c r="N194" s="0" t="n">
        <f aca="false">J194+L194</f>
        <v>7386.84573318314</v>
      </c>
      <c r="O194" s="0" t="n">
        <f aca="false">(1.000001018*(1-K194*K194))/(1+K194*COS(RADIANS(N194)))</f>
        <v>1.01657836343316</v>
      </c>
      <c r="P194" s="0" t="n">
        <f aca="false">M194-0.00569-0.00478*SIN(RADIANS(125.04-1934.136*G194))</f>
        <v>110.108623552964</v>
      </c>
      <c r="Q194" s="0" t="n">
        <f aca="false">23+(26+((21.448-G194*(46.815+G194*(0.00059-G194*0.001813))))/60)/60</f>
        <v>23.4367517802692</v>
      </c>
      <c r="R194" s="0" t="n">
        <f aca="false">Q194+0.00256*COS(RADIANS(125.04-1934.136*G194))</f>
        <v>23.4359879175109</v>
      </c>
      <c r="S194" s="0" t="n">
        <f aca="false">DEGREES(ATAN2(COS(RADIANS(P194)),COS(RADIANS(R194))*SIN(RADIANS(P194))))</f>
        <v>111.753842760946</v>
      </c>
      <c r="T194" s="0" t="n">
        <f aca="false">DEGREES(ASIN(SIN(RADIANS(R194))*SIN(RADIANS(P194))))</f>
        <v>21.9303981323656</v>
      </c>
      <c r="U194" s="0" t="n">
        <f aca="false">TAN(RADIANS(R194/2))*TAN(RADIANS(R194/2))</f>
        <v>0.0430220558820132</v>
      </c>
      <c r="V194" s="0" t="n">
        <f aca="false">4*DEGREES(U194*SIN(2*RADIANS(I194))-2*K194*SIN(RADIANS(J194))+4*K194*U194*SIN(RADIANS(J194))*COS(2*RADIANS(I194))-0.5*U194*U194*SIN(4*RADIANS(I194))-1.25*K194*K194*SIN(2*RADIANS(J194)))</f>
        <v>-5.65426536631814</v>
      </c>
      <c r="W194" s="0" t="n">
        <f aca="false">DEGREES(ACOS(COS(RADIANS(90.833))/(COS(RADIANS($B$2))*COS(RADIANS(T194)))-TAN(RADIANS($B$2))*TAN(RADIANS(T194))))</f>
        <v>101.779629652969</v>
      </c>
      <c r="X194" s="5" t="n">
        <f aca="false">(720-4*$B$3-V194+$B$4*60)/1440</f>
        <v>0.530221017615499</v>
      </c>
      <c r="Y194" s="5" t="n">
        <f aca="false">(X194*1440-W194*4)/1440</f>
        <v>0.24749982413503</v>
      </c>
      <c r="Z194" s="5" t="n">
        <f aca="false">(X194*1440+W194*4)/1440</f>
        <v>0.812942211095968</v>
      </c>
      <c r="AA194" s="0" t="n">
        <f aca="false">8*W194</f>
        <v>814.237037223751</v>
      </c>
      <c r="AB194" s="0" t="n">
        <f aca="false">MOD(E194*1440+V194+4*$B$3-60*$B$4,1440)</f>
        <v>676.481734633682</v>
      </c>
      <c r="AC194" s="0" t="n">
        <f aca="false">IF(AB194/4&lt;0,AB194/4+180,AB194/4-180)</f>
        <v>-10.8795663415795</v>
      </c>
      <c r="AD194" s="0" t="n">
        <f aca="false">DEGREES(ACOS(SIN(RADIANS($B$2))*SIN(RADIANS(T194))+COS(RADIANS($B$2))*COS(RADIANS(T194))*COS(RADIANS(AC194))))</f>
        <v>10.4114685297832</v>
      </c>
      <c r="AE194" s="0" t="n">
        <f aca="false">90-AD194</f>
        <v>79.5885314702168</v>
      </c>
      <c r="AF194" s="0" t="n">
        <f aca="false">IF(AE194&gt;85,0,IF(AE194&gt;5,58.1/TAN(RADIANS(AE194))-0.07/POWER(TAN(RADIANS(AE194)),3)+0.000086/POWER(TAN(RADIANS(AE194)),5),IF(AE194&gt;-0.575,1735+AE194*(-518.2+AE194*(103.4+AE194*(-12.79+AE194*0.711))),-20.772/TAN(RADIANS(AE194)))))/3600</f>
        <v>0.00296525913770274</v>
      </c>
      <c r="AG194" s="0" t="n">
        <f aca="false">AE194+AF194</f>
        <v>79.5914967293545</v>
      </c>
      <c r="AH194" s="0" t="n">
        <f aca="false">IF(AC194&gt;0,MOD(DEGREES(ACOS(((SIN(RADIANS($B$2))*COS(RADIANS(AD194)))-SIN(RADIANS(T194)))/(COS(RADIANS($B$2))*SIN(RADIANS(AD194)))))+180,360),MOD(540-DEGREES(ACOS(((SIN(RADIANS($B$2))*COS(RADIANS(AD194)))-SIN(RADIANS(T194)))/(COS(RADIANS($B$2))*SIN(RADIANS(AD194))))),360))</f>
        <v>104.33765171437</v>
      </c>
    </row>
    <row r="195" customFormat="false" ht="15" hidden="false" customHeight="false" outlineLevel="0" collapsed="false">
      <c r="D195" s="4" t="n">
        <f aca="false">D194+1</f>
        <v>43659</v>
      </c>
      <c r="E195" s="5" t="n">
        <f aca="false">$B$5</f>
        <v>0.5</v>
      </c>
      <c r="F195" s="6" t="n">
        <f aca="false">D195+2415018.5+E195-$B$4/24</f>
        <v>2458678.25</v>
      </c>
      <c r="G195" s="7" t="n">
        <f aca="false">(F195-2451545)/36525</f>
        <v>0.195297741273101</v>
      </c>
      <c r="I195" s="0" t="n">
        <f aca="false">MOD(280.46646+G195*(36000.76983 + G195*0.0003032),360)</f>
        <v>111.3355034562</v>
      </c>
      <c r="J195" s="0" t="n">
        <f aca="false">357.52911+G195*(35999.05029 - 0.0001537*G195)</f>
        <v>7388.06231375146</v>
      </c>
      <c r="K195" s="0" t="n">
        <f aca="false">0.016708634-G195*(0.000042037+0.0000001267*G195)</f>
        <v>0.0167004194363591</v>
      </c>
      <c r="L195" s="0" t="n">
        <f aca="false">SIN(RADIANS(J195))*(1.914602-G195*(0.004817+0.000014*G195))+SIN(RADIANS(2*J195))*(0.019993-0.000101*G195)+SIN(RADIANS(3*J195))*0.000289</f>
        <v>-0.262962220884104</v>
      </c>
      <c r="M195" s="0" t="n">
        <f aca="false">I195+L195</f>
        <v>111.072541235316</v>
      </c>
      <c r="N195" s="0" t="n">
        <f aca="false">J195+L195</f>
        <v>7387.79935153057</v>
      </c>
      <c r="O195" s="0" t="n">
        <f aca="false">(1.000001018*(1-K195*K195))/(1+K195*COS(RADIANS(N195)))</f>
        <v>1.01654174236294</v>
      </c>
      <c r="P195" s="0" t="n">
        <f aca="false">M195-0.00569-0.00478*SIN(RADIANS(125.04-1934.136*G195))</f>
        <v>111.062287667479</v>
      </c>
      <c r="Q195" s="0" t="n">
        <f aca="false">23+(26+((21.448-G195*(46.815+G195*(0.00059-G195*0.001813))))/60)/60</f>
        <v>23.4367514242344</v>
      </c>
      <c r="R195" s="0" t="n">
        <f aca="false">Q195+0.00256*COS(RADIANS(125.04-1934.136*G195))</f>
        <v>23.4359898200178</v>
      </c>
      <c r="S195" s="0" t="n">
        <f aca="false">DEGREES(ATAN2(COS(RADIANS(P195)),COS(RADIANS(R195))*SIN(RADIANS(P195))))</f>
        <v>112.769652788409</v>
      </c>
      <c r="T195" s="0" t="n">
        <f aca="false">DEGREES(ASIN(SIN(RADIANS(R195))*SIN(RADIANS(P195))))</f>
        <v>21.7867090881027</v>
      </c>
      <c r="U195" s="0" t="n">
        <f aca="false">TAN(RADIANS(R195/2))*TAN(RADIANS(R195/2))</f>
        <v>0.0430220630656224</v>
      </c>
      <c r="V195" s="0" t="n">
        <f aca="false">4*DEGREES(U195*SIN(2*RADIANS(I195))-2*K195*SIN(RADIANS(J195))+4*K195*U195*SIN(RADIANS(J195))*COS(2*RADIANS(I195))-0.5*U195*U195*SIN(4*RADIANS(I195))-1.25*K195*K195*SIN(2*RADIANS(J195)))</f>
        <v>-5.7750049106097</v>
      </c>
      <c r="W195" s="0" t="n">
        <f aca="false">DEGREES(ACOS(COS(RADIANS(90.833))/(COS(RADIANS($B$2))*COS(RADIANS(T195)))-TAN(RADIANS($B$2))*TAN(RADIANS(T195))))</f>
        <v>101.699534029234</v>
      </c>
      <c r="X195" s="5" t="n">
        <f aca="false">(720-4*$B$3-V195+$B$4*60)/1440</f>
        <v>0.530304864521257</v>
      </c>
      <c r="Y195" s="5" t="n">
        <f aca="false">(X195*1440-W195*4)/1440</f>
        <v>0.247806158884495</v>
      </c>
      <c r="Z195" s="5" t="n">
        <f aca="false">(X195*1440+W195*4)/1440</f>
        <v>0.812803570158018</v>
      </c>
      <c r="AA195" s="0" t="n">
        <f aca="false">8*W195</f>
        <v>813.596272233873</v>
      </c>
      <c r="AB195" s="0" t="n">
        <f aca="false">MOD(E195*1440+V195+4*$B$3-60*$B$4,1440)</f>
        <v>676.36099508939</v>
      </c>
      <c r="AC195" s="0" t="n">
        <f aca="false">IF(AB195/4&lt;0,AB195/4+180,AB195/4-180)</f>
        <v>-10.9097512276524</v>
      </c>
      <c r="AD195" s="0" t="n">
        <f aca="false">DEGREES(ACOS(SIN(RADIANS($B$2))*SIN(RADIANS(T195))+COS(RADIANS($B$2))*COS(RADIANS(T195))*COS(RADIANS(AC195))))</f>
        <v>10.4847887919074</v>
      </c>
      <c r="AE195" s="0" t="n">
        <f aca="false">90-AD195</f>
        <v>79.5152112080926</v>
      </c>
      <c r="AF195" s="0" t="n">
        <f aca="false">IF(AE195&gt;85,0,IF(AE195&gt;5,58.1/TAN(RADIANS(AE195))-0.07/POWER(TAN(RADIANS(AE195)),3)+0.000086/POWER(TAN(RADIANS(AE195)),5),IF(AE195&gt;-0.575,1735+AE195*(-518.2+AE195*(103.4+AE195*(-12.79+AE195*0.711))),-20.772/TAN(RADIANS(AE195)))))/3600</f>
        <v>0.00298661140885261</v>
      </c>
      <c r="AG195" s="0" t="n">
        <f aca="false">AE195+AF195</f>
        <v>79.5181978195014</v>
      </c>
      <c r="AH195" s="0" t="n">
        <f aca="false">IF(AC195&gt;0,MOD(DEGREES(ACOS(((SIN(RADIANS($B$2))*COS(RADIANS(AD195)))-SIN(RADIANS(T195)))/(COS(RADIANS($B$2))*SIN(RADIANS(AD195)))))+180,360),MOD(540-DEGREES(ACOS(((SIN(RADIANS($B$2))*COS(RADIANS(AD195)))-SIN(RADIANS(T195)))/(COS(RADIANS($B$2))*SIN(RADIANS(AD195))))),360))</f>
        <v>105.03638429437</v>
      </c>
    </row>
    <row r="196" customFormat="false" ht="15" hidden="false" customHeight="false" outlineLevel="0" collapsed="false">
      <c r="D196" s="4" t="n">
        <f aca="false">D195+1</f>
        <v>43660</v>
      </c>
      <c r="E196" s="5" t="n">
        <f aca="false">$B$5</f>
        <v>0.5</v>
      </c>
      <c r="F196" s="6" t="n">
        <f aca="false">D196+2415018.5+E196-$B$4/24</f>
        <v>2458679.25</v>
      </c>
      <c r="G196" s="7" t="n">
        <f aca="false">(F196-2451545)/36525</f>
        <v>0.195325119780972</v>
      </c>
      <c r="I196" s="0" t="n">
        <f aca="false">MOD(280.46646+G196*(36000.76983 + G196*0.0003032),360)</f>
        <v>112.321150819607</v>
      </c>
      <c r="J196" s="0" t="n">
        <f aca="false">357.52911+G196*(35999.05029 - 0.0001537*G196)</f>
        <v>7389.04791403153</v>
      </c>
      <c r="K196" s="0" t="n">
        <f aca="false">0.016708634-G196*(0.000042037+0.0000001267*G196)</f>
        <v>0.0167004182840937</v>
      </c>
      <c r="L196" s="0" t="n">
        <f aca="false">SIN(RADIANS(J196))*(1.914602-G196*(0.004817+0.000014*G196))+SIN(RADIANS(2*J196))*(0.019993-0.000101*G196)+SIN(RADIANS(3*J196))*0.000289</f>
        <v>-0.294870982051887</v>
      </c>
      <c r="M196" s="0" t="n">
        <f aca="false">I196+L196</f>
        <v>112.026279837555</v>
      </c>
      <c r="N196" s="0" t="n">
        <f aca="false">J196+L196</f>
        <v>7388.75304304948</v>
      </c>
      <c r="O196" s="0" t="n">
        <f aca="false">(1.000001018*(1-K196*K196))/(1+K196*COS(RADIANS(N196)))</f>
        <v>1.01650038336896</v>
      </c>
      <c r="P196" s="0" t="n">
        <f aca="false">M196-0.00569-0.00478*SIN(RADIANS(125.04-1934.136*G196))</f>
        <v>112.016024957377</v>
      </c>
      <c r="Q196" s="0" t="n">
        <f aca="false">23+(26+((21.448-G196*(46.815+G196*(0.00059-G196*0.001813))))/60)/60</f>
        <v>23.4367510681995</v>
      </c>
      <c r="R196" s="0" t="n">
        <f aca="false">Q196+0.00256*COS(RADIANS(125.04-1934.136*G196))</f>
        <v>23.4359917231752</v>
      </c>
      <c r="S196" s="0" t="n">
        <f aca="false">DEGREES(ATAN2(COS(RADIANS(P196)),COS(RADIANS(R196))*SIN(RADIANS(P196))))</f>
        <v>113.783462372467</v>
      </c>
      <c r="T196" s="0" t="n">
        <f aca="false">DEGREES(ASIN(SIN(RADIANS(R196))*SIN(RADIANS(P196))))</f>
        <v>21.636814175453</v>
      </c>
      <c r="U196" s="0" t="n">
        <f aca="false">TAN(RADIANS(R196/2))*TAN(RADIANS(R196/2))</f>
        <v>0.0430220702516887</v>
      </c>
      <c r="V196" s="0" t="n">
        <f aca="false">4*DEGREES(U196*SIN(2*RADIANS(I196))-2*K196*SIN(RADIANS(J196))+4*K196*U196*SIN(RADIANS(J196))*COS(2*RADIANS(I196))-0.5*U196*U196*SIN(4*RADIANS(I196))-1.25*K196*K196*SIN(2*RADIANS(J196)))</f>
        <v>-5.8877488599475</v>
      </c>
      <c r="W196" s="0" t="n">
        <f aca="false">DEGREES(ACOS(COS(RADIANS(90.833))/(COS(RADIANS($B$2))*COS(RADIANS(T196)))-TAN(RADIANS($B$2))*TAN(RADIANS(T196))))</f>
        <v>101.616181427422</v>
      </c>
      <c r="X196" s="5" t="n">
        <f aca="false">(720-4*$B$3-V196+$B$4*60)/1440</f>
        <v>0.530383158930519</v>
      </c>
      <c r="Y196" s="5" t="n">
        <f aca="false">(X196*1440-W196*4)/1440</f>
        <v>0.248115988298792</v>
      </c>
      <c r="Z196" s="5" t="n">
        <f aca="false">(X196*1440+W196*4)/1440</f>
        <v>0.812650329562247</v>
      </c>
      <c r="AA196" s="0" t="n">
        <f aca="false">8*W196</f>
        <v>812.929451419375</v>
      </c>
      <c r="AB196" s="0" t="n">
        <f aca="false">MOD(E196*1440+V196+4*$B$3-60*$B$4,1440)</f>
        <v>676.248251140053</v>
      </c>
      <c r="AC196" s="0" t="n">
        <f aca="false">IF(AB196/4&lt;0,AB196/4+180,AB196/4-180)</f>
        <v>-10.9379372149868</v>
      </c>
      <c r="AD196" s="0" t="n">
        <f aca="false">DEGREES(ACOS(SIN(RADIANS($B$2))*SIN(RADIANS(T196))+COS(RADIANS($B$2))*COS(RADIANS(T196))*COS(RADIANS(AC196))))</f>
        <v>10.560048921641</v>
      </c>
      <c r="AE196" s="0" t="n">
        <f aca="false">90-AD196</f>
        <v>79.4399510783589</v>
      </c>
      <c r="AF196" s="0" t="n">
        <f aca="false">IF(AE196&gt;85,0,IF(AE196&gt;5,58.1/TAN(RADIANS(AE196))-0.07/POWER(TAN(RADIANS(AE196)),3)+0.000086/POWER(TAN(RADIANS(AE196)),5),IF(AE196&gt;-0.575,1735+AE196*(-518.2+AE196*(103.4+AE196*(-12.79+AE196*0.711))),-20.772/TAN(RADIANS(AE196)))))/3600</f>
        <v>0.00300853908897379</v>
      </c>
      <c r="AG196" s="0" t="n">
        <f aca="false">AE196+AF196</f>
        <v>79.4429596174479</v>
      </c>
      <c r="AH196" s="0" t="n">
        <f aca="false">IF(AC196&gt;0,MOD(DEGREES(ACOS(((SIN(RADIANS($B$2))*COS(RADIANS(AD196)))-SIN(RADIANS(T196)))/(COS(RADIANS($B$2))*SIN(RADIANS(AD196)))))+180,360),MOD(540-DEGREES(ACOS(((SIN(RADIANS($B$2))*COS(RADIANS(AD196)))-SIN(RADIANS(T196)))/(COS(RADIANS($B$2))*SIN(RADIANS(AD196))))),360))</f>
        <v>105.760575197032</v>
      </c>
    </row>
    <row r="197" customFormat="false" ht="15" hidden="false" customHeight="false" outlineLevel="0" collapsed="false">
      <c r="D197" s="4" t="n">
        <f aca="false">D196+1</f>
        <v>43661</v>
      </c>
      <c r="E197" s="5" t="n">
        <f aca="false">$B$5</f>
        <v>0.5</v>
      </c>
      <c r="F197" s="6" t="n">
        <f aca="false">D197+2415018.5+E197-$B$4/24</f>
        <v>2458680.25</v>
      </c>
      <c r="G197" s="7" t="n">
        <f aca="false">(F197-2451545)/36525</f>
        <v>0.195352498288843</v>
      </c>
      <c r="I197" s="0" t="n">
        <f aca="false">MOD(280.46646+G197*(36000.76983 + G197*0.0003032),360)</f>
        <v>113.306798183015</v>
      </c>
      <c r="J197" s="0" t="n">
        <f aca="false">357.52911+G197*(35999.05029 - 0.0001537*G197)</f>
        <v>7390.03351431162</v>
      </c>
      <c r="K197" s="0" t="n">
        <f aca="false">0.016708634-G197*(0.000042037+0.0000001267*G197)</f>
        <v>0.0167004171318282</v>
      </c>
      <c r="L197" s="0" t="n">
        <f aca="false">SIN(RADIANS(J197))*(1.914602-G197*(0.004817+0.000014*G197))+SIN(RADIANS(2*J197))*(0.019993-0.000101*G197)+SIN(RADIANS(3*J197))*0.000289</f>
        <v>-0.32669768102405</v>
      </c>
      <c r="M197" s="0" t="n">
        <f aca="false">I197+L197</f>
        <v>112.98010050199</v>
      </c>
      <c r="N197" s="0" t="n">
        <f aca="false">J197+L197</f>
        <v>7389.70681663059</v>
      </c>
      <c r="O197" s="0" t="n">
        <f aca="false">(1.000001018*(1-K197*K197))/(1+K197*COS(RADIANS(N197)))</f>
        <v>1.01645429752522</v>
      </c>
      <c r="P197" s="0" t="n">
        <f aca="false">M197-0.00569-0.00478*SIN(RADIANS(125.04-1934.136*G197))</f>
        <v>112.96984431337</v>
      </c>
      <c r="Q197" s="0" t="n">
        <f aca="false">23+(26+((21.448-G197*(46.815+G197*(0.00059-G197*0.001813))))/60)/60</f>
        <v>23.4367507121647</v>
      </c>
      <c r="R197" s="0" t="n">
        <f aca="false">Q197+0.00256*COS(RADIANS(125.04-1934.136*G197))</f>
        <v>23.4359936269813</v>
      </c>
      <c r="S197" s="0" t="n">
        <f aca="false">DEGREES(ATAN2(COS(RADIANS(P197)),COS(RADIANS(R197))*SIN(RADIANS(P197))))</f>
        <v>114.7952140505</v>
      </c>
      <c r="T197" s="0" t="n">
        <f aca="false">DEGREES(ASIN(SIN(RADIANS(R197))*SIN(RADIANS(P197))))</f>
        <v>21.4807702606229</v>
      </c>
      <c r="U197" s="0" t="n">
        <f aca="false">TAN(RADIANS(R197/2))*TAN(RADIANS(R197/2))</f>
        <v>0.0430220774402048</v>
      </c>
      <c r="V197" s="0" t="n">
        <f aca="false">4*DEGREES(U197*SIN(2*RADIANS(I197))-2*K197*SIN(RADIANS(J197))+4*K197*U197*SIN(RADIANS(J197))*COS(2*RADIANS(I197))-0.5*U197*U197*SIN(4*RADIANS(I197))-1.25*K197*K197*SIN(2*RADIANS(J197)))</f>
        <v>-5.99226525994864</v>
      </c>
      <c r="W197" s="0" t="n">
        <f aca="false">DEGREES(ACOS(COS(RADIANS(90.833))/(COS(RADIANS($B$2))*COS(RADIANS(T197)))-TAN(RADIANS($B$2))*TAN(RADIANS(T197))))</f>
        <v>101.52962681336</v>
      </c>
      <c r="X197" s="5" t="n">
        <f aca="false">(720-4*$B$3-V197+$B$4*60)/1440</f>
        <v>0.530455739763853</v>
      </c>
      <c r="Y197" s="5" t="n">
        <f aca="false">(X197*1440-W197*4)/1440</f>
        <v>0.24842899861563</v>
      </c>
      <c r="Z197" s="5" t="n">
        <f aca="false">(X197*1440+W197*4)/1440</f>
        <v>0.812482480912076</v>
      </c>
      <c r="AA197" s="0" t="n">
        <f aca="false">8*W197</f>
        <v>812.237014506882</v>
      </c>
      <c r="AB197" s="0" t="n">
        <f aca="false">MOD(E197*1440+V197+4*$B$3-60*$B$4,1440)</f>
        <v>676.143734740051</v>
      </c>
      <c r="AC197" s="0" t="n">
        <f aca="false">IF(AB197/4&lt;0,AB197/4+180,AB197/4-180)</f>
        <v>-10.9640663149872</v>
      </c>
      <c r="AD197" s="0" t="n">
        <f aca="false">DEGREES(ACOS(SIN(RADIANS($B$2))*SIN(RADIANS(T197))+COS(RADIANS($B$2))*COS(RADIANS(T197))*COS(RADIANS(AC197))))</f>
        <v>10.6373809666907</v>
      </c>
      <c r="AE197" s="0" t="n">
        <f aca="false">90-AD197</f>
        <v>79.3626190333093</v>
      </c>
      <c r="AF197" s="0" t="n">
        <f aca="false">IF(AE197&gt;85,0,IF(AE197&gt;5,58.1/TAN(RADIANS(AE197))-0.07/POWER(TAN(RADIANS(AE197)),3)+0.000086/POWER(TAN(RADIANS(AE197)),5),IF(AE197&gt;-0.575,1735+AE197*(-518.2+AE197*(103.4+AE197*(-12.79+AE197*0.711))),-20.772/TAN(RADIANS(AE197)))))/3600</f>
        <v>0.00303108158753487</v>
      </c>
      <c r="AG197" s="0" t="n">
        <f aca="false">AE197+AF197</f>
        <v>79.3656501148968</v>
      </c>
      <c r="AH197" s="0" t="n">
        <f aca="false">IF(AC197&gt;0,MOD(DEGREES(ACOS(((SIN(RADIANS($B$2))*COS(RADIANS(AD197)))-SIN(RADIANS(T197)))/(COS(RADIANS($B$2))*SIN(RADIANS(AD197)))))+180,360),MOD(540-DEGREES(ACOS(((SIN(RADIANS($B$2))*COS(RADIANS(AD197)))-SIN(RADIANS(T197)))/(COS(RADIANS($B$2))*SIN(RADIANS(AD197))))),360))</f>
        <v>106.509217064039</v>
      </c>
    </row>
    <row r="198" customFormat="false" ht="15" hidden="false" customHeight="false" outlineLevel="0" collapsed="false">
      <c r="D198" s="4" t="n">
        <f aca="false">D197+1</f>
        <v>43662</v>
      </c>
      <c r="E198" s="5" t="n">
        <f aca="false">$B$5</f>
        <v>0.5</v>
      </c>
      <c r="F198" s="6" t="n">
        <f aca="false">D198+2415018.5+E198-$B$4/24</f>
        <v>2458681.25</v>
      </c>
      <c r="G198" s="7" t="n">
        <f aca="false">(F198-2451545)/36525</f>
        <v>0.195379876796715</v>
      </c>
      <c r="I198" s="0" t="n">
        <f aca="false">MOD(280.46646+G198*(36000.76983 + G198*0.0003032),360)</f>
        <v>114.292445546423</v>
      </c>
      <c r="J198" s="0" t="n">
        <f aca="false">357.52911+G198*(35999.05029 - 0.0001537*G198)</f>
        <v>7391.0191145917</v>
      </c>
      <c r="K198" s="0" t="n">
        <f aca="false">0.016708634-G198*(0.000042037+0.0000001267*G198)</f>
        <v>0.0167004159795625</v>
      </c>
      <c r="L198" s="0" t="n">
        <f aca="false">SIN(RADIANS(J198))*(1.914602-G198*(0.004817+0.000014*G198))+SIN(RADIANS(2*J198))*(0.019993-0.000101*G198)+SIN(RADIANS(3*J198))*0.000289</f>
        <v>-0.358433445685794</v>
      </c>
      <c r="M198" s="0" t="n">
        <f aca="false">I198+L198</f>
        <v>113.934012100737</v>
      </c>
      <c r="N198" s="0" t="n">
        <f aca="false">J198+L198</f>
        <v>7390.66068114601</v>
      </c>
      <c r="O198" s="0" t="n">
        <f aca="false">(1.000001018*(1-K198*K198))/(1+K198*COS(RADIANS(N198)))</f>
        <v>1.01640349717452</v>
      </c>
      <c r="P198" s="0" t="n">
        <f aca="false">M198-0.00569-0.00478*SIN(RADIANS(125.04-1934.136*G198))</f>
        <v>113.923754607574</v>
      </c>
      <c r="Q198" s="0" t="n">
        <f aca="false">23+(26+((21.448-G198*(46.815+G198*(0.00059-G198*0.001813))))/60)/60</f>
        <v>23.4367503561298</v>
      </c>
      <c r="R198" s="0" t="n">
        <f aca="false">Q198+0.00256*COS(RADIANS(125.04-1934.136*G198))</f>
        <v>23.4359955314341</v>
      </c>
      <c r="S198" s="0" t="n">
        <f aca="false">DEGREES(ATAN2(COS(RADIANS(P198)),COS(RADIANS(R198))*SIN(RADIANS(P198))))</f>
        <v>115.804853484632</v>
      </c>
      <c r="T198" s="0" t="n">
        <f aca="false">DEGREES(ASIN(SIN(RADIANS(R198))*SIN(RADIANS(P198))))</f>
        <v>21.3186360214425</v>
      </c>
      <c r="U198" s="0" t="n">
        <f aca="false">TAN(RADIANS(R198/2))*TAN(RADIANS(R198/2))</f>
        <v>0.0430220846311633</v>
      </c>
      <c r="V198" s="0" t="n">
        <f aca="false">4*DEGREES(U198*SIN(2*RADIANS(I198))-2*K198*SIN(RADIANS(J198))+4*K198*U198*SIN(RADIANS(J198))*COS(2*RADIANS(I198))-0.5*U198*U198*SIN(4*RADIANS(I198))-1.25*K198*K198*SIN(2*RADIANS(J198)))</f>
        <v>-6.08833467811746</v>
      </c>
      <c r="W198" s="0" t="n">
        <f aca="false">DEGREES(ACOS(COS(RADIANS(90.833))/(COS(RADIANS($B$2))*COS(RADIANS(T198)))-TAN(RADIANS($B$2))*TAN(RADIANS(T198))))</f>
        <v>101.439926361265</v>
      </c>
      <c r="X198" s="5" t="n">
        <f aca="false">(720-4*$B$3-V198+$B$4*60)/1440</f>
        <v>0.530522454637582</v>
      </c>
      <c r="Y198" s="5" t="n">
        <f aca="false">(X198*1440-W198*4)/1440</f>
        <v>0.248744881411846</v>
      </c>
      <c r="Z198" s="5" t="n">
        <f aca="false">(X198*1440+W198*4)/1440</f>
        <v>0.812300027863317</v>
      </c>
      <c r="AA198" s="0" t="n">
        <f aca="false">8*W198</f>
        <v>811.519410890118</v>
      </c>
      <c r="AB198" s="0" t="n">
        <f aca="false">MOD(E198*1440+V198+4*$B$3-60*$B$4,1440)</f>
        <v>676.047665321883</v>
      </c>
      <c r="AC198" s="0" t="n">
        <f aca="false">IF(AB198/4&lt;0,AB198/4+180,AB198/4-180)</f>
        <v>-10.9880836695294</v>
      </c>
      <c r="AD198" s="0" t="n">
        <f aca="false">DEGREES(ACOS(SIN(RADIANS($B$2))*SIN(RADIANS(T198))+COS(RADIANS($B$2))*COS(RADIANS(T198))*COS(RADIANS(AC198))))</f>
        <v>10.7169210360977</v>
      </c>
      <c r="AE198" s="0" t="n">
        <f aca="false">90-AD198</f>
        <v>79.2830789639023</v>
      </c>
      <c r="AF198" s="0" t="n">
        <f aca="false">IF(AE198&gt;85,0,IF(AE198&gt;5,58.1/TAN(RADIANS(AE198))-0.07/POWER(TAN(RADIANS(AE198)),3)+0.000086/POWER(TAN(RADIANS(AE198)),5),IF(AE198&gt;-0.575,1735+AE198*(-518.2+AE198*(103.4+AE198*(-12.79+AE198*0.711))),-20.772/TAN(RADIANS(AE198)))))/3600</f>
        <v>0.00305427961364441</v>
      </c>
      <c r="AG198" s="0" t="n">
        <f aca="false">AE198+AF198</f>
        <v>79.2861332435159</v>
      </c>
      <c r="AH198" s="0" t="n">
        <f aca="false">IF(AC198&gt;0,MOD(DEGREES(ACOS(((SIN(RADIANS($B$2))*COS(RADIANS(AD198)))-SIN(RADIANS(T198)))/(COS(RADIANS($B$2))*SIN(RADIANS(AD198)))))+180,360),MOD(540-DEGREES(ACOS(((SIN(RADIANS($B$2))*COS(RADIANS(AD198)))-SIN(RADIANS(T198)))/(COS(RADIANS($B$2))*SIN(RADIANS(AD198))))),360))</f>
        <v>107.281279782283</v>
      </c>
    </row>
    <row r="199" customFormat="false" ht="15" hidden="false" customHeight="false" outlineLevel="0" collapsed="false">
      <c r="D199" s="4" t="n">
        <f aca="false">D198+1</f>
        <v>43663</v>
      </c>
      <c r="E199" s="5" t="n">
        <f aca="false">$B$5</f>
        <v>0.5</v>
      </c>
      <c r="F199" s="6" t="n">
        <f aca="false">D199+2415018.5+E199-$B$4/24</f>
        <v>2458682.25</v>
      </c>
      <c r="G199" s="7" t="n">
        <f aca="false">(F199-2451545)/36525</f>
        <v>0.195407255304586</v>
      </c>
      <c r="I199" s="0" t="n">
        <f aca="false">MOD(280.46646+G199*(36000.76983 + G199*0.0003032),360)</f>
        <v>115.27809290983</v>
      </c>
      <c r="J199" s="0" t="n">
        <f aca="false">357.52911+G199*(35999.05029 - 0.0001537*G199)</f>
        <v>7392.00471487178</v>
      </c>
      <c r="K199" s="0" t="n">
        <f aca="false">0.016708634-G199*(0.000042037+0.0000001267*G199)</f>
        <v>0.0167004148272965</v>
      </c>
      <c r="L199" s="0" t="n">
        <f aca="false">SIN(RADIANS(J199))*(1.914602-G199*(0.004817+0.000014*G199))+SIN(RADIANS(2*J199))*(0.019993-0.000101*G199)+SIN(RADIANS(3*J199))*0.000289</f>
        <v>-0.390069424545046</v>
      </c>
      <c r="M199" s="0" t="n">
        <f aca="false">I199+L199</f>
        <v>114.888023485285</v>
      </c>
      <c r="N199" s="0" t="n">
        <f aca="false">J199+L199</f>
        <v>7391.61464544723</v>
      </c>
      <c r="O199" s="0" t="n">
        <f aca="false">(1.000001018*(1-K199*K199))/(1+K199*COS(RADIANS(N199)))</f>
        <v>1.01634799592618</v>
      </c>
      <c r="P199" s="0" t="n">
        <f aca="false">M199-0.00569-0.00478*SIN(RADIANS(125.04-1934.136*G199))</f>
        <v>114.877764691482</v>
      </c>
      <c r="Q199" s="0" t="n">
        <f aca="false">23+(26+((21.448-G199*(46.815+G199*(0.00059-G199*0.001813))))/60)/60</f>
        <v>23.436750000095</v>
      </c>
      <c r="R199" s="0" t="n">
        <f aca="false">Q199+0.00256*COS(RADIANS(125.04-1934.136*G199))</f>
        <v>23.4359974365316</v>
      </c>
      <c r="S199" s="0" t="n">
        <f aca="false">DEGREES(ATAN2(COS(RADIANS(P199)),COS(RADIANS(R199))*SIN(RADIANS(P199))))</f>
        <v>116.812329515375</v>
      </c>
      <c r="T199" s="0" t="n">
        <f aca="false">DEGREES(ASIN(SIN(RADIANS(R199))*SIN(RADIANS(P199))))</f>
        <v>21.150471884768</v>
      </c>
      <c r="U199" s="0" t="n">
        <f aca="false">TAN(RADIANS(R199/2))*TAN(RADIANS(R199/2))</f>
        <v>0.0430220918245569</v>
      </c>
      <c r="V199" s="0" t="n">
        <f aca="false">4*DEGREES(U199*SIN(2*RADIANS(I199))-2*K199*SIN(RADIANS(J199))+4*K199*U199*SIN(RADIANS(J199))*COS(2*RADIANS(I199))-0.5*U199*U199*SIN(4*RADIANS(I199))-1.25*K199*K199*SIN(2*RADIANS(J199)))</f>
        <v>-6.17575045288295</v>
      </c>
      <c r="W199" s="0" t="n">
        <f aca="false">DEGREES(ACOS(COS(RADIANS(90.833))/(COS(RADIANS($B$2))*COS(RADIANS(T199)))-TAN(RADIANS($B$2))*TAN(RADIANS(T199))))</f>
        <v>101.347137337015</v>
      </c>
      <c r="X199" s="5" t="n">
        <f aca="false">(720-4*$B$3-V199+$B$4*60)/1440</f>
        <v>0.530583160036724</v>
      </c>
      <c r="Y199" s="5" t="n">
        <f aca="false">(X199*1440-W199*4)/1440</f>
        <v>0.24906333410057</v>
      </c>
      <c r="Z199" s="5" t="n">
        <f aca="false">(X199*1440+W199*4)/1440</f>
        <v>0.812102985972878</v>
      </c>
      <c r="AA199" s="0" t="n">
        <f aca="false">8*W199</f>
        <v>810.777098696123</v>
      </c>
      <c r="AB199" s="0" t="n">
        <f aca="false">MOD(E199*1440+V199+4*$B$3-60*$B$4,1440)</f>
        <v>675.960249547117</v>
      </c>
      <c r="AC199" s="0" t="n">
        <f aca="false">IF(AB199/4&lt;0,AB199/4+180,AB199/4-180)</f>
        <v>-11.0099376132208</v>
      </c>
      <c r="AD199" s="0" t="n">
        <f aca="false">DEGREES(ACOS(SIN(RADIANS($B$2))*SIN(RADIANS(T199))+COS(RADIANS($B$2))*COS(RADIANS(T199))*COS(RADIANS(AC199))))</f>
        <v>10.7988086331873</v>
      </c>
      <c r="AE199" s="0" t="n">
        <f aca="false">90-AD199</f>
        <v>79.2011913668128</v>
      </c>
      <c r="AF199" s="0" t="n">
        <f aca="false">IF(AE199&gt;85,0,IF(AE199&gt;5,58.1/TAN(RADIANS(AE199))-0.07/POWER(TAN(RADIANS(AE199)),3)+0.000086/POWER(TAN(RADIANS(AE199)),5),IF(AE199&gt;-0.575,1735+AE199*(-518.2+AE199*(103.4+AE199*(-12.79+AE199*0.711))),-20.772/TAN(RADIANS(AE199)))))/3600</f>
        <v>0.00307817499254408</v>
      </c>
      <c r="AG199" s="0" t="n">
        <f aca="false">AE199+AF199</f>
        <v>79.2042695418053</v>
      </c>
      <c r="AH199" s="0" t="n">
        <f aca="false">IF(AC199&gt;0,MOD(DEGREES(ACOS(((SIN(RADIANS($B$2))*COS(RADIANS(AD199)))-SIN(RADIANS(T199)))/(COS(RADIANS($B$2))*SIN(RADIANS(AD199)))))+180,360),MOD(540-DEGREES(ACOS(((SIN(RADIANS($B$2))*COS(RADIANS(AD199)))-SIN(RADIANS(T199)))/(COS(RADIANS($B$2))*SIN(RADIANS(AD199))))),360))</f>
        <v>108.075710448535</v>
      </c>
    </row>
    <row r="200" customFormat="false" ht="15" hidden="false" customHeight="false" outlineLevel="0" collapsed="false">
      <c r="D200" s="4" t="n">
        <f aca="false">D199+1</f>
        <v>43664</v>
      </c>
      <c r="E200" s="5" t="n">
        <f aca="false">$B$5</f>
        <v>0.5</v>
      </c>
      <c r="F200" s="6" t="n">
        <f aca="false">D200+2415018.5+E200-$B$4/24</f>
        <v>2458683.25</v>
      </c>
      <c r="G200" s="7" t="n">
        <f aca="false">(F200-2451545)/36525</f>
        <v>0.195434633812457</v>
      </c>
      <c r="I200" s="0" t="n">
        <f aca="false">MOD(280.46646+G200*(36000.76983 + G200*0.0003032),360)</f>
        <v>116.263740273239</v>
      </c>
      <c r="J200" s="0" t="n">
        <f aca="false">357.52911+G200*(35999.05029 - 0.0001537*G200)</f>
        <v>7392.99031515186</v>
      </c>
      <c r="K200" s="0" t="n">
        <f aca="false">0.016708634-G200*(0.000042037+0.0000001267*G200)</f>
        <v>0.0167004136750304</v>
      </c>
      <c r="L200" s="0" t="n">
        <f aca="false">SIN(RADIANS(J200))*(1.914602-G200*(0.004817+0.000014*G200))+SIN(RADIANS(2*J200))*(0.019993-0.000101*G200)+SIN(RADIANS(3*J200))*0.000289</f>
        <v>-0.421596788757871</v>
      </c>
      <c r="M200" s="0" t="n">
        <f aca="false">I200+L200</f>
        <v>115.842143484481</v>
      </c>
      <c r="N200" s="0" t="n">
        <f aca="false">J200+L200</f>
        <v>7392.5687183631</v>
      </c>
      <c r="O200" s="0" t="n">
        <f aca="false">(1.000001018*(1-K200*K200))/(1+K200*COS(RADIANS(N200)))</f>
        <v>1.01628780865361</v>
      </c>
      <c r="P200" s="0" t="n">
        <f aca="false">M200-0.00569-0.00478*SIN(RADIANS(125.04-1934.136*G200))</f>
        <v>115.83188339394</v>
      </c>
      <c r="Q200" s="0" t="n">
        <f aca="false">23+(26+((21.448-G200*(46.815+G200*(0.00059-G200*0.001813))))/60)/60</f>
        <v>23.4367496440601</v>
      </c>
      <c r="R200" s="0" t="n">
        <f aca="false">Q200+0.00256*COS(RADIANS(125.04-1934.136*G200))</f>
        <v>23.4359993422719</v>
      </c>
      <c r="S200" s="0" t="n">
        <f aca="false">DEGREES(ATAN2(COS(RADIANS(P200)),COS(RADIANS(R200))*SIN(RADIANS(P200))))</f>
        <v>117.817594208035</v>
      </c>
      <c r="T200" s="0" t="n">
        <f aca="false">DEGREES(ASIN(SIN(RADIANS(R200))*SIN(RADIANS(P200))))</f>
        <v>20.9763399634796</v>
      </c>
      <c r="U200" s="0" t="n">
        <f aca="false">TAN(RADIANS(R200/2))*TAN(RADIANS(R200/2))</f>
        <v>0.0430220990203785</v>
      </c>
      <c r="V200" s="0" t="n">
        <f aca="false">4*DEGREES(U200*SIN(2*RADIANS(I200))-2*K200*SIN(RADIANS(J200))+4*K200*U200*SIN(RADIANS(J200))*COS(2*RADIANS(I200))-0.5*U200*U200*SIN(4*RADIANS(I200))-1.25*K200*K200*SIN(2*RADIANS(J200)))</f>
        <v>-6.2543189134843</v>
      </c>
      <c r="W200" s="0" t="n">
        <f aca="false">DEGREES(ACOS(COS(RADIANS(90.833))/(COS(RADIANS($B$2))*COS(RADIANS(T200)))-TAN(RADIANS($B$2))*TAN(RADIANS(T200))))</f>
        <v>101.251317982165</v>
      </c>
      <c r="X200" s="5" t="n">
        <f aca="false">(720-4*$B$3-V200+$B$4*60)/1440</f>
        <v>0.530637721467697</v>
      </c>
      <c r="Y200" s="5" t="n">
        <f aca="false">(X200*1440-W200*4)/1440</f>
        <v>0.249384060406128</v>
      </c>
      <c r="Z200" s="5" t="n">
        <f aca="false">(X200*1440+W200*4)/1440</f>
        <v>0.811891382529267</v>
      </c>
      <c r="AA200" s="0" t="n">
        <f aca="false">8*W200</f>
        <v>810.01054385732</v>
      </c>
      <c r="AB200" s="0" t="n">
        <f aca="false">MOD(E200*1440+V200+4*$B$3-60*$B$4,1440)</f>
        <v>675.881681086516</v>
      </c>
      <c r="AC200" s="0" t="n">
        <f aca="false">IF(AB200/4&lt;0,AB200/4+180,AB200/4-180)</f>
        <v>-11.0295797283711</v>
      </c>
      <c r="AD200" s="0" t="n">
        <f aca="false">DEGREES(ACOS(SIN(RADIANS($B$2))*SIN(RADIANS(T200))+COS(RADIANS($B$2))*COS(RADIANS(T200))*COS(RADIANS(AC200))))</f>
        <v>10.8831859779735</v>
      </c>
      <c r="AE200" s="0" t="n">
        <f aca="false">90-AD200</f>
        <v>79.1168140220265</v>
      </c>
      <c r="AF200" s="0" t="n">
        <f aca="false">IF(AE200&gt;85,0,IF(AE200&gt;5,58.1/TAN(RADIANS(AE200))-0.07/POWER(TAN(RADIANS(AE200)),3)+0.000086/POWER(TAN(RADIANS(AE200)),5),IF(AE200&gt;-0.575,1735+AE200*(-518.2+AE200*(103.4+AE200*(-12.79+AE200*0.711))),-20.772/TAN(RADIANS(AE200)))))/3600</f>
        <v>0.00310281047938651</v>
      </c>
      <c r="AG200" s="0" t="n">
        <f aca="false">AE200+AF200</f>
        <v>79.1199168325059</v>
      </c>
      <c r="AH200" s="0" t="n">
        <f aca="false">IF(AC200&gt;0,MOD(DEGREES(ACOS(((SIN(RADIANS($B$2))*COS(RADIANS(AD200)))-SIN(RADIANS(T200)))/(COS(RADIANS($B$2))*SIN(RADIANS(AD200)))))+180,360),MOD(540-DEGREES(ACOS(((SIN(RADIANS($B$2))*COS(RADIANS(AD200)))-SIN(RADIANS(T200)))/(COS(RADIANS($B$2))*SIN(RADIANS(AD200))))),360))</f>
        <v>108.891433619991</v>
      </c>
    </row>
    <row r="201" customFormat="false" ht="15" hidden="false" customHeight="false" outlineLevel="0" collapsed="false">
      <c r="D201" s="4" t="n">
        <f aca="false">D200+1</f>
        <v>43665</v>
      </c>
      <c r="E201" s="5" t="n">
        <f aca="false">$B$5</f>
        <v>0.5</v>
      </c>
      <c r="F201" s="6" t="n">
        <f aca="false">D201+2415018.5+E201-$B$4/24</f>
        <v>2458684.25</v>
      </c>
      <c r="G201" s="7" t="n">
        <f aca="false">(F201-2451545)/36525</f>
        <v>0.195462012320329</v>
      </c>
      <c r="I201" s="0" t="n">
        <f aca="false">MOD(280.46646+G201*(36000.76983 + G201*0.0003032),360)</f>
        <v>117.249387636647</v>
      </c>
      <c r="J201" s="0" t="n">
        <f aca="false">357.52911+G201*(35999.05029 - 0.0001537*G201)</f>
        <v>7393.97591543194</v>
      </c>
      <c r="K201" s="0" t="n">
        <f aca="false">0.016708634-G201*(0.000042037+0.0000001267*G201)</f>
        <v>0.0167004125227641</v>
      </c>
      <c r="L201" s="0" t="n">
        <f aca="false">SIN(RADIANS(J201))*(1.914602-G201*(0.004817+0.000014*G201))+SIN(RADIANS(2*J201))*(0.019993-0.000101*G201)+SIN(RADIANS(3*J201))*0.000289</f>
        <v>-0.453006734153646</v>
      </c>
      <c r="M201" s="0" t="n">
        <f aca="false">I201+L201</f>
        <v>116.796380902493</v>
      </c>
      <c r="N201" s="0" t="n">
        <f aca="false">J201+L201</f>
        <v>7393.52290869778</v>
      </c>
      <c r="O201" s="0" t="n">
        <f aca="false">(1.000001018*(1-K201*K201))/(1+K201*COS(RADIANS(N201)))</f>
        <v>1.01622295149154</v>
      </c>
      <c r="P201" s="0" t="n">
        <f aca="false">M201-0.00569-0.00478*SIN(RADIANS(125.04-1934.136*G201))</f>
        <v>116.786119519118</v>
      </c>
      <c r="Q201" s="0" t="n">
        <f aca="false">23+(26+((21.448-G201*(46.815+G201*(0.00059-G201*0.001813))))/60)/60</f>
        <v>23.4367492880253</v>
      </c>
      <c r="R201" s="0" t="n">
        <f aca="false">Q201+0.00256*COS(RADIANS(125.04-1934.136*G201))</f>
        <v>23.4360012486532</v>
      </c>
      <c r="S201" s="0" t="n">
        <f aca="false">DEGREES(ATAN2(COS(RADIANS(P201)),COS(RADIANS(R201))*SIN(RADIANS(P201))))</f>
        <v>118.82060289194</v>
      </c>
      <c r="T201" s="0" t="n">
        <f aca="false">DEGREES(ASIN(SIN(RADIANS(R201))*SIN(RADIANS(P201))))</f>
        <v>20.796303993256</v>
      </c>
      <c r="U201" s="0" t="n">
        <f aca="false">TAN(RADIANS(R201/2))*TAN(RADIANS(R201/2))</f>
        <v>0.0430221062186206</v>
      </c>
      <c r="V201" s="0" t="n">
        <f aca="false">4*DEGREES(U201*SIN(2*RADIANS(I201))-2*K201*SIN(RADIANS(J201))+4*K201*U201*SIN(RADIANS(J201))*COS(2*RADIANS(I201))-0.5*U201*U201*SIN(4*RADIANS(I201))-1.25*K201*K201*SIN(2*RADIANS(J201)))</f>
        <v>-6.32385957062471</v>
      </c>
      <c r="W201" s="0" t="n">
        <f aca="false">DEGREES(ACOS(COS(RADIANS(90.833))/(COS(RADIANS($B$2))*COS(RADIANS(T201)))-TAN(RADIANS($B$2))*TAN(RADIANS(T201))))</f>
        <v>101.152527399096</v>
      </c>
      <c r="X201" s="5" t="n">
        <f aca="false">(720-4*$B$3-V201+$B$4*60)/1440</f>
        <v>0.530686013590712</v>
      </c>
      <c r="Y201" s="5" t="n">
        <f aca="false">(X201*1440-W201*4)/1440</f>
        <v>0.249706770815446</v>
      </c>
      <c r="Z201" s="5" t="n">
        <f aca="false">(X201*1440+W201*4)/1440</f>
        <v>0.811665256365978</v>
      </c>
      <c r="AA201" s="0" t="n">
        <f aca="false">8*W201</f>
        <v>809.220219192766</v>
      </c>
      <c r="AB201" s="0" t="n">
        <f aca="false">MOD(E201*1440+V201+4*$B$3-60*$B$4,1440)</f>
        <v>675.812140429375</v>
      </c>
      <c r="AC201" s="0" t="n">
        <f aca="false">IF(AB201/4&lt;0,AB201/4+180,AB201/4-180)</f>
        <v>-11.0469648926561</v>
      </c>
      <c r="AD201" s="0" t="n">
        <f aca="false">DEGREES(ACOS(SIN(RADIANS($B$2))*SIN(RADIANS(T201))+COS(RADIANS($B$2))*COS(RADIANS(T201))*COS(RADIANS(AC201))))</f>
        <v>10.9701973213513</v>
      </c>
      <c r="AE201" s="0" t="n">
        <f aca="false">90-AD201</f>
        <v>79.0298026786487</v>
      </c>
      <c r="AF201" s="0" t="n">
        <f aca="false">IF(AE201&gt;85,0,IF(AE201&gt;5,58.1/TAN(RADIANS(AE201))-0.07/POWER(TAN(RADIANS(AE201)),3)+0.000086/POWER(TAN(RADIANS(AE201)),5),IF(AE201&gt;-0.575,1735+AE201*(-518.2+AE201*(103.4+AE201*(-12.79+AE201*0.711))),-20.772/TAN(RADIANS(AE201)))))/3600</f>
        <v>0.00312822957096647</v>
      </c>
      <c r="AG201" s="0" t="n">
        <f aca="false">AE201+AF201</f>
        <v>79.0329309082197</v>
      </c>
      <c r="AH201" s="0" t="n">
        <f aca="false">IF(AC201&gt;0,MOD(DEGREES(ACOS(((SIN(RADIANS($B$2))*COS(RADIANS(AD201)))-SIN(RADIANS(T201)))/(COS(RADIANS($B$2))*SIN(RADIANS(AD201)))))+180,360),MOD(540-DEGREES(ACOS(((SIN(RADIANS($B$2))*COS(RADIANS(AD201)))-SIN(RADIANS(T201)))/(COS(RADIANS($B$2))*SIN(RADIANS(AD201))))),360))</f>
        <v>109.727351871276</v>
      </c>
    </row>
    <row r="202" customFormat="false" ht="15" hidden="false" customHeight="false" outlineLevel="0" collapsed="false">
      <c r="D202" s="4" t="n">
        <f aca="false">D201+1</f>
        <v>43666</v>
      </c>
      <c r="E202" s="5" t="n">
        <f aca="false">$B$5</f>
        <v>0.5</v>
      </c>
      <c r="F202" s="6" t="n">
        <f aca="false">D202+2415018.5+E202-$B$4/24</f>
        <v>2458685.25</v>
      </c>
      <c r="G202" s="7" t="n">
        <f aca="false">(F202-2451545)/36525</f>
        <v>0.1954893908282</v>
      </c>
      <c r="I202" s="0" t="n">
        <f aca="false">MOD(280.46646+G202*(36000.76983 + G202*0.0003032),360)</f>
        <v>118.235035000057</v>
      </c>
      <c r="J202" s="0" t="n">
        <f aca="false">357.52911+G202*(35999.05029 - 0.0001537*G202)</f>
        <v>7394.96151571202</v>
      </c>
      <c r="K202" s="0" t="n">
        <f aca="false">0.016708634-G202*(0.000042037+0.0000001267*G202)</f>
        <v>0.0167004113704976</v>
      </c>
      <c r="L202" s="0" t="n">
        <f aca="false">SIN(RADIANS(J202))*(1.914602-G202*(0.004817+0.000014*G202))+SIN(RADIANS(2*J202))*(0.019993-0.000101*G202)+SIN(RADIANS(3*J202))*0.000289</f>
        <v>-0.484290483260874</v>
      </c>
      <c r="M202" s="0" t="n">
        <f aca="false">I202+L202</f>
        <v>117.750744516796</v>
      </c>
      <c r="N202" s="0" t="n">
        <f aca="false">J202+L202</f>
        <v>7394.47722522876</v>
      </c>
      <c r="O202" s="0" t="n">
        <f aca="false">(1.000001018*(1-K202*K202))/(1+K202*COS(RADIANS(N202)))</f>
        <v>1.01615344183307</v>
      </c>
      <c r="P202" s="0" t="n">
        <f aca="false">M202-0.00569-0.00478*SIN(RADIANS(125.04-1934.136*G202))</f>
        <v>117.740481844491</v>
      </c>
      <c r="Q202" s="0" t="n">
        <f aca="false">23+(26+((21.448-G202*(46.815+G202*(0.00059-G202*0.001813))))/60)/60</f>
        <v>23.4367489319904</v>
      </c>
      <c r="R202" s="0" t="n">
        <f aca="false">Q202+0.00256*COS(RADIANS(125.04-1934.136*G202))</f>
        <v>23.4360031556734</v>
      </c>
      <c r="S202" s="0" t="n">
        <f aca="false">DEGREES(ATAN2(COS(RADIANS(P202)),COS(RADIANS(R202))*SIN(RADIANS(P202))))</f>
        <v>119.821314192663</v>
      </c>
      <c r="T202" s="0" t="n">
        <f aca="false">DEGREES(ASIN(SIN(RADIANS(R202))*SIN(RADIANS(P202))))</f>
        <v>20.6104292692943</v>
      </c>
      <c r="U202" s="0" t="n">
        <f aca="false">TAN(RADIANS(R202/2))*TAN(RADIANS(R202/2))</f>
        <v>0.0430221134192759</v>
      </c>
      <c r="V202" s="0" t="n">
        <f aca="false">4*DEGREES(U202*SIN(2*RADIANS(I202))-2*K202*SIN(RADIANS(J202))+4*K202*U202*SIN(RADIANS(J202))*COS(2*RADIANS(I202))-0.5*U202*U202*SIN(4*RADIANS(I202))-1.25*K202*K202*SIN(2*RADIANS(J202)))</f>
        <v>-6.38420527793335</v>
      </c>
      <c r="W202" s="0" t="n">
        <f aca="false">DEGREES(ACOS(COS(RADIANS(90.833))/(COS(RADIANS($B$2))*COS(RADIANS(T202)))-TAN(RADIANS($B$2))*TAN(RADIANS(T202))))</f>
        <v>101.050825437714</v>
      </c>
      <c r="X202" s="5" t="n">
        <f aca="false">(720-4*$B$3-V202+$B$4*60)/1440</f>
        <v>0.530727920331898</v>
      </c>
      <c r="Y202" s="5" t="n">
        <f aca="false">(X202*1440-W202*4)/1440</f>
        <v>0.250031183004915</v>
      </c>
      <c r="Z202" s="5" t="n">
        <f aca="false">(X202*1440+W202*4)/1440</f>
        <v>0.811424657658882</v>
      </c>
      <c r="AA202" s="0" t="n">
        <f aca="false">8*W202</f>
        <v>808.406603501712</v>
      </c>
      <c r="AB202" s="0" t="n">
        <f aca="false">MOD(E202*1440+V202+4*$B$3-60*$B$4,1440)</f>
        <v>675.751794722067</v>
      </c>
      <c r="AC202" s="0" t="n">
        <f aca="false">IF(AB202/4&lt;0,AB202/4+180,AB202/4-180)</f>
        <v>-11.0620513194833</v>
      </c>
      <c r="AD202" s="0" t="n">
        <f aca="false">DEGREES(ACOS(SIN(RADIANS($B$2))*SIN(RADIANS(T202))+COS(RADIANS($B$2))*COS(RADIANS(T202))*COS(RADIANS(AC202))))</f>
        <v>11.0599882537848</v>
      </c>
      <c r="AE202" s="0" t="n">
        <f aca="false">90-AD202</f>
        <v>78.9400117462152</v>
      </c>
      <c r="AF202" s="0" t="n">
        <f aca="false">IF(AE202&gt;85,0,IF(AE202&gt;5,58.1/TAN(RADIANS(AE202))-0.07/POWER(TAN(RADIANS(AE202)),3)+0.000086/POWER(TAN(RADIANS(AE202)),5),IF(AE202&gt;-0.575,1735+AE202*(-518.2+AE202*(103.4+AE202*(-12.79+AE202*0.711))),-20.772/TAN(RADIANS(AE202)))))/3600</f>
        <v>0.00315447631617873</v>
      </c>
      <c r="AG202" s="0" t="n">
        <f aca="false">AE202+AF202</f>
        <v>78.9431662225314</v>
      </c>
      <c r="AH202" s="0" t="n">
        <f aca="false">IF(AC202&gt;0,MOD(DEGREES(ACOS(((SIN(RADIANS($B$2))*COS(RADIANS(AD202)))-SIN(RADIANS(T202)))/(COS(RADIANS($B$2))*SIN(RADIANS(AD202)))))+180,360),MOD(540-DEGREES(ACOS(((SIN(RADIANS($B$2))*COS(RADIANS(AD202)))-SIN(RADIANS(T202)))/(COS(RADIANS($B$2))*SIN(RADIANS(AD202))))),360))</f>
        <v>110.582346673223</v>
      </c>
    </row>
    <row r="203" customFormat="false" ht="15" hidden="false" customHeight="false" outlineLevel="0" collapsed="false">
      <c r="D203" s="4" t="n">
        <f aca="false">D202+1</f>
        <v>43667</v>
      </c>
      <c r="E203" s="5" t="n">
        <f aca="false">$B$5</f>
        <v>0.5</v>
      </c>
      <c r="F203" s="6" t="n">
        <f aca="false">D203+2415018.5+E203-$B$4/24</f>
        <v>2458686.25</v>
      </c>
      <c r="G203" s="7" t="n">
        <f aca="false">(F203-2451545)/36525</f>
        <v>0.195516769336071</v>
      </c>
      <c r="I203" s="0" t="n">
        <f aca="false">MOD(280.46646+G203*(36000.76983 + G203*0.0003032),360)</f>
        <v>119.220682363467</v>
      </c>
      <c r="J203" s="0" t="n">
        <f aca="false">357.52911+G203*(35999.05029 - 0.0001537*G203)</f>
        <v>7395.9471159921</v>
      </c>
      <c r="K203" s="0" t="n">
        <f aca="false">0.016708634-G203*(0.000042037+0.0000001267*G203)</f>
        <v>0.016700410218231</v>
      </c>
      <c r="L203" s="0" t="n">
        <f aca="false">SIN(RADIANS(J203))*(1.914602-G203*(0.004817+0.000014*G203))+SIN(RADIANS(2*J203))*(0.019993-0.000101*G203)+SIN(RADIANS(3*J203))*0.000289</f>
        <v>-0.515439287332655</v>
      </c>
      <c r="M203" s="0" t="n">
        <f aca="false">I203+L203</f>
        <v>118.705243076134</v>
      </c>
      <c r="N203" s="0" t="n">
        <f aca="false">J203+L203</f>
        <v>7395.43167670476</v>
      </c>
      <c r="O203" s="0" t="n">
        <f aca="false">(1.000001018*(1-K203*K203))/(1+K203*COS(RADIANS(N203)))</f>
        <v>1.01607929832648</v>
      </c>
      <c r="P203" s="0" t="n">
        <f aca="false">M203-0.00569-0.00478*SIN(RADIANS(125.04-1934.136*G203))</f>
        <v>118.694979118806</v>
      </c>
      <c r="Q203" s="0" t="n">
        <f aca="false">23+(26+((21.448-G203*(46.815+G203*(0.00059-G203*0.001813))))/60)/60</f>
        <v>23.4367485759556</v>
      </c>
      <c r="R203" s="0" t="n">
        <f aca="false">Q203+0.00256*COS(RADIANS(125.04-1934.136*G203))</f>
        <v>23.4360050633306</v>
      </c>
      <c r="S203" s="0" t="n">
        <f aca="false">DEGREES(ATAN2(COS(RADIANS(P203)),COS(RADIANS(R203))*SIN(RADIANS(P203))))</f>
        <v>120.819690057348</v>
      </c>
      <c r="T203" s="0" t="n">
        <f aca="false">DEGREES(ASIN(SIN(RADIANS(R203))*SIN(RADIANS(P203))))</f>
        <v>20.4187825831481</v>
      </c>
      <c r="U203" s="0" t="n">
        <f aca="false">TAN(RADIANS(R203/2))*TAN(RADIANS(R203/2))</f>
        <v>0.0430221206223373</v>
      </c>
      <c r="V203" s="0" t="n">
        <f aca="false">4*DEGREES(U203*SIN(2*RADIANS(I203))-2*K203*SIN(RADIANS(J203))+4*K203*U203*SIN(RADIANS(J203))*COS(2*RADIANS(I203))-0.5*U203*U203*SIN(4*RADIANS(I203))-1.25*K203*K203*SIN(2*RADIANS(J203)))</f>
        <v>-6.43520236437022</v>
      </c>
      <c r="W203" s="0" t="n">
        <f aca="false">DEGREES(ACOS(COS(RADIANS(90.833))/(COS(RADIANS($B$2))*COS(RADIANS(T203)))-TAN(RADIANS($B$2))*TAN(RADIANS(T203))))</f>
        <v>100.946272584055</v>
      </c>
      <c r="X203" s="5" t="n">
        <f aca="false">(720-4*$B$3-V203+$B$4*60)/1440</f>
        <v>0.530763334975257</v>
      </c>
      <c r="Y203" s="5" t="n">
        <f aca="false">(X203*1440-W203*4)/1440</f>
        <v>0.25035702224177</v>
      </c>
      <c r="Z203" s="5" t="n">
        <f aca="false">(X203*1440+W203*4)/1440</f>
        <v>0.811169647708744</v>
      </c>
      <c r="AA203" s="0" t="n">
        <f aca="false">8*W203</f>
        <v>807.570180672443</v>
      </c>
      <c r="AB203" s="0" t="n">
        <f aca="false">MOD(E203*1440+V203+4*$B$3-60*$B$4,1440)</f>
        <v>675.70079763563</v>
      </c>
      <c r="AC203" s="0" t="n">
        <f aca="false">IF(AB203/4&lt;0,AB203/4+180,AB203/4-180)</f>
        <v>-11.0748005910925</v>
      </c>
      <c r="AD203" s="0" t="n">
        <f aca="false">DEGREES(ACOS(SIN(RADIANS($B$2))*SIN(RADIANS(T203))+COS(RADIANS($B$2))*COS(RADIANS(T203))*COS(RADIANS(AC203))))</f>
        <v>11.1527050115651</v>
      </c>
      <c r="AE203" s="0" t="n">
        <f aca="false">90-AD203</f>
        <v>78.847294988435</v>
      </c>
      <c r="AF203" s="0" t="n">
        <f aca="false">IF(AE203&gt;85,0,IF(AE203&gt;5,58.1/TAN(RADIANS(AE203))-0.07/POWER(TAN(RADIANS(AE203)),3)+0.000086/POWER(TAN(RADIANS(AE203)),5),IF(AE203&gt;-0.575,1735+AE203*(-518.2+AE203*(103.4+AE203*(-12.79+AE203*0.711))),-20.772/TAN(RADIANS(AE203)))))/3600</f>
        <v>0.00318159512607356</v>
      </c>
      <c r="AG203" s="0" t="n">
        <f aca="false">AE203+AF203</f>
        <v>78.850476583561</v>
      </c>
      <c r="AH203" s="0" t="n">
        <f aca="false">IF(AC203&gt;0,MOD(DEGREES(ACOS(((SIN(RADIANS($B$2))*COS(RADIANS(AD203)))-SIN(RADIANS(T203)))/(COS(RADIANS($B$2))*SIN(RADIANS(AD203)))))+180,360),MOD(540-DEGREES(ACOS(((SIN(RADIANS($B$2))*COS(RADIANS(AD203)))-SIN(RADIANS(T203)))/(COS(RADIANS($B$2))*SIN(RADIANS(AD203))))),360))</f>
        <v>111.455279602881</v>
      </c>
    </row>
    <row r="204" customFormat="false" ht="15" hidden="false" customHeight="false" outlineLevel="0" collapsed="false">
      <c r="D204" s="4" t="n">
        <f aca="false">D203+1</f>
        <v>43668</v>
      </c>
      <c r="E204" s="5" t="n">
        <f aca="false">$B$5</f>
        <v>0.5</v>
      </c>
      <c r="F204" s="6" t="n">
        <f aca="false">D204+2415018.5+E204-$B$4/24</f>
        <v>2458687.25</v>
      </c>
      <c r="G204" s="7" t="n">
        <f aca="false">(F204-2451545)/36525</f>
        <v>0.195544147843943</v>
      </c>
      <c r="I204" s="0" t="n">
        <f aca="false">MOD(280.46646+G204*(36000.76983 + G204*0.0003032),360)</f>
        <v>120.206329726878</v>
      </c>
      <c r="J204" s="0" t="n">
        <f aca="false">357.52911+G204*(35999.05029 - 0.0001537*G204)</f>
        <v>7396.93271627218</v>
      </c>
      <c r="K204" s="0" t="n">
        <f aca="false">0.016708634-G204*(0.000042037+0.0000001267*G204)</f>
        <v>0.0167004090659641</v>
      </c>
      <c r="L204" s="0" t="n">
        <f aca="false">SIN(RADIANS(J204))*(1.914602-G204*(0.004817+0.000014*G204))+SIN(RADIANS(2*J204))*(0.019993-0.000101*G204)+SIN(RADIANS(3*J204))*0.000289</f>
        <v>-0.546444428371856</v>
      </c>
      <c r="M204" s="0" t="n">
        <f aca="false">I204+L204</f>
        <v>119.659885298506</v>
      </c>
      <c r="N204" s="0" t="n">
        <f aca="false">J204+L204</f>
        <v>7396.3862718438</v>
      </c>
      <c r="O204" s="0" t="n">
        <f aca="false">(1.000001018*(1-K204*K204))/(1+K204*COS(RADIANS(N204)))</f>
        <v>1.01600054087178</v>
      </c>
      <c r="P204" s="0" t="n">
        <f aca="false">M204-0.00569-0.00478*SIN(RADIANS(125.04-1934.136*G204))</f>
        <v>119.649620060061</v>
      </c>
      <c r="Q204" s="0" t="n">
        <f aca="false">23+(26+((21.448-G204*(46.815+G204*(0.00059-G204*0.001813))))/60)/60</f>
        <v>23.4367482199207</v>
      </c>
      <c r="R204" s="0" t="n">
        <f aca="false">Q204+0.00256*COS(RADIANS(125.04-1934.136*G204))</f>
        <v>23.4360069716229</v>
      </c>
      <c r="S204" s="0" t="n">
        <f aca="false">DEGREES(ATAN2(COS(RADIANS(P204)),COS(RADIANS(R204))*SIN(RADIANS(P204))))</f>
        <v>121.815695773343</v>
      </c>
      <c r="T204" s="0" t="n">
        <f aca="false">DEGREES(ASIN(SIN(RADIANS(R204))*SIN(RADIANS(P204))))</f>
        <v>20.2214321598421</v>
      </c>
      <c r="U204" s="0" t="n">
        <f aca="false">TAN(RADIANS(R204/2))*TAN(RADIANS(R204/2))</f>
        <v>0.0430221278277973</v>
      </c>
      <c r="V204" s="0" t="n">
        <f aca="false">4*DEGREES(U204*SIN(2*RADIANS(I204))-2*K204*SIN(RADIANS(J204))+4*K204*U204*SIN(RADIANS(J204))*COS(2*RADIANS(I204))-0.5*U204*U204*SIN(4*RADIANS(I204))-1.25*K204*K204*SIN(2*RADIANS(J204)))</f>
        <v>-6.47671073782479</v>
      </c>
      <c r="W204" s="0" t="n">
        <f aca="false">DEGREES(ACOS(COS(RADIANS(90.833))/(COS(RADIANS($B$2))*COS(RADIANS(T204)))-TAN(RADIANS($B$2))*TAN(RADIANS(T204))))</f>
        <v>100.838929851141</v>
      </c>
      <c r="X204" s="5" t="n">
        <f aca="false">(720-4*$B$3-V204+$B$4*60)/1440</f>
        <v>0.5307921602346</v>
      </c>
      <c r="Y204" s="5" t="n">
        <f aca="false">(X204*1440-W204*4)/1440</f>
        <v>0.250684021759208</v>
      </c>
      <c r="Z204" s="5" t="n">
        <f aca="false">(X204*1440+W204*4)/1440</f>
        <v>0.810900298709993</v>
      </c>
      <c r="AA204" s="0" t="n">
        <f aca="false">8*W204</f>
        <v>806.711438809131</v>
      </c>
      <c r="AB204" s="0" t="n">
        <f aca="false">MOD(E204*1440+V204+4*$B$3-60*$B$4,1440)</f>
        <v>675.659289262175</v>
      </c>
      <c r="AC204" s="0" t="n">
        <f aca="false">IF(AB204/4&lt;0,AB204/4+180,AB204/4-180)</f>
        <v>-11.0851776844562</v>
      </c>
      <c r="AD204" s="0" t="n">
        <f aca="false">DEGREES(ACOS(SIN(RADIANS($B$2))*SIN(RADIANS(T204))+COS(RADIANS($B$2))*COS(RADIANS(T204))*COS(RADIANS(AC204))))</f>
        <v>11.2484937840422</v>
      </c>
      <c r="AE204" s="0" t="n">
        <f aca="false">90-AD204</f>
        <v>78.7515062159578</v>
      </c>
      <c r="AF204" s="0" t="n">
        <f aca="false">IF(AE204&gt;85,0,IF(AE204&gt;5,58.1/TAN(RADIANS(AE204))-0.07/POWER(TAN(RADIANS(AE204)),3)+0.000086/POWER(TAN(RADIANS(AE204)),5),IF(AE204&gt;-0.575,1735+AE204*(-518.2+AE204*(103.4+AE204*(-12.79+AE204*0.711))),-20.772/TAN(RADIANS(AE204)))))/3600</f>
        <v>0.00320963058447185</v>
      </c>
      <c r="AG204" s="0" t="n">
        <f aca="false">AE204+AF204</f>
        <v>78.7547158465423</v>
      </c>
      <c r="AH204" s="0" t="n">
        <f aca="false">IF(AC204&gt;0,MOD(DEGREES(ACOS(((SIN(RADIANS($B$2))*COS(RADIANS(AD204)))-SIN(RADIANS(T204)))/(COS(RADIANS($B$2))*SIN(RADIANS(AD204)))))+180,360),MOD(540-DEGREES(ACOS(((SIN(RADIANS($B$2))*COS(RADIANS(AD204)))-SIN(RADIANS(T204)))/(COS(RADIANS($B$2))*SIN(RADIANS(AD204))))),360))</f>
        <v>112.344993888224</v>
      </c>
    </row>
    <row r="205" customFormat="false" ht="15" hidden="false" customHeight="false" outlineLevel="0" collapsed="false">
      <c r="D205" s="4" t="n">
        <f aca="false">D204+1</f>
        <v>43669</v>
      </c>
      <c r="E205" s="5" t="n">
        <f aca="false">$B$5</f>
        <v>0.5</v>
      </c>
      <c r="F205" s="6" t="n">
        <f aca="false">D205+2415018.5+E205-$B$4/24</f>
        <v>2458688.25</v>
      </c>
      <c r="G205" s="7" t="n">
        <f aca="false">(F205-2451545)/36525</f>
        <v>0.195571526351814</v>
      </c>
      <c r="I205" s="0" t="n">
        <f aca="false">MOD(280.46646+G205*(36000.76983 + G205*0.0003032),360)</f>
        <v>121.191977090289</v>
      </c>
      <c r="J205" s="0" t="n">
        <f aca="false">357.52911+G205*(35999.05029 - 0.0001537*G205)</f>
        <v>7397.91831655225</v>
      </c>
      <c r="K205" s="0" t="n">
        <f aca="false">0.016708634-G205*(0.000042037+0.0000001267*G205)</f>
        <v>0.016700407913697</v>
      </c>
      <c r="L205" s="0" t="n">
        <f aca="false">SIN(RADIANS(J205))*(1.914602-G205*(0.004817+0.000014*G205))+SIN(RADIANS(2*J205))*(0.019993-0.000101*G205)+SIN(RADIANS(3*J205))*0.000289</f>
        <v>-0.577297221156304</v>
      </c>
      <c r="M205" s="0" t="n">
        <f aca="false">I205+L205</f>
        <v>120.614679869132</v>
      </c>
      <c r="N205" s="0" t="n">
        <f aca="false">J205+L205</f>
        <v>7397.3410193311</v>
      </c>
      <c r="O205" s="0" t="n">
        <f aca="false">(1.000001018*(1-K205*K205))/(1+K205*COS(RADIANS(N205)))</f>
        <v>1.01591719061705</v>
      </c>
      <c r="P205" s="0" t="n">
        <f aca="false">M205-0.00569-0.00478*SIN(RADIANS(125.04-1934.136*G205))</f>
        <v>120.604413353479</v>
      </c>
      <c r="Q205" s="0" t="n">
        <f aca="false">23+(26+((21.448-G205*(46.815+G205*(0.00059-G205*0.001813))))/60)/60</f>
        <v>23.4367478638859</v>
      </c>
      <c r="R205" s="0" t="n">
        <f aca="false">Q205+0.00256*COS(RADIANS(125.04-1934.136*G205))</f>
        <v>23.4360088805483</v>
      </c>
      <c r="S205" s="0" t="n">
        <f aca="false">DEGREES(ATAN2(COS(RADIANS(P205)),COS(RADIANS(R205))*SIN(RADIANS(P205))))</f>
        <v>122.809299980307</v>
      </c>
      <c r="T205" s="0" t="n">
        <f aca="false">DEGREES(ASIN(SIN(RADIANS(R205))*SIN(RADIANS(P205))))</f>
        <v>20.0184475954223</v>
      </c>
      <c r="U205" s="0" t="n">
        <f aca="false">TAN(RADIANS(R205/2))*TAN(RADIANS(R205/2))</f>
        <v>0.0430221350356487</v>
      </c>
      <c r="V205" s="0" t="n">
        <f aca="false">4*DEGREES(U205*SIN(2*RADIANS(I205))-2*K205*SIN(RADIANS(J205))+4*K205*U205*SIN(RADIANS(J205))*COS(2*RADIANS(I205))-0.5*U205*U205*SIN(4*RADIANS(I205))-1.25*K205*K205*SIN(2*RADIANS(J205)))</f>
        <v>-6.50860396024503</v>
      </c>
      <c r="W205" s="0" t="n">
        <f aca="false">DEGREES(ACOS(COS(RADIANS(90.833))/(COS(RADIANS($B$2))*COS(RADIANS(T205)))-TAN(RADIANS($B$2))*TAN(RADIANS(T205))))</f>
        <v>100.728858672409</v>
      </c>
      <c r="X205" s="5" t="n">
        <f aca="false">(720-4*$B$3-V205+$B$4*60)/1440</f>
        <v>0.530814308305726</v>
      </c>
      <c r="Y205" s="5" t="n">
        <f aca="false">(X205*1440-W205*4)/1440</f>
        <v>0.25101192310459</v>
      </c>
      <c r="Z205" s="5" t="n">
        <f aca="false">(X205*1440+W205*4)/1440</f>
        <v>0.810616693506861</v>
      </c>
      <c r="AA205" s="0" t="n">
        <f aca="false">8*W205</f>
        <v>805.830869379271</v>
      </c>
      <c r="AB205" s="0" t="n">
        <f aca="false">MOD(E205*1440+V205+4*$B$3-60*$B$4,1440)</f>
        <v>675.627396039755</v>
      </c>
      <c r="AC205" s="0" t="n">
        <f aca="false">IF(AB205/4&lt;0,AB205/4+180,AB205/4-180)</f>
        <v>-11.0931509900612</v>
      </c>
      <c r="AD205" s="0" t="n">
        <f aca="false">DEGREES(ACOS(SIN(RADIANS($B$2))*SIN(RADIANS(T205))+COS(RADIANS($B$2))*COS(RADIANS(T205))*COS(RADIANS(AC205))))</f>
        <v>11.3475000255193</v>
      </c>
      <c r="AE205" s="0" t="n">
        <f aca="false">90-AD205</f>
        <v>78.6524999744807</v>
      </c>
      <c r="AF205" s="0" t="n">
        <f aca="false">IF(AE205&gt;85,0,IF(AE205&gt;5,58.1/TAN(RADIANS(AE205))-0.07/POWER(TAN(RADIANS(AE205)),3)+0.000086/POWER(TAN(RADIANS(AE205)),5),IF(AE205&gt;-0.575,1735+AE205*(-518.2+AE205*(103.4+AE205*(-12.79+AE205*0.711))),-20.772/TAN(RADIANS(AE205)))))/3600</f>
        <v>0.00323862726017693</v>
      </c>
      <c r="AG205" s="0" t="n">
        <f aca="false">AE205+AF205</f>
        <v>78.6557386017409</v>
      </c>
      <c r="AH205" s="0" t="n">
        <f aca="false">IF(AC205&gt;0,MOD(DEGREES(ACOS(((SIN(RADIANS($B$2))*COS(RADIANS(AD205)))-SIN(RADIANS(T205)))/(COS(RADIANS($B$2))*SIN(RADIANS(AD205)))))+180,360),MOD(540-DEGREES(ACOS(((SIN(RADIANS($B$2))*COS(RADIANS(AD205)))-SIN(RADIANS(T205)))/(COS(RADIANS($B$2))*SIN(RADIANS(AD205))))),360))</f>
        <v>113.25031628465</v>
      </c>
    </row>
    <row r="206" customFormat="false" ht="15" hidden="false" customHeight="false" outlineLevel="0" collapsed="false">
      <c r="D206" s="4" t="n">
        <f aca="false">D205+1</f>
        <v>43670</v>
      </c>
      <c r="E206" s="5" t="n">
        <f aca="false">$B$5</f>
        <v>0.5</v>
      </c>
      <c r="F206" s="6" t="n">
        <f aca="false">D206+2415018.5+E206-$B$4/24</f>
        <v>2458689.25</v>
      </c>
      <c r="G206" s="7" t="n">
        <f aca="false">(F206-2451545)/36525</f>
        <v>0.195598904859685</v>
      </c>
      <c r="I206" s="0" t="n">
        <f aca="false">MOD(280.46646+G206*(36000.76983 + G206*0.0003032),360)</f>
        <v>122.1776244537</v>
      </c>
      <c r="J206" s="0" t="n">
        <f aca="false">357.52911+G206*(35999.05029 - 0.0001537*G206)</f>
        <v>7398.90391683233</v>
      </c>
      <c r="K206" s="0" t="n">
        <f aca="false">0.016708634-G206*(0.000042037+0.0000001267*G206)</f>
        <v>0.0167004067614298</v>
      </c>
      <c r="L206" s="0" t="n">
        <f aca="false">SIN(RADIANS(J206))*(1.914602-G206*(0.004817+0.000014*G206))+SIN(RADIANS(2*J206))*(0.019993-0.000101*G206)+SIN(RADIANS(3*J206))*0.000289</f>
        <v>-0.607989015264004</v>
      </c>
      <c r="M206" s="0" t="n">
        <f aca="false">I206+L206</f>
        <v>121.569635438436</v>
      </c>
      <c r="N206" s="0" t="n">
        <f aca="false">J206+L206</f>
        <v>7398.29592781707</v>
      </c>
      <c r="O206" s="0" t="n">
        <f aca="false">(1.000001018*(1-K206*K206))/(1+K206*COS(RADIANS(N206)))</f>
        <v>1.01582926995448</v>
      </c>
      <c r="P206" s="0" t="n">
        <f aca="false">M206-0.00569-0.00478*SIN(RADIANS(125.04-1934.136*G206))</f>
        <v>121.559367649484</v>
      </c>
      <c r="Q206" s="0" t="n">
        <f aca="false">23+(26+((21.448-G206*(46.815+G206*(0.00059-G206*0.001813))))/60)/60</f>
        <v>23.436747507851</v>
      </c>
      <c r="R206" s="0" t="n">
        <f aca="false">Q206+0.00256*COS(RADIANS(125.04-1934.136*G206))</f>
        <v>23.436010790105</v>
      </c>
      <c r="S206" s="0" t="n">
        <f aca="false">DEGREES(ATAN2(COS(RADIANS(P206)),COS(RADIANS(R206))*SIN(RADIANS(P206))))</f>
        <v>123.800474676025</v>
      </c>
      <c r="T206" s="0" t="n">
        <f aca="false">DEGREES(ASIN(SIN(RADIANS(R206))*SIN(RADIANS(P206))))</f>
        <v>19.8098997950889</v>
      </c>
      <c r="U206" s="0" t="n">
        <f aca="false">TAN(RADIANS(R206/2))*TAN(RADIANS(R206/2))</f>
        <v>0.0430221422458842</v>
      </c>
      <c r="V206" s="0" t="n">
        <f aca="false">4*DEGREES(U206*SIN(2*RADIANS(I206))-2*K206*SIN(RADIANS(J206))+4*K206*U206*SIN(RADIANS(J206))*COS(2*RADIANS(I206))-0.5*U206*U206*SIN(4*RADIANS(I206))-1.25*K206*K206*SIN(2*RADIANS(J206)))</f>
        <v>-6.53076929474295</v>
      </c>
      <c r="W206" s="0" t="n">
        <f aca="false">DEGREES(ACOS(COS(RADIANS(90.833))/(COS(RADIANS($B$2))*COS(RADIANS(T206)))-TAN(RADIANS($B$2))*TAN(RADIANS(T206))))</f>
        <v>100.616120798004</v>
      </c>
      <c r="X206" s="5" t="n">
        <f aca="false">(720-4*$B$3-V206+$B$4*60)/1440</f>
        <v>0.530829700899127</v>
      </c>
      <c r="Y206" s="5" t="n">
        <f aca="false">(X206*1440-W206*4)/1440</f>
        <v>0.251340476460228</v>
      </c>
      <c r="Z206" s="5" t="n">
        <f aca="false">(X206*1440+W206*4)/1440</f>
        <v>0.810318925338026</v>
      </c>
      <c r="AA206" s="0" t="n">
        <f aca="false">8*W206</f>
        <v>804.928966384028</v>
      </c>
      <c r="AB206" s="0" t="n">
        <f aca="false">MOD(E206*1440+V206+4*$B$3-60*$B$4,1440)</f>
        <v>675.605230705257</v>
      </c>
      <c r="AC206" s="0" t="n">
        <f aca="false">IF(AB206/4&lt;0,AB206/4+180,AB206/4-180)</f>
        <v>-11.0986923236857</v>
      </c>
      <c r="AD206" s="0" t="n">
        <f aca="false">DEGREES(ACOS(SIN(RADIANS($B$2))*SIN(RADIANS(T206))+COS(RADIANS($B$2))*COS(RADIANS(T206))*COS(RADIANS(AC206))))</f>
        <v>11.4498677757387</v>
      </c>
      <c r="AE206" s="0" t="n">
        <f aca="false">90-AD206</f>
        <v>78.5501322242613</v>
      </c>
      <c r="AF206" s="0" t="n">
        <f aca="false">IF(AE206&gt;85,0,IF(AE206&gt;5,58.1/TAN(RADIANS(AE206))-0.07/POWER(TAN(RADIANS(AE206)),3)+0.000086/POWER(TAN(RADIANS(AE206)),5),IF(AE206&gt;-0.575,1735+AE206*(-518.2+AE206*(103.4+AE206*(-12.79+AE206*0.711))),-20.772/TAN(RADIANS(AE206)))))/3600</f>
        <v>0.00326862952188442</v>
      </c>
      <c r="AG206" s="0" t="n">
        <f aca="false">AE206+AF206</f>
        <v>78.5534008537832</v>
      </c>
      <c r="AH206" s="0" t="n">
        <f aca="false">IF(AC206&gt;0,MOD(DEGREES(ACOS(((SIN(RADIANS($B$2))*COS(RADIANS(AD206)))-SIN(RADIANS(T206)))/(COS(RADIANS($B$2))*SIN(RADIANS(AD206)))))+180,360),MOD(540-DEGREES(ACOS(((SIN(RADIANS($B$2))*COS(RADIANS(AD206)))-SIN(RADIANS(T206)))/(COS(RADIANS($B$2))*SIN(RADIANS(AD206))))),360))</f>
        <v>114.170059274003</v>
      </c>
    </row>
    <row r="207" customFormat="false" ht="15" hidden="false" customHeight="false" outlineLevel="0" collapsed="false">
      <c r="D207" s="4" t="n">
        <f aca="false">D206+1</f>
        <v>43671</v>
      </c>
      <c r="E207" s="5" t="n">
        <f aca="false">$B$5</f>
        <v>0.5</v>
      </c>
      <c r="F207" s="6" t="n">
        <f aca="false">D207+2415018.5+E207-$B$4/24</f>
        <v>2458690.25</v>
      </c>
      <c r="G207" s="7" t="n">
        <f aca="false">(F207-2451545)/36525</f>
        <v>0.195626283367556</v>
      </c>
      <c r="I207" s="0" t="n">
        <f aca="false">MOD(280.46646+G207*(36000.76983 + G207*0.0003032),360)</f>
        <v>123.163271817113</v>
      </c>
      <c r="J207" s="0" t="n">
        <f aca="false">357.52911+G207*(35999.05029 - 0.0001537*G207)</f>
        <v>7399.88951711241</v>
      </c>
      <c r="K207" s="0" t="n">
        <f aca="false">0.016708634-G207*(0.000042037+0.0000001267*G207)</f>
        <v>0.0167004056091623</v>
      </c>
      <c r="L207" s="0" t="n">
        <f aca="false">SIN(RADIANS(J207))*(1.914602-G207*(0.004817+0.000014*G207))+SIN(RADIANS(2*J207))*(0.019993-0.000101*G207)+SIN(RADIANS(3*J207))*0.000289</f>
        <v>-0.638511197097592</v>
      </c>
      <c r="M207" s="0" t="n">
        <f aca="false">I207+L207</f>
        <v>122.524760620016</v>
      </c>
      <c r="N207" s="0" t="n">
        <f aca="false">J207+L207</f>
        <v>7399.25100591532</v>
      </c>
      <c r="O207" s="0" t="n">
        <f aca="false">(1.000001018*(1-K207*K207))/(1+K207*COS(RADIANS(N207)))</f>
        <v>1.01573680251629</v>
      </c>
      <c r="P207" s="0" t="n">
        <f aca="false">M207-0.00569-0.00478*SIN(RADIANS(125.04-1934.136*G207))</f>
        <v>122.514491561674</v>
      </c>
      <c r="Q207" s="0" t="n">
        <f aca="false">23+(26+((21.448-G207*(46.815+G207*(0.00059-G207*0.001813))))/60)/60</f>
        <v>23.4367471518162</v>
      </c>
      <c r="R207" s="0" t="n">
        <f aca="false">Q207+0.00256*COS(RADIANS(125.04-1934.136*G207))</f>
        <v>23.436012700291</v>
      </c>
      <c r="S207" s="0" t="n">
        <f aca="false">DEGREES(ATAN2(COS(RADIANS(P207)),COS(RADIANS(R207))*SIN(RADIANS(P207))))</f>
        <v>124.789195216135</v>
      </c>
      <c r="T207" s="0" t="n">
        <f aca="false">DEGREES(ASIN(SIN(RADIANS(R207))*SIN(RADIANS(P207))))</f>
        <v>19.5958609120569</v>
      </c>
      <c r="U207" s="0" t="n">
        <f aca="false">TAN(RADIANS(R207/2))*TAN(RADIANS(R207/2))</f>
        <v>0.0430221494584964</v>
      </c>
      <c r="V207" s="0" t="n">
        <f aca="false">4*DEGREES(U207*SIN(2*RADIANS(I207))-2*K207*SIN(RADIANS(J207))+4*K207*U207*SIN(RADIANS(J207))*COS(2*RADIANS(I207))-0.5*U207*U207*SIN(4*RADIANS(I207))-1.25*K207*K207*SIN(2*RADIANS(J207)))</f>
        <v>-6.54310772521568</v>
      </c>
      <c r="W207" s="0" t="n">
        <f aca="false">DEGREES(ACOS(COS(RADIANS(90.833))/(COS(RADIANS($B$2))*COS(RADIANS(T207)))-TAN(RADIANS($B$2))*TAN(RADIANS(T207))))</f>
        <v>100.500778194204</v>
      </c>
      <c r="X207" s="5" t="n">
        <f aca="false">(720-4*$B$3-V207+$B$4*60)/1440</f>
        <v>0.530838269253622</v>
      </c>
      <c r="Y207" s="5" t="n">
        <f aca="false">(X207*1440-W207*4)/1440</f>
        <v>0.251669440936389</v>
      </c>
      <c r="Z207" s="5" t="n">
        <f aca="false">(X207*1440+W207*4)/1440</f>
        <v>0.810007097570855</v>
      </c>
      <c r="AA207" s="0" t="n">
        <f aca="false">8*W207</f>
        <v>804.006225553631</v>
      </c>
      <c r="AB207" s="0" t="n">
        <f aca="false">MOD(E207*1440+V207+4*$B$3-60*$B$4,1440)</f>
        <v>675.592892274784</v>
      </c>
      <c r="AC207" s="0" t="n">
        <f aca="false">IF(AB207/4&lt;0,AB207/4+180,AB207/4-180)</f>
        <v>-11.1017769313039</v>
      </c>
      <c r="AD207" s="0" t="n">
        <f aca="false">DEGREES(ACOS(SIN(RADIANS($B$2))*SIN(RADIANS(T207))+COS(RADIANS($B$2))*COS(RADIANS(T207))*COS(RADIANS(AC207))))</f>
        <v>11.5557389930581</v>
      </c>
      <c r="AE207" s="0" t="n">
        <f aca="false">90-AD207</f>
        <v>78.4442610069419</v>
      </c>
      <c r="AF207" s="0" t="n">
        <f aca="false">IF(AE207&gt;85,0,IF(AE207&gt;5,58.1/TAN(RADIANS(AE207))-0.07/POWER(TAN(RADIANS(AE207)),3)+0.000086/POWER(TAN(RADIANS(AE207)),5),IF(AE207&gt;-0.575,1735+AE207*(-518.2+AE207*(103.4+AE207*(-12.79+AE207*0.711))),-20.772/TAN(RADIANS(AE207)))))/3600</f>
        <v>0.0032996813569347</v>
      </c>
      <c r="AG207" s="0" t="n">
        <f aca="false">AE207+AF207</f>
        <v>78.4475606882988</v>
      </c>
      <c r="AH207" s="0" t="n">
        <f aca="false">IF(AC207&gt;0,MOD(DEGREES(ACOS(((SIN(RADIANS($B$2))*COS(RADIANS(AD207)))-SIN(RADIANS(T207)))/(COS(RADIANS($B$2))*SIN(RADIANS(AD207)))))+180,360),MOD(540-DEGREES(ACOS(((SIN(RADIANS($B$2))*COS(RADIANS(AD207)))-SIN(RADIANS(T207)))/(COS(RADIANS($B$2))*SIN(RADIANS(AD207))))),360))</f>
        <v>115.103023570395</v>
      </c>
    </row>
    <row r="208" customFormat="false" ht="15" hidden="false" customHeight="false" outlineLevel="0" collapsed="false">
      <c r="D208" s="4" t="n">
        <f aca="false">D207+1</f>
        <v>43672</v>
      </c>
      <c r="E208" s="5" t="n">
        <f aca="false">$B$5</f>
        <v>0.5</v>
      </c>
      <c r="F208" s="6" t="n">
        <f aca="false">D208+2415018.5+E208-$B$4/24</f>
        <v>2458691.25</v>
      </c>
      <c r="G208" s="7" t="n">
        <f aca="false">(F208-2451545)/36525</f>
        <v>0.195653661875428</v>
      </c>
      <c r="I208" s="0" t="n">
        <f aca="false">MOD(280.46646+G208*(36000.76983 + G208*0.0003032),360)</f>
        <v>124.148919180525</v>
      </c>
      <c r="J208" s="0" t="n">
        <f aca="false">357.52911+G208*(35999.05029 - 0.0001537*G208)</f>
        <v>7400.87511739249</v>
      </c>
      <c r="K208" s="0" t="n">
        <f aca="false">0.016708634-G208*(0.000042037+0.0000001267*G208)</f>
        <v>0.0167004044568947</v>
      </c>
      <c r="L208" s="0" t="n">
        <f aca="false">SIN(RADIANS(J208))*(1.914602-G208*(0.004817+0.000014*G208))+SIN(RADIANS(2*J208))*(0.019993-0.000101*G208)+SIN(RADIANS(3*J208))*0.000289</f>
        <v>-0.668855191909267</v>
      </c>
      <c r="M208" s="0" t="n">
        <f aca="false">I208+L208</f>
        <v>123.480063988616</v>
      </c>
      <c r="N208" s="0" t="n">
        <f aca="false">J208+L208</f>
        <v>7400.20626220058</v>
      </c>
      <c r="O208" s="0" t="n">
        <f aca="false">(1.000001018*(1-K208*K208))/(1+K208*COS(RADIANS(N208)))</f>
        <v>1.01563981317023</v>
      </c>
      <c r="P208" s="0" t="n">
        <f aca="false">M208-0.00569-0.00478*SIN(RADIANS(125.04-1934.136*G208))</f>
        <v>123.469793664796</v>
      </c>
      <c r="Q208" s="0" t="n">
        <f aca="false">23+(26+((21.448-G208*(46.815+G208*(0.00059-G208*0.001813))))/60)/60</f>
        <v>23.4367467957813</v>
      </c>
      <c r="R208" s="0" t="n">
        <f aca="false">Q208+0.00256*COS(RADIANS(125.04-1934.136*G208))</f>
        <v>23.4360146111043</v>
      </c>
      <c r="S208" s="0" t="n">
        <f aca="false">DEGREES(ATAN2(COS(RADIANS(P208)),COS(RADIANS(R208))*SIN(RADIANS(P208))))</f>
        <v>125.77544030803</v>
      </c>
      <c r="T208" s="0" t="n">
        <f aca="false">DEGREES(ASIN(SIN(RADIANS(R208))*SIN(RADIANS(P208))))</f>
        <v>19.3764042872778</v>
      </c>
      <c r="U208" s="0" t="n">
        <f aca="false">TAN(RADIANS(R208/2))*TAN(RADIANS(R208/2))</f>
        <v>0.0430221566734781</v>
      </c>
      <c r="V208" s="0" t="n">
        <f aca="false">4*DEGREES(U208*SIN(2*RADIANS(I208))-2*K208*SIN(RADIANS(J208))+4*K208*U208*SIN(RADIANS(J208))*COS(2*RADIANS(I208))-0.5*U208*U208*SIN(4*RADIANS(I208))-1.25*K208*K208*SIN(2*RADIANS(J208)))</f>
        <v>-6.54553394910804</v>
      </c>
      <c r="W208" s="0" t="n">
        <f aca="false">DEGREES(ACOS(COS(RADIANS(90.833))/(COS(RADIANS($B$2))*COS(RADIANS(T208)))-TAN(RADIANS($B$2))*TAN(RADIANS(T208))))</f>
        <v>100.382892946214</v>
      </c>
      <c r="X208" s="5" t="n">
        <f aca="false">(720-4*$B$3-V208+$B$4*60)/1440</f>
        <v>0.530839954131325</v>
      </c>
      <c r="Y208" s="5" t="n">
        <f aca="false">(X208*1440-W208*4)/1440</f>
        <v>0.251998584836287</v>
      </c>
      <c r="Z208" s="5" t="n">
        <f aca="false">(X208*1440+W208*4)/1440</f>
        <v>0.809681323426362</v>
      </c>
      <c r="AA208" s="0" t="n">
        <f aca="false">8*W208</f>
        <v>803.063143569708</v>
      </c>
      <c r="AB208" s="0" t="n">
        <f aca="false">MOD(E208*1440+V208+4*$B$3-60*$B$4,1440)</f>
        <v>675.590466050892</v>
      </c>
      <c r="AC208" s="0" t="n">
        <f aca="false">IF(AB208/4&lt;0,AB208/4+180,AB208/4-180)</f>
        <v>-11.102383487277</v>
      </c>
      <c r="AD208" s="0" t="n">
        <f aca="false">DEGREES(ACOS(SIN(RADIANS($B$2))*SIN(RADIANS(T208))+COS(RADIANS($B$2))*COS(RADIANS(T208))*COS(RADIANS(AC208))))</f>
        <v>11.6652529045209</v>
      </c>
      <c r="AE208" s="0" t="n">
        <f aca="false">90-AD208</f>
        <v>78.3347470954791</v>
      </c>
      <c r="AF208" s="0" t="n">
        <f aca="false">IF(AE208&gt;85,0,IF(AE208&gt;5,58.1/TAN(RADIANS(AE208))-0.07/POWER(TAN(RADIANS(AE208)),3)+0.000086/POWER(TAN(RADIANS(AE208)),5),IF(AE208&gt;-0.575,1735+AE208*(-518.2+AE208*(103.4+AE208*(-12.79+AE208*0.711))),-20.772/TAN(RADIANS(AE208)))))/3600</f>
        <v>0.00333182619507789</v>
      </c>
      <c r="AG208" s="0" t="n">
        <f aca="false">AE208+AF208</f>
        <v>78.3380789216742</v>
      </c>
      <c r="AH208" s="0" t="n">
        <f aca="false">IF(AC208&gt;0,MOD(DEGREES(ACOS(((SIN(RADIANS($B$2))*COS(RADIANS(AD208)))-SIN(RADIANS(T208)))/(COS(RADIANS($B$2))*SIN(RADIANS(AD208)))))+180,360),MOD(540-DEGREES(ACOS(((SIN(RADIANS($B$2))*COS(RADIANS(AD208)))-SIN(RADIANS(T208)))/(COS(RADIANS($B$2))*SIN(RADIANS(AD208))))),360))</f>
        <v>116.048000910949</v>
      </c>
    </row>
    <row r="209" customFormat="false" ht="15" hidden="false" customHeight="false" outlineLevel="0" collapsed="false">
      <c r="D209" s="4" t="n">
        <f aca="false">D208+1</f>
        <v>43673</v>
      </c>
      <c r="E209" s="5" t="n">
        <f aca="false">$B$5</f>
        <v>0.5</v>
      </c>
      <c r="F209" s="6" t="n">
        <f aca="false">D209+2415018.5+E209-$B$4/24</f>
        <v>2458692.25</v>
      </c>
      <c r="G209" s="7" t="n">
        <f aca="false">(F209-2451545)/36525</f>
        <v>0.195681040383299</v>
      </c>
      <c r="I209" s="0" t="n">
        <f aca="false">MOD(280.46646+G209*(36000.76983 + G209*0.0003032),360)</f>
        <v>125.134566543938</v>
      </c>
      <c r="J209" s="0" t="n">
        <f aca="false">357.52911+G209*(35999.05029 - 0.0001537*G209)</f>
        <v>7401.86071767257</v>
      </c>
      <c r="K209" s="0" t="n">
        <f aca="false">0.016708634-G209*(0.000042037+0.0000001267*G209)</f>
        <v>0.0167004033046269</v>
      </c>
      <c r="L209" s="0" t="n">
        <f aca="false">SIN(RADIANS(J209))*(1.914602-G209*(0.004817+0.000014*G209))+SIN(RADIANS(2*J209))*(0.019993-0.000101*G209)+SIN(RADIANS(3*J209))*0.000289</f>
        <v>-0.699012465824599</v>
      </c>
      <c r="M209" s="0" t="n">
        <f aca="false">I209+L209</f>
        <v>124.435554078114</v>
      </c>
      <c r="N209" s="0" t="n">
        <f aca="false">J209+L209</f>
        <v>7401.16170520674</v>
      </c>
      <c r="O209" s="0" t="n">
        <f aca="false">(1.000001018*(1-K209*K209))/(1+K209*COS(RADIANS(N209)))</f>
        <v>1.01553832801501</v>
      </c>
      <c r="P209" s="0" t="n">
        <f aca="false">M209-0.00569-0.00478*SIN(RADIANS(125.04-1934.136*G209))</f>
        <v>124.425282492729</v>
      </c>
      <c r="Q209" s="0" t="n">
        <f aca="false">23+(26+((21.448-G209*(46.815+G209*(0.00059-G209*0.001813))))/60)/60</f>
        <v>23.4367464397465</v>
      </c>
      <c r="R209" s="0" t="n">
        <f aca="false">Q209+0.00256*COS(RADIANS(125.04-1934.136*G209))</f>
        <v>23.4360165225431</v>
      </c>
      <c r="S209" s="0" t="n">
        <f aca="false">DEGREES(ATAN2(COS(RADIANS(P209)),COS(RADIANS(R209))*SIN(RADIANS(P209))))</f>
        <v>126.759191999176</v>
      </c>
      <c r="T209" s="0" t="n">
        <f aca="false">DEGREES(ASIN(SIN(RADIANS(R209))*SIN(RADIANS(P209))))</f>
        <v>19.1516043901479</v>
      </c>
      <c r="U209" s="0" t="n">
        <f aca="false">TAN(RADIANS(R209/2))*TAN(RADIANS(R209/2))</f>
        <v>0.0430221638908219</v>
      </c>
      <c r="V209" s="0" t="n">
        <f aca="false">4*DEGREES(U209*SIN(2*RADIANS(I209))-2*K209*SIN(RADIANS(J209))+4*K209*U209*SIN(RADIANS(J209))*COS(2*RADIANS(I209))-0.5*U209*U209*SIN(4*RADIANS(I209))-1.25*K209*K209*SIN(2*RADIANS(J209)))</f>
        <v>-6.53797634404271</v>
      </c>
      <c r="W209" s="0" t="n">
        <f aca="false">DEGREES(ACOS(COS(RADIANS(90.833))/(COS(RADIANS($B$2))*COS(RADIANS(T209)))-TAN(RADIANS($B$2))*TAN(RADIANS(T209))))</f>
        <v>100.262527164534</v>
      </c>
      <c r="X209" s="5" t="n">
        <f aca="false">(720-4*$B$3-V209+$B$4*60)/1440</f>
        <v>0.530834705794474</v>
      </c>
      <c r="Y209" s="5" t="n">
        <f aca="false">(X209*1440-W209*4)/1440</f>
        <v>0.252327685892991</v>
      </c>
      <c r="Z209" s="5" t="n">
        <f aca="false">(X209*1440+W209*4)/1440</f>
        <v>0.809341725695957</v>
      </c>
      <c r="AA209" s="0" t="n">
        <f aca="false">8*W209</f>
        <v>802.100217316271</v>
      </c>
      <c r="AB209" s="0" t="n">
        <f aca="false">MOD(E209*1440+V209+4*$B$3-60*$B$4,1440)</f>
        <v>675.598023655957</v>
      </c>
      <c r="AC209" s="0" t="n">
        <f aca="false">IF(AB209/4&lt;0,AB209/4+180,AB209/4-180)</f>
        <v>-11.1004940860107</v>
      </c>
      <c r="AD209" s="0" t="n">
        <f aca="false">DEGREES(ACOS(SIN(RADIANS($B$2))*SIN(RADIANS(T209))+COS(RADIANS($B$2))*COS(RADIANS(T209))*COS(RADIANS(AC209))))</f>
        <v>11.7785453770498</v>
      </c>
      <c r="AE209" s="0" t="n">
        <f aca="false">90-AD209</f>
        <v>78.2214546229502</v>
      </c>
      <c r="AF209" s="0" t="n">
        <f aca="false">IF(AE209&gt;85,0,IF(AE209&gt;5,58.1/TAN(RADIANS(AE209))-0.07/POWER(TAN(RADIANS(AE209)),3)+0.000086/POWER(TAN(RADIANS(AE209)),5),IF(AE209&gt;-0.575,1735+AE209*(-518.2+AE209*(103.4+AE209*(-12.79+AE209*0.711))),-20.772/TAN(RADIANS(AE209)))))/3600</f>
        <v>0.00336510673842463</v>
      </c>
      <c r="AG209" s="0" t="n">
        <f aca="false">AE209+AF209</f>
        <v>78.2248197296887</v>
      </c>
      <c r="AH209" s="0" t="n">
        <f aca="false">IF(AC209&gt;0,MOD(DEGREES(ACOS(((SIN(RADIANS($B$2))*COS(RADIANS(AD209)))-SIN(RADIANS(T209)))/(COS(RADIANS($B$2))*SIN(RADIANS(AD209)))))+180,360),MOD(540-DEGREES(ACOS(((SIN(RADIANS($B$2))*COS(RADIANS(AD209)))-SIN(RADIANS(T209)))/(COS(RADIANS($B$2))*SIN(RADIANS(AD209))))),360))</f>
        <v>117.00377710364</v>
      </c>
    </row>
    <row r="210" customFormat="false" ht="15" hidden="false" customHeight="false" outlineLevel="0" collapsed="false">
      <c r="D210" s="4" t="n">
        <f aca="false">D209+1</f>
        <v>43674</v>
      </c>
      <c r="E210" s="5" t="n">
        <f aca="false">$B$5</f>
        <v>0.5</v>
      </c>
      <c r="F210" s="6" t="n">
        <f aca="false">D210+2415018.5+E210-$B$4/24</f>
        <v>2458693.25</v>
      </c>
      <c r="G210" s="7" t="n">
        <f aca="false">(F210-2451545)/36525</f>
        <v>0.19570841889117</v>
      </c>
      <c r="I210" s="0" t="n">
        <f aca="false">MOD(280.46646+G210*(36000.76983 + G210*0.0003032),360)</f>
        <v>126.120213907352</v>
      </c>
      <c r="J210" s="0" t="n">
        <f aca="false">357.52911+G210*(35999.05029 - 0.0001537*G210)</f>
        <v>7402.84631795265</v>
      </c>
      <c r="K210" s="0" t="n">
        <f aca="false">0.016708634-G210*(0.000042037+0.0000001267*G210)</f>
        <v>0.0167004021523589</v>
      </c>
      <c r="L210" s="0" t="n">
        <f aca="false">SIN(RADIANS(J210))*(1.914602-G210*(0.004817+0.000014*G210))+SIN(RADIANS(2*J210))*(0.019993-0.000101*G210)+SIN(RADIANS(3*J210))*0.000289</f>
        <v>-0.72897452786675</v>
      </c>
      <c r="M210" s="0" t="n">
        <f aca="false">I210+L210</f>
        <v>125.391239379485</v>
      </c>
      <c r="N210" s="0" t="n">
        <f aca="false">J210+L210</f>
        <v>7402.11734342478</v>
      </c>
      <c r="O210" s="0" t="n">
        <f aca="false">(1.000001018*(1-K210*K210))/(1+K210*COS(RADIANS(N210)))</f>
        <v>1.01543237437537</v>
      </c>
      <c r="P210" s="0" t="n">
        <f aca="false">M210-0.00569-0.00478*SIN(RADIANS(125.04-1934.136*G210))</f>
        <v>125.380966536449</v>
      </c>
      <c r="Q210" s="0" t="n">
        <f aca="false">23+(26+((21.448-G210*(46.815+G210*(0.00059-G210*0.001813))))/60)/60</f>
        <v>23.4367460837116</v>
      </c>
      <c r="R210" s="0" t="n">
        <f aca="false">Q210+0.00256*COS(RADIANS(125.04-1934.136*G210))</f>
        <v>23.4360184346053</v>
      </c>
      <c r="S210" s="0" t="n">
        <f aca="false">DEGREES(ATAN2(COS(RADIANS(P210)),COS(RADIANS(R210))*SIN(RADIANS(P210))))</f>
        <v>127.740435660107</v>
      </c>
      <c r="T210" s="0" t="n">
        <f aca="false">DEGREES(ASIN(SIN(RADIANS(R210))*SIN(RADIANS(P210))))</f>
        <v>18.9215367603286</v>
      </c>
      <c r="U210" s="0" t="n">
        <f aca="false">TAN(RADIANS(R210/2))*TAN(RADIANS(R210/2))</f>
        <v>0.0430221711105206</v>
      </c>
      <c r="V210" s="0" t="n">
        <f aca="false">4*DEGREES(U210*SIN(2*RADIANS(I210))-2*K210*SIN(RADIANS(J210))+4*K210*U210*SIN(RADIANS(J210))*COS(2*RADIANS(I210))-0.5*U210*U210*SIN(4*RADIANS(I210))-1.25*K210*K210*SIN(2*RADIANS(J210)))</f>
        <v>-6.52037690911078</v>
      </c>
      <c r="W210" s="0" t="n">
        <f aca="false">DEGREES(ACOS(COS(RADIANS(90.833))/(COS(RADIANS($B$2))*COS(RADIANS(T210)))-TAN(RADIANS($B$2))*TAN(RADIANS(T210))))</f>
        <v>100.139742895103</v>
      </c>
      <c r="X210" s="5" t="n">
        <f aca="false">(720-4*$B$3-V210+$B$4*60)/1440</f>
        <v>0.53082248396466</v>
      </c>
      <c r="Y210" s="5" t="n">
        <f aca="false">(X210*1440-W210*4)/1440</f>
        <v>0.252656531478262</v>
      </c>
      <c r="Z210" s="5" t="n">
        <f aca="false">(X210*1440+W210*4)/1440</f>
        <v>0.808988436451058</v>
      </c>
      <c r="AA210" s="0" t="n">
        <f aca="false">8*W210</f>
        <v>801.117943160826</v>
      </c>
      <c r="AB210" s="0" t="n">
        <f aca="false">MOD(E210*1440+V210+4*$B$3-60*$B$4,1440)</f>
        <v>675.615623090889</v>
      </c>
      <c r="AC210" s="0" t="n">
        <f aca="false">IF(AB210/4&lt;0,AB210/4+180,AB210/4-180)</f>
        <v>-11.0960942272777</v>
      </c>
      <c r="AD210" s="0" t="n">
        <f aca="false">DEGREES(ACOS(SIN(RADIANS($B$2))*SIN(RADIANS(T210))+COS(RADIANS($B$2))*COS(RADIANS(T210))*COS(RADIANS(AC210))))</f>
        <v>11.8957483139383</v>
      </c>
      <c r="AE210" s="0" t="n">
        <f aca="false">90-AD210</f>
        <v>78.1042516860617</v>
      </c>
      <c r="AF210" s="0" t="n">
        <f aca="false">IF(AE210&gt;85,0,IF(AE210&gt;5,58.1/TAN(RADIANS(AE210))-0.07/POWER(TAN(RADIANS(AE210)),3)+0.000086/POWER(TAN(RADIANS(AE210)),5),IF(AE210&gt;-0.575,1735+AE210*(-518.2+AE210*(103.4+AE210*(-12.79+AE210*0.711))),-20.772/TAN(RADIANS(AE210)))))/3600</f>
        <v>0.00339956479873545</v>
      </c>
      <c r="AG210" s="0" t="n">
        <f aca="false">AE210+AF210</f>
        <v>78.1076512508605</v>
      </c>
      <c r="AH210" s="0" t="n">
        <f aca="false">IF(AC210&gt;0,MOD(DEGREES(ACOS(((SIN(RADIANS($B$2))*COS(RADIANS(AD210)))-SIN(RADIANS(T210)))/(COS(RADIANS($B$2))*SIN(RADIANS(AD210)))))+180,360),MOD(540-DEGREES(ACOS(((SIN(RADIANS($B$2))*COS(RADIANS(AD210)))-SIN(RADIANS(T210)))/(COS(RADIANS($B$2))*SIN(RADIANS(AD210))))),360))</f>
        <v>117.969135299023</v>
      </c>
    </row>
    <row r="211" customFormat="false" ht="15" hidden="false" customHeight="false" outlineLevel="0" collapsed="false">
      <c r="D211" s="4" t="n">
        <f aca="false">D210+1</f>
        <v>43675</v>
      </c>
      <c r="E211" s="5" t="n">
        <f aca="false">$B$5</f>
        <v>0.5</v>
      </c>
      <c r="F211" s="6" t="n">
        <f aca="false">D211+2415018.5+E211-$B$4/24</f>
        <v>2458694.25</v>
      </c>
      <c r="G211" s="7" t="n">
        <f aca="false">(F211-2451545)/36525</f>
        <v>0.195735797399042</v>
      </c>
      <c r="I211" s="0" t="n">
        <f aca="false">MOD(280.46646+G211*(36000.76983 + G211*0.0003032),360)</f>
        <v>127.105861270765</v>
      </c>
      <c r="J211" s="0" t="n">
        <f aca="false">357.52911+G211*(35999.05029 - 0.0001537*G211)</f>
        <v>7403.83191823272</v>
      </c>
      <c r="K211" s="0" t="n">
        <f aca="false">0.016708634-G211*(0.000042037+0.0000001267*G211)</f>
        <v>0.0167004010000907</v>
      </c>
      <c r="L211" s="0" t="n">
        <f aca="false">SIN(RADIANS(J211))*(1.914602-G211*(0.004817+0.000014*G211))+SIN(RADIANS(2*J211))*(0.019993-0.000101*G211)+SIN(RADIANS(3*J211))*0.000289</f>
        <v>-0.75873293197937</v>
      </c>
      <c r="M211" s="0" t="n">
        <f aca="false">I211+L211</f>
        <v>126.347128338785</v>
      </c>
      <c r="N211" s="0" t="n">
        <f aca="false">J211+L211</f>
        <v>7403.07318530074</v>
      </c>
      <c r="O211" s="0" t="n">
        <f aca="false">(1.000001018*(1-K211*K211))/(1+K211*COS(RADIANS(N211)))</f>
        <v>1.01532198079697</v>
      </c>
      <c r="P211" s="0" t="n">
        <f aca="false">M211-0.00569-0.00478*SIN(RADIANS(125.04-1934.136*G211))</f>
        <v>126.336854242011</v>
      </c>
      <c r="Q211" s="0" t="n">
        <f aca="false">23+(26+((21.448-G211*(46.815+G211*(0.00059-G211*0.001813))))/60)/60</f>
        <v>23.4367457276767</v>
      </c>
      <c r="R211" s="0" t="n">
        <f aca="false">Q211+0.00256*COS(RADIANS(125.04-1934.136*G211))</f>
        <v>23.4360203472891</v>
      </c>
      <c r="S211" s="0" t="n">
        <f aca="false">DEGREES(ATAN2(COS(RADIANS(P211)),COS(RADIANS(R211))*SIN(RADIANS(P211))))</f>
        <v>128.719159962382</v>
      </c>
      <c r="T211" s="0" t="n">
        <f aca="false">DEGREES(ASIN(SIN(RADIANS(R211))*SIN(RADIANS(P211))))</f>
        <v>18.6862779507826</v>
      </c>
      <c r="U211" s="0" t="n">
        <f aca="false">TAN(RADIANS(R211/2))*TAN(RADIANS(R211/2))</f>
        <v>0.0430221783325668</v>
      </c>
      <c r="V211" s="0" t="n">
        <f aca="false">4*DEGREES(U211*SIN(2*RADIANS(I211))-2*K211*SIN(RADIANS(J211))+4*K211*U211*SIN(RADIANS(J211))*COS(2*RADIANS(I211))-0.5*U211*U211*SIN(4*RADIANS(I211))-1.25*K211*K211*SIN(2*RADIANS(J211)))</f>
        <v>-6.49269118171613</v>
      </c>
      <c r="W211" s="0" t="n">
        <f aca="false">DEGREES(ACOS(COS(RADIANS(90.833))/(COS(RADIANS($B$2))*COS(RADIANS(T211)))-TAN(RADIANS($B$2))*TAN(RADIANS(T211))))</f>
        <v>100.014602033359</v>
      </c>
      <c r="X211" s="5" t="n">
        <f aca="false">(720-4*$B$3-V211+$B$4*60)/1440</f>
        <v>0.530803257765081</v>
      </c>
      <c r="Y211" s="5" t="n">
        <f aca="false">(X211*1440-W211*4)/1440</f>
        <v>0.252984918783527</v>
      </c>
      <c r="Z211" s="5" t="n">
        <f aca="false">(X211*1440+W211*4)/1440</f>
        <v>0.808621596746634</v>
      </c>
      <c r="AA211" s="0" t="n">
        <f aca="false">8*W211</f>
        <v>800.116816266876</v>
      </c>
      <c r="AB211" s="0" t="n">
        <f aca="false">MOD(E211*1440+V211+4*$B$3-60*$B$4,1440)</f>
        <v>675.643308818284</v>
      </c>
      <c r="AC211" s="0" t="n">
        <f aca="false">IF(AB211/4&lt;0,AB211/4+180,AB211/4-180)</f>
        <v>-11.089172795429</v>
      </c>
      <c r="AD211" s="0" t="n">
        <f aca="false">DEGREES(ACOS(SIN(RADIANS($B$2))*SIN(RADIANS(T211))+COS(RADIANS($B$2))*COS(RADIANS(T211))*COS(RADIANS(AC211))))</f>
        <v>12.0169890806841</v>
      </c>
      <c r="AE211" s="0" t="n">
        <f aca="false">90-AD211</f>
        <v>77.9830109193159</v>
      </c>
      <c r="AF211" s="0" t="n">
        <f aca="false">IF(AE211&gt;85,0,IF(AE211&gt;5,58.1/TAN(RADIANS(AE211))-0.07/POWER(TAN(RADIANS(AE211)),3)+0.000086/POWER(TAN(RADIANS(AE211)),5),IF(AE211&gt;-0.575,1735+AE211*(-518.2+AE211*(103.4+AE211*(-12.79+AE211*0.711))),-20.772/TAN(RADIANS(AE211)))))/3600</f>
        <v>0.00343524114316162</v>
      </c>
      <c r="AG211" s="0" t="n">
        <f aca="false">AE211+AF211</f>
        <v>77.986446160459</v>
      </c>
      <c r="AH211" s="0" t="n">
        <f aca="false">IF(AC211&gt;0,MOD(DEGREES(ACOS(((SIN(RADIANS($B$2))*COS(RADIANS(AD211)))-SIN(RADIANS(T211)))/(COS(RADIANS($B$2))*SIN(RADIANS(AD211)))))+180,360),MOD(540-DEGREES(ACOS(((SIN(RADIANS($B$2))*COS(RADIANS(AD211)))-SIN(RADIANS(T211)))/(COS(RADIANS($B$2))*SIN(RADIANS(AD211))))),360))</f>
        <v>118.94285944789</v>
      </c>
    </row>
    <row r="212" customFormat="false" ht="15" hidden="false" customHeight="false" outlineLevel="0" collapsed="false">
      <c r="D212" s="4" t="n">
        <f aca="false">D211+1</f>
        <v>43676</v>
      </c>
      <c r="E212" s="5" t="n">
        <f aca="false">$B$5</f>
        <v>0.5</v>
      </c>
      <c r="F212" s="6" t="n">
        <f aca="false">D212+2415018.5+E212-$B$4/24</f>
        <v>2458695.25</v>
      </c>
      <c r="G212" s="7" t="n">
        <f aca="false">(F212-2451545)/36525</f>
        <v>0.195763175906913</v>
      </c>
      <c r="I212" s="0" t="n">
        <f aca="false">MOD(280.46646+G212*(36000.76983 + G212*0.0003032),360)</f>
        <v>128.091508634178</v>
      </c>
      <c r="J212" s="0" t="n">
        <f aca="false">357.52911+G212*(35999.05029 - 0.0001537*G212)</f>
        <v>7404.8175185128</v>
      </c>
      <c r="K212" s="0" t="n">
        <f aca="false">0.016708634-G212*(0.000042037+0.0000001267*G212)</f>
        <v>0.0167003998478223</v>
      </c>
      <c r="L212" s="0" t="n">
        <f aca="false">SIN(RADIANS(J212))*(1.914602-G212*(0.004817+0.000014*G212))+SIN(RADIANS(2*J212))*(0.019993-0.000101*G212)+SIN(RADIANS(3*J212))*0.000289</f>
        <v>-0.788279279049962</v>
      </c>
      <c r="M212" s="0" t="n">
        <f aca="false">I212+L212</f>
        <v>127.303229355128</v>
      </c>
      <c r="N212" s="0" t="n">
        <f aca="false">J212+L212</f>
        <v>7404.02923923375</v>
      </c>
      <c r="O212" s="0" t="n">
        <f aca="false">(1.000001018*(1-K212*K212))/(1+K212*COS(RADIANS(N212)))</f>
        <v>1.01520717704095</v>
      </c>
      <c r="P212" s="0" t="n">
        <f aca="false">M212-0.00569-0.00478*SIN(RADIANS(125.04-1934.136*G212))</f>
        <v>127.292954008533</v>
      </c>
      <c r="Q212" s="0" t="n">
        <f aca="false">23+(26+((21.448-G212*(46.815+G212*(0.00059-G212*0.001813))))/60)/60</f>
        <v>23.4367453716419</v>
      </c>
      <c r="R212" s="0" t="n">
        <f aca="false">Q212+0.00256*COS(RADIANS(125.04-1934.136*G212))</f>
        <v>23.4360222605925</v>
      </c>
      <c r="S212" s="0" t="n">
        <f aca="false">DEGREES(ATAN2(COS(RADIANS(P212)),COS(RADIANS(R212))*SIN(RADIANS(P212))))</f>
        <v>129.695356851773</v>
      </c>
      <c r="T212" s="0" t="n">
        <f aca="false">DEGREES(ASIN(SIN(RADIANS(R212))*SIN(RADIANS(P212))))</f>
        <v>18.445905472133</v>
      </c>
      <c r="U212" s="0" t="n">
        <f aca="false">TAN(RADIANS(R212/2))*TAN(RADIANS(R212/2))</f>
        <v>0.0430221855569532</v>
      </c>
      <c r="V212" s="0" t="n">
        <f aca="false">4*DEGREES(U212*SIN(2*RADIANS(I212))-2*K212*SIN(RADIANS(J212))+4*K212*U212*SIN(RADIANS(J212))*COS(2*RADIANS(I212))-0.5*U212*U212*SIN(4*RADIANS(I212))-1.25*K212*K212*SIN(2*RADIANS(J212)))</f>
        <v>-6.4548881309205</v>
      </c>
      <c r="W212" s="0" t="n">
        <f aca="false">DEGREES(ACOS(COS(RADIANS(90.833))/(COS(RADIANS($B$2))*COS(RADIANS(T212)))-TAN(RADIANS($B$2))*TAN(RADIANS(T212))))</f>
        <v>99.8871662423596</v>
      </c>
      <c r="X212" s="5" t="n">
        <f aca="false">(720-4*$B$3-V212+$B$4*60)/1440</f>
        <v>0.530777005646473</v>
      </c>
      <c r="Y212" s="5" t="n">
        <f aca="false">(X212*1440-W212*4)/1440</f>
        <v>0.253312654973251</v>
      </c>
      <c r="Z212" s="5" t="n">
        <f aca="false">(X212*1440+W212*4)/1440</f>
        <v>0.808241356319694</v>
      </c>
      <c r="AA212" s="0" t="n">
        <f aca="false">8*W212</f>
        <v>799.097329938877</v>
      </c>
      <c r="AB212" s="0" t="n">
        <f aca="false">MOD(E212*1440+V212+4*$B$3-60*$B$4,1440)</f>
        <v>675.68111186908</v>
      </c>
      <c r="AC212" s="0" t="n">
        <f aca="false">IF(AB212/4&lt;0,AB212/4+180,AB212/4-180)</f>
        <v>-11.0797220327301</v>
      </c>
      <c r="AD212" s="0" t="n">
        <f aca="false">DEGREES(ACOS(SIN(RADIANS($B$2))*SIN(RADIANS(T212))+COS(RADIANS($B$2))*COS(RADIANS(T212))*COS(RADIANS(AC212))))</f>
        <v>12.1423899639832</v>
      </c>
      <c r="AE212" s="0" t="n">
        <f aca="false">90-AD212</f>
        <v>77.8576100360168</v>
      </c>
      <c r="AF212" s="0" t="n">
        <f aca="false">IF(AE212&gt;85,0,IF(AE212&gt;5,58.1/TAN(RADIANS(AE212))-0.07/POWER(TAN(RADIANS(AE212)),3)+0.000086/POWER(TAN(RADIANS(AE212)),5),IF(AE212&gt;-0.575,1735+AE212*(-518.2+AE212*(103.4+AE212*(-12.79+AE212*0.711))),-20.772/TAN(RADIANS(AE212)))))/3600</f>
        <v>0.00347217534948254</v>
      </c>
      <c r="AG212" s="0" t="n">
        <f aca="false">AE212+AF212</f>
        <v>77.8610822113663</v>
      </c>
      <c r="AH212" s="0" t="n">
        <f aca="false">IF(AC212&gt;0,MOD(DEGREES(ACOS(((SIN(RADIANS($B$2))*COS(RADIANS(AD212)))-SIN(RADIANS(T212)))/(COS(RADIANS($B$2))*SIN(RADIANS(AD212)))))+180,360),MOD(540-DEGREES(ACOS(((SIN(RADIANS($B$2))*COS(RADIANS(AD212)))-SIN(RADIANS(T212)))/(COS(RADIANS($B$2))*SIN(RADIANS(AD212))))),360))</f>
        <v>119.92373790289</v>
      </c>
    </row>
    <row r="213" customFormat="false" ht="15" hidden="false" customHeight="false" outlineLevel="0" collapsed="false">
      <c r="D213" s="4" t="n">
        <f aca="false">D212+1</f>
        <v>43677</v>
      </c>
      <c r="E213" s="5" t="n">
        <f aca="false">$B$5</f>
        <v>0.5</v>
      </c>
      <c r="F213" s="6" t="n">
        <f aca="false">D213+2415018.5+E213-$B$4/24</f>
        <v>2458696.25</v>
      </c>
      <c r="G213" s="7" t="n">
        <f aca="false">(F213-2451545)/36525</f>
        <v>0.195790554414784</v>
      </c>
      <c r="I213" s="0" t="n">
        <f aca="false">MOD(280.46646+G213*(36000.76983 + G213*0.0003032),360)</f>
        <v>129.077155997594</v>
      </c>
      <c r="J213" s="0" t="n">
        <f aca="false">357.52911+G213*(35999.05029 - 0.0001537*G213)</f>
        <v>7405.80311879288</v>
      </c>
      <c r="K213" s="0" t="n">
        <f aca="false">0.016708634-G213*(0.000042037+0.0000001267*G213)</f>
        <v>0.0167003986955537</v>
      </c>
      <c r="L213" s="0" t="n">
        <f aca="false">SIN(RADIANS(J213))*(1.914602-G213*(0.004817+0.000014*G213))+SIN(RADIANS(2*J213))*(0.019993-0.000101*G213)+SIN(RADIANS(3*J213))*0.000289</f>
        <v>-0.817605218931505</v>
      </c>
      <c r="M213" s="0" t="n">
        <f aca="false">I213+L213</f>
        <v>128.259550778662</v>
      </c>
      <c r="N213" s="0" t="n">
        <f aca="false">J213+L213</f>
        <v>7404.98551357395</v>
      </c>
      <c r="O213" s="0" t="n">
        <f aca="false">(1.000001018*(1-K213*K213))/(1+K213*COS(RADIANS(N213)))</f>
        <v>1.01508799407836</v>
      </c>
      <c r="P213" s="0" t="n">
        <f aca="false">M213-0.00569-0.00478*SIN(RADIANS(125.04-1934.136*G213))</f>
        <v>128.249274186162</v>
      </c>
      <c r="Q213" s="0" t="n">
        <f aca="false">23+(26+((21.448-G213*(46.815+G213*(0.00059-G213*0.001813))))/60)/60</f>
        <v>23.436745015607</v>
      </c>
      <c r="R213" s="0" t="n">
        <f aca="false">Q213+0.00256*COS(RADIANS(125.04-1934.136*G213))</f>
        <v>23.4360241745135</v>
      </c>
      <c r="S213" s="0" t="n">
        <f aca="false">DEGREES(ATAN2(COS(RADIANS(P213)),COS(RADIANS(R213))*SIN(RADIANS(P213))))</f>
        <v>130.669021516968</v>
      </c>
      <c r="T213" s="0" t="n">
        <f aca="false">DEGREES(ASIN(SIN(RADIANS(R213))*SIN(RADIANS(P213))))</f>
        <v>18.2004977384418</v>
      </c>
      <c r="U213" s="0" t="n">
        <f aca="false">TAN(RADIANS(R213/2))*TAN(RADIANS(R213/2))</f>
        <v>0.0430221927836724</v>
      </c>
      <c r="V213" s="0" t="n">
        <f aca="false">4*DEGREES(U213*SIN(2*RADIANS(I213))-2*K213*SIN(RADIANS(J213))+4*K213*U213*SIN(RADIANS(J213))*COS(2*RADIANS(I213))-0.5*U213*U213*SIN(4*RADIANS(I213))-1.25*K213*K213*SIN(2*RADIANS(J213)))</f>
        <v>-6.40695002832418</v>
      </c>
      <c r="W213" s="0" t="n">
        <f aca="false">DEGREES(ACOS(COS(RADIANS(90.833))/(COS(RADIANS($B$2))*COS(RADIANS(T213)))-TAN(RADIANS($B$2))*TAN(RADIANS(T213))))</f>
        <v>99.7574968750662</v>
      </c>
      <c r="X213" s="5" t="n">
        <f aca="false">(720-4*$B$3-V213+$B$4*60)/1440</f>
        <v>0.530743715297447</v>
      </c>
      <c r="Y213" s="5" t="n">
        <f aca="false">(X213*1440-W213*4)/1440</f>
        <v>0.253639557311152</v>
      </c>
      <c r="Z213" s="5" t="n">
        <f aca="false">(X213*1440+W213*4)/1440</f>
        <v>0.807847873283743</v>
      </c>
      <c r="AA213" s="0" t="n">
        <f aca="false">8*W213</f>
        <v>798.05997500053</v>
      </c>
      <c r="AB213" s="0" t="n">
        <f aca="false">MOD(E213*1440+V213+4*$B$3-60*$B$4,1440)</f>
        <v>675.729049971676</v>
      </c>
      <c r="AC213" s="0" t="n">
        <f aca="false">IF(AB213/4&lt;0,AB213/4+180,AB213/4-180)</f>
        <v>-11.0677375070811</v>
      </c>
      <c r="AD213" s="0" t="n">
        <f aca="false">DEGREES(ACOS(SIN(RADIANS($B$2))*SIN(RADIANS(T213))+COS(RADIANS($B$2))*COS(RADIANS(T213))*COS(RADIANS(AC213))))</f>
        <v>12.2720676674175</v>
      </c>
      <c r="AE213" s="0" t="n">
        <f aca="false">90-AD213</f>
        <v>77.7279323325825</v>
      </c>
      <c r="AF213" s="0" t="n">
        <f aca="false">IF(AE213&gt;85,0,IF(AE213&gt;5,58.1/TAN(RADIANS(AE213))-0.07/POWER(TAN(RADIANS(AE213)),3)+0.000086/POWER(TAN(RADIANS(AE213)),5),IF(AE213&gt;-0.575,1735+AE213*(-518.2+AE213*(103.4+AE213*(-12.79+AE213*0.711))),-20.772/TAN(RADIANS(AE213)))))/3600</f>
        <v>0.00351040567180069</v>
      </c>
      <c r="AG213" s="0" t="n">
        <f aca="false">AE213+AF213</f>
        <v>77.7314427382543</v>
      </c>
      <c r="AH213" s="0" t="n">
        <f aca="false">IF(AC213&gt;0,MOD(DEGREES(ACOS(((SIN(RADIANS($B$2))*COS(RADIANS(AD213)))-SIN(RADIANS(T213)))/(COS(RADIANS($B$2))*SIN(RADIANS(AD213)))))+180,360),MOD(540-DEGREES(ACOS(((SIN(RADIANS($B$2))*COS(RADIANS(AD213)))-SIN(RADIANS(T213)))/(COS(RADIANS($B$2))*SIN(RADIANS(AD213))))),360))</f>
        <v>120.910567119054</v>
      </c>
    </row>
    <row r="214" customFormat="false" ht="15" hidden="false" customHeight="false" outlineLevel="0" collapsed="false">
      <c r="D214" s="4" t="n">
        <f aca="false">D213+1</f>
        <v>43678</v>
      </c>
      <c r="E214" s="5" t="n">
        <f aca="false">$B$5</f>
        <v>0.5</v>
      </c>
      <c r="F214" s="6" t="n">
        <f aca="false">D214+2415018.5+E214-$B$4/24</f>
        <v>2458697.25</v>
      </c>
      <c r="G214" s="7" t="n">
        <f aca="false">(F214-2451545)/36525</f>
        <v>0.195817932922656</v>
      </c>
      <c r="I214" s="0" t="n">
        <f aca="false">MOD(280.46646+G214*(36000.76983 + G214*0.0003032),360)</f>
        <v>130.062803361007</v>
      </c>
      <c r="J214" s="0" t="n">
        <f aca="false">357.52911+G214*(35999.05029 - 0.0001537*G214)</f>
        <v>7406.78871907295</v>
      </c>
      <c r="K214" s="0" t="n">
        <f aca="false">0.016708634-G214*(0.000042037+0.0000001267*G214)</f>
        <v>0.0167003975432849</v>
      </c>
      <c r="L214" s="0" t="n">
        <f aca="false">SIN(RADIANS(J214))*(1.914602-G214*(0.004817+0.000014*G214))+SIN(RADIANS(2*J214))*(0.019993-0.000101*G214)+SIN(RADIANS(3*J214))*0.000289</f>
        <v>-0.846702452464299</v>
      </c>
      <c r="M214" s="0" t="n">
        <f aca="false">I214+L214</f>
        <v>129.216100908543</v>
      </c>
      <c r="N214" s="0" t="n">
        <f aca="false">J214+L214</f>
        <v>7405.94201662049</v>
      </c>
      <c r="O214" s="0" t="n">
        <f aca="false">(1.000001018*(1-K214*K214))/(1+K214*COS(RADIANS(N214)))</f>
        <v>1.01496446408422</v>
      </c>
      <c r="P214" s="0" t="n">
        <f aca="false">M214-0.00569-0.00478*SIN(RADIANS(125.04-1934.136*G214))</f>
        <v>129.205823074055</v>
      </c>
      <c r="Q214" s="0" t="n">
        <f aca="false">23+(26+((21.448-G214*(46.815+G214*(0.00059-G214*0.001813))))/60)/60</f>
        <v>23.4367446595722</v>
      </c>
      <c r="R214" s="0" t="n">
        <f aca="false">Q214+0.00256*COS(RADIANS(125.04-1934.136*G214))</f>
        <v>23.4360260890503</v>
      </c>
      <c r="S214" s="0" t="n">
        <f aca="false">DEGREES(ATAN2(COS(RADIANS(P214)),COS(RADIANS(R214))*SIN(RADIANS(P214))))</f>
        <v>131.64015235407</v>
      </c>
      <c r="T214" s="0" t="n">
        <f aca="false">DEGREES(ASIN(SIN(RADIANS(R214))*SIN(RADIANS(P214))))</f>
        <v>17.9501340144922</v>
      </c>
      <c r="U214" s="0" t="n">
        <f aca="false">TAN(RADIANS(R214/2))*TAN(RADIANS(R214/2))</f>
        <v>0.0430222000127172</v>
      </c>
      <c r="V214" s="0" t="n">
        <f aca="false">4*DEGREES(U214*SIN(2*RADIANS(I214))-2*K214*SIN(RADIANS(J214))+4*K214*U214*SIN(RADIANS(J214))*COS(2*RADIANS(I214))-0.5*U214*U214*SIN(4*RADIANS(I214))-1.25*K214*K214*SIN(2*RADIANS(J214)))</f>
        <v>-6.34887229756545</v>
      </c>
      <c r="W214" s="0" t="n">
        <f aca="false">DEGREES(ACOS(COS(RADIANS(90.833))/(COS(RADIANS($B$2))*COS(RADIANS(T214)))-TAN(RADIANS($B$2))*TAN(RADIANS(T214))))</f>
        <v>99.6256549008828</v>
      </c>
      <c r="X214" s="5" t="n">
        <f aca="false">(720-4*$B$3-V214+$B$4*60)/1440</f>
        <v>0.530703383539976</v>
      </c>
      <c r="Y214" s="5" t="n">
        <f aca="false">(X214*1440-W214*4)/1440</f>
        <v>0.253965453259746</v>
      </c>
      <c r="Z214" s="5" t="n">
        <f aca="false">(X214*1440+W214*4)/1440</f>
        <v>0.807441313820206</v>
      </c>
      <c r="AA214" s="0" t="n">
        <f aca="false">8*W214</f>
        <v>797.005239207063</v>
      </c>
      <c r="AB214" s="0" t="n">
        <f aca="false">MOD(E214*1440+V214+4*$B$3-60*$B$4,1440)</f>
        <v>675.787127702435</v>
      </c>
      <c r="AC214" s="0" t="n">
        <f aca="false">IF(AB214/4&lt;0,AB214/4+180,AB214/4-180)</f>
        <v>-11.0532180743913</v>
      </c>
      <c r="AD214" s="0" t="n">
        <f aca="false">DEGREES(ACOS(SIN(RADIANS($B$2))*SIN(RADIANS(T214))+COS(RADIANS($B$2))*COS(RADIANS(T214))*COS(RADIANS(AC214))))</f>
        <v>12.4061328469965</v>
      </c>
      <c r="AE214" s="0" t="n">
        <f aca="false">90-AD214</f>
        <v>77.5938671530035</v>
      </c>
      <c r="AF214" s="0" t="n">
        <f aca="false">IF(AE214&gt;85,0,IF(AE214&gt;5,58.1/TAN(RADIANS(AE214))-0.07/POWER(TAN(RADIANS(AE214)),3)+0.000086/POWER(TAN(RADIANS(AE214)),5),IF(AE214&gt;-0.575,1735+AE214*(-518.2+AE214*(103.4+AE214*(-12.79+AE214*0.711))),-20.772/TAN(RADIANS(AE214)))))/3600</f>
        <v>0.00354996891754697</v>
      </c>
      <c r="AG214" s="0" t="n">
        <f aca="false">AE214+AF214</f>
        <v>77.5974171219211</v>
      </c>
      <c r="AH214" s="0" t="n">
        <f aca="false">IF(AC214&gt;0,MOD(DEGREES(ACOS(((SIN(RADIANS($B$2))*COS(RADIANS(AD214)))-SIN(RADIANS(T214)))/(COS(RADIANS($B$2))*SIN(RADIANS(AD214)))))+180,360),MOD(540-DEGREES(ACOS(((SIN(RADIANS($B$2))*COS(RADIANS(AD214)))-SIN(RADIANS(T214)))/(COS(RADIANS($B$2))*SIN(RADIANS(AD214))))),360))</f>
        <v>121.902155406083</v>
      </c>
    </row>
    <row r="215" customFormat="false" ht="15" hidden="false" customHeight="false" outlineLevel="0" collapsed="false">
      <c r="D215" s="4" t="n">
        <f aca="false">D214+1</f>
        <v>43679</v>
      </c>
      <c r="E215" s="5" t="n">
        <f aca="false">$B$5</f>
        <v>0.5</v>
      </c>
      <c r="F215" s="6" t="n">
        <f aca="false">D215+2415018.5+E215-$B$4/24</f>
        <v>2458698.25</v>
      </c>
      <c r="G215" s="7" t="n">
        <f aca="false">(F215-2451545)/36525</f>
        <v>0.195845311430527</v>
      </c>
      <c r="I215" s="0" t="n">
        <f aca="false">MOD(280.46646+G215*(36000.76983 + G215*0.0003032),360)</f>
        <v>131.048450724424</v>
      </c>
      <c r="J215" s="0" t="n">
        <f aca="false">357.52911+G215*(35999.05029 - 0.0001537*G215)</f>
        <v>7407.77431935303</v>
      </c>
      <c r="K215" s="0" t="n">
        <f aca="false">0.016708634-G215*(0.000042037+0.0000001267*G215)</f>
        <v>0.016700396391016</v>
      </c>
      <c r="L215" s="0" t="n">
        <f aca="false">SIN(RADIANS(J215))*(1.914602-G215*(0.004817+0.000014*G215))+SIN(RADIANS(2*J215))*(0.019993-0.000101*G215)+SIN(RADIANS(3*J215))*0.000289</f>
        <v>-0.875562733496422</v>
      </c>
      <c r="M215" s="0" t="n">
        <f aca="false">I215+L215</f>
        <v>130.172887990927</v>
      </c>
      <c r="N215" s="0" t="n">
        <f aca="false">J215+L215</f>
        <v>7406.89875661954</v>
      </c>
      <c r="O215" s="0" t="n">
        <f aca="false">(1.000001018*(1-K215*K215))/(1+K215*COS(RADIANS(N215)))</f>
        <v>1.01483662043143</v>
      </c>
      <c r="P215" s="0" t="n">
        <f aca="false">M215-0.00569-0.00478*SIN(RADIANS(125.04-1934.136*G215))</f>
        <v>130.162608918371</v>
      </c>
      <c r="Q215" s="0" t="n">
        <f aca="false">23+(26+((21.448-G215*(46.815+G215*(0.00059-G215*0.001813))))/60)/60</f>
        <v>23.4367443035373</v>
      </c>
      <c r="R215" s="0" t="n">
        <f aca="false">Q215+0.00256*COS(RADIANS(125.04-1934.136*G215))</f>
        <v>23.4360280042008</v>
      </c>
      <c r="S215" s="0" t="n">
        <f aca="false">DEGREES(ATAN2(COS(RADIANS(P215)),COS(RADIANS(R215))*SIN(RADIANS(P215))))</f>
        <v>132.608750927204</v>
      </c>
      <c r="T215" s="0" t="n">
        <f aca="false">DEGREES(ASIN(SIN(RADIANS(R215))*SIN(RADIANS(P215))))</f>
        <v>17.6948943646488</v>
      </c>
      <c r="U215" s="0" t="n">
        <f aca="false">TAN(RADIANS(R215/2))*TAN(RADIANS(R215/2))</f>
        <v>0.0430222072440803</v>
      </c>
      <c r="V215" s="0" t="n">
        <f aca="false">4*DEGREES(U215*SIN(2*RADIANS(I215))-2*K215*SIN(RADIANS(J215))+4*K215*U215*SIN(RADIANS(J215))*COS(2*RADIANS(I215))-0.5*U215*U215*SIN(4*RADIANS(I215))-1.25*K215*K215*SIN(2*RADIANS(J215)))</f>
        <v>-6.28066334359358</v>
      </c>
      <c r="W215" s="0" t="n">
        <f aca="false">DEGREES(ACOS(COS(RADIANS(90.833))/(COS(RADIANS($B$2))*COS(RADIANS(T215)))-TAN(RADIANS($B$2))*TAN(RADIANS(T215))))</f>
        <v>99.4917008364987</v>
      </c>
      <c r="X215" s="5" t="n">
        <f aca="false">(720-4*$B$3-V215+$B$4*60)/1440</f>
        <v>0.530656016210829</v>
      </c>
      <c r="Y215" s="5" t="n">
        <f aca="false">(X215*1440-W215*4)/1440</f>
        <v>0.254290180553888</v>
      </c>
      <c r="Z215" s="5" t="n">
        <f aca="false">(X215*1440+W215*4)/1440</f>
        <v>0.80702185186777</v>
      </c>
      <c r="AA215" s="0" t="n">
        <f aca="false">8*W215</f>
        <v>795.93360669199</v>
      </c>
      <c r="AB215" s="0" t="n">
        <f aca="false">MOD(E215*1440+V215+4*$B$3-60*$B$4,1440)</f>
        <v>675.855336656407</v>
      </c>
      <c r="AC215" s="0" t="n">
        <f aca="false">IF(AB215/4&lt;0,AB215/4+180,AB215/4-180)</f>
        <v>-11.0361658358984</v>
      </c>
      <c r="AD215" s="0" t="n">
        <f aca="false">DEGREES(ACOS(SIN(RADIANS($B$2))*SIN(RADIANS(T215))+COS(RADIANS($B$2))*COS(RADIANS(T215))*COS(RADIANS(AC215))))</f>
        <v>12.544689689293</v>
      </c>
      <c r="AE215" s="0" t="n">
        <f aca="false">90-AD215</f>
        <v>77.455310310707</v>
      </c>
      <c r="AF215" s="0" t="n">
        <f aca="false">IF(AE215&gt;85,0,IF(AE215&gt;5,58.1/TAN(RADIANS(AE215))-0.07/POWER(TAN(RADIANS(AE215)),3)+0.000086/POWER(TAN(RADIANS(AE215)),5),IF(AE215&gt;-0.575,1735+AE215*(-518.2+AE215*(103.4+AE215*(-12.79+AE215*0.711))),-20.772/TAN(RADIANS(AE215)))))/3600</f>
        <v>0.00359090033652799</v>
      </c>
      <c r="AG215" s="0" t="n">
        <f aca="false">AE215+AF215</f>
        <v>77.4589012110436</v>
      </c>
      <c r="AH215" s="0" t="n">
        <f aca="false">IF(AC215&gt;0,MOD(DEGREES(ACOS(((SIN(RADIANS($B$2))*COS(RADIANS(AD215)))-SIN(RADIANS(T215)))/(COS(RADIANS($B$2))*SIN(RADIANS(AD215)))))+180,360),MOD(540-DEGREES(ACOS(((SIN(RADIANS($B$2))*COS(RADIANS(AD215)))-SIN(RADIANS(T215)))/(COS(RADIANS($B$2))*SIN(RADIANS(AD215))))),360))</f>
        <v>122.897326684217</v>
      </c>
    </row>
    <row r="216" customFormat="false" ht="15" hidden="false" customHeight="false" outlineLevel="0" collapsed="false">
      <c r="D216" s="4" t="n">
        <f aca="false">D215+1</f>
        <v>43680</v>
      </c>
      <c r="E216" s="5" t="n">
        <f aca="false">$B$5</f>
        <v>0.5</v>
      </c>
      <c r="F216" s="6" t="n">
        <f aca="false">D216+2415018.5+E216-$B$4/24</f>
        <v>2458699.25</v>
      </c>
      <c r="G216" s="7" t="n">
        <f aca="false">(F216-2451545)/36525</f>
        <v>0.195872689938398</v>
      </c>
      <c r="I216" s="0" t="n">
        <f aca="false">MOD(280.46646+G216*(36000.76983 + G216*0.0003032),360)</f>
        <v>132.03409808784</v>
      </c>
      <c r="J216" s="0" t="n">
        <f aca="false">357.52911+G216*(35999.05029 - 0.0001537*G216)</f>
        <v>7408.75991963311</v>
      </c>
      <c r="K216" s="0" t="n">
        <f aca="false">0.016708634-G216*(0.000042037+0.0000001267*G216)</f>
        <v>0.0167003952387468</v>
      </c>
      <c r="L216" s="0" t="n">
        <f aca="false">SIN(RADIANS(J216))*(1.914602-G216*(0.004817+0.000014*G216))+SIN(RADIANS(2*J216))*(0.019993-0.000101*G216)+SIN(RADIANS(3*J216))*0.000289</f>
        <v>-0.904177870903193</v>
      </c>
      <c r="M216" s="0" t="n">
        <f aca="false">I216+L216</f>
        <v>131.129920216937</v>
      </c>
      <c r="N216" s="0" t="n">
        <f aca="false">J216+L216</f>
        <v>7407.8557417622</v>
      </c>
      <c r="O216" s="0" t="n">
        <f aca="false">(1.000001018*(1-K216*K216))/(1+K216*COS(RADIANS(N216)))</f>
        <v>1.01470449768432</v>
      </c>
      <c r="P216" s="0" t="n">
        <f aca="false">M216-0.00569-0.00478*SIN(RADIANS(125.04-1934.136*G216))</f>
        <v>131.119639910232</v>
      </c>
      <c r="Q216" s="0" t="n">
        <f aca="false">23+(26+((21.448-G216*(46.815+G216*(0.00059-G216*0.001813))))/60)/60</f>
        <v>23.4367439475025</v>
      </c>
      <c r="R216" s="0" t="n">
        <f aca="false">Q216+0.00256*COS(RADIANS(125.04-1934.136*G216))</f>
        <v>23.4360299199632</v>
      </c>
      <c r="S216" s="0" t="n">
        <f aca="false">DEGREES(ATAN2(COS(RADIANS(P216)),COS(RADIANS(R216))*SIN(RADIANS(P216))))</f>
        <v>133.574821925469</v>
      </c>
      <c r="T216" s="0" t="n">
        <f aca="false">DEGREES(ASIN(SIN(RADIANS(R216))*SIN(RADIANS(P216))))</f>
        <v>17.4348596033788</v>
      </c>
      <c r="U216" s="0" t="n">
        <f aca="false">TAN(RADIANS(R216/2))*TAN(RADIANS(R216/2))</f>
        <v>0.0430222144777543</v>
      </c>
      <c r="V216" s="0" t="n">
        <f aca="false">4*DEGREES(U216*SIN(2*RADIANS(I216))-2*K216*SIN(RADIANS(J216))+4*K216*U216*SIN(RADIANS(J216))*COS(2*RADIANS(I216))-0.5*U216*U216*SIN(4*RADIANS(I216))-1.25*K216*K216*SIN(2*RADIANS(J216)))</f>
        <v>-6.20234436291124</v>
      </c>
      <c r="W216" s="0" t="n">
        <f aca="false">DEGREES(ACOS(COS(RADIANS(90.833))/(COS(RADIANS($B$2))*COS(RADIANS(T216)))-TAN(RADIANS($B$2))*TAN(RADIANS(T216))))</f>
        <v>99.3556946810873</v>
      </c>
      <c r="X216" s="5" t="n">
        <f aca="false">(720-4*$B$3-V216+$B$4*60)/1440</f>
        <v>0.530601628029799</v>
      </c>
      <c r="Y216" s="5" t="n">
        <f aca="false">(X216*1440-W216*4)/1440</f>
        <v>0.254613587249001</v>
      </c>
      <c r="Z216" s="5" t="n">
        <f aca="false">(X216*1440+W216*4)/1440</f>
        <v>0.806589668810598</v>
      </c>
      <c r="AA216" s="0" t="n">
        <f aca="false">8*W216</f>
        <v>794.845557448699</v>
      </c>
      <c r="AB216" s="0" t="n">
        <f aca="false">MOD(E216*1440+V216+4*$B$3-60*$B$4,1440)</f>
        <v>675.933655637089</v>
      </c>
      <c r="AC216" s="0" t="n">
        <f aca="false">IF(AB216/4&lt;0,AB216/4+180,AB216/4-180)</f>
        <v>-11.0165860907278</v>
      </c>
      <c r="AD216" s="0" t="n">
        <f aca="false">DEGREES(ACOS(SIN(RADIANS($B$2))*SIN(RADIANS(T216))+COS(RADIANS($B$2))*COS(RADIANS(T216))*COS(RADIANS(AC216))))</f>
        <v>12.6878355344162</v>
      </c>
      <c r="AE216" s="0" t="n">
        <f aca="false">90-AD216</f>
        <v>77.3121644655838</v>
      </c>
      <c r="AF216" s="0" t="n">
        <f aca="false">IF(AE216&gt;85,0,IF(AE216&gt;5,58.1/TAN(RADIANS(AE216))-0.07/POWER(TAN(RADIANS(AE216)),3)+0.000086/POWER(TAN(RADIANS(AE216)),5),IF(AE216&gt;-0.575,1735+AE216*(-518.2+AE216*(103.4+AE216*(-12.79+AE216*0.711))),-20.772/TAN(RADIANS(AE216)))))/3600</f>
        <v>0.00363323352260424</v>
      </c>
      <c r="AG216" s="0" t="n">
        <f aca="false">AE216+AF216</f>
        <v>77.3157976991064</v>
      </c>
      <c r="AH216" s="0" t="n">
        <f aca="false">IF(AC216&gt;0,MOD(DEGREES(ACOS(((SIN(RADIANS($B$2))*COS(RADIANS(AD216)))-SIN(RADIANS(T216)))/(COS(RADIANS($B$2))*SIN(RADIANS(AD216)))))+180,360),MOD(540-DEGREES(ACOS(((SIN(RADIANS($B$2))*COS(RADIANS(AD216)))-SIN(RADIANS(T216)))/(COS(RADIANS($B$2))*SIN(RADIANS(AD216))))),360))</f>
        <v>123.894924195471</v>
      </c>
    </row>
    <row r="217" customFormat="false" ht="15" hidden="false" customHeight="false" outlineLevel="0" collapsed="false">
      <c r="D217" s="4" t="n">
        <f aca="false">D216+1</f>
        <v>43681</v>
      </c>
      <c r="E217" s="5" t="n">
        <f aca="false">$B$5</f>
        <v>0.5</v>
      </c>
      <c r="F217" s="6" t="n">
        <f aca="false">D217+2415018.5+E217-$B$4/24</f>
        <v>2458700.25</v>
      </c>
      <c r="G217" s="7" t="n">
        <f aca="false">(F217-2451545)/36525</f>
        <v>0.19590006844627</v>
      </c>
      <c r="I217" s="0" t="n">
        <f aca="false">MOD(280.46646+G217*(36000.76983 + G217*0.0003032),360)</f>
        <v>133.019745451256</v>
      </c>
      <c r="J217" s="0" t="n">
        <f aca="false">357.52911+G217*(35999.05029 - 0.0001537*G217)</f>
        <v>7409.74551991318</v>
      </c>
      <c r="K217" s="0" t="n">
        <f aca="false">0.016708634-G217*(0.000042037+0.0000001267*G217)</f>
        <v>0.0167003940864775</v>
      </c>
      <c r="L217" s="0" t="n">
        <f aca="false">SIN(RADIANS(J217))*(1.914602-G217*(0.004817+0.000014*G217))+SIN(RADIANS(2*J217))*(0.019993-0.000101*G217)+SIN(RADIANS(3*J217))*0.000289</f>
        <v>-0.932539730606267</v>
      </c>
      <c r="M217" s="0" t="n">
        <f aca="false">I217+L217</f>
        <v>132.08720572065</v>
      </c>
      <c r="N217" s="0" t="n">
        <f aca="false">J217+L217</f>
        <v>7408.81298018258</v>
      </c>
      <c r="O217" s="0" t="n">
        <f aca="false">(1.000001018*(1-K217*K217))/(1+K217*COS(RADIANS(N217)))</f>
        <v>1.01456813159204</v>
      </c>
      <c r="P217" s="0" t="n">
        <f aca="false">M217-0.00569-0.00478*SIN(RADIANS(125.04-1934.136*G217))</f>
        <v>132.076924183718</v>
      </c>
      <c r="Q217" s="0" t="n">
        <f aca="false">23+(26+((21.448-G217*(46.815+G217*(0.00059-G217*0.001813))))/60)/60</f>
        <v>23.4367435914676</v>
      </c>
      <c r="R217" s="0" t="n">
        <f aca="false">Q217+0.00256*COS(RADIANS(125.04-1934.136*G217))</f>
        <v>23.4360318363355</v>
      </c>
      <c r="S217" s="0" t="n">
        <f aca="false">DEGREES(ATAN2(COS(RADIANS(P217)),COS(RADIANS(R217))*SIN(RADIANS(P217))))</f>
        <v>134.538373116575</v>
      </c>
      <c r="T217" s="0" t="n">
        <f aca="false">DEGREES(ASIN(SIN(RADIANS(R217))*SIN(RADIANS(P217))))</f>
        <v>17.1701112474813</v>
      </c>
      <c r="U217" s="0" t="n">
        <f aca="false">TAN(RADIANS(R217/2))*TAN(RADIANS(R217/2))</f>
        <v>0.0430222217137319</v>
      </c>
      <c r="V217" s="0" t="n">
        <f aca="false">4*DEGREES(U217*SIN(2*RADIANS(I217))-2*K217*SIN(RADIANS(J217))+4*K217*U217*SIN(RADIANS(J217))*COS(2*RADIANS(I217))-0.5*U217*U217*SIN(4*RADIANS(I217))-1.25*K217*K217*SIN(2*RADIANS(J217)))</f>
        <v>-6.11394913603274</v>
      </c>
      <c r="W217" s="0" t="n">
        <f aca="false">DEGREES(ACOS(COS(RADIANS(90.833))/(COS(RADIANS($B$2))*COS(RADIANS(T217)))-TAN(RADIANS($B$2))*TAN(RADIANS(T217))))</f>
        <v>99.2176958558709</v>
      </c>
      <c r="X217" s="5" t="n">
        <f aca="false">(720-4*$B$3-V217+$B$4*60)/1440</f>
        <v>0.530540242455578</v>
      </c>
      <c r="Y217" s="5" t="n">
        <f aca="false">(X217*1440-W217*4)/1440</f>
        <v>0.254935531744826</v>
      </c>
      <c r="Z217" s="5" t="n">
        <f aca="false">(X217*1440+W217*4)/1440</f>
        <v>0.806144953166331</v>
      </c>
      <c r="AA217" s="0" t="n">
        <f aca="false">8*W217</f>
        <v>793.741566846967</v>
      </c>
      <c r="AB217" s="0" t="n">
        <f aca="false">MOD(E217*1440+V217+4*$B$3-60*$B$4,1440)</f>
        <v>676.022050863967</v>
      </c>
      <c r="AC217" s="0" t="n">
        <f aca="false">IF(AB217/4&lt;0,AB217/4+180,AB217/4-180)</f>
        <v>-10.9944872840082</v>
      </c>
      <c r="AD217" s="0" t="n">
        <f aca="false">DEGREES(ACOS(SIN(RADIANS($B$2))*SIN(RADIANS(T217))+COS(RADIANS($B$2))*COS(RADIANS(T217))*COS(RADIANS(AC217))))</f>
        <v>12.8356605455601</v>
      </c>
      <c r="AE217" s="0" t="n">
        <f aca="false">90-AD217</f>
        <v>77.1643394544399</v>
      </c>
      <c r="AF217" s="0" t="n">
        <f aca="false">IF(AE217&gt;85,0,IF(AE217&gt;5,58.1/TAN(RADIANS(AE217))-0.07/POWER(TAN(RADIANS(AE217)),3)+0.000086/POWER(TAN(RADIANS(AE217)),5),IF(AE217&gt;-0.575,1735+AE217*(-518.2+AE217*(103.4+AE217*(-12.79+AE217*0.711))),-20.772/TAN(RADIANS(AE217)))))/3600</f>
        <v>0.00367700032844369</v>
      </c>
      <c r="AG217" s="0" t="n">
        <f aca="false">AE217+AF217</f>
        <v>77.1680164547684</v>
      </c>
      <c r="AH217" s="0" t="n">
        <f aca="false">IF(AC217&gt;0,MOD(DEGREES(ACOS(((SIN(RADIANS($B$2))*COS(RADIANS(AD217)))-SIN(RADIANS(T217)))/(COS(RADIANS($B$2))*SIN(RADIANS(AD217)))))+180,360),MOD(540-DEGREES(ACOS(((SIN(RADIANS($B$2))*COS(RADIANS(AD217)))-SIN(RADIANS(T217)))/(COS(RADIANS($B$2))*SIN(RADIANS(AD217))))),360))</f>
        <v>124.893814123214</v>
      </c>
    </row>
    <row r="218" customFormat="false" ht="15" hidden="false" customHeight="false" outlineLevel="0" collapsed="false">
      <c r="D218" s="4" t="n">
        <f aca="false">D217+1</f>
        <v>43682</v>
      </c>
      <c r="E218" s="5" t="n">
        <f aca="false">$B$5</f>
        <v>0.5</v>
      </c>
      <c r="F218" s="6" t="n">
        <f aca="false">D218+2415018.5+E218-$B$4/24</f>
        <v>2458701.25</v>
      </c>
      <c r="G218" s="7" t="n">
        <f aca="false">(F218-2451545)/36525</f>
        <v>0.195927446954141</v>
      </c>
      <c r="I218" s="0" t="n">
        <f aca="false">MOD(280.46646+G218*(36000.76983 + G218*0.0003032),360)</f>
        <v>134.005392814674</v>
      </c>
      <c r="J218" s="0" t="n">
        <f aca="false">357.52911+G218*(35999.05029 - 0.0001537*G218)</f>
        <v>7410.73112019326</v>
      </c>
      <c r="K218" s="0" t="n">
        <f aca="false">0.016708634-G218*(0.000042037+0.0000001267*G218)</f>
        <v>0.016700392934208</v>
      </c>
      <c r="L218" s="0" t="n">
        <f aca="false">SIN(RADIANS(J218))*(1.914602-G218*(0.004817+0.000014*G218))+SIN(RADIANS(2*J218))*(0.019993-0.000101*G218)+SIN(RADIANS(3*J218))*0.000289</f>
        <v>-0.960640237590277</v>
      </c>
      <c r="M218" s="0" t="n">
        <f aca="false">I218+L218</f>
        <v>133.044752577083</v>
      </c>
      <c r="N218" s="0" t="n">
        <f aca="false">J218+L218</f>
        <v>7409.77047995567</v>
      </c>
      <c r="O218" s="0" t="n">
        <f aca="false">(1.000001018*(1-K218*K218))/(1+K218*COS(RADIANS(N218)))</f>
        <v>1.01442755908167</v>
      </c>
      <c r="P218" s="0" t="n">
        <f aca="false">M218-0.00569-0.00478*SIN(RADIANS(125.04-1934.136*G218))</f>
        <v>133.034469813846</v>
      </c>
      <c r="Q218" s="0" t="n">
        <f aca="false">23+(26+((21.448-G218*(46.815+G218*(0.00059-G218*0.001813))))/60)/60</f>
        <v>23.4367432354328</v>
      </c>
      <c r="R218" s="0" t="n">
        <f aca="false">Q218+0.00256*COS(RADIANS(125.04-1934.136*G218))</f>
        <v>23.4360337533158</v>
      </c>
      <c r="S218" s="0" t="n">
        <f aca="false">DEGREES(ATAN2(COS(RADIANS(P218)),COS(RADIANS(R218))*SIN(RADIANS(P218))))</f>
        <v>135.499415297413</v>
      </c>
      <c r="T218" s="0" t="n">
        <f aca="false">DEGREES(ASIN(SIN(RADIANS(R218))*SIN(RADIANS(P218))))</f>
        <v>16.9007314700898</v>
      </c>
      <c r="U218" s="0" t="n">
        <f aca="false">TAN(RADIANS(R218/2))*TAN(RADIANS(R218/2))</f>
        <v>0.0430222289520057</v>
      </c>
      <c r="V218" s="0" t="n">
        <f aca="false">4*DEGREES(U218*SIN(2*RADIANS(I218))-2*K218*SIN(RADIANS(J218))+4*K218*U218*SIN(RADIANS(J218))*COS(2*RADIANS(I218))-0.5*U218*U218*SIN(4*RADIANS(I218))-1.25*K218*K218*SIN(2*RADIANS(J218)))</f>
        <v>-6.01552380344898</v>
      </c>
      <c r="W218" s="0" t="n">
        <f aca="false">DEGREES(ACOS(COS(RADIANS(90.833))/(COS(RADIANS($B$2))*COS(RADIANS(T218)))-TAN(RADIANS($B$2))*TAN(RADIANS(T218))))</f>
        <v>99.0777631480552</v>
      </c>
      <c r="X218" s="5" t="n">
        <f aca="false">(720-4*$B$3-V218+$B$4*60)/1440</f>
        <v>0.530471891530173</v>
      </c>
      <c r="Y218" s="5" t="n">
        <f aca="false">(X218*1440-W218*4)/1440</f>
        <v>0.255255882785575</v>
      </c>
      <c r="Z218" s="5" t="n">
        <f aca="false">(X218*1440+W218*4)/1440</f>
        <v>0.805687900274771</v>
      </c>
      <c r="AA218" s="0" t="n">
        <f aca="false">8*W218</f>
        <v>792.622105184442</v>
      </c>
      <c r="AB218" s="0" t="n">
        <f aca="false">MOD(E218*1440+V218+4*$B$3-60*$B$4,1440)</f>
        <v>676.120476196551</v>
      </c>
      <c r="AC218" s="0" t="n">
        <f aca="false">IF(AB218/4&lt;0,AB218/4+180,AB218/4-180)</f>
        <v>-10.9698809508623</v>
      </c>
      <c r="AD218" s="0" t="n">
        <f aca="false">DEGREES(ACOS(SIN(RADIANS($B$2))*SIN(RADIANS(T218))+COS(RADIANS($B$2))*COS(RADIANS(T218))*COS(RADIANS(AC218))))</f>
        <v>12.9882474263005</v>
      </c>
      <c r="AE218" s="0" t="n">
        <f aca="false">90-AD218</f>
        <v>77.0117525736995</v>
      </c>
      <c r="AF218" s="0" t="n">
        <f aca="false">IF(AE218&gt;85,0,IF(AE218&gt;5,58.1/TAN(RADIANS(AE218))-0.07/POWER(TAN(RADIANS(AE218)),3)+0.000086/POWER(TAN(RADIANS(AE218)),5),IF(AE218&gt;-0.575,1735+AE218*(-518.2+AE218*(103.4+AE218*(-12.79+AE218*0.711))),-20.772/TAN(RADIANS(AE218)))))/3600</f>
        <v>0.00372223079363449</v>
      </c>
      <c r="AG218" s="0" t="n">
        <f aca="false">AE218+AF218</f>
        <v>77.0154748044931</v>
      </c>
      <c r="AH218" s="0" t="n">
        <f aca="false">IF(AC218&gt;0,MOD(DEGREES(ACOS(((SIN(RADIANS($B$2))*COS(RADIANS(AD218)))-SIN(RADIANS(T218)))/(COS(RADIANS($B$2))*SIN(RADIANS(AD218)))))+180,360),MOD(540-DEGREES(ACOS(((SIN(RADIANS($B$2))*COS(RADIANS(AD218)))-SIN(RADIANS(T218)))/(COS(RADIANS($B$2))*SIN(RADIANS(AD218))))),360))</f>
        <v>125.89288907511</v>
      </c>
    </row>
    <row r="219" customFormat="false" ht="15" hidden="false" customHeight="false" outlineLevel="0" collapsed="false">
      <c r="D219" s="4" t="n">
        <f aca="false">D218+1</f>
        <v>43683</v>
      </c>
      <c r="E219" s="5" t="n">
        <f aca="false">$B$5</f>
        <v>0.5</v>
      </c>
      <c r="F219" s="6" t="n">
        <f aca="false">D219+2415018.5+E219-$B$4/24</f>
        <v>2458702.25</v>
      </c>
      <c r="G219" s="7" t="n">
        <f aca="false">(F219-2451545)/36525</f>
        <v>0.195954825462012</v>
      </c>
      <c r="I219" s="0" t="n">
        <f aca="false">MOD(280.46646+G219*(36000.76983 + G219*0.0003032),360)</f>
        <v>134.991040178091</v>
      </c>
      <c r="J219" s="0" t="n">
        <f aca="false">357.52911+G219*(35999.05029 - 0.0001537*G219)</f>
        <v>7411.71672047334</v>
      </c>
      <c r="K219" s="0" t="n">
        <f aca="false">0.016708634-G219*(0.000042037+0.0000001267*G219)</f>
        <v>0.0167003917819383</v>
      </c>
      <c r="L219" s="0" t="n">
        <f aca="false">SIN(RADIANS(J219))*(1.914602-G219*(0.004817+0.000014*G219))+SIN(RADIANS(2*J219))*(0.019993-0.000101*G219)+SIN(RADIANS(3*J219))*0.000289</f>
        <v>-0.988471377919526</v>
      </c>
      <c r="M219" s="0" t="n">
        <f aca="false">I219+L219</f>
        <v>134.002568800171</v>
      </c>
      <c r="N219" s="0" t="n">
        <f aca="false">J219+L219</f>
        <v>7410.72824909542</v>
      </c>
      <c r="O219" s="0" t="n">
        <f aca="false">(1.000001018*(1-K219*K219))/(1+K219*COS(RADIANS(N219)))</f>
        <v>1.014282818251</v>
      </c>
      <c r="P219" s="0" t="n">
        <f aca="false">M219-0.00569-0.00478*SIN(RADIANS(125.04-1934.136*G219))</f>
        <v>133.992284814551</v>
      </c>
      <c r="Q219" s="0" t="n">
        <f aca="false">23+(26+((21.448-G219*(46.815+G219*(0.00059-G219*0.001813))))/60)/60</f>
        <v>23.4367428793979</v>
      </c>
      <c r="R219" s="0" t="n">
        <f aca="false">Q219+0.00256*COS(RADIANS(125.04-1934.136*G219))</f>
        <v>23.4360356709021</v>
      </c>
      <c r="S219" s="0" t="n">
        <f aca="false">DEGREES(ATAN2(COS(RADIANS(P219)),COS(RADIANS(R219))*SIN(RADIANS(P219))))</f>
        <v>136.457962241829</v>
      </c>
      <c r="T219" s="0" t="n">
        <f aca="false">DEGREES(ASIN(SIN(RADIANS(R219))*SIN(RADIANS(P219))))</f>
        <v>16.6268030564915</v>
      </c>
      <c r="U219" s="0" t="n">
        <f aca="false">TAN(RADIANS(R219/2))*TAN(RADIANS(R219/2))</f>
        <v>0.0430222361925684</v>
      </c>
      <c r="V219" s="0" t="n">
        <f aca="false">4*DEGREES(U219*SIN(2*RADIANS(I219))-2*K219*SIN(RADIANS(J219))+4*K219*U219*SIN(RADIANS(J219))*COS(2*RADIANS(I219))-0.5*U219*U219*SIN(4*RADIANS(I219))-1.25*K219*K219*SIN(2*RADIANS(J219)))</f>
        <v>-5.90712662640756</v>
      </c>
      <c r="W219" s="0" t="n">
        <f aca="false">DEGREES(ACOS(COS(RADIANS(90.833))/(COS(RADIANS($B$2))*COS(RADIANS(T219)))-TAN(RADIANS($B$2))*TAN(RADIANS(T219))))</f>
        <v>98.9359546591149</v>
      </c>
      <c r="X219" s="5" t="n">
        <f aca="false">(720-4*$B$3-V219+$B$4*60)/1440</f>
        <v>0.530396615712783</v>
      </c>
      <c r="Y219" s="5" t="n">
        <f aca="false">(X219*1440-W219*4)/1440</f>
        <v>0.255574519437464</v>
      </c>
      <c r="Z219" s="5" t="n">
        <f aca="false">(X219*1440+W219*4)/1440</f>
        <v>0.805218711988102</v>
      </c>
      <c r="AA219" s="0" t="n">
        <f aca="false">8*W219</f>
        <v>791.487637272919</v>
      </c>
      <c r="AB219" s="0" t="n">
        <f aca="false">MOD(E219*1440+V219+4*$B$3-60*$B$4,1440)</f>
        <v>676.228873373593</v>
      </c>
      <c r="AC219" s="0" t="n">
        <f aca="false">IF(AB219/4&lt;0,AB219/4+180,AB219/4-180)</f>
        <v>-10.9427816566019</v>
      </c>
      <c r="AD219" s="0" t="n">
        <f aca="false">DEGREES(ACOS(SIN(RADIANS($B$2))*SIN(RADIANS(T219))+COS(RADIANS($B$2))*COS(RADIANS(T219))*COS(RADIANS(AC219))))</f>
        <v>13.1456711862513</v>
      </c>
      <c r="AE219" s="0" t="n">
        <f aca="false">90-AD219</f>
        <v>76.8543288137487</v>
      </c>
      <c r="AF219" s="0" t="n">
        <f aca="false">IF(AE219&gt;85,0,IF(AE219&gt;5,58.1/TAN(RADIANS(AE219))-0.07/POWER(TAN(RADIANS(AE219)),3)+0.000086/POWER(TAN(RADIANS(AE219)),5),IF(AE219&gt;-0.575,1735+AE219*(-518.2+AE219*(103.4+AE219*(-12.79+AE219*0.711))),-20.772/TAN(RADIANS(AE219)))))/3600</f>
        <v>0.00376895308628067</v>
      </c>
      <c r="AG219" s="0" t="n">
        <f aca="false">AE219+AF219</f>
        <v>76.858097766835</v>
      </c>
      <c r="AH219" s="0" t="n">
        <f aca="false">IF(AC219&gt;0,MOD(DEGREES(ACOS(((SIN(RADIANS($B$2))*COS(RADIANS(AD219)))-SIN(RADIANS(T219)))/(COS(RADIANS($B$2))*SIN(RADIANS(AD219)))))+180,360),MOD(540-DEGREES(ACOS(((SIN(RADIANS($B$2))*COS(RADIANS(AD219)))-SIN(RADIANS(T219)))/(COS(RADIANS($B$2))*SIN(RADIANS(AD219))))),360))</f>
        <v>126.891071387541</v>
      </c>
    </row>
    <row r="220" customFormat="false" ht="15" hidden="false" customHeight="false" outlineLevel="0" collapsed="false">
      <c r="D220" s="4" t="n">
        <f aca="false">D219+1</f>
        <v>43684</v>
      </c>
      <c r="E220" s="5" t="n">
        <f aca="false">$B$5</f>
        <v>0.5</v>
      </c>
      <c r="F220" s="6" t="n">
        <f aca="false">D220+2415018.5+E220-$B$4/24</f>
        <v>2458703.25</v>
      </c>
      <c r="G220" s="7" t="n">
        <f aca="false">(F220-2451545)/36525</f>
        <v>0.195982203969884</v>
      </c>
      <c r="I220" s="0" t="n">
        <f aca="false">MOD(280.46646+G220*(36000.76983 + G220*0.0003032),360)</f>
        <v>135.976687541509</v>
      </c>
      <c r="J220" s="0" t="n">
        <f aca="false">357.52911+G220*(35999.05029 - 0.0001537*G220)</f>
        <v>7412.70232075341</v>
      </c>
      <c r="K220" s="0" t="n">
        <f aca="false">0.016708634-G220*(0.000042037+0.0000001267*G220)</f>
        <v>0.0167003906296683</v>
      </c>
      <c r="L220" s="0" t="n">
        <f aca="false">SIN(RADIANS(J220))*(1.914602-G220*(0.004817+0.000014*G220))+SIN(RADIANS(2*J220))*(0.019993-0.000101*G220)+SIN(RADIANS(3*J220))*0.000289</f>
        <v>-1.01602520075193</v>
      </c>
      <c r="M220" s="0" t="n">
        <f aca="false">I220+L220</f>
        <v>134.960662340757</v>
      </c>
      <c r="N220" s="0" t="n">
        <f aca="false">J220+L220</f>
        <v>7411.68629555266</v>
      </c>
      <c r="O220" s="0" t="n">
        <f aca="false">(1.000001018*(1-K220*K220))/(1+K220*COS(RADIANS(N220)))</f>
        <v>1.01413394836114</v>
      </c>
      <c r="P220" s="0" t="n">
        <f aca="false">M220-0.00569-0.00478*SIN(RADIANS(125.04-1934.136*G220))</f>
        <v>134.950377136678</v>
      </c>
      <c r="Q220" s="0" t="n">
        <f aca="false">23+(26+((21.448-G220*(46.815+G220*(0.00059-G220*0.001813))))/60)/60</f>
        <v>23.4367425233631</v>
      </c>
      <c r="R220" s="0" t="n">
        <f aca="false">Q220+0.00256*COS(RADIANS(125.04-1934.136*G220))</f>
        <v>23.4360375890925</v>
      </c>
      <c r="S220" s="0" t="n">
        <f aca="false">DEGREES(ATAN2(COS(RADIANS(P220)),COS(RADIANS(R220))*SIN(RADIANS(P220))))</f>
        <v>137.414030645906</v>
      </c>
      <c r="T220" s="0" t="n">
        <f aca="false">DEGREES(ASIN(SIN(RADIANS(R220))*SIN(RADIANS(P220))))</f>
        <v>16.3484093618018</v>
      </c>
      <c r="U220" s="0" t="n">
        <f aca="false">TAN(RADIANS(R220/2))*TAN(RADIANS(R220/2))</f>
        <v>0.0430222434354128</v>
      </c>
      <c r="V220" s="0" t="n">
        <f aca="false">4*DEGREES(U220*SIN(2*RADIANS(I220))-2*K220*SIN(RADIANS(J220))+4*K220*U220*SIN(RADIANS(J220))*COS(2*RADIANS(I220))-0.5*U220*U220*SIN(4*RADIANS(I220))-1.25*K220*K220*SIN(2*RADIANS(J220)))</f>
        <v>-5.78882773386278</v>
      </c>
      <c r="W220" s="0" t="n">
        <f aca="false">DEGREES(ACOS(COS(RADIANS(90.833))/(COS(RADIANS($B$2))*COS(RADIANS(T220)))-TAN(RADIANS($B$2))*TAN(RADIANS(T220))))</f>
        <v>98.7923277573935</v>
      </c>
      <c r="X220" s="5" t="n">
        <f aca="false">(720-4*$B$3-V220+$B$4*60)/1440</f>
        <v>0.530314463704071</v>
      </c>
      <c r="Y220" s="5" t="n">
        <f aca="false">(X220*1440-W220*4)/1440</f>
        <v>0.255891331044645</v>
      </c>
      <c r="Z220" s="5" t="n">
        <f aca="false">(X220*1440+W220*4)/1440</f>
        <v>0.804737596363498</v>
      </c>
      <c r="AA220" s="0" t="n">
        <f aca="false">8*W220</f>
        <v>790.338622059148</v>
      </c>
      <c r="AB220" s="0" t="n">
        <f aca="false">MOD(E220*1440+V220+4*$B$3-60*$B$4,1440)</f>
        <v>676.347172266137</v>
      </c>
      <c r="AC220" s="0" t="n">
        <f aca="false">IF(AB220/4&lt;0,AB220/4+180,AB220/4-180)</f>
        <v>-10.9132069334657</v>
      </c>
      <c r="AD220" s="0" t="n">
        <f aca="false">DEGREES(ACOS(SIN(RADIANS($B$2))*SIN(RADIANS(T220))+COS(RADIANS($B$2))*COS(RADIANS(T220))*COS(RADIANS(AC220))))</f>
        <v>13.3079989551285</v>
      </c>
      <c r="AE220" s="0" t="n">
        <f aca="false">90-AD220</f>
        <v>76.6920010448715</v>
      </c>
      <c r="AF220" s="0" t="n">
        <f aca="false">IF(AE220&gt;85,0,IF(AE220&gt;5,58.1/TAN(RADIANS(AE220))-0.07/POWER(TAN(RADIANS(AE220)),3)+0.000086/POWER(TAN(RADIANS(AE220)),5),IF(AE220&gt;-0.575,1735+AE220*(-518.2+AE220*(103.4+AE220*(-12.79+AE220*0.711))),-20.772/TAN(RADIANS(AE220)))))/3600</f>
        <v>0.00381719345804599</v>
      </c>
      <c r="AG220" s="0" t="n">
        <f aca="false">AE220+AF220</f>
        <v>76.6958182383295</v>
      </c>
      <c r="AH220" s="0" t="n">
        <f aca="false">IF(AC220&gt;0,MOD(DEGREES(ACOS(((SIN(RADIANS($B$2))*COS(RADIANS(AD220)))-SIN(RADIANS(T220)))/(COS(RADIANS($B$2))*SIN(RADIANS(AD220)))))+180,360),MOD(540-DEGREES(ACOS(((SIN(RADIANS($B$2))*COS(RADIANS(AD220)))-SIN(RADIANS(T220)))/(COS(RADIANS($B$2))*SIN(RADIANS(AD220))))),360))</f>
        <v>127.887316213533</v>
      </c>
    </row>
    <row r="221" customFormat="false" ht="15" hidden="false" customHeight="false" outlineLevel="0" collapsed="false">
      <c r="D221" s="4" t="n">
        <f aca="false">D220+1</f>
        <v>43685</v>
      </c>
      <c r="E221" s="5" t="n">
        <f aca="false">$B$5</f>
        <v>0.5</v>
      </c>
      <c r="F221" s="6" t="n">
        <f aca="false">D221+2415018.5+E221-$B$4/24</f>
        <v>2458704.25</v>
      </c>
      <c r="G221" s="7" t="n">
        <f aca="false">(F221-2451545)/36525</f>
        <v>0.196009582477755</v>
      </c>
      <c r="I221" s="0" t="n">
        <f aca="false">MOD(280.46646+G221*(36000.76983 + G221*0.0003032),360)</f>
        <v>136.962334904926</v>
      </c>
      <c r="J221" s="0" t="n">
        <f aca="false">357.52911+G221*(35999.05029 - 0.0001537*G221)</f>
        <v>7413.68792103349</v>
      </c>
      <c r="K221" s="0" t="n">
        <f aca="false">0.016708634-G221*(0.000042037+0.0000001267*G221)</f>
        <v>0.0167003894773982</v>
      </c>
      <c r="L221" s="0" t="n">
        <f aca="false">SIN(RADIANS(J221))*(1.914602-G221*(0.004817+0.000014*G221))+SIN(RADIANS(2*J221))*(0.019993-0.000101*G221)+SIN(RADIANS(3*J221))*0.000289</f>
        <v>-1.043293820352</v>
      </c>
      <c r="M221" s="0" t="n">
        <f aca="false">I221+L221</f>
        <v>135.919041084574</v>
      </c>
      <c r="N221" s="0" t="n">
        <f aca="false">J221+L221</f>
        <v>7412.64462721314</v>
      </c>
      <c r="O221" s="0" t="n">
        <f aca="false">(1.000001018*(1-K221*K221))/(1+K221*COS(RADIANS(N221)))</f>
        <v>1.01398098982886</v>
      </c>
      <c r="P221" s="0" t="n">
        <f aca="false">M221-0.00569-0.00478*SIN(RADIANS(125.04-1934.136*G221))</f>
        <v>135.908754665962</v>
      </c>
      <c r="Q221" s="0" t="n">
        <f aca="false">23+(26+((21.448-G221*(46.815+G221*(0.00059-G221*0.001813))))/60)/60</f>
        <v>23.4367421673282</v>
      </c>
      <c r="R221" s="0" t="n">
        <f aca="false">Q221+0.00256*COS(RADIANS(125.04-1934.136*G221))</f>
        <v>23.436039507885</v>
      </c>
      <c r="S221" s="0" t="n">
        <f aca="false">DEGREES(ATAN2(COS(RADIANS(P221)),COS(RADIANS(R221))*SIN(RADIANS(P221))))</f>
        <v>138.367640070975</v>
      </c>
      <c r="T221" s="0" t="n">
        <f aca="false">DEGREES(ASIN(SIN(RADIANS(R221))*SIN(RADIANS(P221))))</f>
        <v>16.0656342705292</v>
      </c>
      <c r="U221" s="0" t="n">
        <f aca="false">TAN(RADIANS(R221/2))*TAN(RADIANS(R221/2))</f>
        <v>0.0430222506805314</v>
      </c>
      <c r="V221" s="0" t="n">
        <f aca="false">4*DEGREES(U221*SIN(2*RADIANS(I221))-2*K221*SIN(RADIANS(J221))+4*K221*U221*SIN(RADIANS(J221))*COS(2*RADIANS(I221))-0.5*U221*U221*SIN(4*RADIANS(I221))-1.25*K221*K221*SIN(2*RADIANS(J221)))</f>
        <v>-5.66070885695068</v>
      </c>
      <c r="W221" s="0" t="n">
        <f aca="false">DEGREES(ACOS(COS(RADIANS(90.833))/(COS(RADIANS($B$2))*COS(RADIANS(T221)))-TAN(RADIANS($B$2))*TAN(RADIANS(T221))))</f>
        <v>98.6469390349705</v>
      </c>
      <c r="X221" s="5" t="n">
        <f aca="false">(720-4*$B$3-V221+$B$4*60)/1440</f>
        <v>0.530225492261771</v>
      </c>
      <c r="Y221" s="5" t="n">
        <f aca="false">(X221*1440-W221*4)/1440</f>
        <v>0.256206217164631</v>
      </c>
      <c r="Z221" s="5" t="n">
        <f aca="false">(X221*1440+W221*4)/1440</f>
        <v>0.804244767358912</v>
      </c>
      <c r="AA221" s="0" t="n">
        <f aca="false">8*W221</f>
        <v>789.175512279764</v>
      </c>
      <c r="AB221" s="0" t="n">
        <f aca="false">MOD(E221*1440+V221+4*$B$3-60*$B$4,1440)</f>
        <v>676.475291143049</v>
      </c>
      <c r="AC221" s="0" t="n">
        <f aca="false">IF(AB221/4&lt;0,AB221/4+180,AB221/4-180)</f>
        <v>-10.8811772142377</v>
      </c>
      <c r="AD221" s="0" t="n">
        <f aca="false">DEGREES(ACOS(SIN(RADIANS($B$2))*SIN(RADIANS(T221))+COS(RADIANS($B$2))*COS(RADIANS(T221))*COS(RADIANS(AC221))))</f>
        <v>13.4752898447105</v>
      </c>
      <c r="AE221" s="0" t="n">
        <f aca="false">90-AD221</f>
        <v>76.5247101552895</v>
      </c>
      <c r="AF221" s="0" t="n">
        <f aca="false">IF(AE221&gt;85,0,IF(AE221&gt;5,58.1/TAN(RADIANS(AE221))-0.07/POWER(TAN(RADIANS(AE221)),3)+0.000086/POWER(TAN(RADIANS(AE221)),5),IF(AE221&gt;-0.575,1735+AE221*(-518.2+AE221*(103.4+AE221*(-12.79+AE221*0.711))),-20.772/TAN(RADIANS(AE221)))))/3600</f>
        <v>0.00386697621245178</v>
      </c>
      <c r="AG221" s="0" t="n">
        <f aca="false">AE221+AF221</f>
        <v>76.528577131502</v>
      </c>
      <c r="AH221" s="0" t="n">
        <f aca="false">IF(AC221&gt;0,MOD(DEGREES(ACOS(((SIN(RADIANS($B$2))*COS(RADIANS(AD221)))-SIN(RADIANS(T221)))/(COS(RADIANS($B$2))*SIN(RADIANS(AD221)))))+180,360),MOD(540-DEGREES(ACOS(((SIN(RADIANS($B$2))*COS(RADIANS(AD221)))-SIN(RADIANS(T221)))/(COS(RADIANS($B$2))*SIN(RADIANS(AD221))))),360))</f>
        <v>128.880614360816</v>
      </c>
    </row>
    <row r="222" customFormat="false" ht="15" hidden="false" customHeight="false" outlineLevel="0" collapsed="false">
      <c r="D222" s="4" t="n">
        <f aca="false">D221+1</f>
        <v>43686</v>
      </c>
      <c r="E222" s="5" t="n">
        <f aca="false">$B$5</f>
        <v>0.5</v>
      </c>
      <c r="F222" s="6" t="n">
        <f aca="false">D222+2415018.5+E222-$B$4/24</f>
        <v>2458705.25</v>
      </c>
      <c r="G222" s="7" t="n">
        <f aca="false">(F222-2451545)/36525</f>
        <v>0.196036960985626</v>
      </c>
      <c r="I222" s="0" t="n">
        <f aca="false">MOD(280.46646+G222*(36000.76983 + G222*0.0003032),360)</f>
        <v>137.947982268345</v>
      </c>
      <c r="J222" s="0" t="n">
        <f aca="false">357.52911+G222*(35999.05029 - 0.0001537*G222)</f>
        <v>7414.67352131356</v>
      </c>
      <c r="K222" s="0" t="n">
        <f aca="false">0.016708634-G222*(0.000042037+0.0000001267*G222)</f>
        <v>0.016700388325128</v>
      </c>
      <c r="L222" s="0" t="n">
        <f aca="false">SIN(RADIANS(J222))*(1.914602-G222*(0.004817+0.000014*G222))+SIN(RADIANS(2*J222))*(0.019993-0.000101*G222)+SIN(RADIANS(3*J222))*0.000289</f>
        <v>-1.07026941810164</v>
      </c>
      <c r="M222" s="0" t="n">
        <f aca="false">I222+L222</f>
        <v>136.877712850244</v>
      </c>
      <c r="N222" s="0" t="n">
        <f aca="false">J222+L222</f>
        <v>7413.60325189546</v>
      </c>
      <c r="O222" s="0" t="n">
        <f aca="false">(1.000001018*(1-K222*K222))/(1+K222*COS(RADIANS(N222)))</f>
        <v>1.01382398421859</v>
      </c>
      <c r="P222" s="0" t="n">
        <f aca="false">M222-0.00569-0.00478*SIN(RADIANS(125.04-1934.136*G222))</f>
        <v>136.867425221024</v>
      </c>
      <c r="Q222" s="0" t="n">
        <f aca="false">23+(26+((21.448-G222*(46.815+G222*(0.00059-G222*0.001813))))/60)/60</f>
        <v>23.4367418112934</v>
      </c>
      <c r="R222" s="0" t="n">
        <f aca="false">Q222+0.00256*COS(RADIANS(125.04-1934.136*G222))</f>
        <v>23.4360414272777</v>
      </c>
      <c r="S222" s="0" t="n">
        <f aca="false">DEGREES(ATAN2(COS(RADIANS(P222)),COS(RADIANS(R222))*SIN(RADIANS(P222))))</f>
        <v>139.318812884655</v>
      </c>
      <c r="T222" s="0" t="n">
        <f aca="false">DEGREES(ASIN(SIN(RADIANS(R222))*SIN(RADIANS(P222))))</f>
        <v>15.7785621580516</v>
      </c>
      <c r="U222" s="0" t="n">
        <f aca="false">TAN(RADIANS(R222/2))*TAN(RADIANS(R222/2))</f>
        <v>0.043022257927917</v>
      </c>
      <c r="V222" s="0" t="n">
        <f aca="false">4*DEGREES(U222*SIN(2*RADIANS(I222))-2*K222*SIN(RADIANS(J222))+4*K222*U222*SIN(RADIANS(J222))*COS(2*RADIANS(I222))-0.5*U222*U222*SIN(4*RADIANS(I222))-1.25*K222*K222*SIN(2*RADIANS(J222)))</f>
        <v>-5.52286305236922</v>
      </c>
      <c r="W222" s="0" t="n">
        <f aca="false">DEGREES(ACOS(COS(RADIANS(90.833))/(COS(RADIANS($B$2))*COS(RADIANS(T222)))-TAN(RADIANS($B$2))*TAN(RADIANS(T222))))</f>
        <v>98.4998442687277</v>
      </c>
      <c r="X222" s="5" t="n">
        <f aca="false">(720-4*$B$3-V222+$B$4*60)/1440</f>
        <v>0.53012976600859</v>
      </c>
      <c r="Y222" s="5" t="n">
        <f aca="false">(X222*1440-W222*4)/1440</f>
        <v>0.256519087484346</v>
      </c>
      <c r="Z222" s="5" t="n">
        <f aca="false">(X222*1440+W222*4)/1440</f>
        <v>0.803740444532833</v>
      </c>
      <c r="AA222" s="0" t="n">
        <f aca="false">8*W222</f>
        <v>787.998754149822</v>
      </c>
      <c r="AB222" s="0" t="n">
        <f aca="false">MOD(E222*1440+V222+4*$B$3-60*$B$4,1440)</f>
        <v>676.613136947631</v>
      </c>
      <c r="AC222" s="0" t="n">
        <f aca="false">IF(AB222/4&lt;0,AB222/4+180,AB222/4-180)</f>
        <v>-10.8467157630923</v>
      </c>
      <c r="AD222" s="0" t="n">
        <f aca="false">DEGREES(ACOS(SIN(RADIANS($B$2))*SIN(RADIANS(T222))+COS(RADIANS($B$2))*COS(RADIANS(T222))*COS(RADIANS(AC222))))</f>
        <v>13.6475948576598</v>
      </c>
      <c r="AE222" s="0" t="n">
        <f aca="false">90-AD222</f>
        <v>76.3524051423402</v>
      </c>
      <c r="AF222" s="0" t="n">
        <f aca="false">IF(AE222&gt;85,0,IF(AE222&gt;5,58.1/TAN(RADIANS(AE222))-0.07/POWER(TAN(RADIANS(AE222)),3)+0.000086/POWER(TAN(RADIANS(AE222)),5),IF(AE222&gt;-0.575,1735+AE222*(-518.2+AE222*(103.4+AE222*(-12.79+AE222*0.711))),-20.772/TAN(RADIANS(AE222)))))/3600</f>
        <v>0.00391832368608897</v>
      </c>
      <c r="AG222" s="0" t="n">
        <f aca="false">AE222+AF222</f>
        <v>76.3563234660263</v>
      </c>
      <c r="AH222" s="0" t="n">
        <f aca="false">IF(AC222&gt;0,MOD(DEGREES(ACOS(((SIN(RADIANS($B$2))*COS(RADIANS(AD222)))-SIN(RADIANS(T222)))/(COS(RADIANS($B$2))*SIN(RADIANS(AD222)))))+180,360),MOD(540-DEGREES(ACOS(((SIN(RADIANS($B$2))*COS(RADIANS(AD222)))-SIN(RADIANS(T222)))/(COS(RADIANS($B$2))*SIN(RADIANS(AD222))))),360))</f>
        <v>129.869994851792</v>
      </c>
    </row>
    <row r="223" customFormat="false" ht="15" hidden="false" customHeight="false" outlineLevel="0" collapsed="false">
      <c r="D223" s="4" t="n">
        <f aca="false">D222+1</f>
        <v>43687</v>
      </c>
      <c r="E223" s="5" t="n">
        <f aca="false">$B$5</f>
        <v>0.5</v>
      </c>
      <c r="F223" s="6" t="n">
        <f aca="false">D223+2415018.5+E223-$B$4/24</f>
        <v>2458706.25</v>
      </c>
      <c r="G223" s="7" t="n">
        <f aca="false">(F223-2451545)/36525</f>
        <v>0.196064339493498</v>
      </c>
      <c r="I223" s="0" t="n">
        <f aca="false">MOD(280.46646+G223*(36000.76983 + G223*0.0003032),360)</f>
        <v>138.933629631764</v>
      </c>
      <c r="J223" s="0" t="n">
        <f aca="false">357.52911+G223*(35999.05029 - 0.0001537*G223)</f>
        <v>7415.65912159364</v>
      </c>
      <c r="K223" s="0" t="n">
        <f aca="false">0.016708634-G223*(0.000042037+0.0000001267*G223)</f>
        <v>0.0167003871728575</v>
      </c>
      <c r="L223" s="0" t="n">
        <f aca="false">SIN(RADIANS(J223))*(1.914602-G223*(0.004817+0.000014*G223))+SIN(RADIANS(2*J223))*(0.019993-0.000101*G223)+SIN(RADIANS(3*J223))*0.000289</f>
        <v>-1.09694424450902</v>
      </c>
      <c r="M223" s="0" t="n">
        <f aca="false">I223+L223</f>
        <v>137.836685387255</v>
      </c>
      <c r="N223" s="0" t="n">
        <f aca="false">J223+L223</f>
        <v>7414.56217734913</v>
      </c>
      <c r="O223" s="0" t="n">
        <f aca="false">(1.000001018*(1-K223*K223))/(1+K223*COS(RADIANS(N223)))</f>
        <v>1.01366297423424</v>
      </c>
      <c r="P223" s="0" t="n">
        <f aca="false">M223-0.00569-0.00478*SIN(RADIANS(125.04-1934.136*G223))</f>
        <v>137.826396551356</v>
      </c>
      <c r="Q223" s="0" t="n">
        <f aca="false">23+(26+((21.448-G223*(46.815+G223*(0.00059-G223*0.001813))))/60)/60</f>
        <v>23.4367414552586</v>
      </c>
      <c r="R223" s="0" t="n">
        <f aca="false">Q223+0.00256*COS(RADIANS(125.04-1934.136*G223))</f>
        <v>23.4360433472686</v>
      </c>
      <c r="S223" s="0" t="n">
        <f aca="false">DEGREES(ATAN2(COS(RADIANS(P223)),COS(RADIANS(R223))*SIN(RADIANS(P223))))</f>
        <v>140.267574200121</v>
      </c>
      <c r="T223" s="0" t="n">
        <f aca="false">DEGREES(ASIN(SIN(RADIANS(R223))*SIN(RADIANS(P223))))</f>
        <v>15.4872778540305</v>
      </c>
      <c r="U223" s="0" t="n">
        <f aca="false">TAN(RADIANS(R223/2))*TAN(RADIANS(R223/2))</f>
        <v>0.0430222651775621</v>
      </c>
      <c r="V223" s="0" t="n">
        <f aca="false">4*DEGREES(U223*SIN(2*RADIANS(I223))-2*K223*SIN(RADIANS(J223))+4*K223*U223*SIN(RADIANS(J223))*COS(2*RADIANS(I223))-0.5*U223*U223*SIN(4*RADIANS(I223))-1.25*K223*K223*SIN(2*RADIANS(J223)))</f>
        <v>-5.3753944160428</v>
      </c>
      <c r="W223" s="0" t="n">
        <f aca="false">DEGREES(ACOS(COS(RADIANS(90.833))/(COS(RADIANS($B$2))*COS(RADIANS(T223)))-TAN(RADIANS($B$2))*TAN(RADIANS(T223))))</f>
        <v>98.3510983855437</v>
      </c>
      <c r="X223" s="5" t="n">
        <f aca="false">(720-4*$B$3-V223+$B$4*60)/1440</f>
        <v>0.530027357233363</v>
      </c>
      <c r="Y223" s="5" t="n">
        <f aca="false">(X223*1440-W223*4)/1440</f>
        <v>0.256829861717964</v>
      </c>
      <c r="Z223" s="5" t="n">
        <f aca="false">(X223*1440+W223*4)/1440</f>
        <v>0.803224852748762</v>
      </c>
      <c r="AA223" s="0" t="n">
        <f aca="false">8*W223</f>
        <v>786.80878708435</v>
      </c>
      <c r="AB223" s="0" t="n">
        <f aca="false">MOD(E223*1440+V223+4*$B$3-60*$B$4,1440)</f>
        <v>676.760605583957</v>
      </c>
      <c r="AC223" s="0" t="n">
        <f aca="false">IF(AB223/4&lt;0,AB223/4+180,AB223/4-180)</f>
        <v>-10.8098486040107</v>
      </c>
      <c r="AD223" s="0" t="n">
        <f aca="false">DEGREES(ACOS(SIN(RADIANS($B$2))*SIN(RADIANS(T223))+COS(RADIANS($B$2))*COS(RADIANS(T223))*COS(RADIANS(AC223))))</f>
        <v>13.824956841673</v>
      </c>
      <c r="AE223" s="0" t="n">
        <f aca="false">90-AD223</f>
        <v>76.175043158327</v>
      </c>
      <c r="AF223" s="0" t="n">
        <f aca="false">IF(AE223&gt;85,0,IF(AE223&gt;5,58.1/TAN(RADIANS(AE223))-0.07/POWER(TAN(RADIANS(AE223)),3)+0.000086/POWER(TAN(RADIANS(AE223)),5),IF(AE223&gt;-0.575,1735+AE223*(-518.2+AE223*(103.4+AE223*(-12.79+AE223*0.711))),-20.772/TAN(RADIANS(AE223)))))/3600</f>
        <v>0.00397125624226247</v>
      </c>
      <c r="AG223" s="0" t="n">
        <f aca="false">AE223+AF223</f>
        <v>76.1790144145693</v>
      </c>
      <c r="AH223" s="0" t="n">
        <f aca="false">IF(AC223&gt;0,MOD(DEGREES(ACOS(((SIN(RADIANS($B$2))*COS(RADIANS(AD223)))-SIN(RADIANS(T223)))/(COS(RADIANS($B$2))*SIN(RADIANS(AD223)))))+180,360),MOD(540-DEGREES(ACOS(((SIN(RADIANS($B$2))*COS(RADIANS(AD223)))-SIN(RADIANS(T223)))/(COS(RADIANS($B$2))*SIN(RADIANS(AD223))))),360))</f>
        <v>130.854527182751</v>
      </c>
    </row>
    <row r="224" customFormat="false" ht="15" hidden="false" customHeight="false" outlineLevel="0" collapsed="false">
      <c r="D224" s="4" t="n">
        <f aca="false">D223+1</f>
        <v>43688</v>
      </c>
      <c r="E224" s="5" t="n">
        <f aca="false">$B$5</f>
        <v>0.5</v>
      </c>
      <c r="F224" s="6" t="n">
        <f aca="false">D224+2415018.5+E224-$B$4/24</f>
        <v>2458707.25</v>
      </c>
      <c r="G224" s="7" t="n">
        <f aca="false">(F224-2451545)/36525</f>
        <v>0.196091718001369</v>
      </c>
      <c r="I224" s="0" t="n">
        <f aca="false">MOD(280.46646+G224*(36000.76983 + G224*0.0003032),360)</f>
        <v>139.919276995184</v>
      </c>
      <c r="J224" s="0" t="n">
        <f aca="false">357.52911+G224*(35999.05029 - 0.0001537*G224)</f>
        <v>7416.64472187371</v>
      </c>
      <c r="K224" s="0" t="n">
        <f aca="false">0.016708634-G224*(0.000042037+0.0000001267*G224)</f>
        <v>0.0167003860205868</v>
      </c>
      <c r="L224" s="0" t="n">
        <f aca="false">SIN(RADIANS(J224))*(1.914602-G224*(0.004817+0.000014*G224))+SIN(RADIANS(2*J224))*(0.019993-0.000101*G224)+SIN(RADIANS(3*J224))*0.000289</f>
        <v>-1.12331062121518</v>
      </c>
      <c r="M224" s="0" t="n">
        <f aca="false">I224+L224</f>
        <v>138.795966373969</v>
      </c>
      <c r="N224" s="0" t="n">
        <f aca="false">J224+L224</f>
        <v>7415.5214112525</v>
      </c>
      <c r="O224" s="0" t="n">
        <f aca="false">(1.000001018*(1-K224*K224))/(1+K224*COS(RADIANS(N224)))</f>
        <v>1.01349800371069</v>
      </c>
      <c r="P224" s="0" t="n">
        <f aca="false">M224-0.00569-0.00478*SIN(RADIANS(125.04-1934.136*G224))</f>
        <v>138.785676335318</v>
      </c>
      <c r="Q224" s="0" t="n">
        <f aca="false">23+(26+((21.448-G224*(46.815+G224*(0.00059-G224*0.001813))))/60)/60</f>
        <v>23.4367410992237</v>
      </c>
      <c r="R224" s="0" t="n">
        <f aca="false">Q224+0.00256*COS(RADIANS(125.04-1934.136*G224))</f>
        <v>23.4360452678559</v>
      </c>
      <c r="S224" s="0" t="n">
        <f aca="false">DEGREES(ATAN2(COS(RADIANS(P224)),COS(RADIANS(R224))*SIN(RADIANS(P224))))</f>
        <v>141.213951813891</v>
      </c>
      <c r="T224" s="0" t="n">
        <f aca="false">DEGREES(ASIN(SIN(RADIANS(R224))*SIN(RADIANS(P224))))</f>
        <v>15.1918666077657</v>
      </c>
      <c r="U224" s="0" t="n">
        <f aca="false">TAN(RADIANS(R224/2))*TAN(RADIANS(R224/2))</f>
        <v>0.0430222724294595</v>
      </c>
      <c r="V224" s="0" t="n">
        <f aca="false">4*DEGREES(U224*SIN(2*RADIANS(I224))-2*K224*SIN(RADIANS(J224))+4*K224*U224*SIN(RADIANS(J224))*COS(2*RADIANS(I224))-0.5*U224*U224*SIN(4*RADIANS(I224))-1.25*K224*K224*SIN(2*RADIANS(J224)))</f>
        <v>-5.2184177884511</v>
      </c>
      <c r="W224" s="0" t="n">
        <f aca="false">DEGREES(ACOS(COS(RADIANS(90.833))/(COS(RADIANS($B$2))*COS(RADIANS(T224)))-TAN(RADIANS($B$2))*TAN(RADIANS(T224))))</f>
        <v>98.2007554315242</v>
      </c>
      <c r="X224" s="5" t="n">
        <f aca="false">(720-4*$B$3-V224+$B$4*60)/1440</f>
        <v>0.529918345686424</v>
      </c>
      <c r="Y224" s="5" t="n">
        <f aca="false">(X224*1440-W224*4)/1440</f>
        <v>0.257138469487746</v>
      </c>
      <c r="Z224" s="5" t="n">
        <f aca="false">(X224*1440+W224*4)/1440</f>
        <v>0.802698221885103</v>
      </c>
      <c r="AA224" s="0" t="n">
        <f aca="false">8*W224</f>
        <v>785.606043452194</v>
      </c>
      <c r="AB224" s="0" t="n">
        <f aca="false">MOD(E224*1440+V224+4*$B$3-60*$B$4,1440)</f>
        <v>676.917582211549</v>
      </c>
      <c r="AC224" s="0" t="n">
        <f aca="false">IF(AB224/4&lt;0,AB224/4+180,AB224/4-180)</f>
        <v>-10.7706044471128</v>
      </c>
      <c r="AD224" s="0" t="n">
        <f aca="false">DEGREES(ACOS(SIN(RADIANS($B$2))*SIN(RADIANS(T224))+COS(RADIANS($B$2))*COS(RADIANS(T224))*COS(RADIANS(AC224))))</f>
        <v>14.0074104869883</v>
      </c>
      <c r="AE224" s="0" t="n">
        <f aca="false">90-AD224</f>
        <v>75.9925895130117</v>
      </c>
      <c r="AF224" s="0" t="n">
        <f aca="false">IF(AE224&gt;85,0,IF(AE224&gt;5,58.1/TAN(RADIANS(AE224))-0.07/POWER(TAN(RADIANS(AE224)),3)+0.000086/POWER(TAN(RADIANS(AE224)),5),IF(AE224&gt;-0.575,1735+AE224*(-518.2+AE224*(103.4+AE224*(-12.79+AE224*0.711))),-20.772/TAN(RADIANS(AE224)))))/3600</f>
        <v>0.00402579227646544</v>
      </c>
      <c r="AG224" s="0" t="n">
        <f aca="false">AE224+AF224</f>
        <v>75.9966153052882</v>
      </c>
      <c r="AH224" s="0" t="n">
        <f aca="false">IF(AC224&gt;0,MOD(DEGREES(ACOS(((SIN(RADIANS($B$2))*COS(RADIANS(AD224)))-SIN(RADIANS(T224)))/(COS(RADIANS($B$2))*SIN(RADIANS(AD224)))))+180,360),MOD(540-DEGREES(ACOS(((SIN(RADIANS($B$2))*COS(RADIANS(AD224)))-SIN(RADIANS(T224)))/(COS(RADIANS($B$2))*SIN(RADIANS(AD224))))),360))</f>
        <v>131.833323265421</v>
      </c>
    </row>
    <row r="225" customFormat="false" ht="15" hidden="false" customHeight="false" outlineLevel="0" collapsed="false">
      <c r="D225" s="4" t="n">
        <f aca="false">D224+1</f>
        <v>43689</v>
      </c>
      <c r="E225" s="5" t="n">
        <f aca="false">$B$5</f>
        <v>0.5</v>
      </c>
      <c r="F225" s="6" t="n">
        <f aca="false">D225+2415018.5+E225-$B$4/24</f>
        <v>2458708.25</v>
      </c>
      <c r="G225" s="7" t="n">
        <f aca="false">(F225-2451545)/36525</f>
        <v>0.19611909650924</v>
      </c>
      <c r="I225" s="0" t="n">
        <f aca="false">MOD(280.46646+G225*(36000.76983 + G225*0.0003032),360)</f>
        <v>140.904924358604</v>
      </c>
      <c r="J225" s="0" t="n">
        <f aca="false">357.52911+G225*(35999.05029 - 0.0001537*G225)</f>
        <v>7417.63032215379</v>
      </c>
      <c r="K225" s="0" t="n">
        <f aca="false">0.016708634-G225*(0.000042037+0.0000001267*G225)</f>
        <v>0.016700384868316</v>
      </c>
      <c r="L225" s="0" t="n">
        <f aca="false">SIN(RADIANS(J225))*(1.914602-G225*(0.004817+0.000014*G225))+SIN(RADIANS(2*J225))*(0.019993-0.000101*G225)+SIN(RADIANS(3*J225))*0.000289</f>
        <v>-1.14936094299758</v>
      </c>
      <c r="M225" s="0" t="n">
        <f aca="false">I225+L225</f>
        <v>139.755563415607</v>
      </c>
      <c r="N225" s="0" t="n">
        <f aca="false">J225+L225</f>
        <v>7416.48096121079</v>
      </c>
      <c r="O225" s="0" t="n">
        <f aca="false">(1.000001018*(1-K225*K225))/(1+K225*COS(RADIANS(N225)))</f>
        <v>1.01332911760508</v>
      </c>
      <c r="P225" s="0" t="n">
        <f aca="false">M225-0.00569-0.00478*SIN(RADIANS(125.04-1934.136*G225))</f>
        <v>139.745272178133</v>
      </c>
      <c r="Q225" s="0" t="n">
        <f aca="false">23+(26+((21.448-G225*(46.815+G225*(0.00059-G225*0.001813))))/60)/60</f>
        <v>23.4367407431889</v>
      </c>
      <c r="R225" s="0" t="n">
        <f aca="false">Q225+0.00256*COS(RADIANS(125.04-1934.136*G225))</f>
        <v>23.4360471890376</v>
      </c>
      <c r="S225" s="0" t="n">
        <f aca="false">DEGREES(ATAN2(COS(RADIANS(P225)),COS(RADIANS(R225))*SIN(RADIANS(P225))))</f>
        <v>142.157976142312</v>
      </c>
      <c r="T225" s="0" t="n">
        <f aca="false">DEGREES(ASIN(SIN(RADIANS(R225))*SIN(RADIANS(P225))))</f>
        <v>14.8924140555063</v>
      </c>
      <c r="U225" s="0" t="n">
        <f aca="false">TAN(RADIANS(R225/2))*TAN(RADIANS(R225/2))</f>
        <v>0.0430222796836018</v>
      </c>
      <c r="V225" s="0" t="n">
        <f aca="false">4*DEGREES(U225*SIN(2*RADIANS(I225))-2*K225*SIN(RADIANS(J225))+4*K225*U225*SIN(RADIANS(J225))*COS(2*RADIANS(I225))-0.5*U225*U225*SIN(4*RADIANS(I225))-1.25*K225*K225*SIN(2*RADIANS(J225)))</f>
        <v>-5.05205845299622</v>
      </c>
      <c r="W225" s="0" t="n">
        <f aca="false">DEGREES(ACOS(COS(RADIANS(90.833))/(COS(RADIANS($B$2))*COS(RADIANS(T225)))-TAN(RADIANS($B$2))*TAN(RADIANS(T225))))</f>
        <v>98.0488685451751</v>
      </c>
      <c r="X225" s="5" t="n">
        <f aca="false">(720-4*$B$3-V225+$B$4*60)/1440</f>
        <v>0.529802818370136</v>
      </c>
      <c r="Y225" s="5" t="n">
        <f aca="false">(X225*1440-W225*4)/1440</f>
        <v>0.257444850189094</v>
      </c>
      <c r="Z225" s="5" t="n">
        <f aca="false">(X225*1440+W225*4)/1440</f>
        <v>0.802160786551178</v>
      </c>
      <c r="AA225" s="0" t="n">
        <f aca="false">8*W225</f>
        <v>784.390948361401</v>
      </c>
      <c r="AB225" s="0" t="n">
        <f aca="false">MOD(E225*1440+V225+4*$B$3-60*$B$4,1440)</f>
        <v>677.083941547004</v>
      </c>
      <c r="AC225" s="0" t="n">
        <f aca="false">IF(AB225/4&lt;0,AB225/4+180,AB225/4-180)</f>
        <v>-10.729014613249</v>
      </c>
      <c r="AD225" s="0" t="n">
        <f aca="false">DEGREES(ACOS(SIN(RADIANS($B$2))*SIN(RADIANS(T225))+COS(RADIANS($B$2))*COS(RADIANS(T225))*COS(RADIANS(AC225))))</f>
        <v>14.1949823648782</v>
      </c>
      <c r="AE225" s="0" t="n">
        <f aca="false">90-AD225</f>
        <v>75.8050176351218</v>
      </c>
      <c r="AF225" s="0" t="n">
        <f aca="false">IF(AE225&gt;85,0,IF(AE225&gt;5,58.1/TAN(RADIANS(AE225))-0.07/POWER(TAN(RADIANS(AE225)),3)+0.000086/POWER(TAN(RADIANS(AE225)),5),IF(AE225&gt;-0.575,1735+AE225*(-518.2+AE225*(103.4+AE225*(-12.79+AE225*0.711))),-20.772/TAN(RADIANS(AE225)))))/3600</f>
        <v>0.00408194823296749</v>
      </c>
      <c r="AG225" s="0" t="n">
        <f aca="false">AE225+AF225</f>
        <v>75.8090995833548</v>
      </c>
      <c r="AH225" s="0" t="n">
        <f aca="false">IF(AC225&gt;0,MOD(DEGREES(ACOS(((SIN(RADIANS($B$2))*COS(RADIANS(AD225)))-SIN(RADIANS(T225)))/(COS(RADIANS($B$2))*SIN(RADIANS(AD225)))))+180,360),MOD(540-DEGREES(ACOS(((SIN(RADIANS($B$2))*COS(RADIANS(AD225)))-SIN(RADIANS(T225)))/(COS(RADIANS($B$2))*SIN(RADIANS(AD225))))),360))</f>
        <v>132.80553903978</v>
      </c>
    </row>
    <row r="226" customFormat="false" ht="15" hidden="false" customHeight="false" outlineLevel="0" collapsed="false">
      <c r="D226" s="4" t="n">
        <f aca="false">D225+1</f>
        <v>43690</v>
      </c>
      <c r="E226" s="5" t="n">
        <f aca="false">$B$5</f>
        <v>0.5</v>
      </c>
      <c r="F226" s="6" t="n">
        <f aca="false">D226+2415018.5+E226-$B$4/24</f>
        <v>2458709.25</v>
      </c>
      <c r="G226" s="7" t="n">
        <f aca="false">(F226-2451545)/36525</f>
        <v>0.196146475017112</v>
      </c>
      <c r="I226" s="0" t="n">
        <f aca="false">MOD(280.46646+G226*(36000.76983 + G226*0.0003032),360)</f>
        <v>141.890571722025</v>
      </c>
      <c r="J226" s="0" t="n">
        <f aca="false">357.52911+G226*(35999.05029 - 0.0001537*G226)</f>
        <v>7418.61592243386</v>
      </c>
      <c r="K226" s="0" t="n">
        <f aca="false">0.016708634-G226*(0.000042037+0.0000001267*G226)</f>
        <v>0.0167003837160449</v>
      </c>
      <c r="L226" s="0" t="n">
        <f aca="false">SIN(RADIANS(J226))*(1.914602-G226*(0.004817+0.000014*G226))+SIN(RADIANS(2*J226))*(0.019993-0.000101*G226)+SIN(RADIANS(3*J226))*0.000289</f>
        <v>-1.17508767977176</v>
      </c>
      <c r="M226" s="0" t="n">
        <f aca="false">I226+L226</f>
        <v>140.715484042253</v>
      </c>
      <c r="N226" s="0" t="n">
        <f aca="false">J226+L226</f>
        <v>7417.44083475409</v>
      </c>
      <c r="O226" s="0" t="n">
        <f aca="false">(1.000001018*(1-K226*K226))/(1+K226*COS(RADIANS(N226)))</f>
        <v>1.01315636198775</v>
      </c>
      <c r="P226" s="0" t="n">
        <f aca="false">M226-0.00569-0.00478*SIN(RADIANS(125.04-1934.136*G226))</f>
        <v>140.705191609888</v>
      </c>
      <c r="Q226" s="0" t="n">
        <f aca="false">23+(26+((21.448-G226*(46.815+G226*(0.00059-G226*0.001813))))/60)/60</f>
        <v>23.436740387154</v>
      </c>
      <c r="R226" s="0" t="n">
        <f aca="false">Q226+0.00256*COS(RADIANS(125.04-1934.136*G226))</f>
        <v>23.4360491108116</v>
      </c>
      <c r="S226" s="0" t="n">
        <f aca="false">DEGREES(ATAN2(COS(RADIANS(P226)),COS(RADIANS(R226))*SIN(RADIANS(P226))))</f>
        <v>143.099680156995</v>
      </c>
      <c r="T226" s="0" t="n">
        <f aca="false">DEGREES(ASIN(SIN(RADIANS(R226))*SIN(RADIANS(P226))))</f>
        <v>14.5890061897125</v>
      </c>
      <c r="U226" s="0" t="n">
        <f aca="false">TAN(RADIANS(R226/2))*TAN(RADIANS(R226/2))</f>
        <v>0.0430222869399816</v>
      </c>
      <c r="V226" s="0" t="n">
        <f aca="false">4*DEGREES(U226*SIN(2*RADIANS(I226))-2*K226*SIN(RADIANS(J226))+4*K226*U226*SIN(RADIANS(J226))*COS(2*RADIANS(I226))-0.5*U226*U226*SIN(4*RADIANS(I226))-1.25*K226*K226*SIN(2*RADIANS(J226)))</f>
        <v>-4.87645182875877</v>
      </c>
      <c r="W226" s="0" t="n">
        <f aca="false">DEGREES(ACOS(COS(RADIANS(90.833))/(COS(RADIANS($B$2))*COS(RADIANS(T226)))-TAN(RADIANS($B$2))*TAN(RADIANS(T226))))</f>
        <v>97.8954899344102</v>
      </c>
      <c r="X226" s="5" t="n">
        <f aca="false">(720-4*$B$3-V226+$B$4*60)/1440</f>
        <v>0.529680869325527</v>
      </c>
      <c r="Y226" s="5" t="n">
        <f aca="false">(X226*1440-W226*4)/1440</f>
        <v>0.257748952841054</v>
      </c>
      <c r="Z226" s="5" t="n">
        <f aca="false">(X226*1440+W226*4)/1440</f>
        <v>0.80161278581</v>
      </c>
      <c r="AA226" s="0" t="n">
        <f aca="false">8*W226</f>
        <v>783.163919475281</v>
      </c>
      <c r="AB226" s="0" t="n">
        <f aca="false">MOD(E226*1440+V226+4*$B$3-60*$B$4,1440)</f>
        <v>677.259548171241</v>
      </c>
      <c r="AC226" s="0" t="n">
        <f aca="false">IF(AB226/4&lt;0,AB226/4+180,AB226/4-180)</f>
        <v>-10.6851129571897</v>
      </c>
      <c r="AD226" s="0" t="n">
        <f aca="false">DEGREES(ACOS(SIN(RADIANS($B$2))*SIN(RADIANS(T226))+COS(RADIANS($B$2))*COS(RADIANS(T226))*COS(RADIANS(AC226))))</f>
        <v>14.3876910044296</v>
      </c>
      <c r="AE226" s="0" t="n">
        <f aca="false">90-AD226</f>
        <v>75.6123089955704</v>
      </c>
      <c r="AF226" s="0" t="n">
        <f aca="false">IF(AE226&gt;85,0,IF(AE226&gt;5,58.1/TAN(RADIANS(AE226))-0.07/POWER(TAN(RADIANS(AE226)),3)+0.000086/POWER(TAN(RADIANS(AE226)),5),IF(AE226&gt;-0.575,1735+AE226*(-518.2+AE226*(103.4+AE226*(-12.79+AE226*0.711))),-20.772/TAN(RADIANS(AE226)))))/3600</f>
        <v>0.00413973863171119</v>
      </c>
      <c r="AG226" s="0" t="n">
        <f aca="false">AE226+AF226</f>
        <v>75.6164487342021</v>
      </c>
      <c r="AH226" s="0" t="n">
        <f aca="false">IF(AC226&gt;0,MOD(DEGREES(ACOS(((SIN(RADIANS($B$2))*COS(RADIANS(AD226)))-SIN(RADIANS(T226)))/(COS(RADIANS($B$2))*SIN(RADIANS(AD226)))))+180,360),MOD(540-DEGREES(ACOS(((SIN(RADIANS($B$2))*COS(RADIANS(AD226)))-SIN(RADIANS(T226)))/(COS(RADIANS($B$2))*SIN(RADIANS(AD226))))),360))</f>
        <v>133.770375752756</v>
      </c>
    </row>
    <row r="227" customFormat="false" ht="15" hidden="false" customHeight="false" outlineLevel="0" collapsed="false">
      <c r="D227" s="4" t="n">
        <f aca="false">D226+1</f>
        <v>43691</v>
      </c>
      <c r="E227" s="5" t="n">
        <f aca="false">$B$5</f>
        <v>0.5</v>
      </c>
      <c r="F227" s="6" t="n">
        <f aca="false">D227+2415018.5+E227-$B$4/24</f>
        <v>2458710.25</v>
      </c>
      <c r="G227" s="7" t="n">
        <f aca="false">(F227-2451545)/36525</f>
        <v>0.196173853524983</v>
      </c>
      <c r="I227" s="0" t="n">
        <f aca="false">MOD(280.46646+G227*(36000.76983 + G227*0.0003032),360)</f>
        <v>142.876219085447</v>
      </c>
      <c r="J227" s="0" t="n">
        <f aca="false">357.52911+G227*(35999.05029 - 0.0001537*G227)</f>
        <v>7419.60152271393</v>
      </c>
      <c r="K227" s="0" t="n">
        <f aca="false">0.016708634-G227*(0.000042037+0.0000001267*G227)</f>
        <v>0.0167003825637737</v>
      </c>
      <c r="L227" s="0" t="n">
        <f aca="false">SIN(RADIANS(J227))*(1.914602-G227*(0.004817+0.000014*G227))+SIN(RADIANS(2*J227))*(0.019993-0.000101*G227)+SIN(RADIANS(3*J227))*0.000289</f>
        <v>-1.20048337858948</v>
      </c>
      <c r="M227" s="0" t="n">
        <f aca="false">I227+L227</f>
        <v>141.675735706857</v>
      </c>
      <c r="N227" s="0" t="n">
        <f aca="false">J227+L227</f>
        <v>7418.40103933535</v>
      </c>
      <c r="O227" s="0" t="n">
        <f aca="false">(1.000001018*(1-K227*K227))/(1+K227*COS(RADIANS(N227)))</f>
        <v>1.01297978403298</v>
      </c>
      <c r="P227" s="0" t="n">
        <f aca="false">M227-0.00569-0.00478*SIN(RADIANS(125.04-1934.136*G227))</f>
        <v>141.665442083531</v>
      </c>
      <c r="Q227" s="0" t="n">
        <f aca="false">23+(26+((21.448-G227*(46.815+G227*(0.00059-G227*0.001813))))/60)/60</f>
        <v>23.4367400311192</v>
      </c>
      <c r="R227" s="0" t="n">
        <f aca="false">Q227+0.00256*COS(RADIANS(125.04-1934.136*G227))</f>
        <v>23.4360510331761</v>
      </c>
      <c r="S227" s="0" t="n">
        <f aca="false">DEGREES(ATAN2(COS(RADIANS(P227)),COS(RADIANS(R227))*SIN(RADIANS(P227))))</f>
        <v>144.03909931939</v>
      </c>
      <c r="T227" s="0" t="n">
        <f aca="false">DEGREES(ASIN(SIN(RADIANS(R227))*SIN(RADIANS(P227))))</f>
        <v>14.281729330268</v>
      </c>
      <c r="U227" s="0" t="n">
        <f aca="false">TAN(RADIANS(R227/2))*TAN(RADIANS(R227/2))</f>
        <v>0.0430222941985917</v>
      </c>
      <c r="V227" s="0" t="n">
        <f aca="false">4*DEGREES(U227*SIN(2*RADIANS(I227))-2*K227*SIN(RADIANS(J227))+4*K227*U227*SIN(RADIANS(J227))*COS(2*RADIANS(I227))-0.5*U227*U227*SIN(4*RADIANS(I227))-1.25*K227*K227*SIN(2*RADIANS(J227)))</f>
        <v>-4.69174315898376</v>
      </c>
      <c r="W227" s="0" t="n">
        <f aca="false">DEGREES(ACOS(COS(RADIANS(90.833))/(COS(RADIANS($B$2))*COS(RADIANS(T227)))-TAN(RADIANS($B$2))*TAN(RADIANS(T227))))</f>
        <v>97.7406708572833</v>
      </c>
      <c r="X227" s="5" t="n">
        <f aca="false">(720-4*$B$3-V227+$B$4*60)/1440</f>
        <v>0.529552599415961</v>
      </c>
      <c r="Y227" s="5" t="n">
        <f aca="false">(X227*1440-W227*4)/1440</f>
        <v>0.258050735923507</v>
      </c>
      <c r="Z227" s="5" t="n">
        <f aca="false">(X227*1440+W227*4)/1440</f>
        <v>0.801054462908415</v>
      </c>
      <c r="AA227" s="0" t="n">
        <f aca="false">8*W227</f>
        <v>781.925366858266</v>
      </c>
      <c r="AB227" s="0" t="n">
        <f aca="false">MOD(E227*1440+V227+4*$B$3-60*$B$4,1440)</f>
        <v>677.444256841016</v>
      </c>
      <c r="AC227" s="0" t="n">
        <f aca="false">IF(AB227/4&lt;0,AB227/4+180,AB227/4-180)</f>
        <v>-10.6389357897459</v>
      </c>
      <c r="AD227" s="0" t="n">
        <f aca="false">DEGREES(ACOS(SIN(RADIANS($B$2))*SIN(RADIANS(T227))+COS(RADIANS($B$2))*COS(RADIANS(T227))*COS(RADIANS(AC227))))</f>
        <v>14.5855470046373</v>
      </c>
      <c r="AE227" s="0" t="n">
        <f aca="false">90-AD227</f>
        <v>75.4144529953627</v>
      </c>
      <c r="AF227" s="0" t="n">
        <f aca="false">IF(AE227&gt;85,0,IF(AE227&gt;5,58.1/TAN(RADIANS(AE227))-0.07/POWER(TAN(RADIANS(AE227)),3)+0.000086/POWER(TAN(RADIANS(AE227)),5),IF(AE227&gt;-0.575,1735+AE227*(-518.2+AE227*(103.4+AE227*(-12.79+AE227*0.711))),-20.772/TAN(RADIANS(AE227)))))/3600</f>
        <v>0.00419917610463495</v>
      </c>
      <c r="AG227" s="0" t="n">
        <f aca="false">AE227+AF227</f>
        <v>75.4186521714673</v>
      </c>
      <c r="AH227" s="0" t="n">
        <f aca="false">IF(AC227&gt;0,MOD(DEGREES(ACOS(((SIN(RADIANS($B$2))*COS(RADIANS(AD227)))-SIN(RADIANS(T227)))/(COS(RADIANS($B$2))*SIN(RADIANS(AD227)))))+180,360),MOD(540-DEGREES(ACOS(((SIN(RADIANS($B$2))*COS(RADIANS(AD227)))-SIN(RADIANS(T227)))/(COS(RADIANS($B$2))*SIN(RADIANS(AD227))))),360))</f>
        <v>134.72708090292</v>
      </c>
    </row>
    <row r="228" customFormat="false" ht="15" hidden="false" customHeight="false" outlineLevel="0" collapsed="false">
      <c r="D228" s="4" t="n">
        <f aca="false">D227+1</f>
        <v>43692</v>
      </c>
      <c r="E228" s="5" t="n">
        <f aca="false">$B$5</f>
        <v>0.5</v>
      </c>
      <c r="F228" s="6" t="n">
        <f aca="false">D228+2415018.5+E228-$B$4/24</f>
        <v>2458711.25</v>
      </c>
      <c r="G228" s="7" t="n">
        <f aca="false">(F228-2451545)/36525</f>
        <v>0.196201232032854</v>
      </c>
      <c r="I228" s="0" t="n">
        <f aca="false">MOD(280.46646+G228*(36000.76983 + G228*0.0003032),360)</f>
        <v>143.861866448868</v>
      </c>
      <c r="J228" s="0" t="n">
        <f aca="false">357.52911+G228*(35999.05029 - 0.0001537*G228)</f>
        <v>7420.58712299401</v>
      </c>
      <c r="K228" s="0" t="n">
        <f aca="false">0.016708634-G228*(0.000042037+0.0000001267*G228)</f>
        <v>0.0167003814115022</v>
      </c>
      <c r="L228" s="0" t="n">
        <f aca="false">SIN(RADIANS(J228))*(1.914602-G228*(0.004817+0.000014*G228))+SIN(RADIANS(2*J228))*(0.019993-0.000101*G228)+SIN(RADIANS(3*J228))*0.000289</f>
        <v>-1.22554066563358</v>
      </c>
      <c r="M228" s="0" t="n">
        <f aca="false">I228+L228</f>
        <v>142.636325783234</v>
      </c>
      <c r="N228" s="0" t="n">
        <f aca="false">J228+L228</f>
        <v>7419.36158232838</v>
      </c>
      <c r="O228" s="0" t="n">
        <f aca="false">(1.000001018*(1-K228*K228))/(1+K228*COS(RADIANS(N228)))</f>
        <v>1.01279943200941</v>
      </c>
      <c r="P228" s="0" t="n">
        <f aca="false">M228-0.00569-0.00478*SIN(RADIANS(125.04-1934.136*G228))</f>
        <v>142.626030972879</v>
      </c>
      <c r="Q228" s="0" t="n">
        <f aca="false">23+(26+((21.448-G228*(46.815+G228*(0.00059-G228*0.001813))))/60)/60</f>
        <v>23.4367396750843</v>
      </c>
      <c r="R228" s="0" t="n">
        <f aca="false">Q228+0.00256*COS(RADIANS(125.04-1934.136*G228))</f>
        <v>23.4360529561292</v>
      </c>
      <c r="S228" s="0" t="n">
        <f aca="false">DEGREES(ATAN2(COS(RADIANS(P228)),COS(RADIANS(R228))*SIN(RADIANS(P228))))</f>
        <v>144.976271514699</v>
      </c>
      <c r="T228" s="0" t="n">
        <f aca="false">DEGREES(ASIN(SIN(RADIANS(R228))*SIN(RADIANS(P228))))</f>
        <v>13.9706700976313</v>
      </c>
      <c r="U228" s="0" t="n">
        <f aca="false">TAN(RADIANS(R228/2))*TAN(RADIANS(R228/2))</f>
        <v>0.0430223014594246</v>
      </c>
      <c r="V228" s="0" t="n">
        <f aca="false">4*DEGREES(U228*SIN(2*RADIANS(I228))-2*K228*SIN(RADIANS(J228))+4*K228*U228*SIN(RADIANS(J228))*COS(2*RADIANS(I228))-0.5*U228*U228*SIN(4*RADIANS(I228))-1.25*K228*K228*SIN(2*RADIANS(J228)))</f>
        <v>-4.49808719660058</v>
      </c>
      <c r="W228" s="0" t="n">
        <f aca="false">DEGREES(ACOS(COS(RADIANS(90.833))/(COS(RADIANS($B$2))*COS(RADIANS(T228)))-TAN(RADIANS($B$2))*TAN(RADIANS(T228))))</f>
        <v>97.5844616063253</v>
      </c>
      <c r="X228" s="5" t="n">
        <f aca="false">(720-4*$B$3-V228+$B$4*60)/1440</f>
        <v>0.52941811610875</v>
      </c>
      <c r="Y228" s="5" t="n">
        <f aca="false">(X228*1440-W228*4)/1440</f>
        <v>0.258350167202291</v>
      </c>
      <c r="Z228" s="5" t="n">
        <f aca="false">(X228*1440+W228*4)/1440</f>
        <v>0.80048606501521</v>
      </c>
      <c r="AA228" s="0" t="n">
        <f aca="false">8*W228</f>
        <v>780.675692850602</v>
      </c>
      <c r="AB228" s="0" t="n">
        <f aca="false">MOD(E228*1440+V228+4*$B$3-60*$B$4,1440)</f>
        <v>677.6379128034</v>
      </c>
      <c r="AC228" s="0" t="n">
        <f aca="false">IF(AB228/4&lt;0,AB228/4+180,AB228/4-180)</f>
        <v>-10.5905217991501</v>
      </c>
      <c r="AD228" s="0" t="n">
        <f aca="false">DEGREES(ACOS(SIN(RADIANS($B$2))*SIN(RADIANS(T228))+COS(RADIANS($B$2))*COS(RADIANS(T228))*COS(RADIANS(AC228))))</f>
        <v>14.788553178637</v>
      </c>
      <c r="AE228" s="0" t="n">
        <f aca="false">90-AD228</f>
        <v>75.211446821363</v>
      </c>
      <c r="AF228" s="0" t="n">
        <f aca="false">IF(AE228&gt;85,0,IF(AE228&gt;5,58.1/TAN(RADIANS(AE228))-0.07/POWER(TAN(RADIANS(AE228)),3)+0.000086/POWER(TAN(RADIANS(AE228)),5),IF(AE228&gt;-0.575,1735+AE228*(-518.2+AE228*(103.4+AE228*(-12.79+AE228*0.711))),-20.772/TAN(RADIANS(AE228)))))/3600</f>
        <v>0.00426027144048539</v>
      </c>
      <c r="AG228" s="0" t="n">
        <f aca="false">AE228+AF228</f>
        <v>75.2157070928035</v>
      </c>
      <c r="AH228" s="0" t="n">
        <f aca="false">IF(AC228&gt;0,MOD(DEGREES(ACOS(((SIN(RADIANS($B$2))*COS(RADIANS(AD228)))-SIN(RADIANS(T228)))/(COS(RADIANS($B$2))*SIN(RADIANS(AD228)))))+180,360),MOD(540-DEGREES(ACOS(((SIN(RADIANS($B$2))*COS(RADIANS(AD228)))-SIN(RADIANS(T228)))/(COS(RADIANS($B$2))*SIN(RADIANS(AD228))))),360))</f>
        <v>135.674948856396</v>
      </c>
    </row>
    <row r="229" customFormat="false" ht="15" hidden="false" customHeight="false" outlineLevel="0" collapsed="false">
      <c r="D229" s="4" t="n">
        <f aca="false">D228+1</f>
        <v>43693</v>
      </c>
      <c r="E229" s="5" t="n">
        <f aca="false">$B$5</f>
        <v>0.5</v>
      </c>
      <c r="F229" s="6" t="n">
        <f aca="false">D229+2415018.5+E229-$B$4/24</f>
        <v>2458712.25</v>
      </c>
      <c r="G229" s="7" t="n">
        <f aca="false">(F229-2451545)/36525</f>
        <v>0.196228610540726</v>
      </c>
      <c r="I229" s="0" t="n">
        <f aca="false">MOD(280.46646+G229*(36000.76983 + G229*0.0003032),360)</f>
        <v>144.847513812289</v>
      </c>
      <c r="J229" s="0" t="n">
        <f aca="false">357.52911+G229*(35999.05029 - 0.0001537*G229)</f>
        <v>7421.57272327408</v>
      </c>
      <c r="K229" s="0" t="n">
        <f aca="false">0.016708634-G229*(0.000042037+0.0000001267*G229)</f>
        <v>0.0167003802592306</v>
      </c>
      <c r="L229" s="0" t="n">
        <f aca="false">SIN(RADIANS(J229))*(1.914602-G229*(0.004817+0.000014*G229))+SIN(RADIANS(2*J229))*(0.019993-0.000101*G229)+SIN(RADIANS(3*J229))*0.000289</f>
        <v>-1.25025224820928</v>
      </c>
      <c r="M229" s="0" t="n">
        <f aca="false">I229+L229</f>
        <v>143.59726156408</v>
      </c>
      <c r="N229" s="0" t="n">
        <f aca="false">J229+L229</f>
        <v>7420.32247102587</v>
      </c>
      <c r="O229" s="0" t="n">
        <f aca="false">(1.000001018*(1-K229*K229))/(1+K229*COS(RADIANS(N229)))</f>
        <v>1.01261535527019</v>
      </c>
      <c r="P229" s="0" t="n">
        <f aca="false">M229-0.00569-0.00478*SIN(RADIANS(125.04-1934.136*G229))</f>
        <v>143.58696557063</v>
      </c>
      <c r="Q229" s="0" t="n">
        <f aca="false">23+(26+((21.448-G229*(46.815+G229*(0.00059-G229*0.001813))))/60)/60</f>
        <v>23.4367393190495</v>
      </c>
      <c r="R229" s="0" t="n">
        <f aca="false">Q229+0.00256*COS(RADIANS(125.04-1934.136*G229))</f>
        <v>23.4360548796688</v>
      </c>
      <c r="S229" s="0" t="n">
        <f aca="false">DEGREES(ATAN2(COS(RADIANS(P229)),COS(RADIANS(R229))*SIN(RADIANS(P229))))</f>
        <v>145.911236985321</v>
      </c>
      <c r="T229" s="0" t="n">
        <f aca="false">DEGREES(ASIN(SIN(RADIANS(R229))*SIN(RADIANS(P229))))</f>
        <v>13.6559153879099</v>
      </c>
      <c r="U229" s="0" t="n">
        <f aca="false">TAN(RADIANS(R229/2))*TAN(RADIANS(R229/2))</f>
        <v>0.0430223087224731</v>
      </c>
      <c r="V229" s="0" t="n">
        <f aca="false">4*DEGREES(U229*SIN(2*RADIANS(I229))-2*K229*SIN(RADIANS(J229))+4*K229*U229*SIN(RADIANS(J229))*COS(2*RADIANS(I229))-0.5*U229*U229*SIN(4*RADIANS(I229))-1.25*K229*K229*SIN(2*RADIANS(J229)))</f>
        <v>-4.29564788804931</v>
      </c>
      <c r="W229" s="0" t="n">
        <f aca="false">DEGREES(ACOS(COS(RADIANS(90.833))/(COS(RADIANS($B$2))*COS(RADIANS(T229)))-TAN(RADIANS($B$2))*TAN(RADIANS(T229))))</f>
        <v>97.4269114963616</v>
      </c>
      <c r="X229" s="5" t="n">
        <f aca="false">(720-4*$B$3-V229+$B$4*60)/1440</f>
        <v>0.52927753325559</v>
      </c>
      <c r="Y229" s="5" t="n">
        <f aca="false">(X229*1440-W229*4)/1440</f>
        <v>0.258647223543474</v>
      </c>
      <c r="Z229" s="5" t="n">
        <f aca="false">(X229*1440+W229*4)/1440</f>
        <v>0.799907842967705</v>
      </c>
      <c r="AA229" s="0" t="n">
        <f aca="false">8*W229</f>
        <v>779.415291970893</v>
      </c>
      <c r="AB229" s="0" t="n">
        <f aca="false">MOD(E229*1440+V229+4*$B$3-60*$B$4,1440)</f>
        <v>677.840352111951</v>
      </c>
      <c r="AC229" s="0" t="n">
        <f aca="false">IF(AB229/4&lt;0,AB229/4+180,AB229/4-180)</f>
        <v>-10.5399119720123</v>
      </c>
      <c r="AD229" s="0" t="n">
        <f aca="false">DEGREES(ACOS(SIN(RADIANS($B$2))*SIN(RADIANS(T229))+COS(RADIANS($B$2))*COS(RADIANS(T229))*COS(RADIANS(AC229))))</f>
        <v>14.9967047267595</v>
      </c>
      <c r="AE229" s="0" t="n">
        <f aca="false">90-AD229</f>
        <v>75.0032952732405</v>
      </c>
      <c r="AF229" s="0" t="n">
        <f aca="false">IF(AE229&gt;85,0,IF(AE229&gt;5,58.1/TAN(RADIANS(AE229))-0.07/POWER(TAN(RADIANS(AE229)),3)+0.000086/POWER(TAN(RADIANS(AE229)),5),IF(AE229&gt;-0.575,1735+AE229*(-518.2+AE229*(103.4+AE229*(-12.79+AE229*0.711))),-20.772/TAN(RADIANS(AE229)))))/3600</f>
        <v>0.00432303363714419</v>
      </c>
      <c r="AG229" s="0" t="n">
        <f aca="false">AE229+AF229</f>
        <v>75.0076183068777</v>
      </c>
      <c r="AH229" s="0" t="n">
        <f aca="false">IF(AC229&gt;0,MOD(DEGREES(ACOS(((SIN(RADIANS($B$2))*COS(RADIANS(AD229)))-SIN(RADIANS(T229)))/(COS(RADIANS($B$2))*SIN(RADIANS(AD229)))))+180,360),MOD(540-DEGREES(ACOS(((SIN(RADIANS($B$2))*COS(RADIANS(AD229)))-SIN(RADIANS(T229)))/(COS(RADIANS($B$2))*SIN(RADIANS(AD229))))),360))</f>
        <v>136.613321143824</v>
      </c>
    </row>
    <row r="230" customFormat="false" ht="15" hidden="false" customHeight="false" outlineLevel="0" collapsed="false">
      <c r="D230" s="4" t="n">
        <f aca="false">D229+1</f>
        <v>43694</v>
      </c>
      <c r="E230" s="5" t="n">
        <f aca="false">$B$5</f>
        <v>0.5</v>
      </c>
      <c r="F230" s="6" t="n">
        <f aca="false">D230+2415018.5+E230-$B$4/24</f>
        <v>2458713.25</v>
      </c>
      <c r="G230" s="7" t="n">
        <f aca="false">(F230-2451545)/36525</f>
        <v>0.196255989048597</v>
      </c>
      <c r="I230" s="0" t="n">
        <f aca="false">MOD(280.46646+G230*(36000.76983 + G230*0.0003032),360)</f>
        <v>145.833161175712</v>
      </c>
      <c r="J230" s="0" t="n">
        <f aca="false">357.52911+G230*(35999.05029 - 0.0001537*G230)</f>
        <v>7422.55832355415</v>
      </c>
      <c r="K230" s="0" t="n">
        <f aca="false">0.016708634-G230*(0.000042037+0.0000001267*G230)</f>
        <v>0.0167003791069588</v>
      </c>
      <c r="L230" s="0" t="n">
        <f aca="false">SIN(RADIANS(J230))*(1.914602-G230*(0.004817+0.000014*G230))+SIN(RADIANS(2*J230))*(0.019993-0.000101*G230)+SIN(RADIANS(3*J230))*0.000289</f>
        <v>-1.2746109167319</v>
      </c>
      <c r="M230" s="0" t="n">
        <f aca="false">I230+L230</f>
        <v>144.55855025898</v>
      </c>
      <c r="N230" s="0" t="n">
        <f aca="false">J230+L230</f>
        <v>7421.28371263742</v>
      </c>
      <c r="O230" s="0" t="n">
        <f aca="false">(1.000001018*(1-K230*K230))/(1+K230*COS(RADIANS(N230)))</f>
        <v>1.01242760424289</v>
      </c>
      <c r="P230" s="0" t="n">
        <f aca="false">M230-0.00569-0.00478*SIN(RADIANS(125.04-1934.136*G230))</f>
        <v>144.548253086369</v>
      </c>
      <c r="Q230" s="0" t="n">
        <f aca="false">23+(26+((21.448-G230*(46.815+G230*(0.00059-G230*0.001813))))/60)/60</f>
        <v>23.4367389630146</v>
      </c>
      <c r="R230" s="0" t="n">
        <f aca="false">Q230+0.00256*COS(RADIANS(125.04-1934.136*G230))</f>
        <v>23.4360568037931</v>
      </c>
      <c r="S230" s="0" t="n">
        <f aca="false">DEGREES(ATAN2(COS(RADIANS(P230)),COS(RADIANS(R230))*SIN(RADIANS(P230))))</f>
        <v>146.844038263983</v>
      </c>
      <c r="T230" s="0" t="n">
        <f aca="false">DEGREES(ASIN(SIN(RADIANS(R230))*SIN(RADIANS(P230))))</f>
        <v>13.3375523498447</v>
      </c>
      <c r="U230" s="0" t="n">
        <f aca="false">TAN(RADIANS(R230/2))*TAN(RADIANS(R230/2))</f>
        <v>0.0430223159877297</v>
      </c>
      <c r="V230" s="0" t="n">
        <f aca="false">4*DEGREES(U230*SIN(2*RADIANS(I230))-2*K230*SIN(RADIANS(J230))+4*K230*U230*SIN(RADIANS(J230))*COS(2*RADIANS(I230))-0.5*U230*U230*SIN(4*RADIANS(I230))-1.25*K230*K230*SIN(2*RADIANS(J230)))</f>
        <v>-4.08459805664585</v>
      </c>
      <c r="W230" s="0" t="n">
        <f aca="false">DEGREES(ACOS(COS(RADIANS(90.833))/(COS(RADIANS($B$2))*COS(RADIANS(T230)))-TAN(RADIANS($B$2))*TAN(RADIANS(T230))))</f>
        <v>97.2680688556866</v>
      </c>
      <c r="X230" s="5" t="n">
        <f aca="false">(720-4*$B$3-V230+$B$4*60)/1440</f>
        <v>0.529130970872671</v>
      </c>
      <c r="Y230" s="5" t="n">
        <f aca="false">(X230*1440-W230*4)/1440</f>
        <v>0.258941890717986</v>
      </c>
      <c r="Z230" s="5" t="n">
        <f aca="false">(X230*1440+W230*4)/1440</f>
        <v>0.799320051027356</v>
      </c>
      <c r="AA230" s="0" t="n">
        <f aca="false">8*W230</f>
        <v>778.144550845493</v>
      </c>
      <c r="AB230" s="0" t="n">
        <f aca="false">MOD(E230*1440+V230+4*$B$3-60*$B$4,1440)</f>
        <v>678.051401943354</v>
      </c>
      <c r="AC230" s="0" t="n">
        <f aca="false">IF(AB230/4&lt;0,AB230/4+180,AB230/4-180)</f>
        <v>-10.4871495141614</v>
      </c>
      <c r="AD230" s="0" t="n">
        <f aca="false">DEGREES(ACOS(SIN(RADIANS($B$2))*SIN(RADIANS(T230))+COS(RADIANS($B$2))*COS(RADIANS(T230))*COS(RADIANS(AC230))))</f>
        <v>15.209989435006</v>
      </c>
      <c r="AE230" s="0" t="n">
        <f aca="false">90-AD230</f>
        <v>74.790010564994</v>
      </c>
      <c r="AF230" s="0" t="n">
        <f aca="false">IF(AE230&gt;85,0,IF(AE230&gt;5,58.1/TAN(RADIANS(AE230))-0.07/POWER(TAN(RADIANS(AE230)),3)+0.000086/POWER(TAN(RADIANS(AE230)),5),IF(AE230&gt;-0.575,1735+AE230*(-518.2+AE230*(103.4+AE230*(-12.79+AE230*0.711))),-20.772/TAN(RADIANS(AE230)))))/3600</f>
        <v>0.00438746996047231</v>
      </c>
      <c r="AG230" s="0" t="n">
        <f aca="false">AE230+AF230</f>
        <v>74.7943980349545</v>
      </c>
      <c r="AH230" s="0" t="n">
        <f aca="false">IF(AC230&gt;0,MOD(DEGREES(ACOS(((SIN(RADIANS($B$2))*COS(RADIANS(AD230)))-SIN(RADIANS(T230)))/(COS(RADIANS($B$2))*SIN(RADIANS(AD230)))))+180,360),MOD(540-DEGREES(ACOS(((SIN(RADIANS($B$2))*COS(RADIANS(AD230)))-SIN(RADIANS(T230)))/(COS(RADIANS($B$2))*SIN(RADIANS(AD230))))),360))</f>
        <v>137.541586452325</v>
      </c>
    </row>
    <row r="231" customFormat="false" ht="15" hidden="false" customHeight="false" outlineLevel="0" collapsed="false">
      <c r="D231" s="4" t="n">
        <f aca="false">D230+1</f>
        <v>43695</v>
      </c>
      <c r="E231" s="5" t="n">
        <f aca="false">$B$5</f>
        <v>0.5</v>
      </c>
      <c r="F231" s="6" t="n">
        <f aca="false">D231+2415018.5+E231-$B$4/24</f>
        <v>2458714.25</v>
      </c>
      <c r="G231" s="7" t="n">
        <f aca="false">(F231-2451545)/36525</f>
        <v>0.196283367556468</v>
      </c>
      <c r="I231" s="0" t="n">
        <f aca="false">MOD(280.46646+G231*(36000.76983 + G231*0.0003032),360)</f>
        <v>146.818808539135</v>
      </c>
      <c r="J231" s="0" t="n">
        <f aca="false">357.52911+G231*(35999.05029 - 0.0001537*G231)</f>
        <v>7423.54392383423</v>
      </c>
      <c r="K231" s="0" t="n">
        <f aca="false">0.016708634-G231*(0.000042037+0.0000001267*G231)</f>
        <v>0.0167003779546868</v>
      </c>
      <c r="L231" s="0" t="n">
        <f aca="false">SIN(RADIANS(J231))*(1.914602-G231*(0.004817+0.000014*G231))+SIN(RADIANS(2*J231))*(0.019993-0.000101*G231)+SIN(RADIANS(3*J231))*0.000289</f>
        <v>-1.29860954671024</v>
      </c>
      <c r="M231" s="0" t="n">
        <f aca="false">I231+L231</f>
        <v>145.520198992425</v>
      </c>
      <c r="N231" s="0" t="n">
        <f aca="false">J231+L231</f>
        <v>7422.24531428752</v>
      </c>
      <c r="O231" s="0" t="n">
        <f aca="false">(1.000001018*(1-K231*K231))/(1+K231*COS(RADIANS(N231)))</f>
        <v>1.01223623041909</v>
      </c>
      <c r="P231" s="0" t="n">
        <f aca="false">M231-0.00569-0.00478*SIN(RADIANS(125.04-1934.136*G231))</f>
        <v>145.509900644587</v>
      </c>
      <c r="Q231" s="0" t="n">
        <f aca="false">23+(26+((21.448-G231*(46.815+G231*(0.00059-G231*0.001813))))/60)/60</f>
        <v>23.4367386069798</v>
      </c>
      <c r="R231" s="0" t="n">
        <f aca="false">Q231+0.00256*COS(RADIANS(125.04-1934.136*G231))</f>
        <v>23.4360587285001</v>
      </c>
      <c r="S231" s="0" t="n">
        <f aca="false">DEGREES(ATAN2(COS(RADIANS(P231)),COS(RADIANS(R231))*SIN(RADIANS(P231))))</f>
        <v>147.774720106728</v>
      </c>
      <c r="T231" s="0" t="n">
        <f aca="false">DEGREES(ASIN(SIN(RADIANS(R231))*SIN(RADIANS(P231))))</f>
        <v>13.0156683636763</v>
      </c>
      <c r="U231" s="0" t="n">
        <f aca="false">TAN(RADIANS(R231/2))*TAN(RADIANS(R231/2))</f>
        <v>0.0430223232551871</v>
      </c>
      <c r="V231" s="0" t="n">
        <f aca="false">4*DEGREES(U231*SIN(2*RADIANS(I231))-2*K231*SIN(RADIANS(J231))+4*K231*U231*SIN(RADIANS(J231))*COS(2*RADIANS(I231))-0.5*U231*U231*SIN(4*RADIANS(I231))-1.25*K231*K231*SIN(2*RADIANS(J231)))</f>
        <v>-3.86511908667169</v>
      </c>
      <c r="W231" s="0" t="n">
        <f aca="false">DEGREES(ACOS(COS(RADIANS(90.833))/(COS(RADIANS($B$2))*COS(RADIANS(T231)))-TAN(RADIANS($B$2))*TAN(RADIANS(T231))))</f>
        <v>97.1079810204621</v>
      </c>
      <c r="X231" s="5" t="n">
        <f aca="false">(720-4*$B$3-V231+$B$4*60)/1440</f>
        <v>0.5289785549213</v>
      </c>
      <c r="Y231" s="5" t="n">
        <f aca="false">(X231*1440-W231*4)/1440</f>
        <v>0.259234163197794</v>
      </c>
      <c r="Z231" s="5" t="n">
        <f aca="false">(X231*1440+W231*4)/1440</f>
        <v>0.798722946644805</v>
      </c>
      <c r="AA231" s="0" t="n">
        <f aca="false">8*W231</f>
        <v>776.863848163697</v>
      </c>
      <c r="AB231" s="0" t="n">
        <f aca="false">MOD(E231*1440+V231+4*$B$3-60*$B$4,1440)</f>
        <v>678.270880913328</v>
      </c>
      <c r="AC231" s="0" t="n">
        <f aca="false">IF(AB231/4&lt;0,AB231/4+180,AB231/4-180)</f>
        <v>-10.4322797716679</v>
      </c>
      <c r="AD231" s="0" t="n">
        <f aca="false">DEGREES(ACOS(SIN(RADIANS($B$2))*SIN(RADIANS(T231))+COS(RADIANS($B$2))*COS(RADIANS(T231))*COS(RADIANS(AC231))))</f>
        <v>15.4283878955298</v>
      </c>
      <c r="AE231" s="0" t="n">
        <f aca="false">90-AD231</f>
        <v>74.5716121044702</v>
      </c>
      <c r="AF231" s="0" t="n">
        <f aca="false">IF(AE231&gt;85,0,IF(AE231&gt;5,58.1/TAN(RADIANS(AE231))-0.07/POWER(TAN(RADIANS(AE231)),3)+0.000086/POWER(TAN(RADIANS(AE231)),5),IF(AE231&gt;-0.575,1735+AE231*(-518.2+AE231*(103.4+AE231*(-12.79+AE231*0.711))),-20.772/TAN(RADIANS(AE231)))))/3600</f>
        <v>0.0044535860086733</v>
      </c>
      <c r="AG231" s="0" t="n">
        <f aca="false">AE231+AF231</f>
        <v>74.5760656904789</v>
      </c>
      <c r="AH231" s="0" t="n">
        <f aca="false">IF(AC231&gt;0,MOD(DEGREES(ACOS(((SIN(RADIANS($B$2))*COS(RADIANS(AD231)))-SIN(RADIANS(T231)))/(COS(RADIANS($B$2))*SIN(RADIANS(AD231)))))+180,360),MOD(540-DEGREES(ACOS(((SIN(RADIANS($B$2))*COS(RADIANS(AD231)))-SIN(RADIANS(T231)))/(COS(RADIANS($B$2))*SIN(RADIANS(AD231))))),360))</f>
        <v>138.459180329883</v>
      </c>
    </row>
    <row r="232" customFormat="false" ht="15" hidden="false" customHeight="false" outlineLevel="0" collapsed="false">
      <c r="D232" s="4" t="n">
        <f aca="false">D231+1</f>
        <v>43696</v>
      </c>
      <c r="E232" s="5" t="n">
        <f aca="false">$B$5</f>
        <v>0.5</v>
      </c>
      <c r="F232" s="6" t="n">
        <f aca="false">D232+2415018.5+E232-$B$4/24</f>
        <v>2458715.25</v>
      </c>
      <c r="G232" s="7" t="n">
        <f aca="false">(F232-2451545)/36525</f>
        <v>0.196310746064339</v>
      </c>
      <c r="I232" s="0" t="n">
        <f aca="false">MOD(280.46646+G232*(36000.76983 + G232*0.0003032),360)</f>
        <v>147.804455902557</v>
      </c>
      <c r="J232" s="0" t="n">
        <f aca="false">357.52911+G232*(35999.05029 - 0.0001537*G232)</f>
        <v>7424.5295241143</v>
      </c>
      <c r="K232" s="0" t="n">
        <f aca="false">0.016708634-G232*(0.000042037+0.0000001267*G232)</f>
        <v>0.0167003768024146</v>
      </c>
      <c r="L232" s="0" t="n">
        <f aca="false">SIN(RADIANS(J232))*(1.914602-G232*(0.004817+0.000014*G232))+SIN(RADIANS(2*J232))*(0.019993-0.000101*G232)+SIN(RADIANS(3*J232))*0.000289</f>
        <v>-1.32224110072506</v>
      </c>
      <c r="M232" s="0" t="n">
        <f aca="false">I232+L232</f>
        <v>146.482214801832</v>
      </c>
      <c r="N232" s="0" t="n">
        <f aca="false">J232+L232</f>
        <v>7423.20728301358</v>
      </c>
      <c r="O232" s="0" t="n">
        <f aca="false">(1.000001018*(1-K232*K232))/(1+K232*COS(RADIANS(N232)))</f>
        <v>1.01204128634368</v>
      </c>
      <c r="P232" s="0" t="n">
        <f aca="false">M232-0.00569-0.00478*SIN(RADIANS(125.04-1934.136*G232))</f>
        <v>146.471915282705</v>
      </c>
      <c r="Q232" s="0" t="n">
        <f aca="false">23+(26+((21.448-G232*(46.815+G232*(0.00059-G232*0.001813))))/60)/60</f>
        <v>23.4367382509449</v>
      </c>
      <c r="R232" s="0" t="n">
        <f aca="false">Q232+0.00256*COS(RADIANS(125.04-1934.136*G232))</f>
        <v>23.4360606537878</v>
      </c>
      <c r="S232" s="0" t="n">
        <f aca="false">DEGREES(ATAN2(COS(RADIANS(P232)),COS(RADIANS(R232))*SIN(RADIANS(P232))))</f>
        <v>148.703329425914</v>
      </c>
      <c r="T232" s="0" t="n">
        <f aca="false">DEGREES(ASIN(SIN(RADIANS(R232))*SIN(RADIANS(P232))))</f>
        <v>12.6903510218683</v>
      </c>
      <c r="U232" s="0" t="n">
        <f aca="false">TAN(RADIANS(R232/2))*TAN(RADIANS(R232/2))</f>
        <v>0.043022330524838</v>
      </c>
      <c r="V232" s="0" t="n">
        <f aca="false">4*DEGREES(U232*SIN(2*RADIANS(I232))-2*K232*SIN(RADIANS(J232))+4*K232*U232*SIN(RADIANS(J232))*COS(2*RADIANS(I232))-0.5*U232*U232*SIN(4*RADIANS(I232))-1.25*K232*K232*SIN(2*RADIANS(J232)))</f>
        <v>-3.63740060932378</v>
      </c>
      <c r="W232" s="0" t="n">
        <f aca="false">DEGREES(ACOS(COS(RADIANS(90.833))/(COS(RADIANS($B$2))*COS(RADIANS(T232)))-TAN(RADIANS($B$2))*TAN(RADIANS(T232))))</f>
        <v>96.9466943322094</v>
      </c>
      <c r="X232" s="5" t="n">
        <f aca="false">(720-4*$B$3-V232+$B$4*60)/1440</f>
        <v>0.528820417089808</v>
      </c>
      <c r="Y232" s="5" t="n">
        <f aca="false">(X232*1440-W232*4)/1440</f>
        <v>0.259524043944782</v>
      </c>
      <c r="Z232" s="5" t="n">
        <f aca="false">(X232*1440+W232*4)/1440</f>
        <v>0.798116790234834</v>
      </c>
      <c r="AA232" s="0" t="n">
        <f aca="false">8*W232</f>
        <v>775.573554657675</v>
      </c>
      <c r="AB232" s="0" t="n">
        <f aca="false">MOD(E232*1440+V232+4*$B$3-60*$B$4,1440)</f>
        <v>678.498599390676</v>
      </c>
      <c r="AC232" s="0" t="n">
        <f aca="false">IF(AB232/4&lt;0,AB232/4+180,AB232/4-180)</f>
        <v>-10.375350152331</v>
      </c>
      <c r="AD232" s="0" t="n">
        <f aca="false">DEGREES(ACOS(SIN(RADIANS($B$2))*SIN(RADIANS(T232))+COS(RADIANS($B$2))*COS(RADIANS(T232))*COS(RADIANS(AC232))))</f>
        <v>15.6518737457369</v>
      </c>
      <c r="AE232" s="0" t="n">
        <f aca="false">90-AD232</f>
        <v>74.3481262542631</v>
      </c>
      <c r="AF232" s="0" t="n">
        <f aca="false">IF(AE232&gt;85,0,IF(AE232&gt;5,58.1/TAN(RADIANS(AE232))-0.07/POWER(TAN(RADIANS(AE232)),3)+0.000086/POWER(TAN(RADIANS(AE232)),5),IF(AE232&gt;-0.575,1735+AE232*(-518.2+AE232*(103.4+AE232*(-12.79+AE232*0.711))),-20.772/TAN(RADIANS(AE232)))))/3600</f>
        <v>0.00452138578118692</v>
      </c>
      <c r="AG232" s="0" t="n">
        <f aca="false">AE232+AF232</f>
        <v>74.3526476400443</v>
      </c>
      <c r="AH232" s="0" t="n">
        <f aca="false">IF(AC232&gt;0,MOD(DEGREES(ACOS(((SIN(RADIANS($B$2))*COS(RADIANS(AD232)))-SIN(RADIANS(T232)))/(COS(RADIANS($B$2))*SIN(RADIANS(AD232)))))+180,360),MOD(540-DEGREES(ACOS(((SIN(RADIANS($B$2))*COS(RADIANS(AD232)))-SIN(RADIANS(T232)))/(COS(RADIANS($B$2))*SIN(RADIANS(AD232))))),360))</f>
        <v>139.365584622452</v>
      </c>
    </row>
    <row r="233" customFormat="false" ht="15" hidden="false" customHeight="false" outlineLevel="0" collapsed="false">
      <c r="D233" s="4" t="n">
        <f aca="false">D232+1</f>
        <v>43697</v>
      </c>
      <c r="E233" s="5" t="n">
        <f aca="false">$B$5</f>
        <v>0.5</v>
      </c>
      <c r="F233" s="6" t="n">
        <f aca="false">D233+2415018.5+E233-$B$4/24</f>
        <v>2458716.25</v>
      </c>
      <c r="G233" s="7" t="n">
        <f aca="false">(F233-2451545)/36525</f>
        <v>0.196338124572211</v>
      </c>
      <c r="I233" s="0" t="n">
        <f aca="false">MOD(280.46646+G233*(36000.76983 + G233*0.0003032),360)</f>
        <v>148.790103265981</v>
      </c>
      <c r="J233" s="0" t="n">
        <f aca="false">357.52911+G233*(35999.05029 - 0.0001537*G233)</f>
        <v>7425.51512439437</v>
      </c>
      <c r="K233" s="0" t="n">
        <f aca="false">0.016708634-G233*(0.000042037+0.0000001267*G233)</f>
        <v>0.0167003756501422</v>
      </c>
      <c r="L233" s="0" t="n">
        <f aca="false">SIN(RADIANS(J233))*(1.914602-G233*(0.004817+0.000014*G233))+SIN(RADIANS(2*J233))*(0.019993-0.000101*G233)+SIN(RADIANS(3*J233))*0.000289</f>
        <v>-1.34549863040345</v>
      </c>
      <c r="M233" s="0" t="n">
        <f aca="false">I233+L233</f>
        <v>147.444604635578</v>
      </c>
      <c r="N233" s="0" t="n">
        <f aca="false">J233+L233</f>
        <v>7424.16962576397</v>
      </c>
      <c r="O233" s="0" t="n">
        <f aca="false">(1.000001018*(1-K233*K233))/(1+K233*COS(RADIANS(N233)))</f>
        <v>1.01184282560396</v>
      </c>
      <c r="P233" s="0" t="n">
        <f aca="false">M233-0.00569-0.00478*SIN(RADIANS(125.04-1934.136*G233))</f>
        <v>147.434303949099</v>
      </c>
      <c r="Q233" s="0" t="n">
        <f aca="false">23+(26+((21.448-G233*(46.815+G233*(0.00059-G233*0.001813))))/60)/60</f>
        <v>23.4367378949101</v>
      </c>
      <c r="R233" s="0" t="n">
        <f aca="false">Q233+0.00256*COS(RADIANS(125.04-1934.136*G233))</f>
        <v>23.4360625796542</v>
      </c>
      <c r="S233" s="0" t="n">
        <f aca="false">DEGREES(ATAN2(COS(RADIANS(P233)),COS(RADIANS(R233))*SIN(RADIANS(P233))))</f>
        <v>149.629915223353</v>
      </c>
      <c r="T233" s="0" t="n">
        <f aca="false">DEGREES(ASIN(SIN(RADIANS(R233))*SIN(RADIANS(P233))))</f>
        <v>12.361688111657</v>
      </c>
      <c r="U233" s="0" t="n">
        <f aca="false">TAN(RADIANS(R233/2))*TAN(RADIANS(R233/2))</f>
        <v>0.043022337796675</v>
      </c>
      <c r="V233" s="0" t="n">
        <f aca="false">4*DEGREES(U233*SIN(2*RADIANS(I233))-2*K233*SIN(RADIANS(J233))+4*K233*U233*SIN(RADIANS(J233))*COS(2*RADIANS(I233))-0.5*U233*U233*SIN(4*RADIANS(I233))-1.25*K233*K233*SIN(2*RADIANS(J233)))</f>
        <v>-3.40164019159621</v>
      </c>
      <c r="W233" s="0" t="n">
        <f aca="false">DEGREES(ACOS(COS(RADIANS(90.833))/(COS(RADIANS($B$2))*COS(RADIANS(T233)))-TAN(RADIANS($B$2))*TAN(RADIANS(T233))))</f>
        <v>96.7842541382627</v>
      </c>
      <c r="X233" s="5" t="n">
        <f aca="false">(720-4*$B$3-V233+$B$4*60)/1440</f>
        <v>0.528656694577497</v>
      </c>
      <c r="Y233" s="5" t="n">
        <f aca="false">(X233*1440-W233*4)/1440</f>
        <v>0.259811544193434</v>
      </c>
      <c r="Z233" s="5" t="n">
        <f aca="false">(X233*1440+W233*4)/1440</f>
        <v>0.797501844961561</v>
      </c>
      <c r="AA233" s="0" t="n">
        <f aca="false">8*W233</f>
        <v>774.274033106102</v>
      </c>
      <c r="AB233" s="0" t="n">
        <f aca="false">MOD(E233*1440+V233+4*$B$3-60*$B$4,1440)</f>
        <v>678.734359808404</v>
      </c>
      <c r="AC233" s="0" t="n">
        <f aca="false">IF(AB233/4&lt;0,AB233/4+180,AB233/4-180)</f>
        <v>-10.3164100478991</v>
      </c>
      <c r="AD233" s="0" t="n">
        <f aca="false">DEGREES(ACOS(SIN(RADIANS($B$2))*SIN(RADIANS(T233))+COS(RADIANS($B$2))*COS(RADIANS(T233))*COS(RADIANS(AC233))))</f>
        <v>15.8804139227026</v>
      </c>
      <c r="AE233" s="0" t="n">
        <f aca="false">90-AD233</f>
        <v>74.1195860772974</v>
      </c>
      <c r="AF233" s="0" t="n">
        <f aca="false">IF(AE233&gt;85,0,IF(AE233&gt;5,58.1/TAN(RADIANS(AE233))-0.07/POWER(TAN(RADIANS(AE233)),3)+0.000086/POWER(TAN(RADIANS(AE233)),5),IF(AE233&gt;-0.575,1735+AE233*(-518.2+AE233*(103.4+AE233*(-12.79+AE233*0.711))),-20.772/TAN(RADIANS(AE233)))))/3600</f>
        <v>0.00459087175114917</v>
      </c>
      <c r="AG233" s="0" t="n">
        <f aca="false">AE233+AF233</f>
        <v>74.1241769490486</v>
      </c>
      <c r="AH233" s="0" t="n">
        <f aca="false">IF(AC233&gt;0,MOD(DEGREES(ACOS(((SIN(RADIANS($B$2))*COS(RADIANS(AD233)))-SIN(RADIANS(T233)))/(COS(RADIANS($B$2))*SIN(RADIANS(AD233)))))+180,360),MOD(540-DEGREES(ACOS(((SIN(RADIANS($B$2))*COS(RADIANS(AD233)))-SIN(RADIANS(T233)))/(COS(RADIANS($B$2))*SIN(RADIANS(AD233))))),360))</f>
        <v>140.260326666276</v>
      </c>
    </row>
    <row r="234" customFormat="false" ht="15" hidden="false" customHeight="false" outlineLevel="0" collapsed="false">
      <c r="D234" s="4" t="n">
        <f aca="false">D233+1</f>
        <v>43698</v>
      </c>
      <c r="E234" s="5" t="n">
        <f aca="false">$B$5</f>
        <v>0.5</v>
      </c>
      <c r="F234" s="6" t="n">
        <f aca="false">D234+2415018.5+E234-$B$4/24</f>
        <v>2458717.25</v>
      </c>
      <c r="G234" s="7" t="n">
        <f aca="false">(F234-2451545)/36525</f>
        <v>0.196365503080082</v>
      </c>
      <c r="I234" s="0" t="n">
        <f aca="false">MOD(280.46646+G234*(36000.76983 + G234*0.0003032),360)</f>
        <v>149.775750629405</v>
      </c>
      <c r="J234" s="0" t="n">
        <f aca="false">357.52911+G234*(35999.05029 - 0.0001537*G234)</f>
        <v>7426.50072467445</v>
      </c>
      <c r="K234" s="0" t="n">
        <f aca="false">0.016708634-G234*(0.000042037+0.0000001267*G234)</f>
        <v>0.0167003744978697</v>
      </c>
      <c r="L234" s="0" t="n">
        <f aca="false">SIN(RADIANS(J234))*(1.914602-G234*(0.004817+0.000014*G234))+SIN(RADIANS(2*J234))*(0.019993-0.000101*G234)+SIN(RADIANS(3*J234))*0.000289</f>
        <v>-1.36837527838737</v>
      </c>
      <c r="M234" s="0" t="n">
        <f aca="false">I234+L234</f>
        <v>148.407375351017</v>
      </c>
      <c r="N234" s="0" t="n">
        <f aca="false">J234+L234</f>
        <v>7425.13234939606</v>
      </c>
      <c r="O234" s="0" t="n">
        <f aca="false">(1.000001018*(1-K234*K234))/(1+K234*COS(RADIANS(N234)))</f>
        <v>1.01164090281834</v>
      </c>
      <c r="P234" s="0" t="n">
        <f aca="false">M234-0.00569-0.00478*SIN(RADIANS(125.04-1934.136*G234))</f>
        <v>148.397073501125</v>
      </c>
      <c r="Q234" s="0" t="n">
        <f aca="false">23+(26+((21.448-G234*(46.815+G234*(0.00059-G234*0.001813))))/60)/60</f>
        <v>23.4367375388752</v>
      </c>
      <c r="R234" s="0" t="n">
        <f aca="false">Q234+0.00256*COS(RADIANS(125.04-1934.136*G234))</f>
        <v>23.4360645060976</v>
      </c>
      <c r="S234" s="0" t="n">
        <f aca="false">DEGREES(ATAN2(COS(RADIANS(P234)),COS(RADIANS(R234))*SIN(RADIANS(P234))))</f>
        <v>150.554528523707</v>
      </c>
      <c r="T234" s="0" t="n">
        <f aca="false">DEGREES(ASIN(SIN(RADIANS(R234))*SIN(RADIANS(P234))))</f>
        <v>12.0297675994012</v>
      </c>
      <c r="U234" s="0" t="n">
        <f aca="false">TAN(RADIANS(R234/2))*TAN(RADIANS(R234/2))</f>
        <v>0.0430223450706907</v>
      </c>
      <c r="V234" s="0" t="n">
        <f aca="false">4*DEGREES(U234*SIN(2*RADIANS(I234))-2*K234*SIN(RADIANS(J234))+4*K234*U234*SIN(RADIANS(J234))*COS(2*RADIANS(I234))-0.5*U234*U234*SIN(4*RADIANS(I234))-1.25*K234*K234*SIN(2*RADIANS(J234)))</f>
        <v>-3.15804302911657</v>
      </c>
      <c r="W234" s="0" t="n">
        <f aca="false">DEGREES(ACOS(COS(RADIANS(90.833))/(COS(RADIANS($B$2))*COS(RADIANS(T234)))-TAN(RADIANS($B$2))*TAN(RADIANS(T234))))</f>
        <v>96.6207047950541</v>
      </c>
      <c r="X234" s="5" t="n">
        <f aca="false">(720-4*$B$3-V234+$B$4*60)/1440</f>
        <v>0.528487529881331</v>
      </c>
      <c r="Y234" s="5" t="n">
        <f aca="false">(X234*1440-W234*4)/1440</f>
        <v>0.260096683228403</v>
      </c>
      <c r="Z234" s="5" t="n">
        <f aca="false">(X234*1440+W234*4)/1440</f>
        <v>0.796878376534259</v>
      </c>
      <c r="AA234" s="0" t="n">
        <f aca="false">8*W234</f>
        <v>772.965638360433</v>
      </c>
      <c r="AB234" s="0" t="n">
        <f aca="false">MOD(E234*1440+V234+4*$B$3-60*$B$4,1440)</f>
        <v>678.977956970884</v>
      </c>
      <c r="AC234" s="0" t="n">
        <f aca="false">IF(AB234/4&lt;0,AB234/4+180,AB234/4-180)</f>
        <v>-10.2555107572791</v>
      </c>
      <c r="AD234" s="0" t="n">
        <f aca="false">DEGREES(ACOS(SIN(RADIANS($B$2))*SIN(RADIANS(T234))+COS(RADIANS($B$2))*COS(RADIANS(T234))*COS(RADIANS(AC234))))</f>
        <v>16.1139689297138</v>
      </c>
      <c r="AE234" s="0" t="n">
        <f aca="false">90-AD234</f>
        <v>73.8860310702862</v>
      </c>
      <c r="AF234" s="0" t="n">
        <f aca="false">IF(AE234&gt;85,0,IF(AE234&gt;5,58.1/TAN(RADIANS(AE234))-0.07/POWER(TAN(RADIANS(AE234)),3)+0.000086/POWER(TAN(RADIANS(AE234)),5),IF(AE234&gt;-0.575,1735+AE234*(-518.2+AE234*(103.4+AE234*(-12.79+AE234*0.711))),-20.772/TAN(RADIANS(AE234)))))/3600</f>
        <v>0.00466204494048998</v>
      </c>
      <c r="AG234" s="0" t="n">
        <f aca="false">AE234+AF234</f>
        <v>73.8906931152267</v>
      </c>
      <c r="AH234" s="0" t="n">
        <f aca="false">IF(AC234&gt;0,MOD(DEGREES(ACOS(((SIN(RADIANS($B$2))*COS(RADIANS(AD234)))-SIN(RADIANS(T234)))/(COS(RADIANS($B$2))*SIN(RADIANS(AD234)))))+180,360),MOD(540-DEGREES(ACOS(((SIN(RADIANS($B$2))*COS(RADIANS(AD234)))-SIN(RADIANS(T234)))/(COS(RADIANS($B$2))*SIN(RADIANS(AD234))))),360))</f>
        <v>141.14297825954</v>
      </c>
    </row>
    <row r="235" customFormat="false" ht="15" hidden="false" customHeight="false" outlineLevel="0" collapsed="false">
      <c r="D235" s="4" t="n">
        <f aca="false">D234+1</f>
        <v>43699</v>
      </c>
      <c r="E235" s="5" t="n">
        <f aca="false">$B$5</f>
        <v>0.5</v>
      </c>
      <c r="F235" s="6" t="n">
        <f aca="false">D235+2415018.5+E235-$B$4/24</f>
        <v>2458718.25</v>
      </c>
      <c r="G235" s="7" t="n">
        <f aca="false">(F235-2451545)/36525</f>
        <v>0.196392881587953</v>
      </c>
      <c r="I235" s="0" t="n">
        <f aca="false">MOD(280.46646+G235*(36000.76983 + G235*0.0003032),360)</f>
        <v>150.76139799283</v>
      </c>
      <c r="J235" s="0" t="n">
        <f aca="false">357.52911+G235*(35999.05029 - 0.0001537*G235)</f>
        <v>7427.48632495452</v>
      </c>
      <c r="K235" s="0" t="n">
        <f aca="false">0.016708634-G235*(0.000042037+0.0000001267*G235)</f>
        <v>0.0167003733455969</v>
      </c>
      <c r="L235" s="0" t="n">
        <f aca="false">SIN(RADIANS(J235))*(1.914602-G235*(0.004817+0.000014*G235))+SIN(RADIANS(2*J235))*(0.019993-0.000101*G235)+SIN(RADIANS(3*J235))*0.000289</f>
        <v>-1.39086428029691</v>
      </c>
      <c r="M235" s="0" t="n">
        <f aca="false">I235+L235</f>
        <v>149.370533712533</v>
      </c>
      <c r="N235" s="0" t="n">
        <f aca="false">J235+L235</f>
        <v>7426.09546067422</v>
      </c>
      <c r="O235" s="0" t="n">
        <f aca="false">(1.000001018*(1-K235*K235))/(1+K235*COS(RADIANS(N235)))</f>
        <v>1.01143557362485</v>
      </c>
      <c r="P235" s="0" t="n">
        <f aca="false">M235-0.00569-0.00478*SIN(RADIANS(125.04-1934.136*G235))</f>
        <v>149.360230703167</v>
      </c>
      <c r="Q235" s="0" t="n">
        <f aca="false">23+(26+((21.448-G235*(46.815+G235*(0.00059-G235*0.001813))))/60)/60</f>
        <v>23.4367371828404</v>
      </c>
      <c r="R235" s="0" t="n">
        <f aca="false">Q235+0.00256*COS(RADIANS(125.04-1934.136*G235))</f>
        <v>23.4360664331158</v>
      </c>
      <c r="S235" s="0" t="n">
        <f aca="false">DEGREES(ATAN2(COS(RADIANS(P235)),COS(RADIANS(R235))*SIN(RADIANS(P235))))</f>
        <v>151.477222308278</v>
      </c>
      <c r="T235" s="0" t="n">
        <f aca="false">DEGREES(ASIN(SIN(RADIANS(R235))*SIN(RADIANS(P235))))</f>
        <v>11.6946776166817</v>
      </c>
      <c r="U235" s="0" t="n">
        <f aca="false">TAN(RADIANS(R235/2))*TAN(RADIANS(R235/2))</f>
        <v>0.0430223523468778</v>
      </c>
      <c r="V235" s="0" t="n">
        <f aca="false">4*DEGREES(U235*SIN(2*RADIANS(I235))-2*K235*SIN(RADIANS(J235))+4*K235*U235*SIN(RADIANS(J235))*COS(2*RADIANS(I235))-0.5*U235*U235*SIN(4*RADIANS(I235))-1.25*K235*K235*SIN(2*RADIANS(J235)))</f>
        <v>-2.90682164387488</v>
      </c>
      <c r="W235" s="0" t="n">
        <f aca="false">DEGREES(ACOS(COS(RADIANS(90.833))/(COS(RADIANS($B$2))*COS(RADIANS(T235)))-TAN(RADIANS($B$2))*TAN(RADIANS(T235))))</f>
        <v>96.456089674091</v>
      </c>
      <c r="X235" s="5" t="n">
        <f aca="false">(720-4*$B$3-V235+$B$4*60)/1440</f>
        <v>0.528313070586024</v>
      </c>
      <c r="Y235" s="5" t="n">
        <f aca="false">(X235*1440-W235*4)/1440</f>
        <v>0.260379488157994</v>
      </c>
      <c r="Z235" s="5" t="n">
        <f aca="false">(X235*1440+W235*4)/1440</f>
        <v>0.796246653014055</v>
      </c>
      <c r="AA235" s="0" t="n">
        <f aca="false">8*W235</f>
        <v>771.648717392728</v>
      </c>
      <c r="AB235" s="0" t="n">
        <f aca="false">MOD(E235*1440+V235+4*$B$3-60*$B$4,1440)</f>
        <v>679.229178356125</v>
      </c>
      <c r="AC235" s="0" t="n">
        <f aca="false">IF(AB235/4&lt;0,AB235/4+180,AB235/4-180)</f>
        <v>-10.1927054109687</v>
      </c>
      <c r="AD235" s="0" t="n">
        <f aca="false">DEGREES(ACOS(SIN(RADIANS($B$2))*SIN(RADIANS(T235))+COS(RADIANS($B$2))*COS(RADIANS(T235))*COS(RADIANS(AC235))))</f>
        <v>16.3524931119243</v>
      </c>
      <c r="AE235" s="0" t="n">
        <f aca="false">90-AD235</f>
        <v>73.6475068880757</v>
      </c>
      <c r="AF235" s="0" t="n">
        <f aca="false">IF(AE235&gt;85,0,IF(AE235&gt;5,58.1/TAN(RADIANS(AE235))-0.07/POWER(TAN(RADIANS(AE235)),3)+0.000086/POWER(TAN(RADIANS(AE235)),5),IF(AE235&gt;-0.575,1735+AE235*(-518.2+AE235*(103.4+AE235*(-12.79+AE235*0.711))),-20.772/TAN(RADIANS(AE235)))))/3600</f>
        <v>0.0047349049967903</v>
      </c>
      <c r="AG235" s="0" t="n">
        <f aca="false">AE235+AF235</f>
        <v>73.6522417930725</v>
      </c>
      <c r="AH235" s="0" t="n">
        <f aca="false">IF(AC235&gt;0,MOD(DEGREES(ACOS(((SIN(RADIANS($B$2))*COS(RADIANS(AD235)))-SIN(RADIANS(T235)))/(COS(RADIANS($B$2))*SIN(RADIANS(AD235)))))+180,360),MOD(540-DEGREES(ACOS(((SIN(RADIANS($B$2))*COS(RADIANS(AD235)))-SIN(RADIANS(T235)))/(COS(RADIANS($B$2))*SIN(RADIANS(AD235))))),360))</f>
        <v>142.013154438475</v>
      </c>
    </row>
    <row r="236" customFormat="false" ht="15" hidden="false" customHeight="false" outlineLevel="0" collapsed="false">
      <c r="D236" s="4" t="n">
        <f aca="false">D235+1</f>
        <v>43700</v>
      </c>
      <c r="E236" s="5" t="n">
        <f aca="false">$B$5</f>
        <v>0.5</v>
      </c>
      <c r="F236" s="6" t="n">
        <f aca="false">D236+2415018.5+E236-$B$4/24</f>
        <v>2458719.25</v>
      </c>
      <c r="G236" s="7" t="n">
        <f aca="false">(F236-2451545)/36525</f>
        <v>0.196420260095825</v>
      </c>
      <c r="I236" s="0" t="n">
        <f aca="false">MOD(280.46646+G236*(36000.76983 + G236*0.0003032),360)</f>
        <v>151.747045356256</v>
      </c>
      <c r="J236" s="0" t="n">
        <f aca="false">357.52911+G236*(35999.05029 - 0.0001537*G236)</f>
        <v>7428.47192523459</v>
      </c>
      <c r="K236" s="0" t="n">
        <f aca="false">0.016708634-G236*(0.000042037+0.0000001267*G236)</f>
        <v>0.016700372193324</v>
      </c>
      <c r="L236" s="0" t="n">
        <f aca="false">SIN(RADIANS(J236))*(1.914602-G236*(0.004817+0.000014*G236))+SIN(RADIANS(2*J236))*(0.019993-0.000101*G236)+SIN(RADIANS(3*J236))*0.000289</f>
        <v>-1.41295896668722</v>
      </c>
      <c r="M236" s="0" t="n">
        <f aca="false">I236+L236</f>
        <v>150.334086389568</v>
      </c>
      <c r="N236" s="0" t="n">
        <f aca="false">J236+L236</f>
        <v>7427.0589662679</v>
      </c>
      <c r="O236" s="0" t="n">
        <f aca="false">(1.000001018*(1-K236*K236))/(1+K236*COS(RADIANS(N236)))</f>
        <v>1.01122689466932</v>
      </c>
      <c r="P236" s="0" t="n">
        <f aca="false">M236-0.00569-0.00478*SIN(RADIANS(125.04-1934.136*G236))</f>
        <v>150.323782224668</v>
      </c>
      <c r="Q236" s="0" t="n">
        <f aca="false">23+(26+((21.448-G236*(46.815+G236*(0.00059-G236*0.001813))))/60)/60</f>
        <v>23.4367368268055</v>
      </c>
      <c r="R236" s="0" t="n">
        <f aca="false">Q236+0.00256*COS(RADIANS(125.04-1934.136*G236))</f>
        <v>23.4360683607069</v>
      </c>
      <c r="S236" s="0" t="n">
        <f aca="false">DEGREES(ATAN2(COS(RADIANS(P236)),COS(RADIANS(R236))*SIN(RADIANS(P236))))</f>
        <v>152.398051449268</v>
      </c>
      <c r="T236" s="0" t="n">
        <f aca="false">DEGREES(ASIN(SIN(RADIANS(R236))*SIN(RADIANS(P236))))</f>
        <v>11.3565064481281</v>
      </c>
      <c r="U236" s="0" t="n">
        <f aca="false">TAN(RADIANS(R236/2))*TAN(RADIANS(R236/2))</f>
        <v>0.043022359625229</v>
      </c>
      <c r="V236" s="0" t="n">
        <f aca="false">4*DEGREES(U236*SIN(2*RADIANS(I236))-2*K236*SIN(RADIANS(J236))+4*K236*U236*SIN(RADIANS(J236))*COS(2*RADIANS(I236))-0.5*U236*U236*SIN(4*RADIANS(I236))-1.25*K236*K236*SIN(2*RADIANS(J236)))</f>
        <v>-2.64819558773232</v>
      </c>
      <c r="W236" s="0" t="n">
        <f aca="false">DEGREES(ACOS(COS(RADIANS(90.833))/(COS(RADIANS($B$2))*COS(RADIANS(T236)))-TAN(RADIANS($B$2))*TAN(RADIANS(T236))))</f>
        <v>96.2904511705057</v>
      </c>
      <c r="X236" s="5" t="n">
        <f aca="false">(720-4*$B$3-V236+$B$4*60)/1440</f>
        <v>0.528133469158147</v>
      </c>
      <c r="Y236" s="5" t="n">
        <f aca="false">(X236*1440-W236*4)/1440</f>
        <v>0.26065999368452</v>
      </c>
      <c r="Z236" s="5" t="n">
        <f aca="false">(X236*1440+W236*4)/1440</f>
        <v>0.795606944631774</v>
      </c>
      <c r="AA236" s="0" t="n">
        <f aca="false">8*W236</f>
        <v>770.323609364046</v>
      </c>
      <c r="AB236" s="0" t="n">
        <f aca="false">MOD(E236*1440+V236+4*$B$3-60*$B$4,1440)</f>
        <v>679.487804412268</v>
      </c>
      <c r="AC236" s="0" t="n">
        <f aca="false">IF(AB236/4&lt;0,AB236/4+180,AB236/4-180)</f>
        <v>-10.1280488969331</v>
      </c>
      <c r="AD236" s="0" t="n">
        <f aca="false">DEGREES(ACOS(SIN(RADIANS($B$2))*SIN(RADIANS(T236))+COS(RADIANS($B$2))*COS(RADIANS(T236))*COS(RADIANS(AC236))))</f>
        <v>16.5959349382668</v>
      </c>
      <c r="AE236" s="0" t="n">
        <f aca="false">90-AD236</f>
        <v>73.4040650617332</v>
      </c>
      <c r="AF236" s="0" t="n">
        <f aca="false">IF(AE236&gt;85,0,IF(AE236&gt;5,58.1/TAN(RADIANS(AE236))-0.07/POWER(TAN(RADIANS(AE236)),3)+0.000086/POWER(TAN(RADIANS(AE236)),5),IF(AE236&gt;-0.575,1735+AE236*(-518.2+AE236*(103.4+AE236*(-12.79+AE236*0.711))),-20.772/TAN(RADIANS(AE236)))))/3600</f>
        <v>0.00480945027106686</v>
      </c>
      <c r="AG236" s="0" t="n">
        <f aca="false">AE236+AF236</f>
        <v>73.4088745120043</v>
      </c>
      <c r="AH236" s="0" t="n">
        <f aca="false">IF(AC236&gt;0,MOD(DEGREES(ACOS(((SIN(RADIANS($B$2))*COS(RADIANS(AD236)))-SIN(RADIANS(T236)))/(COS(RADIANS($B$2))*SIN(RADIANS(AD236)))))+180,360),MOD(540-DEGREES(ACOS(((SIN(RADIANS($B$2))*COS(RADIANS(AD236)))-SIN(RADIANS(T236)))/(COS(RADIANS($B$2))*SIN(RADIANS(AD236))))),360))</f>
        <v>142.870512083444</v>
      </c>
    </row>
    <row r="237" customFormat="false" ht="15" hidden="false" customHeight="false" outlineLevel="0" collapsed="false">
      <c r="D237" s="4" t="n">
        <f aca="false">D236+1</f>
        <v>43701</v>
      </c>
      <c r="E237" s="5" t="n">
        <f aca="false">$B$5</f>
        <v>0.5</v>
      </c>
      <c r="F237" s="6" t="n">
        <f aca="false">D237+2415018.5+E237-$B$4/24</f>
        <v>2458720.25</v>
      </c>
      <c r="G237" s="7" t="n">
        <f aca="false">(F237-2451545)/36525</f>
        <v>0.196447638603696</v>
      </c>
      <c r="I237" s="0" t="n">
        <f aca="false">MOD(280.46646+G237*(36000.76983 + G237*0.0003032),360)</f>
        <v>152.732692719681</v>
      </c>
      <c r="J237" s="0" t="n">
        <f aca="false">357.52911+G237*(35999.05029 - 0.0001537*G237)</f>
        <v>7429.45752551466</v>
      </c>
      <c r="K237" s="0" t="n">
        <f aca="false">0.016708634-G237*(0.000042037+0.0000001267*G237)</f>
        <v>0.0167003710410508</v>
      </c>
      <c r="L237" s="0" t="n">
        <f aca="false">SIN(RADIANS(J237))*(1.914602-G237*(0.004817+0.000014*G237))+SIN(RADIANS(2*J237))*(0.019993-0.000101*G237)+SIN(RADIANS(3*J237))*0.000289</f>
        <v>-1.43465276499942</v>
      </c>
      <c r="M237" s="0" t="n">
        <f aca="false">I237+L237</f>
        <v>151.298039954682</v>
      </c>
      <c r="N237" s="0" t="n">
        <f aca="false">J237+L237</f>
        <v>7428.02287274966</v>
      </c>
      <c r="O237" s="0" t="n">
        <f aca="false">(1.000001018*(1-K237*K237))/(1+K237*COS(RADIANS(N237)))</f>
        <v>1.01101492359329</v>
      </c>
      <c r="P237" s="0" t="n">
        <f aca="false">M237-0.00569-0.00478*SIN(RADIANS(125.04-1934.136*G237))</f>
        <v>151.287734638189</v>
      </c>
      <c r="Q237" s="0" t="n">
        <f aca="false">23+(26+((21.448-G237*(46.815+G237*(0.00059-G237*0.001813))))/60)/60</f>
        <v>23.4367364707707</v>
      </c>
      <c r="R237" s="0" t="n">
        <f aca="false">Q237+0.00256*COS(RADIANS(125.04-1934.136*G237))</f>
        <v>23.4360702888691</v>
      </c>
      <c r="S237" s="0" t="n">
        <f aca="false">DEGREES(ATAN2(COS(RADIANS(P237)),COS(RADIANS(R237))*SIN(RADIANS(P237))))</f>
        <v>153.317072644616</v>
      </c>
      <c r="T237" s="0" t="n">
        <f aca="false">DEGREES(ASIN(SIN(RADIANS(R237))*SIN(RADIANS(P237))))</f>
        <v>11.01534252092</v>
      </c>
      <c r="U237" s="0" t="n">
        <f aca="false">TAN(RADIANS(R237/2))*TAN(RADIANS(R237/2))</f>
        <v>0.0430223669057367</v>
      </c>
      <c r="V237" s="0" t="n">
        <f aca="false">4*DEGREES(U237*SIN(2*RADIANS(I237))-2*K237*SIN(RADIANS(J237))+4*K237*U237*SIN(RADIANS(J237))*COS(2*RADIANS(I237))-0.5*U237*U237*SIN(4*RADIANS(I237))-1.25*K237*K237*SIN(2*RADIANS(J237)))</f>
        <v>-2.38239115250174</v>
      </c>
      <c r="W237" s="0" t="n">
        <f aca="false">DEGREES(ACOS(COS(RADIANS(90.833))/(COS(RADIANS($B$2))*COS(RADIANS(T237)))-TAN(RADIANS($B$2))*TAN(RADIANS(T237))))</f>
        <v>96.123830714039</v>
      </c>
      <c r="X237" s="5" t="n">
        <f aca="false">(720-4*$B$3-V237+$B$4*60)/1440</f>
        <v>0.527948882744793</v>
      </c>
      <c r="Y237" s="5" t="n">
        <f aca="false">(X237*1440-W237*4)/1440</f>
        <v>0.260938241872462</v>
      </c>
      <c r="Z237" s="5" t="n">
        <f aca="false">(X237*1440+W237*4)/1440</f>
        <v>0.794959523617123</v>
      </c>
      <c r="AA237" s="0" t="n">
        <f aca="false">8*W237</f>
        <v>768.990645712312</v>
      </c>
      <c r="AB237" s="0" t="n">
        <f aca="false">MOD(E237*1440+V237+4*$B$3-60*$B$4,1440)</f>
        <v>679.753608847498</v>
      </c>
      <c r="AC237" s="0" t="n">
        <f aca="false">IF(AB237/4&lt;0,AB237/4+180,AB237/4-180)</f>
        <v>-10.0615977881254</v>
      </c>
      <c r="AD237" s="0" t="n">
        <f aca="false">DEGREES(ACOS(SIN(RADIANS($B$2))*SIN(RADIANS(T237))+COS(RADIANS($B$2))*COS(RADIANS(T237))*COS(RADIANS(AC237))))</f>
        <v>16.844237286999</v>
      </c>
      <c r="AE237" s="0" t="n">
        <f aca="false">90-AD237</f>
        <v>73.155762713001</v>
      </c>
      <c r="AF237" s="0" t="n">
        <f aca="false">IF(AE237&gt;85,0,IF(AE237&gt;5,58.1/TAN(RADIANS(AE237))-0.07/POWER(TAN(RADIANS(AE237)),3)+0.000086/POWER(TAN(RADIANS(AE237)),5),IF(AE237&gt;-0.575,1735+AE237*(-518.2+AE237*(103.4+AE237*(-12.79+AE237*0.711))),-20.772/TAN(RADIANS(AE237)))))/3600</f>
        <v>0.0048856778957199</v>
      </c>
      <c r="AG237" s="0" t="n">
        <f aca="false">AE237+AF237</f>
        <v>73.1606483908967</v>
      </c>
      <c r="AH237" s="0" t="n">
        <f aca="false">IF(AC237&gt;0,MOD(DEGREES(ACOS(((SIN(RADIANS($B$2))*COS(RADIANS(AD237)))-SIN(RADIANS(T237)))/(COS(RADIANS($B$2))*SIN(RADIANS(AD237)))))+180,360),MOD(540-DEGREES(ACOS(((SIN(RADIANS($B$2))*COS(RADIANS(AD237)))-SIN(RADIANS(T237)))/(COS(RADIANS($B$2))*SIN(RADIANS(AD237))))),360))</f>
        <v>143.714748380561</v>
      </c>
    </row>
    <row r="238" customFormat="false" ht="15" hidden="false" customHeight="false" outlineLevel="0" collapsed="false">
      <c r="D238" s="4" t="n">
        <f aca="false">D237+1</f>
        <v>43702</v>
      </c>
      <c r="E238" s="5" t="n">
        <f aca="false">$B$5</f>
        <v>0.5</v>
      </c>
      <c r="F238" s="6" t="n">
        <f aca="false">D238+2415018.5+E238-$B$4/24</f>
        <v>2458721.25</v>
      </c>
      <c r="G238" s="7" t="n">
        <f aca="false">(F238-2451545)/36525</f>
        <v>0.196475017111567</v>
      </c>
      <c r="I238" s="0" t="n">
        <f aca="false">MOD(280.46646+G238*(36000.76983 + G238*0.0003032),360)</f>
        <v>153.718340083107</v>
      </c>
      <c r="J238" s="0" t="n">
        <f aca="false">357.52911+G238*(35999.05029 - 0.0001537*G238)</f>
        <v>7430.44312579473</v>
      </c>
      <c r="K238" s="0" t="n">
        <f aca="false">0.016708634-G238*(0.000042037+0.0000001267*G238)</f>
        <v>0.0167003698887775</v>
      </c>
      <c r="L238" s="0" t="n">
        <f aca="false">SIN(RADIANS(J238))*(1.914602-G238*(0.004817+0.000014*G238))+SIN(RADIANS(2*J238))*(0.019993-0.000101*G238)+SIN(RADIANS(3*J238))*0.000289</f>
        <v>-1.45593920150414</v>
      </c>
      <c r="M238" s="0" t="n">
        <f aca="false">I238+L238</f>
        <v>152.262400881603</v>
      </c>
      <c r="N238" s="0" t="n">
        <f aca="false">J238+L238</f>
        <v>7428.98718659323</v>
      </c>
      <c r="O238" s="0" t="n">
        <f aca="false">(1.000001018*(1-K238*K238))/(1+K238*COS(RADIANS(N238)))</f>
        <v>1.0107997190216</v>
      </c>
      <c r="P238" s="0" t="n">
        <f aca="false">M238-0.00569-0.00478*SIN(RADIANS(125.04-1934.136*G238))</f>
        <v>152.25209441746</v>
      </c>
      <c r="Q238" s="0" t="n">
        <f aca="false">23+(26+((21.448-G238*(46.815+G238*(0.00059-G238*0.001813))))/60)/60</f>
        <v>23.4367361147358</v>
      </c>
      <c r="R238" s="0" t="n">
        <f aca="false">Q238+0.00256*COS(RADIANS(125.04-1934.136*G238))</f>
        <v>23.4360722176002</v>
      </c>
      <c r="S238" s="0" t="n">
        <f aca="false">DEGREES(ATAN2(COS(RADIANS(P238)),COS(RADIANS(R238))*SIN(RADIANS(P238))))</f>
        <v>154.234344353489</v>
      </c>
      <c r="T238" s="0" t="n">
        <f aca="false">DEGREES(ASIN(SIN(RADIANS(R238))*SIN(RADIANS(P238))))</f>
        <v>10.6712743959244</v>
      </c>
      <c r="U238" s="0" t="n">
        <f aca="false">TAN(RADIANS(R238/2))*TAN(RADIANS(R238/2))</f>
        <v>0.0430223741883938</v>
      </c>
      <c r="V238" s="0" t="n">
        <f aca="false">4*DEGREES(U238*SIN(2*RADIANS(I238))-2*K238*SIN(RADIANS(J238))+4*K238*U238*SIN(RADIANS(J238))*COS(2*RADIANS(I238))-0.5*U238*U238*SIN(4*RADIANS(I238))-1.25*K238*K238*SIN(2*RADIANS(J238)))</f>
        <v>-2.10964108733142</v>
      </c>
      <c r="W238" s="0" t="n">
        <f aca="false">DEGREES(ACOS(COS(RADIANS(90.833))/(COS(RADIANS($B$2))*COS(RADIANS(T238)))-TAN(RADIANS($B$2))*TAN(RADIANS(T238))))</f>
        <v>95.9562687823375</v>
      </c>
      <c r="X238" s="5" t="n">
        <f aca="false">(720-4*$B$3-V238+$B$4*60)/1440</f>
        <v>0.527759472977314</v>
      </c>
      <c r="Y238" s="5" t="n">
        <f aca="false">(X238*1440-W238*4)/1440</f>
        <v>0.261214281915265</v>
      </c>
      <c r="Z238" s="5" t="n">
        <f aca="false">(X238*1440+W238*4)/1440</f>
        <v>0.794304664039362</v>
      </c>
      <c r="AA238" s="0" t="n">
        <f aca="false">8*W238</f>
        <v>767.6501502587</v>
      </c>
      <c r="AB238" s="0" t="n">
        <f aca="false">MOD(E238*1440+V238+4*$B$3-60*$B$4,1440)</f>
        <v>680.026358912669</v>
      </c>
      <c r="AC238" s="0" t="n">
        <f aca="false">IF(AB238/4&lt;0,AB238/4+180,AB238/4-180)</f>
        <v>-9.99341027183283</v>
      </c>
      <c r="AD238" s="0" t="n">
        <f aca="false">DEGREES(ACOS(SIN(RADIANS($B$2))*SIN(RADIANS(T238))+COS(RADIANS($B$2))*COS(RADIANS(T238))*COS(RADIANS(AC238))))</f>
        <v>17.0973377324634</v>
      </c>
      <c r="AE238" s="0" t="n">
        <f aca="false">90-AD238</f>
        <v>72.9026622675366</v>
      </c>
      <c r="AF238" s="0" t="n">
        <f aca="false">IF(AE238&gt;85,0,IF(AE238&gt;5,58.1/TAN(RADIANS(AE238))-0.07/POWER(TAN(RADIANS(AE238)),3)+0.000086/POWER(TAN(RADIANS(AE238)),5),IF(AE238&gt;-0.575,1735+AE238*(-518.2+AE238*(103.4+AE238*(-12.79+AE238*0.711))),-20.772/TAN(RADIANS(AE238)))))/3600</f>
        <v>0.00496358386193771</v>
      </c>
      <c r="AG238" s="0" t="n">
        <f aca="false">AE238+AF238</f>
        <v>72.9076258513985</v>
      </c>
      <c r="AH238" s="0" t="n">
        <f aca="false">IF(AC238&gt;0,MOD(DEGREES(ACOS(((SIN(RADIANS($B$2))*COS(RADIANS(AD238)))-SIN(RADIANS(T238)))/(COS(RADIANS($B$2))*SIN(RADIANS(AD238)))))+180,360),MOD(540-DEGREES(ACOS(((SIN(RADIANS($B$2))*COS(RADIANS(AD238)))-SIN(RADIANS(T238)))/(COS(RADIANS($B$2))*SIN(RADIANS(AD238))))),360))</f>
        <v>144.545599163825</v>
      </c>
    </row>
    <row r="239" customFormat="false" ht="15" hidden="false" customHeight="false" outlineLevel="0" collapsed="false">
      <c r="D239" s="4" t="n">
        <f aca="false">D238+1</f>
        <v>43703</v>
      </c>
      <c r="E239" s="5" t="n">
        <f aca="false">$B$5</f>
        <v>0.5</v>
      </c>
      <c r="F239" s="6" t="n">
        <f aca="false">D239+2415018.5+E239-$B$4/24</f>
        <v>2458722.25</v>
      </c>
      <c r="G239" s="7" t="n">
        <f aca="false">(F239-2451545)/36525</f>
        <v>0.196502395619439</v>
      </c>
      <c r="I239" s="0" t="n">
        <f aca="false">MOD(280.46646+G239*(36000.76983 + G239*0.0003032),360)</f>
        <v>154.703987446534</v>
      </c>
      <c r="J239" s="0" t="n">
        <f aca="false">357.52911+G239*(35999.05029 - 0.0001537*G239)</f>
        <v>7431.4287260748</v>
      </c>
      <c r="K239" s="0" t="n">
        <f aca="false">0.016708634-G239*(0.000042037+0.0000001267*G239)</f>
        <v>0.016700368736504</v>
      </c>
      <c r="L239" s="0" t="n">
        <f aca="false">SIN(RADIANS(J239))*(1.914602-G239*(0.004817+0.000014*G239))+SIN(RADIANS(2*J239))*(0.019993-0.000101*G239)+SIN(RADIANS(3*J239))*0.000289</f>
        <v>-1.47681190323813</v>
      </c>
      <c r="M239" s="0" t="n">
        <f aca="false">I239+L239</f>
        <v>153.227175543295</v>
      </c>
      <c r="N239" s="0" t="n">
        <f aca="false">J239+L239</f>
        <v>7429.95191417157</v>
      </c>
      <c r="O239" s="0" t="n">
        <f aca="false">(1.000001018*(1-K239*K239))/(1+K239*COS(RADIANS(N239)))</f>
        <v>1.01058134054973</v>
      </c>
      <c r="P239" s="0" t="n">
        <f aca="false">M239-0.00569-0.00478*SIN(RADIANS(125.04-1934.136*G239))</f>
        <v>153.216867935446</v>
      </c>
      <c r="Q239" s="0" t="n">
        <f aca="false">23+(26+((21.448-G239*(46.815+G239*(0.00059-G239*0.001813))))/60)/60</f>
        <v>23.436735758701</v>
      </c>
      <c r="R239" s="0" t="n">
        <f aca="false">Q239+0.00256*COS(RADIANS(125.04-1934.136*G239))</f>
        <v>23.4360741468985</v>
      </c>
      <c r="S239" s="0" t="n">
        <f aca="false">DEGREES(ATAN2(COS(RADIANS(P239)),COS(RADIANS(R239))*SIN(RADIANS(P239))))</f>
        <v>155.14992673249</v>
      </c>
      <c r="T239" s="0" t="n">
        <f aca="false">DEGREES(ASIN(SIN(RADIANS(R239))*SIN(RADIANS(P239))))</f>
        <v>10.3243907604261</v>
      </c>
      <c r="U239" s="0" t="n">
        <f aca="false">TAN(RADIANS(R239/2))*TAN(RADIANS(R239/2))</f>
        <v>0.0430223814731928</v>
      </c>
      <c r="V239" s="0" t="n">
        <f aca="false">4*DEGREES(U239*SIN(2*RADIANS(I239))-2*K239*SIN(RADIANS(J239))+4*K239*U239*SIN(RADIANS(J239))*COS(2*RADIANS(I239))-0.5*U239*U239*SIN(4*RADIANS(I239))-1.25*K239*K239*SIN(2*RADIANS(J239)))</f>
        <v>-1.83018432402951</v>
      </c>
      <c r="W239" s="0" t="n">
        <f aca="false">DEGREES(ACOS(COS(RADIANS(90.833))/(COS(RADIANS($B$2))*COS(RADIANS(T239)))-TAN(RADIANS($B$2))*TAN(RADIANS(T239))))</f>
        <v>95.78780491644</v>
      </c>
      <c r="X239" s="5" t="n">
        <f aca="false">(720-4*$B$3-V239+$B$4*60)/1440</f>
        <v>0.527565405780576</v>
      </c>
      <c r="Y239" s="5" t="n">
        <f aca="false">(X239*1440-W239*4)/1440</f>
        <v>0.261488169901576</v>
      </c>
      <c r="Z239" s="5" t="n">
        <f aca="false">(X239*1440+W239*4)/1440</f>
        <v>0.793642641659576</v>
      </c>
      <c r="AA239" s="0" t="n">
        <f aca="false">8*W239</f>
        <v>766.30243933152</v>
      </c>
      <c r="AB239" s="0" t="n">
        <f aca="false">MOD(E239*1440+V239+4*$B$3-60*$B$4,1440)</f>
        <v>680.305815675971</v>
      </c>
      <c r="AC239" s="0" t="n">
        <f aca="false">IF(AB239/4&lt;0,AB239/4+180,AB239/4-180)</f>
        <v>-9.92354608100737</v>
      </c>
      <c r="AD239" s="0" t="n">
        <f aca="false">DEGREES(ACOS(SIN(RADIANS($B$2))*SIN(RADIANS(T239))+COS(RADIANS($B$2))*COS(RADIANS(T239))*COS(RADIANS(AC239))))</f>
        <v>17.3551688308803</v>
      </c>
      <c r="AE239" s="0" t="n">
        <f aca="false">90-AD239</f>
        <v>72.6448311691197</v>
      </c>
      <c r="AF239" s="0" t="n">
        <f aca="false">IF(AE239&gt;85,0,IF(AE239&gt;5,58.1/TAN(RADIANS(AE239))-0.07/POWER(TAN(RADIANS(AE239)),3)+0.000086/POWER(TAN(RADIANS(AE239)),5),IF(AE239&gt;-0.575,1735+AE239*(-518.2+AE239*(103.4+AE239*(-12.79+AE239*0.711))),-20.772/TAN(RADIANS(AE239)))))/3600</f>
        <v>0.00504316309592028</v>
      </c>
      <c r="AG239" s="0" t="n">
        <f aca="false">AE239+AF239</f>
        <v>72.6498743322156</v>
      </c>
      <c r="AH239" s="0" t="n">
        <f aca="false">IF(AC239&gt;0,MOD(DEGREES(ACOS(((SIN(RADIANS($B$2))*COS(RADIANS(AD239)))-SIN(RADIANS(T239)))/(COS(RADIANS($B$2))*SIN(RADIANS(AD239)))))+180,360),MOD(540-DEGREES(ACOS(((SIN(RADIANS($B$2))*COS(RADIANS(AD239)))-SIN(RADIANS(T239)))/(COS(RADIANS($B$2))*SIN(RADIANS(AD239))))),360))</f>
        <v>145.362837161949</v>
      </c>
    </row>
    <row r="240" customFormat="false" ht="15" hidden="false" customHeight="false" outlineLevel="0" collapsed="false">
      <c r="D240" s="4" t="n">
        <f aca="false">D239+1</f>
        <v>43704</v>
      </c>
      <c r="E240" s="5" t="n">
        <f aca="false">$B$5</f>
        <v>0.5</v>
      </c>
      <c r="F240" s="6" t="n">
        <f aca="false">D240+2415018.5+E240-$B$4/24</f>
        <v>2458723.25</v>
      </c>
      <c r="G240" s="7" t="n">
        <f aca="false">(F240-2451545)/36525</f>
        <v>0.19652977412731</v>
      </c>
      <c r="I240" s="0" t="n">
        <f aca="false">MOD(280.46646+G240*(36000.76983 + G240*0.0003032),360)</f>
        <v>155.689634809961</v>
      </c>
      <c r="J240" s="0" t="n">
        <f aca="false">357.52911+G240*(35999.05029 - 0.0001537*G240)</f>
        <v>7432.41432635488</v>
      </c>
      <c r="K240" s="0" t="n">
        <f aca="false">0.016708634-G240*(0.000042037+0.0000001267*G240)</f>
        <v>0.0167003675842303</v>
      </c>
      <c r="L240" s="0" t="n">
        <f aca="false">SIN(RADIANS(J240))*(1.914602-G240*(0.004817+0.000014*G240))+SIN(RADIANS(2*J240))*(0.019993-0.000101*G240)+SIN(RADIANS(3*J240))*0.000289</f>
        <v>-1.4972645999329</v>
      </c>
      <c r="M240" s="0" t="n">
        <f aca="false">I240+L240</f>
        <v>154.192370210028</v>
      </c>
      <c r="N240" s="0" t="n">
        <f aca="false">J240+L240</f>
        <v>7430.91706175494</v>
      </c>
      <c r="O240" s="0" t="n">
        <f aca="false">(1.000001018*(1-K240*K240))/(1+K240*COS(RADIANS(N240)))</f>
        <v>1.01035984873083</v>
      </c>
      <c r="P240" s="0" t="n">
        <f aca="false">M240-0.00569-0.00478*SIN(RADIANS(125.04-1934.136*G240))</f>
        <v>154.182061462415</v>
      </c>
      <c r="Q240" s="0" t="n">
        <f aca="false">23+(26+((21.448-G240*(46.815+G240*(0.00059-G240*0.001813))))/60)/60</f>
        <v>23.4367354026662</v>
      </c>
      <c r="R240" s="0" t="n">
        <f aca="false">Q240+0.00256*COS(RADIANS(125.04-1934.136*G240))</f>
        <v>23.4360760767619</v>
      </c>
      <c r="S240" s="0" t="n">
        <f aca="false">DEGREES(ATAN2(COS(RADIANS(P240)),COS(RADIANS(R240))*SIN(RADIANS(P240))))</f>
        <v>156.063881572647</v>
      </c>
      <c r="T240" s="0" t="n">
        <f aca="false">DEGREES(ASIN(SIN(RADIANS(R240))*SIN(RADIANS(P240))))</f>
        <v>9.9747804223984</v>
      </c>
      <c r="U240" s="0" t="n">
        <f aca="false">TAN(RADIANS(R240/2))*TAN(RADIANS(R240/2))</f>
        <v>0.0430223887601263</v>
      </c>
      <c r="V240" s="0" t="n">
        <f aca="false">4*DEGREES(U240*SIN(2*RADIANS(I240))-2*K240*SIN(RADIANS(J240))+4*K240*U240*SIN(RADIANS(J240))*COS(2*RADIANS(I240))-0.5*U240*U240*SIN(4*RADIANS(I240))-1.25*K240*K240*SIN(2*RADIANS(J240)))</f>
        <v>-1.54426571088808</v>
      </c>
      <c r="W240" s="0" t="n">
        <f aca="false">DEGREES(ACOS(COS(RADIANS(90.833))/(COS(RADIANS($B$2))*COS(RADIANS(T240)))-TAN(RADIANS($B$2))*TAN(RADIANS(T240))))</f>
        <v>95.6184777383313</v>
      </c>
      <c r="X240" s="5" t="n">
        <f aca="false">(720-4*$B$3-V240+$B$4*60)/1440</f>
        <v>0.527366851188117</v>
      </c>
      <c r="Y240" s="5" t="n">
        <f aca="false">(X240*1440-W240*4)/1440</f>
        <v>0.261759968581641</v>
      </c>
      <c r="Z240" s="5" t="n">
        <f aca="false">(X240*1440+W240*4)/1440</f>
        <v>0.792973733794593</v>
      </c>
      <c r="AA240" s="0" t="n">
        <f aca="false">8*W240</f>
        <v>764.947821906651</v>
      </c>
      <c r="AB240" s="0" t="n">
        <f aca="false">MOD(E240*1440+V240+4*$B$3-60*$B$4,1440)</f>
        <v>680.591734289112</v>
      </c>
      <c r="AC240" s="0" t="n">
        <f aca="false">IF(AB240/4&lt;0,AB240/4+180,AB240/4-180)</f>
        <v>-9.85206642772204</v>
      </c>
      <c r="AD240" s="0" t="n">
        <f aca="false">DEGREES(ACOS(SIN(RADIANS($B$2))*SIN(RADIANS(T240))+COS(RADIANS($B$2))*COS(RADIANS(T240))*COS(RADIANS(AC240))))</f>
        <v>17.6176584032265</v>
      </c>
      <c r="AE240" s="0" t="n">
        <f aca="false">90-AD240</f>
        <v>72.3823415967735</v>
      </c>
      <c r="AF240" s="0" t="n">
        <f aca="false">IF(AE240&gt;85,0,IF(AE240&gt;5,58.1/TAN(RADIANS(AE240))-0.07/POWER(TAN(RADIANS(AE240)),3)+0.000086/POWER(TAN(RADIANS(AE240)),5),IF(AE240&gt;-0.575,1735+AE240*(-518.2+AE240*(103.4+AE240*(-12.79+AE240*0.711))),-20.772/TAN(RADIANS(AE240)))))/3600</f>
        <v>0.00512440953335167</v>
      </c>
      <c r="AG240" s="0" t="n">
        <f aca="false">AE240+AF240</f>
        <v>72.3874660063068</v>
      </c>
      <c r="AH240" s="0" t="n">
        <f aca="false">IF(AC240&gt;0,MOD(DEGREES(ACOS(((SIN(RADIANS($B$2))*COS(RADIANS(AD240)))-SIN(RADIANS(T240)))/(COS(RADIANS($B$2))*SIN(RADIANS(AD240)))))+180,360),MOD(540-DEGREES(ACOS(((SIN(RADIANS($B$2))*COS(RADIANS(AD240)))-SIN(RADIANS(T240)))/(COS(RADIANS($B$2))*SIN(RADIANS(AD240))))),360))</f>
        <v>146.166270172863</v>
      </c>
    </row>
    <row r="241" customFormat="false" ht="15" hidden="false" customHeight="false" outlineLevel="0" collapsed="false">
      <c r="D241" s="4" t="n">
        <f aca="false">D240+1</f>
        <v>43705</v>
      </c>
      <c r="E241" s="5" t="n">
        <f aca="false">$B$5</f>
        <v>0.5</v>
      </c>
      <c r="F241" s="6" t="n">
        <f aca="false">D241+2415018.5+E241-$B$4/24</f>
        <v>2458724.25</v>
      </c>
      <c r="G241" s="7" t="n">
        <f aca="false">(F241-2451545)/36525</f>
        <v>0.196557152635181</v>
      </c>
      <c r="I241" s="0" t="n">
        <f aca="false">MOD(280.46646+G241*(36000.76983 + G241*0.0003032),360)</f>
        <v>156.675282173388</v>
      </c>
      <c r="J241" s="0" t="n">
        <f aca="false">357.52911+G241*(35999.05029 - 0.0001537*G241)</f>
        <v>7433.39992663495</v>
      </c>
      <c r="K241" s="0" t="n">
        <f aca="false">0.016708634-G241*(0.000042037+0.0000001267*G241)</f>
        <v>0.0167003664319564</v>
      </c>
      <c r="L241" s="0" t="n">
        <f aca="false">SIN(RADIANS(J241))*(1.914602-G241*(0.004817+0.000014*G241))+SIN(RADIANS(2*J241))*(0.019993-0.000101*G241)+SIN(RADIANS(3*J241))*0.000289</f>
        <v>-1.51729112593489</v>
      </c>
      <c r="M241" s="0" t="n">
        <f aca="false">I241+L241</f>
        <v>155.157991047453</v>
      </c>
      <c r="N241" s="0" t="n">
        <f aca="false">J241+L241</f>
        <v>7431.88263550901</v>
      </c>
      <c r="O241" s="0" t="n">
        <f aca="false">(1.000001018*(1-K241*K241))/(1+K241*COS(RADIANS(N241)))</f>
        <v>1.01013530506245</v>
      </c>
      <c r="P241" s="0" t="n">
        <f aca="false">M241-0.00569-0.00478*SIN(RADIANS(125.04-1934.136*G241))</f>
        <v>155.147681164023</v>
      </c>
      <c r="Q241" s="0" t="n">
        <f aca="false">23+(26+((21.448-G241*(46.815+G241*(0.00059-G241*0.001813))))/60)/60</f>
        <v>23.4367350466313</v>
      </c>
      <c r="R241" s="0" t="n">
        <f aca="false">Q241+0.00256*COS(RADIANS(125.04-1934.136*G241))</f>
        <v>23.4360780071885</v>
      </c>
      <c r="S241" s="0" t="n">
        <f aca="false">DEGREES(ATAN2(COS(RADIANS(P241)),COS(RADIANS(R241))*SIN(RADIANS(P241))))</f>
        <v>156.976272237231</v>
      </c>
      <c r="T241" s="0" t="n">
        <f aca="false">DEGREES(ASIN(SIN(RADIANS(R241))*SIN(RADIANS(P241))))</f>
        <v>9.62253230627239</v>
      </c>
      <c r="U241" s="0" t="n">
        <f aca="false">TAN(RADIANS(R241/2))*TAN(RADIANS(R241/2))</f>
        <v>0.043022396049187</v>
      </c>
      <c r="V241" s="0" t="n">
        <f aca="false">4*DEGREES(U241*SIN(2*RADIANS(I241))-2*K241*SIN(RADIANS(J241))+4*K241*U241*SIN(RADIANS(J241))*COS(2*RADIANS(I241))-0.5*U241*U241*SIN(4*RADIANS(I241))-1.25*K241*K241*SIN(2*RADIANS(J241)))</f>
        <v>-1.2521357554813</v>
      </c>
      <c r="W241" s="0" t="n">
        <f aca="false">DEGREES(ACOS(COS(RADIANS(90.833))/(COS(RADIANS($B$2))*COS(RADIANS(T241)))-TAN(RADIANS($B$2))*TAN(RADIANS(T241))))</f>
        <v>95.4483249704495</v>
      </c>
      <c r="X241" s="5" t="n">
        <f aca="false">(720-4*$B$3-V241+$B$4*60)/1440</f>
        <v>0.527163983163529</v>
      </c>
      <c r="Y241" s="5" t="n">
        <f aca="false">(X241*1440-W241*4)/1440</f>
        <v>0.262029747134502</v>
      </c>
      <c r="Z241" s="5" t="n">
        <f aca="false">(X241*1440+W241*4)/1440</f>
        <v>0.792298219192555</v>
      </c>
      <c r="AA241" s="0" t="n">
        <f aca="false">8*W241</f>
        <v>763.586599763596</v>
      </c>
      <c r="AB241" s="0" t="n">
        <f aca="false">MOD(E241*1440+V241+4*$B$3-60*$B$4,1440)</f>
        <v>680.883864244519</v>
      </c>
      <c r="AC241" s="0" t="n">
        <f aca="false">IF(AB241/4&lt;0,AB241/4+180,AB241/4-180)</f>
        <v>-9.77903393887033</v>
      </c>
      <c r="AD241" s="0" t="n">
        <f aca="false">DEGREES(ACOS(SIN(RADIANS($B$2))*SIN(RADIANS(T241))+COS(RADIANS($B$2))*COS(RADIANS(T241))*COS(RADIANS(AC241))))</f>
        <v>17.8847298134838</v>
      </c>
      <c r="AE241" s="0" t="n">
        <f aca="false">90-AD241</f>
        <v>72.1152701865162</v>
      </c>
      <c r="AF241" s="0" t="n">
        <f aca="false">IF(AE241&gt;85,0,IF(AE241&gt;5,58.1/TAN(RADIANS(AE241))-0.07/POWER(TAN(RADIANS(AE241)),3)+0.000086/POWER(TAN(RADIANS(AE241)),5),IF(AE241&gt;-0.575,1735+AE241*(-518.2+AE241*(103.4+AE241*(-12.79+AE241*0.711))),-20.772/TAN(RADIANS(AE241)))))/3600</f>
        <v>0.0052073161916158</v>
      </c>
      <c r="AG241" s="0" t="n">
        <f aca="false">AE241+AF241</f>
        <v>72.1204775027079</v>
      </c>
      <c r="AH241" s="0" t="n">
        <f aca="false">IF(AC241&gt;0,MOD(DEGREES(ACOS(((SIN(RADIANS($B$2))*COS(RADIANS(AD241)))-SIN(RADIANS(T241)))/(COS(RADIANS($B$2))*SIN(RADIANS(AD241)))))+180,360),MOD(540-DEGREES(ACOS(((SIN(RADIANS($B$2))*COS(RADIANS(AD241)))-SIN(RADIANS(T241)))/(COS(RADIANS($B$2))*SIN(RADIANS(AD241))))),360))</f>
        <v>146.955739187455</v>
      </c>
    </row>
    <row r="242" customFormat="false" ht="15" hidden="false" customHeight="false" outlineLevel="0" collapsed="false">
      <c r="D242" s="4" t="n">
        <f aca="false">D241+1</f>
        <v>43706</v>
      </c>
      <c r="E242" s="5" t="n">
        <f aca="false">$B$5</f>
        <v>0.5</v>
      </c>
      <c r="F242" s="6" t="n">
        <f aca="false">D242+2415018.5+E242-$B$4/24</f>
        <v>2458725.25</v>
      </c>
      <c r="G242" s="7" t="n">
        <f aca="false">(F242-2451545)/36525</f>
        <v>0.196584531143053</v>
      </c>
      <c r="I242" s="0" t="n">
        <f aca="false">MOD(280.46646+G242*(36000.76983 + G242*0.0003032),360)</f>
        <v>157.660929536815</v>
      </c>
      <c r="J242" s="0" t="n">
        <f aca="false">357.52911+G242*(35999.05029 - 0.0001537*G242)</f>
        <v>7434.38552691502</v>
      </c>
      <c r="K242" s="0" t="n">
        <f aca="false">0.016708634-G242*(0.000042037+0.0000001267*G242)</f>
        <v>0.0167003652796823</v>
      </c>
      <c r="L242" s="0" t="n">
        <f aca="false">SIN(RADIANS(J242))*(1.914602-G242*(0.004817+0.000014*G242))+SIN(RADIANS(2*J242))*(0.019993-0.000101*G242)+SIN(RADIANS(3*J242))*0.000289</f>
        <v>-1.53688542211677</v>
      </c>
      <c r="M242" s="0" t="n">
        <f aca="false">I242+L242</f>
        <v>156.124044114699</v>
      </c>
      <c r="N242" s="0" t="n">
        <f aca="false">J242+L242</f>
        <v>7432.8486414929</v>
      </c>
      <c r="O242" s="0" t="n">
        <f aca="false">(1.000001018*(1-K242*K242))/(1+K242*COS(RADIANS(N242)))</f>
        <v>1.00990777197298</v>
      </c>
      <c r="P242" s="0" t="n">
        <f aca="false">M242-0.00569-0.00478*SIN(RADIANS(125.04-1934.136*G242))</f>
        <v>156.113733099397</v>
      </c>
      <c r="Q242" s="0" t="n">
        <f aca="false">23+(26+((21.448-G242*(46.815+G242*(0.00059-G242*0.001813))))/60)/60</f>
        <v>23.4367346905965</v>
      </c>
      <c r="R242" s="0" t="n">
        <f aca="false">Q242+0.00256*COS(RADIANS(125.04-1934.136*G242))</f>
        <v>23.4360799381763</v>
      </c>
      <c r="S242" s="0" t="n">
        <f aca="false">DEGREES(ATAN2(COS(RADIANS(P242)),COS(RADIANS(R242))*SIN(RADIANS(P242))))</f>
        <v>157.887163600435</v>
      </c>
      <c r="T242" s="0" t="n">
        <f aca="false">DEGREES(ASIN(SIN(RADIANS(R242))*SIN(RADIANS(P242))))</f>
        <v>9.26773545015034</v>
      </c>
      <c r="U242" s="0" t="n">
        <f aca="false">TAN(RADIANS(R242/2))*TAN(RADIANS(R242/2))</f>
        <v>0.0430224033403675</v>
      </c>
      <c r="V242" s="0" t="n">
        <f aca="false">4*DEGREES(U242*SIN(2*RADIANS(I242))-2*K242*SIN(RADIANS(J242))+4*K242*U242*SIN(RADIANS(J242))*COS(2*RADIANS(I242))-0.5*U242*U242*SIN(4*RADIANS(I242))-1.25*K242*K242*SIN(2*RADIANS(J242)))</f>
        <v>-0.954050376818004</v>
      </c>
      <c r="W242" s="0" t="n">
        <f aca="false">DEGREES(ACOS(COS(RADIANS(90.833))/(COS(RADIANS($B$2))*COS(RADIANS(T242)))-TAN(RADIANS($B$2))*TAN(RADIANS(T242))))</f>
        <v>95.2773834570317</v>
      </c>
      <c r="X242" s="5" t="n">
        <f aca="false">(720-4*$B$3-V242+$B$4*60)/1440</f>
        <v>0.526956979428346</v>
      </c>
      <c r="Y242" s="5" t="n">
        <f aca="false">(X242*1440-W242*4)/1440</f>
        <v>0.262297580936591</v>
      </c>
      <c r="Z242" s="5" t="n">
        <f aca="false">(X242*1440+W242*4)/1440</f>
        <v>0.791616377920101</v>
      </c>
      <c r="AA242" s="0" t="n">
        <f aca="false">8*W242</f>
        <v>762.219067656254</v>
      </c>
      <c r="AB242" s="0" t="n">
        <f aca="false">MOD(E242*1440+V242+4*$B$3-60*$B$4,1440)</f>
        <v>681.181949623182</v>
      </c>
      <c r="AC242" s="0" t="n">
        <f aca="false">IF(AB242/4&lt;0,AB242/4+180,AB242/4-180)</f>
        <v>-9.70451259420452</v>
      </c>
      <c r="AD242" s="0" t="n">
        <f aca="false">DEGREES(ACOS(SIN(RADIANS($B$2))*SIN(RADIANS(T242))+COS(RADIANS($B$2))*COS(RADIANS(T242))*COS(RADIANS(AC242))))</f>
        <v>18.1563022407735</v>
      </c>
      <c r="AE242" s="0" t="n">
        <f aca="false">90-AD242</f>
        <v>71.8436977592265</v>
      </c>
      <c r="AF242" s="0" t="n">
        <f aca="false">IF(AE242&gt;85,0,IF(AE242&gt;5,58.1/TAN(RADIANS(AE242))-0.07/POWER(TAN(RADIANS(AE242)),3)+0.000086/POWER(TAN(RADIANS(AE242)),5),IF(AE242&gt;-0.575,1735+AE242*(-518.2+AE242*(103.4+AE242*(-12.79+AE242*0.711))),-20.772/TAN(RADIANS(AE242)))))/3600</f>
        <v>0.00529187523931745</v>
      </c>
      <c r="AG242" s="0" t="n">
        <f aca="false">AE242+AF242</f>
        <v>71.8489896344658</v>
      </c>
      <c r="AH242" s="0" t="n">
        <f aca="false">IF(AC242&gt;0,MOD(DEGREES(ACOS(((SIN(RADIANS($B$2))*COS(RADIANS(AD242)))-SIN(RADIANS(T242)))/(COS(RADIANS($B$2))*SIN(RADIANS(AD242)))))+180,360),MOD(540-DEGREES(ACOS(((SIN(RADIANS($B$2))*COS(RADIANS(AD242)))-SIN(RADIANS(T242)))/(COS(RADIANS($B$2))*SIN(RADIANS(AD242))))),360))</f>
        <v>147.731116482525</v>
      </c>
    </row>
    <row r="243" customFormat="false" ht="15" hidden="false" customHeight="false" outlineLevel="0" collapsed="false">
      <c r="D243" s="4" t="n">
        <f aca="false">D242+1</f>
        <v>43707</v>
      </c>
      <c r="E243" s="5" t="n">
        <f aca="false">$B$5</f>
        <v>0.5</v>
      </c>
      <c r="F243" s="6" t="n">
        <f aca="false">D243+2415018.5+E243-$B$4/24</f>
        <v>2458726.25</v>
      </c>
      <c r="G243" s="7" t="n">
        <f aca="false">(F243-2451545)/36525</f>
        <v>0.196611909650924</v>
      </c>
      <c r="I243" s="0" t="n">
        <f aca="false">MOD(280.46646+G243*(36000.76983 + G243*0.0003032),360)</f>
        <v>158.646576900243</v>
      </c>
      <c r="J243" s="0" t="n">
        <f aca="false">357.52911+G243*(35999.05029 - 0.0001537*G243)</f>
        <v>7435.37112719509</v>
      </c>
      <c r="K243" s="0" t="n">
        <f aca="false">0.016708634-G243*(0.000042037+0.0000001267*G243)</f>
        <v>0.016700364127408</v>
      </c>
      <c r="L243" s="0" t="n">
        <f aca="false">SIN(RADIANS(J243))*(1.914602-G243*(0.004817+0.000014*G243))+SIN(RADIANS(2*J243))*(0.019993-0.000101*G243)+SIN(RADIANS(3*J243))*0.000289</f>
        <v>-1.55604153777998</v>
      </c>
      <c r="M243" s="0" t="n">
        <f aca="false">I243+L243</f>
        <v>157.090535362463</v>
      </c>
      <c r="N243" s="0" t="n">
        <f aca="false">J243+L243</f>
        <v>7433.81508565731</v>
      </c>
      <c r="O243" s="0" t="n">
        <f aca="false">(1.000001018*(1-K243*K243))/(1+K243*COS(RADIANS(N243)))</f>
        <v>1.00967731280781</v>
      </c>
      <c r="P243" s="0" t="n">
        <f aca="false">M243-0.00569-0.00478*SIN(RADIANS(125.04-1934.136*G243))</f>
        <v>157.080223219238</v>
      </c>
      <c r="Q243" s="0" t="n">
        <f aca="false">23+(26+((21.448-G243*(46.815+G243*(0.00059-G243*0.001813))))/60)/60</f>
        <v>23.4367343345616</v>
      </c>
      <c r="R243" s="0" t="n">
        <f aca="false">Q243+0.00256*COS(RADIANS(125.04-1934.136*G243))</f>
        <v>23.4360818697234</v>
      </c>
      <c r="S243" s="0" t="n">
        <f aca="false">DEGREES(ATAN2(COS(RADIANS(P243)),COS(RADIANS(R243))*SIN(RADIANS(P243))))</f>
        <v>158.796621986963</v>
      </c>
      <c r="T243" s="0" t="n">
        <f aca="false">DEGREES(ASIN(SIN(RADIANS(R243))*SIN(RADIANS(P243))))</f>
        <v>8.91047900441522</v>
      </c>
      <c r="U243" s="0" t="n">
        <f aca="false">TAN(RADIANS(R243/2))*TAN(RADIANS(R243/2))</f>
        <v>0.0430224106336604</v>
      </c>
      <c r="V243" s="0" t="n">
        <f aca="false">4*DEGREES(U243*SIN(2*RADIANS(I243))-2*K243*SIN(RADIANS(J243))+4*K243*U243*SIN(RADIANS(J243))*COS(2*RADIANS(I243))-0.5*U243*U243*SIN(4*RADIANS(I243))-1.25*K243*K243*SIN(2*RADIANS(J243)))</f>
        <v>-0.650270667143703</v>
      </c>
      <c r="W243" s="0" t="n">
        <f aca="false">DEGREES(ACOS(COS(RADIANS(90.833))/(COS(RADIANS($B$2))*COS(RADIANS(T243)))-TAN(RADIANS($B$2))*TAN(RADIANS(T243))))</f>
        <v>95.1056891871922</v>
      </c>
      <c r="X243" s="5" t="n">
        <f aca="false">(720-4*$B$3-V243+$B$4*60)/1440</f>
        <v>0.526746021296628</v>
      </c>
      <c r="Y243" s="5" t="n">
        <f aca="false">(X243*1440-W243*4)/1440</f>
        <v>0.262563551332205</v>
      </c>
      <c r="Z243" s="5" t="n">
        <f aca="false">(X243*1440+W243*4)/1440</f>
        <v>0.790928491261051</v>
      </c>
      <c r="AA243" s="0" t="n">
        <f aca="false">8*W243</f>
        <v>760.845513497538</v>
      </c>
      <c r="AB243" s="0" t="n">
        <f aca="false">MOD(E243*1440+V243+4*$B$3-60*$B$4,1440)</f>
        <v>681.485729332856</v>
      </c>
      <c r="AC243" s="0" t="n">
        <f aca="false">IF(AB243/4&lt;0,AB243/4+180,AB243/4-180)</f>
        <v>-9.6285676667859</v>
      </c>
      <c r="AD243" s="0" t="n">
        <f aca="false">DEGREES(ACOS(SIN(RADIANS($B$2))*SIN(RADIANS(T243))+COS(RADIANS($B$2))*COS(RADIANS(T243))*COS(RADIANS(AC243))))</f>
        <v>18.4322909441118</v>
      </c>
      <c r="AE243" s="0" t="n">
        <f aca="false">90-AD243</f>
        <v>71.5677090558882</v>
      </c>
      <c r="AF243" s="0" t="n">
        <f aca="false">IF(AE243&gt;85,0,IF(AE243&gt;5,58.1/TAN(RADIANS(AE243))-0.07/POWER(TAN(RADIANS(AE243)),3)+0.000086/POWER(TAN(RADIANS(AE243)),5),IF(AE243&gt;-0.575,1735+AE243*(-518.2+AE243*(103.4+AE243*(-12.79+AE243*0.711))),-20.772/TAN(RADIANS(AE243)))))/3600</f>
        <v>0.00537807806273126</v>
      </c>
      <c r="AG243" s="0" t="n">
        <f aca="false">AE243+AF243</f>
        <v>71.5730871339509</v>
      </c>
      <c r="AH243" s="0" t="n">
        <f aca="false">IF(AC243&gt;0,MOD(DEGREES(ACOS(((SIN(RADIANS($B$2))*COS(RADIANS(AD243)))-SIN(RADIANS(T243)))/(COS(RADIANS($B$2))*SIN(RADIANS(AD243)))))+180,360),MOD(540-DEGREES(ACOS(((SIN(RADIANS($B$2))*COS(RADIANS(AD243)))-SIN(RADIANS(T243)))/(COS(RADIANS($B$2))*SIN(RADIANS(AD243))))),360))</f>
        <v>148.492303701197</v>
      </c>
    </row>
    <row r="244" customFormat="false" ht="15" hidden="false" customHeight="false" outlineLevel="0" collapsed="false">
      <c r="D244" s="4" t="n">
        <f aca="false">D243+1</f>
        <v>43708</v>
      </c>
      <c r="E244" s="5" t="n">
        <f aca="false">$B$5</f>
        <v>0.5</v>
      </c>
      <c r="F244" s="6" t="n">
        <f aca="false">D244+2415018.5+E244-$B$4/24</f>
        <v>2458727.25</v>
      </c>
      <c r="G244" s="7" t="n">
        <f aca="false">(F244-2451545)/36525</f>
        <v>0.196639288158795</v>
      </c>
      <c r="I244" s="0" t="n">
        <f aca="false">MOD(280.46646+G244*(36000.76983 + G244*0.0003032),360)</f>
        <v>159.632224263672</v>
      </c>
      <c r="J244" s="0" t="n">
        <f aca="false">357.52911+G244*(35999.05029 - 0.0001537*G244)</f>
        <v>7436.35672747516</v>
      </c>
      <c r="K244" s="0" t="n">
        <f aca="false">0.016708634-G244*(0.000042037+0.0000001267*G244)</f>
        <v>0.0167003629751335</v>
      </c>
      <c r="L244" s="0" t="n">
        <f aca="false">SIN(RADIANS(J244))*(1.914602-G244*(0.004817+0.000014*G244))+SIN(RADIANS(2*J244))*(0.019993-0.000101*G244)+SIN(RADIANS(3*J244))*0.000289</f>
        <v>-1.57475363254619</v>
      </c>
      <c r="M244" s="0" t="n">
        <f aca="false">I244+L244</f>
        <v>158.057470631125</v>
      </c>
      <c r="N244" s="0" t="n">
        <f aca="false">J244+L244</f>
        <v>7434.78197384261</v>
      </c>
      <c r="O244" s="0" t="n">
        <f aca="false">(1.000001018*(1-K244*K244))/(1+K244*COS(RADIANS(N244)))</f>
        <v>1.00944399181517</v>
      </c>
      <c r="P244" s="0" t="n">
        <f aca="false">M244-0.00569-0.00478*SIN(RADIANS(125.04-1934.136*G244))</f>
        <v>158.047157363924</v>
      </c>
      <c r="Q244" s="0" t="n">
        <f aca="false">23+(26+((21.448-G244*(46.815+G244*(0.00059-G244*0.001813))))/60)/60</f>
        <v>23.4367339785268</v>
      </c>
      <c r="R244" s="0" t="n">
        <f aca="false">Q244+0.00256*COS(RADIANS(125.04-1934.136*G244))</f>
        <v>23.4360838018278</v>
      </c>
      <c r="S244" s="0" t="n">
        <f aca="false">DEGREES(ATAN2(COS(RADIANS(P244)),COS(RADIANS(R244))*SIN(RADIANS(P244))))</f>
        <v>159.704715112514</v>
      </c>
      <c r="T244" s="0" t="n">
        <f aca="false">DEGREES(ASIN(SIN(RADIANS(R244))*SIN(RADIANS(P244))))</f>
        <v>8.55085223168486</v>
      </c>
      <c r="U244" s="0" t="n">
        <f aca="false">TAN(RADIANS(R244/2))*TAN(RADIANS(R244/2))</f>
        <v>0.0430224179290584</v>
      </c>
      <c r="V244" s="0" t="n">
        <f aca="false">4*DEGREES(U244*SIN(2*RADIANS(I244))-2*K244*SIN(RADIANS(J244))+4*K244*U244*SIN(RADIANS(J244))*COS(2*RADIANS(I244))-0.5*U244*U244*SIN(4*RADIANS(I244))-1.25*K244*K244*SIN(2*RADIANS(J244)))</f>
        <v>-0.341062663603222</v>
      </c>
      <c r="W244" s="0" t="n">
        <f aca="false">DEGREES(ACOS(COS(RADIANS(90.833))/(COS(RADIANS($B$2))*COS(RADIANS(T244)))-TAN(RADIANS($B$2))*TAN(RADIANS(T244))))</f>
        <v>94.933277319628</v>
      </c>
      <c r="X244" s="5" t="n">
        <f aca="false">(720-4*$B$3-V244+$B$4*60)/1440</f>
        <v>0.526531293516391</v>
      </c>
      <c r="Y244" s="5" t="n">
        <f aca="false">(X244*1440-W244*4)/1440</f>
        <v>0.262827745406313</v>
      </c>
      <c r="Z244" s="5" t="n">
        <f aca="false">(X244*1440+W244*4)/1440</f>
        <v>0.790234841626469</v>
      </c>
      <c r="AA244" s="0" t="n">
        <f aca="false">8*W244</f>
        <v>759.466218557024</v>
      </c>
      <c r="AB244" s="0" t="n">
        <f aca="false">MOD(E244*1440+V244+4*$B$3-60*$B$4,1440)</f>
        <v>681.794937336397</v>
      </c>
      <c r="AC244" s="0" t="n">
        <f aca="false">IF(AB244/4&lt;0,AB244/4+180,AB244/4-180)</f>
        <v>-9.55126566590081</v>
      </c>
      <c r="AD244" s="0" t="n">
        <f aca="false">DEGREES(ACOS(SIN(RADIANS($B$2))*SIN(RADIANS(T244))+COS(RADIANS($B$2))*COS(RADIANS(T244))*COS(RADIANS(AC244))))</f>
        <v>18.7126075187303</v>
      </c>
      <c r="AE244" s="0" t="n">
        <f aca="false">90-AD244</f>
        <v>71.2873924812697</v>
      </c>
      <c r="AF244" s="0" t="n">
        <f aca="false">IF(AE244&gt;85,0,IF(AE244&gt;5,58.1/TAN(RADIANS(AE244))-0.07/POWER(TAN(RADIANS(AE244)),3)+0.000086/POWER(TAN(RADIANS(AE244)),5),IF(AE244&gt;-0.575,1735+AE244*(-518.2+AE244*(103.4+AE244*(-12.79+AE244*0.711))),-20.772/TAN(RADIANS(AE244)))))/3600</f>
        <v>0.00546591532886198</v>
      </c>
      <c r="AG244" s="0" t="n">
        <f aca="false">AE244+AF244</f>
        <v>71.2928583965986</v>
      </c>
      <c r="AH244" s="0" t="n">
        <f aca="false">IF(AC244&gt;0,MOD(DEGREES(ACOS(((SIN(RADIANS($B$2))*COS(RADIANS(AD244)))-SIN(RADIANS(T244)))/(COS(RADIANS($B$2))*SIN(RADIANS(AD244)))))+180,360),MOD(540-DEGREES(ACOS(((SIN(RADIANS($B$2))*COS(RADIANS(AD244)))-SIN(RADIANS(T244)))/(COS(RADIANS($B$2))*SIN(RADIANS(AD244))))),360))</f>
        <v>149.239229937243</v>
      </c>
    </row>
    <row r="245" customFormat="false" ht="15" hidden="false" customHeight="false" outlineLevel="0" collapsed="false">
      <c r="D245" s="4" t="n">
        <f aca="false">D244+1</f>
        <v>43709</v>
      </c>
      <c r="E245" s="5" t="n">
        <f aca="false">$B$5</f>
        <v>0.5</v>
      </c>
      <c r="F245" s="6" t="n">
        <f aca="false">D245+2415018.5+E245-$B$4/24</f>
        <v>2458728.25</v>
      </c>
      <c r="G245" s="7" t="n">
        <f aca="false">(F245-2451545)/36525</f>
        <v>0.196666666666667</v>
      </c>
      <c r="I245" s="0" t="n">
        <f aca="false">MOD(280.46646+G245*(36000.76983 + G245*0.0003032),360)</f>
        <v>160.617871627101</v>
      </c>
      <c r="J245" s="0" t="n">
        <f aca="false">357.52911+G245*(35999.05029 - 0.0001537*G245)</f>
        <v>7437.34232775523</v>
      </c>
      <c r="K245" s="0" t="n">
        <f aca="false">0.016708634-G245*(0.000042037+0.0000001267*G245)</f>
        <v>0.0167003618228589</v>
      </c>
      <c r="L245" s="0" t="n">
        <f aca="false">SIN(RADIANS(J245))*(1.914602-G245*(0.004817+0.000014*G245))+SIN(RADIANS(2*J245))*(0.019993-0.000101*G245)+SIN(RADIANS(3*J245))*0.000289</f>
        <v>-1.59301597823947</v>
      </c>
      <c r="M245" s="0" t="n">
        <f aca="false">I245+L245</f>
        <v>159.024855648861</v>
      </c>
      <c r="N245" s="0" t="n">
        <f aca="false">J245+L245</f>
        <v>7435.74931177699</v>
      </c>
      <c r="O245" s="0" t="n">
        <f aca="false">(1.000001018*(1-K245*K245))/(1+K245*COS(RADIANS(N245)))</f>
        <v>1.00920787413172</v>
      </c>
      <c r="P245" s="0" t="n">
        <f aca="false">M245-0.00569-0.00478*SIN(RADIANS(125.04-1934.136*G245))</f>
        <v>159.014541261633</v>
      </c>
      <c r="Q245" s="0" t="n">
        <f aca="false">23+(26+((21.448-G245*(46.815+G245*(0.00059-G245*0.001813))))/60)/60</f>
        <v>23.4367336224919</v>
      </c>
      <c r="R245" s="0" t="n">
        <f aca="false">Q245+0.00256*COS(RADIANS(125.04-1934.136*G245))</f>
        <v>23.4360857344875</v>
      </c>
      <c r="S245" s="0" t="n">
        <f aca="false">DEGREES(ATAN2(COS(RADIANS(P245)),COS(RADIANS(R245))*SIN(RADIANS(P245))))</f>
        <v>160.611512025212</v>
      </c>
      <c r="T245" s="0" t="n">
        <f aca="false">DEGREES(ASIN(SIN(RADIANS(R245))*SIN(RADIANS(P245))))</f>
        <v>8.18894450805535</v>
      </c>
      <c r="U245" s="0" t="n">
        <f aca="false">TAN(RADIANS(R245/2))*TAN(RADIANS(R245/2))</f>
        <v>0.0430224252265541</v>
      </c>
      <c r="V245" s="0" t="n">
        <f aca="false">4*DEGREES(U245*SIN(2*RADIANS(I245))-2*K245*SIN(RADIANS(J245))+4*K245*U245*SIN(RADIANS(J245))*COS(2*RADIANS(I245))-0.5*U245*U245*SIN(4*RADIANS(I245))-1.25*K245*K245*SIN(2*RADIANS(J245)))</f>
        <v>-0.0266971298676138</v>
      </c>
      <c r="W245" s="0" t="n">
        <f aca="false">DEGREES(ACOS(COS(RADIANS(90.833))/(COS(RADIANS($B$2))*COS(RADIANS(T245)))-TAN(RADIANS($B$2))*TAN(RADIANS(T245))))</f>
        <v>94.7601822088512</v>
      </c>
      <c r="X245" s="5" t="n">
        <f aca="false">(720-4*$B$3-V245+$B$4*60)/1440</f>
        <v>0.526312984117964</v>
      </c>
      <c r="Y245" s="5" t="n">
        <f aca="false">(X245*1440-W245*4)/1440</f>
        <v>0.263090255760044</v>
      </c>
      <c r="Z245" s="5" t="n">
        <f aca="false">(X245*1440+W245*4)/1440</f>
        <v>0.789535712475884</v>
      </c>
      <c r="AA245" s="0" t="n">
        <f aca="false">8*W245</f>
        <v>758.08145767081</v>
      </c>
      <c r="AB245" s="0" t="n">
        <f aca="false">MOD(E245*1440+V245+4*$B$3-60*$B$4,1440)</f>
        <v>682.109302870133</v>
      </c>
      <c r="AC245" s="0" t="n">
        <f aca="false">IF(AB245/4&lt;0,AB245/4+180,AB245/4-180)</f>
        <v>-9.47267428246687</v>
      </c>
      <c r="AD245" s="0" t="n">
        <f aca="false">DEGREES(ACOS(SIN(RADIANS($B$2))*SIN(RADIANS(T245))+COS(RADIANS($B$2))*COS(RADIANS(T245))*COS(RADIANS(AC245))))</f>
        <v>18.9971601431086</v>
      </c>
      <c r="AE245" s="0" t="n">
        <f aca="false">90-AD245</f>
        <v>71.0028398568914</v>
      </c>
      <c r="AF245" s="0" t="n">
        <f aca="false">IF(AE245&gt;85,0,IF(AE245&gt;5,58.1/TAN(RADIANS(AE245))-0.07/POWER(TAN(RADIANS(AE245)),3)+0.000086/POWER(TAN(RADIANS(AE245)),5),IF(AE245&gt;-0.575,1735+AE245*(-518.2+AE245*(103.4+AE245*(-12.79+AE245*0.711))),-20.772/TAN(RADIANS(AE245)))))/3600</f>
        <v>0.00555537704485509</v>
      </c>
      <c r="AG245" s="0" t="n">
        <f aca="false">AE245+AF245</f>
        <v>71.0083952339363</v>
      </c>
      <c r="AH245" s="0" t="n">
        <f aca="false">IF(AC245&gt;0,MOD(DEGREES(ACOS(((SIN(RADIANS($B$2))*COS(RADIANS(AD245)))-SIN(RADIANS(T245)))/(COS(RADIANS($B$2))*SIN(RADIANS(AD245)))))+180,360),MOD(540-DEGREES(ACOS(((SIN(RADIANS($B$2))*COS(RADIANS(AD245)))-SIN(RADIANS(T245)))/(COS(RADIANS($B$2))*SIN(RADIANS(AD245))))),360))</f>
        <v>149.971849837947</v>
      </c>
    </row>
    <row r="246" customFormat="false" ht="15" hidden="false" customHeight="false" outlineLevel="0" collapsed="false">
      <c r="D246" s="4" t="n">
        <f aca="false">D245+1</f>
        <v>43710</v>
      </c>
      <c r="E246" s="5" t="n">
        <f aca="false">$B$5</f>
        <v>0.5</v>
      </c>
      <c r="F246" s="6" t="n">
        <f aca="false">D246+2415018.5+E246-$B$4/24</f>
        <v>2458729.25</v>
      </c>
      <c r="G246" s="7" t="n">
        <f aca="false">(F246-2451545)/36525</f>
        <v>0.196694045174538</v>
      </c>
      <c r="I246" s="0" t="n">
        <f aca="false">MOD(280.46646+G246*(36000.76983 + G246*0.0003032),360)</f>
        <v>161.603518990531</v>
      </c>
      <c r="J246" s="0" t="n">
        <f aca="false">357.52911+G246*(35999.05029 - 0.0001537*G246)</f>
        <v>7438.3279280353</v>
      </c>
      <c r="K246" s="0" t="n">
        <f aca="false">0.016708634-G246*(0.000042037+0.0000001267*G246)</f>
        <v>0.016700360670584</v>
      </c>
      <c r="L246" s="0" t="n">
        <f aca="false">SIN(RADIANS(J246))*(1.914602-G246*(0.004817+0.000014*G246))+SIN(RADIANS(2*J246))*(0.019993-0.000101*G246)+SIN(RADIANS(3*J246))*0.000289</f>
        <v>-1.61082296075611</v>
      </c>
      <c r="M246" s="0" t="n">
        <f aca="false">I246+L246</f>
        <v>159.992696029774</v>
      </c>
      <c r="N246" s="0" t="n">
        <f aca="false">J246+L246</f>
        <v>7436.71710507454</v>
      </c>
      <c r="O246" s="0" t="n">
        <f aca="false">(1.000001018*(1-K246*K246))/(1+K246*COS(RADIANS(N246)))</f>
        <v>1.00896902576774</v>
      </c>
      <c r="P246" s="0" t="n">
        <f aca="false">M246-0.00569-0.00478*SIN(RADIANS(125.04-1934.136*G246))</f>
        <v>159.982380526469</v>
      </c>
      <c r="Q246" s="0" t="n">
        <f aca="false">23+(26+((21.448-G246*(46.815+G246*(0.00059-G246*0.001813))))/60)/60</f>
        <v>23.4367332664571</v>
      </c>
      <c r="R246" s="0" t="n">
        <f aca="false">Q246+0.00256*COS(RADIANS(125.04-1934.136*G246))</f>
        <v>23.4360876677007</v>
      </c>
      <c r="S246" s="0" t="n">
        <f aca="false">DEGREES(ATAN2(COS(RADIANS(P246)),COS(RADIANS(R246))*SIN(RADIANS(P246))))</f>
        <v>161.517083047958</v>
      </c>
      <c r="T246" s="0" t="n">
        <f aca="false">DEGREES(ASIN(SIN(RADIANS(R246))*SIN(RADIANS(P246))))</f>
        <v>7.82484532558446</v>
      </c>
      <c r="U246" s="0" t="n">
        <f aca="false">TAN(RADIANS(R246/2))*TAN(RADIANS(R246/2))</f>
        <v>0.04302243252614</v>
      </c>
      <c r="V246" s="0" t="n">
        <f aca="false">4*DEGREES(U246*SIN(2*RADIANS(I246))-2*K246*SIN(RADIANS(J246))+4*K246*U246*SIN(RADIANS(J246))*COS(2*RADIANS(I246))-0.5*U246*U246*SIN(4*RADIANS(I246))-1.25*K246*K246*SIN(2*RADIANS(J246)))</f>
        <v>0.292550652236783</v>
      </c>
      <c r="W246" s="0" t="n">
        <f aca="false">DEGREES(ACOS(COS(RADIANS(90.833))/(COS(RADIANS($B$2))*COS(RADIANS(T246)))-TAN(RADIANS($B$2))*TAN(RADIANS(T246))))</f>
        <v>94.5864374328558</v>
      </c>
      <c r="X246" s="5" t="n">
        <f aca="false">(720-4*$B$3-V246+$B$4*60)/1440</f>
        <v>0.52609128426928</v>
      </c>
      <c r="Y246" s="5" t="n">
        <f aca="false">(X246*1440-W246*4)/1440</f>
        <v>0.263351180289125</v>
      </c>
      <c r="Z246" s="5" t="n">
        <f aca="false">(X246*1440+W246*4)/1440</f>
        <v>0.788831388249435</v>
      </c>
      <c r="AA246" s="0" t="n">
        <f aca="false">8*W246</f>
        <v>756.691499462846</v>
      </c>
      <c r="AB246" s="0" t="n">
        <f aca="false">MOD(E246*1440+V246+4*$B$3-60*$B$4,1440)</f>
        <v>682.428550652237</v>
      </c>
      <c r="AC246" s="0" t="n">
        <f aca="false">IF(AB246/4&lt;0,AB246/4+180,AB246/4-180)</f>
        <v>-9.39286233694082</v>
      </c>
      <c r="AD246" s="0" t="n">
        <f aca="false">DEGREES(ACOS(SIN(RADIANS($B$2))*SIN(RADIANS(T246))+COS(RADIANS($B$2))*COS(RADIANS(T246))*COS(RADIANS(AC246))))</f>
        <v>19.285853816043</v>
      </c>
      <c r="AE246" s="0" t="n">
        <f aca="false">90-AD246</f>
        <v>70.714146183957</v>
      </c>
      <c r="AF246" s="0" t="n">
        <f aca="false">IF(AE246&gt;85,0,IF(AE246&gt;5,58.1/TAN(RADIANS(AE246))-0.07/POWER(TAN(RADIANS(AE246)),3)+0.000086/POWER(TAN(RADIANS(AE246)),5),IF(AE246&gt;-0.575,1735+AE246*(-518.2+AE246*(103.4+AE246*(-12.79+AE246*0.711))),-20.772/TAN(RADIANS(AE246)))))/3600</f>
        <v>0.00564645261354776</v>
      </c>
      <c r="AG246" s="0" t="n">
        <f aca="false">AE246+AF246</f>
        <v>70.7197926365706</v>
      </c>
      <c r="AH246" s="0" t="n">
        <f aca="false">IF(AC246&gt;0,MOD(DEGREES(ACOS(((SIN(RADIANS($B$2))*COS(RADIANS(AD246)))-SIN(RADIANS(T246)))/(COS(RADIANS($B$2))*SIN(RADIANS(AD246)))))+180,360),MOD(540-DEGREES(ACOS(((SIN(RADIANS($B$2))*COS(RADIANS(AD246)))-SIN(RADIANS(T246)))/(COS(RADIANS($B$2))*SIN(RADIANS(AD246))))),360))</f>
        <v>150.690141738318</v>
      </c>
    </row>
    <row r="247" customFormat="false" ht="15" hidden="false" customHeight="false" outlineLevel="0" collapsed="false">
      <c r="D247" s="4" t="n">
        <f aca="false">D246+1</f>
        <v>43711</v>
      </c>
      <c r="E247" s="5" t="n">
        <f aca="false">$B$5</f>
        <v>0.5</v>
      </c>
      <c r="F247" s="6" t="n">
        <f aca="false">D247+2415018.5+E247-$B$4/24</f>
        <v>2458730.25</v>
      </c>
      <c r="G247" s="7" t="n">
        <f aca="false">(F247-2451545)/36525</f>
        <v>0.196721423682409</v>
      </c>
      <c r="I247" s="0" t="n">
        <f aca="false">MOD(280.46646+G247*(36000.76983 + G247*0.0003032),360)</f>
        <v>162.589166353961</v>
      </c>
      <c r="J247" s="0" t="n">
        <f aca="false">357.52911+G247*(35999.05029 - 0.0001537*G247)</f>
        <v>7439.31352831536</v>
      </c>
      <c r="K247" s="0" t="n">
        <f aca="false">0.016708634-G247*(0.000042037+0.0000001267*G247)</f>
        <v>0.016700359518309</v>
      </c>
      <c r="L247" s="0" t="n">
        <f aca="false">SIN(RADIANS(J247))*(1.914602-G247*(0.004817+0.000014*G247))+SIN(RADIANS(2*J247))*(0.019993-0.000101*G247)+SIN(RADIANS(3*J247))*0.000289</f>
        <v>-1.62816908192365</v>
      </c>
      <c r="M247" s="0" t="n">
        <f aca="false">I247+L247</f>
        <v>160.960997272037</v>
      </c>
      <c r="N247" s="0" t="n">
        <f aca="false">J247+L247</f>
        <v>7437.68535923344</v>
      </c>
      <c r="O247" s="0" t="n">
        <f aca="false">(1.000001018*(1-K247*K247))/(1+K247*COS(RADIANS(N247)))</f>
        <v>1.00872751359216</v>
      </c>
      <c r="P247" s="0" t="n">
        <f aca="false">M247-0.00569-0.00478*SIN(RADIANS(125.04-1934.136*G247))</f>
        <v>160.950680656606</v>
      </c>
      <c r="Q247" s="0" t="n">
        <f aca="false">23+(26+((21.448-G247*(46.815+G247*(0.00059-G247*0.001813))))/60)/60</f>
        <v>23.4367329104222</v>
      </c>
      <c r="R247" s="0" t="n">
        <f aca="false">Q247+0.00256*COS(RADIANS(125.04-1934.136*G247))</f>
        <v>23.4360896014654</v>
      </c>
      <c r="S247" s="0" t="n">
        <f aca="false">DEGREES(ATAN2(COS(RADIANS(P247)),COS(RADIANS(R247))*SIN(RADIANS(P247))))</f>
        <v>162.421499721708</v>
      </c>
      <c r="T247" s="0" t="n">
        <f aca="false">DEGREES(ASIN(SIN(RADIANS(R247))*SIN(RADIANS(P247))))</f>
        <v>7.45864429595855</v>
      </c>
      <c r="U247" s="0" t="n">
        <f aca="false">TAN(RADIANS(R247/2))*TAN(RADIANS(R247/2))</f>
        <v>0.0430224398278088</v>
      </c>
      <c r="V247" s="0" t="n">
        <f aca="false">4*DEGREES(U247*SIN(2*RADIANS(I247))-2*K247*SIN(RADIANS(J247))+4*K247*U247*SIN(RADIANS(J247))*COS(2*RADIANS(I247))-0.5*U247*U247*SIN(4*RADIANS(I247))-1.25*K247*K247*SIN(2*RADIANS(J247)))</f>
        <v>0.616401081172877</v>
      </c>
      <c r="W247" s="0" t="n">
        <f aca="false">DEGREES(ACOS(COS(RADIANS(90.833))/(COS(RADIANS($B$2))*COS(RADIANS(T247)))-TAN(RADIANS($B$2))*TAN(RADIANS(T247))))</f>
        <v>94.412075822126</v>
      </c>
      <c r="X247" s="5" t="n">
        <f aca="false">(720-4*$B$3-V247+$B$4*60)/1440</f>
        <v>0.525866388138074</v>
      </c>
      <c r="Y247" s="5" t="n">
        <f aca="false">(X247*1440-W247*4)/1440</f>
        <v>0.263610621965502</v>
      </c>
      <c r="Z247" s="5" t="n">
        <f aca="false">(X247*1440+W247*4)/1440</f>
        <v>0.788122154310647</v>
      </c>
      <c r="AA247" s="0" t="n">
        <f aca="false">8*W247</f>
        <v>755.296606577008</v>
      </c>
      <c r="AB247" s="0" t="n">
        <f aca="false">MOD(E247*1440+V247+4*$B$3-60*$B$4,1440)</f>
        <v>682.752401081173</v>
      </c>
      <c r="AC247" s="0" t="n">
        <f aca="false">IF(AB247/4&lt;0,AB247/4+180,AB247/4-180)</f>
        <v>-9.3118997297068</v>
      </c>
      <c r="AD247" s="0" t="n">
        <f aca="false">DEGREES(ACOS(SIN(RADIANS($B$2))*SIN(RADIANS(T247))+COS(RADIANS($B$2))*COS(RADIANS(T247))*COS(RADIANS(AC247))))</f>
        <v>19.5785905832476</v>
      </c>
      <c r="AE247" s="0" t="n">
        <f aca="false">90-AD247</f>
        <v>70.4214094167524</v>
      </c>
      <c r="AF247" s="0" t="n">
        <f aca="false">IF(AE247&gt;85,0,IF(AE247&gt;5,58.1/TAN(RADIANS(AE247))-0.07/POWER(TAN(RADIANS(AE247)),3)+0.000086/POWER(TAN(RADIANS(AE247)),5),IF(AE247&gt;-0.575,1735+AE247*(-518.2+AE247*(103.4+AE247*(-12.79+AE247*0.711))),-20.772/TAN(RADIANS(AE247)))))/3600</f>
        <v>0.00573913088499789</v>
      </c>
      <c r="AG247" s="0" t="n">
        <f aca="false">AE247+AF247</f>
        <v>70.4271485476374</v>
      </c>
      <c r="AH247" s="0" t="n">
        <f aca="false">IF(AC247&gt;0,MOD(DEGREES(ACOS(((SIN(RADIANS($B$2))*COS(RADIANS(AD247)))-SIN(RADIANS(T247)))/(COS(RADIANS($B$2))*SIN(RADIANS(AD247)))))+180,360),MOD(540-DEGREES(ACOS(((SIN(RADIANS($B$2))*COS(RADIANS(AD247)))-SIN(RADIANS(T247)))/(COS(RADIANS($B$2))*SIN(RADIANS(AD247))))),360))</f>
        <v>151.394105837732</v>
      </c>
    </row>
    <row r="248" customFormat="false" ht="15" hidden="false" customHeight="false" outlineLevel="0" collapsed="false">
      <c r="D248" s="4" t="n">
        <f aca="false">D247+1</f>
        <v>43712</v>
      </c>
      <c r="E248" s="5" t="n">
        <f aca="false">$B$5</f>
        <v>0.5</v>
      </c>
      <c r="F248" s="6" t="n">
        <f aca="false">D248+2415018.5+E248-$B$4/24</f>
        <v>2458731.25</v>
      </c>
      <c r="G248" s="7" t="n">
        <f aca="false">(F248-2451545)/36525</f>
        <v>0.196748802190281</v>
      </c>
      <c r="I248" s="0" t="n">
        <f aca="false">MOD(280.46646+G248*(36000.76983 + G248*0.0003032),360)</f>
        <v>163.574813717391</v>
      </c>
      <c r="J248" s="0" t="n">
        <f aca="false">357.52911+G248*(35999.05029 - 0.0001537*G248)</f>
        <v>7440.29912859543</v>
      </c>
      <c r="K248" s="0" t="n">
        <f aca="false">0.016708634-G248*(0.000042037+0.0000001267*G248)</f>
        <v>0.0167003583660338</v>
      </c>
      <c r="L248" s="0" t="n">
        <f aca="false">SIN(RADIANS(J248))*(1.914602-G248*(0.004817+0.000014*G248))+SIN(RADIANS(2*J248))*(0.019993-0.000101*G248)+SIN(RADIANS(3*J248))*0.000289</f>
        <v>-1.64504896134702</v>
      </c>
      <c r="M248" s="0" t="n">
        <f aca="false">I248+L248</f>
        <v>161.929764756044</v>
      </c>
      <c r="N248" s="0" t="n">
        <f aca="false">J248+L248</f>
        <v>7438.65407963409</v>
      </c>
      <c r="O248" s="0" t="n">
        <f aca="false">(1.000001018*(1-K248*K248))/(1+K248*COS(RADIANS(N248)))</f>
        <v>1.00848340531717</v>
      </c>
      <c r="P248" s="0" t="n">
        <f aca="false">M248-0.00569-0.00478*SIN(RADIANS(125.04-1934.136*G248))</f>
        <v>161.919447032439</v>
      </c>
      <c r="Q248" s="0" t="n">
        <f aca="false">23+(26+((21.448-G248*(46.815+G248*(0.00059-G248*0.001813))))/60)/60</f>
        <v>23.4367325543874</v>
      </c>
      <c r="R248" s="0" t="n">
        <f aca="false">Q248+0.00256*COS(RADIANS(125.04-1934.136*G248))</f>
        <v>23.4360915357795</v>
      </c>
      <c r="S248" s="0" t="n">
        <f aca="false">DEGREES(ATAN2(COS(RADIANS(P248)),COS(RADIANS(R248))*SIN(RADIANS(P248))))</f>
        <v>163.324834749664</v>
      </c>
      <c r="T248" s="0" t="n">
        <f aca="false">DEGREES(ASIN(SIN(RADIANS(R248))*SIN(RADIANS(P248))))</f>
        <v>7.09043115528805</v>
      </c>
      <c r="U248" s="0" t="n">
        <f aca="false">TAN(RADIANS(R248/2))*TAN(RADIANS(R248/2))</f>
        <v>0.0430224471315532</v>
      </c>
      <c r="V248" s="0" t="n">
        <f aca="false">4*DEGREES(U248*SIN(2*RADIANS(I248))-2*K248*SIN(RADIANS(J248))+4*K248*U248*SIN(RADIANS(J248))*COS(2*RADIANS(I248))-0.5*U248*U248*SIN(4*RADIANS(I248))-1.25*K248*K248*SIN(2*RADIANS(J248)))</f>
        <v>0.944570424356749</v>
      </c>
      <c r="W248" s="0" t="n">
        <f aca="false">DEGREES(ACOS(COS(RADIANS(90.833))/(COS(RADIANS($B$2))*COS(RADIANS(T248)))-TAN(RADIANS($B$2))*TAN(RADIANS(T248))))</f>
        <v>94.2371294899009</v>
      </c>
      <c r="X248" s="5" t="n">
        <f aca="false">(720-4*$B$3-V248+$B$4*60)/1440</f>
        <v>0.525638492760863</v>
      </c>
      <c r="Y248" s="5" t="n">
        <f aca="false">(X248*1440-W248*4)/1440</f>
        <v>0.26386868862225</v>
      </c>
      <c r="Z248" s="5" t="n">
        <f aca="false">(X248*1440+W248*4)/1440</f>
        <v>0.787408296899477</v>
      </c>
      <c r="AA248" s="0" t="n">
        <f aca="false">8*W248</f>
        <v>753.897035919208</v>
      </c>
      <c r="AB248" s="0" t="n">
        <f aca="false">MOD(E248*1440+V248+4*$B$3-60*$B$4,1440)</f>
        <v>683.080570424357</v>
      </c>
      <c r="AC248" s="0" t="n">
        <f aca="false">IF(AB248/4&lt;0,AB248/4+180,AB248/4-180)</f>
        <v>-9.22985739391083</v>
      </c>
      <c r="AD248" s="0" t="n">
        <f aca="false">DEGREES(ACOS(SIN(RADIANS($B$2))*SIN(RADIANS(T248))+COS(RADIANS($B$2))*COS(RADIANS(T248))*COS(RADIANS(AC248))))</f>
        <v>19.8752697531383</v>
      </c>
      <c r="AE248" s="0" t="n">
        <f aca="false">90-AD248</f>
        <v>70.1247302468617</v>
      </c>
      <c r="AF248" s="0" t="n">
        <f aca="false">IF(AE248&gt;85,0,IF(AE248&gt;5,58.1/TAN(RADIANS(AE248))-0.07/POWER(TAN(RADIANS(AE248)),3)+0.000086/POWER(TAN(RADIANS(AE248)),5),IF(AE248&gt;-0.575,1735+AE248*(-518.2+AE248*(103.4+AE248*(-12.79+AE248*0.711))),-20.772/TAN(RADIANS(AE248)))))/3600</f>
        <v>0.00583340020387216</v>
      </c>
      <c r="AG248" s="0" t="n">
        <f aca="false">AE248+AF248</f>
        <v>70.1305636470655</v>
      </c>
      <c r="AH248" s="0" t="n">
        <f aca="false">IF(AC248&gt;0,MOD(DEGREES(ACOS(((SIN(RADIANS($B$2))*COS(RADIANS(AD248)))-SIN(RADIANS(T248)))/(COS(RADIANS($B$2))*SIN(RADIANS(AD248)))))+180,360),MOD(540-DEGREES(ACOS(((SIN(RADIANS($B$2))*COS(RADIANS(AD248)))-SIN(RADIANS(T248)))/(COS(RADIANS($B$2))*SIN(RADIANS(AD248))))),360))</f>
        <v>152.083762428341</v>
      </c>
    </row>
    <row r="249" customFormat="false" ht="15" hidden="false" customHeight="false" outlineLevel="0" collapsed="false">
      <c r="D249" s="4" t="n">
        <f aca="false">D248+1</f>
        <v>43713</v>
      </c>
      <c r="E249" s="5" t="n">
        <f aca="false">$B$5</f>
        <v>0.5</v>
      </c>
      <c r="F249" s="6" t="n">
        <f aca="false">D249+2415018.5+E249-$B$4/24</f>
        <v>2458732.25</v>
      </c>
      <c r="G249" s="7" t="n">
        <f aca="false">(F249-2451545)/36525</f>
        <v>0.196776180698152</v>
      </c>
      <c r="I249" s="0" t="n">
        <f aca="false">MOD(280.46646+G249*(36000.76983 + G249*0.0003032),360)</f>
        <v>164.560461080823</v>
      </c>
      <c r="J249" s="0" t="n">
        <f aca="false">357.52911+G249*(35999.05029 - 0.0001537*G249)</f>
        <v>7441.2847288755</v>
      </c>
      <c r="K249" s="0" t="n">
        <f aca="false">0.016708634-G249*(0.000042037+0.0000001267*G249)</f>
        <v>0.0167003572137584</v>
      </c>
      <c r="L249" s="0" t="n">
        <f aca="false">SIN(RADIANS(J249))*(1.914602-G249*(0.004817+0.000014*G249))+SIN(RADIANS(2*J249))*(0.019993-0.000101*G249)+SIN(RADIANS(3*J249))*0.000289</f>
        <v>-1.66145733824158</v>
      </c>
      <c r="M249" s="0" t="n">
        <f aca="false">I249+L249</f>
        <v>162.899003742582</v>
      </c>
      <c r="N249" s="0" t="n">
        <f aca="false">J249+L249</f>
        <v>7439.62327153726</v>
      </c>
      <c r="O249" s="0" t="n">
        <f aca="false">(1.000001018*(1-K249*K249))/(1+K249*COS(RADIANS(N249)))</f>
        <v>1.0082367694826</v>
      </c>
      <c r="P249" s="0" t="n">
        <f aca="false">M249-0.00569-0.00478*SIN(RADIANS(125.04-1934.136*G249))</f>
        <v>162.888684914755</v>
      </c>
      <c r="Q249" s="0" t="n">
        <f aca="false">23+(26+((21.448-G249*(46.815+G249*(0.00059-G249*0.001813))))/60)/60</f>
        <v>23.4367321983525</v>
      </c>
      <c r="R249" s="0" t="n">
        <f aca="false">Q249+0.00256*COS(RADIANS(125.04-1934.136*G249))</f>
        <v>23.4360934706412</v>
      </c>
      <c r="S249" s="0" t="n">
        <f aca="false">DEGREES(ATAN2(COS(RADIANS(P249)),COS(RADIANS(R249))*SIN(RADIANS(P249))))</f>
        <v>164.227161942366</v>
      </c>
      <c r="T249" s="0" t="n">
        <f aca="false">DEGREES(ASIN(SIN(RADIANS(R249))*SIN(RADIANS(P249))))</f>
        <v>6.72029576998004</v>
      </c>
      <c r="U249" s="0" t="n">
        <f aca="false">TAN(RADIANS(R249/2))*TAN(RADIANS(R249/2))</f>
        <v>0.0430224544373657</v>
      </c>
      <c r="V249" s="0" t="n">
        <f aca="false">4*DEGREES(U249*SIN(2*RADIANS(I249))-2*K249*SIN(RADIANS(J249))+4*K249*U249*SIN(RADIANS(J249))*COS(2*RADIANS(I249))-0.5*U249*U249*SIN(4*RADIANS(I249))-1.25*K249*K249*SIN(2*RADIANS(J249)))</f>
        <v>1.27677099728093</v>
      </c>
      <c r="W249" s="0" t="n">
        <f aca="false">DEGREES(ACOS(COS(RADIANS(90.833))/(COS(RADIANS($B$2))*COS(RADIANS(T249)))-TAN(RADIANS($B$2))*TAN(RADIANS(T249))))</f>
        <v>94.0616298636165</v>
      </c>
      <c r="X249" s="5" t="n">
        <f aca="false">(720-4*$B$3-V249+$B$4*60)/1440</f>
        <v>0.525407797918555</v>
      </c>
      <c r="Y249" s="5" t="n">
        <f aca="false">(X249*1440-W249*4)/1440</f>
        <v>0.264125492741842</v>
      </c>
      <c r="Z249" s="5" t="n">
        <f aca="false">(X249*1440+W249*4)/1440</f>
        <v>0.786690103095268</v>
      </c>
      <c r="AA249" s="0" t="n">
        <f aca="false">8*W249</f>
        <v>752.493038908932</v>
      </c>
      <c r="AB249" s="0" t="n">
        <f aca="false">MOD(E249*1440+V249+4*$B$3-60*$B$4,1440)</f>
        <v>683.412770997281</v>
      </c>
      <c r="AC249" s="0" t="n">
        <f aca="false">IF(AB249/4&lt;0,AB249/4+180,AB249/4-180)</f>
        <v>-9.14680725067979</v>
      </c>
      <c r="AD249" s="0" t="n">
        <f aca="false">DEGREES(ACOS(SIN(RADIANS($B$2))*SIN(RADIANS(T249))+COS(RADIANS($B$2))*COS(RADIANS(T249))*COS(RADIANS(AC249))))</f>
        <v>20.1757881015816</v>
      </c>
      <c r="AE249" s="0" t="n">
        <f aca="false">90-AD249</f>
        <v>69.8242118984184</v>
      </c>
      <c r="AF249" s="0" t="n">
        <f aca="false">IF(AE249&gt;85,0,IF(AE249&gt;5,58.1/TAN(RADIANS(AE249))-0.07/POWER(TAN(RADIANS(AE249)),3)+0.000086/POWER(TAN(RADIANS(AE249)),5),IF(AE249&gt;-0.575,1735+AE249*(-518.2+AE249*(103.4+AE249*(-12.79+AE249*0.711))),-20.772/TAN(RADIANS(AE249)))))/3600</f>
        <v>0.00592924845261082</v>
      </c>
      <c r="AG249" s="0" t="n">
        <f aca="false">AE249+AF249</f>
        <v>69.830141146871</v>
      </c>
      <c r="AH249" s="0" t="n">
        <f aca="false">IF(AC249&gt;0,MOD(DEGREES(ACOS(((SIN(RADIANS($B$2))*COS(RADIANS(AD249)))-SIN(RADIANS(T249)))/(COS(RADIANS($B$2))*SIN(RADIANS(AD249)))))+180,360),MOD(540-DEGREES(ACOS(((SIN(RADIANS($B$2))*COS(RADIANS(AD249)))-SIN(RADIANS(T249)))/(COS(RADIANS($B$2))*SIN(RADIANS(AD249))))),360))</f>
        <v>152.759150183022</v>
      </c>
    </row>
    <row r="250" customFormat="false" ht="15" hidden="false" customHeight="false" outlineLevel="0" collapsed="false">
      <c r="D250" s="4" t="n">
        <f aca="false">D249+1</f>
        <v>43714</v>
      </c>
      <c r="E250" s="5" t="n">
        <f aca="false">$B$5</f>
        <v>0.5</v>
      </c>
      <c r="F250" s="6" t="n">
        <f aca="false">D250+2415018.5+E250-$B$4/24</f>
        <v>2458733.25</v>
      </c>
      <c r="G250" s="7" t="n">
        <f aca="false">(F250-2451545)/36525</f>
        <v>0.196803559206023</v>
      </c>
      <c r="I250" s="0" t="n">
        <f aca="false">MOD(280.46646+G250*(36000.76983 + G250*0.0003032),360)</f>
        <v>165.546108444254</v>
      </c>
      <c r="J250" s="0" t="n">
        <f aca="false">357.52911+G250*(35999.05029 - 0.0001537*G250)</f>
        <v>7442.27032915557</v>
      </c>
      <c r="K250" s="0" t="n">
        <f aca="false">0.016708634-G250*(0.000042037+0.0000001267*G250)</f>
        <v>0.0167003560614828</v>
      </c>
      <c r="L250" s="0" t="n">
        <f aca="false">SIN(RADIANS(J250))*(1.914602-G250*(0.004817+0.000014*G250))+SIN(RADIANS(2*J250))*(0.019993-0.000101*G250)+SIN(RADIANS(3*J250))*0.000289</f>
        <v>-1.67738907325268</v>
      </c>
      <c r="M250" s="0" t="n">
        <f aca="false">I250+L250</f>
        <v>163.868719371001</v>
      </c>
      <c r="N250" s="0" t="n">
        <f aca="false">J250+L250</f>
        <v>7440.59294008232</v>
      </c>
      <c r="O250" s="0" t="n">
        <f aca="false">(1.000001018*(1-K250*K250))/(1+K250*COS(RADIANS(N250)))</f>
        <v>1.00798767544001</v>
      </c>
      <c r="P250" s="0" t="n">
        <f aca="false">M250-0.00569-0.00478*SIN(RADIANS(125.04-1934.136*G250))</f>
        <v>163.858399442908</v>
      </c>
      <c r="Q250" s="0" t="n">
        <f aca="false">23+(26+((21.448-G250*(46.815+G250*(0.00059-G250*0.001813))))/60)/60</f>
        <v>23.4367318423177</v>
      </c>
      <c r="R250" s="0" t="n">
        <f aca="false">Q250+0.00256*COS(RADIANS(125.04-1934.136*G250))</f>
        <v>23.4360954060485</v>
      </c>
      <c r="S250" s="0" t="n">
        <f aca="false">DEGREES(ATAN2(COS(RADIANS(P250)),COS(RADIANS(R250))*SIN(RADIANS(P250))))</f>
        <v>165.128556163636</v>
      </c>
      <c r="T250" s="0" t="n">
        <f aca="false">DEGREES(ASIN(SIN(RADIANS(R250))*SIN(RADIANS(P250))))</f>
        <v>6.34832814363004</v>
      </c>
      <c r="U250" s="0" t="n">
        <f aca="false">TAN(RADIANS(R250/2))*TAN(RADIANS(R250/2))</f>
        <v>0.0430224617452389</v>
      </c>
      <c r="V250" s="0" t="n">
        <f aca="false">4*DEGREES(U250*SIN(2*RADIANS(I250))-2*K250*SIN(RADIANS(J250))+4*K250*U250*SIN(RADIANS(J250))*COS(2*RADIANS(I250))-0.5*U250*U250*SIN(4*RADIANS(I250))-1.25*K250*K250*SIN(2*RADIANS(J250)))</f>
        <v>1.61271133342159</v>
      </c>
      <c r="W250" s="0" t="n">
        <f aca="false">DEGREES(ACOS(COS(RADIANS(90.833))/(COS(RADIANS($B$2))*COS(RADIANS(T250)))-TAN(RADIANS($B$2))*TAN(RADIANS(T250))))</f>
        <v>93.8856077174453</v>
      </c>
      <c r="X250" s="5" t="n">
        <f aca="false">(720-4*$B$3-V250+$B$4*60)/1440</f>
        <v>0.525174506018457</v>
      </c>
      <c r="Y250" s="5" t="n">
        <f aca="false">(X250*1440-W250*4)/1440</f>
        <v>0.264381151247776</v>
      </c>
      <c r="Z250" s="5" t="n">
        <f aca="false">(X250*1440+W250*4)/1440</f>
        <v>0.785967860789138</v>
      </c>
      <c r="AA250" s="0" t="n">
        <f aca="false">8*W250</f>
        <v>751.084861739562</v>
      </c>
      <c r="AB250" s="0" t="n">
        <f aca="false">MOD(E250*1440+V250+4*$B$3-60*$B$4,1440)</f>
        <v>683.748711333422</v>
      </c>
      <c r="AC250" s="0" t="n">
        <f aca="false">IF(AB250/4&lt;0,AB250/4+180,AB250/4-180)</f>
        <v>-9.06282216664459</v>
      </c>
      <c r="AD250" s="0" t="n">
        <f aca="false">DEGREES(ACOS(SIN(RADIANS($B$2))*SIN(RADIANS(T250))+COS(RADIANS($B$2))*COS(RADIANS(T250))*COS(RADIANS(AC250))))</f>
        <v>20.48004006552</v>
      </c>
      <c r="AE250" s="0" t="n">
        <f aca="false">90-AD250</f>
        <v>69.51995993448</v>
      </c>
      <c r="AF250" s="0" t="n">
        <f aca="false">IF(AE250&gt;85,0,IF(AE250&gt;5,58.1/TAN(RADIANS(AE250))-0.07/POWER(TAN(RADIANS(AE250)),3)+0.000086/POWER(TAN(RADIANS(AE250)),5),IF(AE250&gt;-0.575,1735+AE250*(-518.2+AE250*(103.4+AE250*(-12.79+AE250*0.711))),-20.772/TAN(RADIANS(AE250)))))/3600</f>
        <v>0.00602666309032243</v>
      </c>
      <c r="AG250" s="0" t="n">
        <f aca="false">AE250+AF250</f>
        <v>69.5259865975704</v>
      </c>
      <c r="AH250" s="0" t="n">
        <f aca="false">IF(AC250&gt;0,MOD(DEGREES(ACOS(((SIN(RADIANS($B$2))*COS(RADIANS(AD250)))-SIN(RADIANS(T250)))/(COS(RADIANS($B$2))*SIN(RADIANS(AD250)))))+180,360),MOD(540-DEGREES(ACOS(((SIN(RADIANS($B$2))*COS(RADIANS(AD250)))-SIN(RADIANS(T250)))/(COS(RADIANS($B$2))*SIN(RADIANS(AD250))))),360))</f>
        <v>153.420324509132</v>
      </c>
    </row>
    <row r="251" customFormat="false" ht="15" hidden="false" customHeight="false" outlineLevel="0" collapsed="false">
      <c r="D251" s="4" t="n">
        <f aca="false">D250+1</f>
        <v>43715</v>
      </c>
      <c r="E251" s="5" t="n">
        <f aca="false">$B$5</f>
        <v>0.5</v>
      </c>
      <c r="F251" s="6" t="n">
        <f aca="false">D251+2415018.5+E251-$B$4/24</f>
        <v>2458734.25</v>
      </c>
      <c r="G251" s="7" t="n">
        <f aca="false">(F251-2451545)/36525</f>
        <v>0.196830937713895</v>
      </c>
      <c r="I251" s="0" t="n">
        <f aca="false">MOD(280.46646+G251*(36000.76983 + G251*0.0003032),360)</f>
        <v>166.531755807687</v>
      </c>
      <c r="J251" s="0" t="n">
        <f aca="false">357.52911+G251*(35999.05029 - 0.0001537*G251)</f>
        <v>7443.25592943564</v>
      </c>
      <c r="K251" s="0" t="n">
        <f aca="false">0.016708634-G251*(0.000042037+0.0000001267*G251)</f>
        <v>0.016700354909207</v>
      </c>
      <c r="L251" s="0" t="n">
        <f aca="false">SIN(RADIANS(J251))*(1.914602-G251*(0.004817+0.000014*G251))+SIN(RADIANS(2*J251))*(0.019993-0.000101*G251)+SIN(RADIANS(3*J251))*0.000289</f>
        <v>-1.6928391502604</v>
      </c>
      <c r="M251" s="0" t="n">
        <f aca="false">I251+L251</f>
        <v>164.838916657426</v>
      </c>
      <c r="N251" s="0" t="n">
        <f aca="false">J251+L251</f>
        <v>7441.56309028538</v>
      </c>
      <c r="O251" s="0" t="n">
        <f aca="false">(1.000001018*(1-K251*K251))/(1+K251*COS(RADIANS(N251)))</f>
        <v>1.00773619333638</v>
      </c>
      <c r="P251" s="0" t="n">
        <f aca="false">M251-0.00569-0.00478*SIN(RADIANS(125.04-1934.136*G251))</f>
        <v>164.828595633021</v>
      </c>
      <c r="Q251" s="0" t="n">
        <f aca="false">23+(26+((21.448-G251*(46.815+G251*(0.00059-G251*0.001813))))/60)/60</f>
        <v>23.4367314862829</v>
      </c>
      <c r="R251" s="0" t="n">
        <f aca="false">Q251+0.00256*COS(RADIANS(125.04-1934.136*G251))</f>
        <v>23.4360973419994</v>
      </c>
      <c r="S251" s="0" t="n">
        <f aca="false">DEGREES(ATAN2(COS(RADIANS(P251)),COS(RADIANS(R251))*SIN(RADIANS(P251))))</f>
        <v>166.029093277375</v>
      </c>
      <c r="T251" s="0" t="n">
        <f aca="false">DEGREES(ASIN(SIN(RADIANS(R251))*SIN(RADIANS(P251))))</f>
        <v>5.97461842487519</v>
      </c>
      <c r="U251" s="0" t="n">
        <f aca="false">TAN(RADIANS(R251/2))*TAN(RADIANS(R251/2))</f>
        <v>0.0430224690551655</v>
      </c>
      <c r="V251" s="0" t="n">
        <f aca="false">4*DEGREES(U251*SIN(2*RADIANS(I251))-2*K251*SIN(RADIANS(J251))+4*K251*U251*SIN(RADIANS(J251))*COS(2*RADIANS(I251))-0.5*U251*U251*SIN(4*RADIANS(I251))-1.25*K251*K251*SIN(2*RADIANS(J251)))</f>
        <v>1.95209634533554</v>
      </c>
      <c r="W251" s="0" t="n">
        <f aca="false">DEGREES(ACOS(COS(RADIANS(90.833))/(COS(RADIANS($B$2))*COS(RADIANS(T251)))-TAN(RADIANS($B$2))*TAN(RADIANS(T251))))</f>
        <v>93.7090932058618</v>
      </c>
      <c r="X251" s="5" t="n">
        <f aca="false">(720-4*$B$3-V251+$B$4*60)/1440</f>
        <v>0.524938821982406</v>
      </c>
      <c r="Y251" s="5" t="n">
        <f aca="false">(X251*1440-W251*4)/1440</f>
        <v>0.264635785299456</v>
      </c>
      <c r="Z251" s="5" t="n">
        <f aca="false">(X251*1440+W251*4)/1440</f>
        <v>0.785241858665355</v>
      </c>
      <c r="AA251" s="0" t="n">
        <f aca="false">8*W251</f>
        <v>749.672745646895</v>
      </c>
      <c r="AB251" s="0" t="n">
        <f aca="false">MOD(E251*1440+V251+4*$B$3-60*$B$4,1440)</f>
        <v>684.088096345336</v>
      </c>
      <c r="AC251" s="0" t="n">
        <f aca="false">IF(AB251/4&lt;0,AB251/4+180,AB251/4-180)</f>
        <v>-8.97797591366611</v>
      </c>
      <c r="AD251" s="0" t="n">
        <f aca="false">DEGREES(ACOS(SIN(RADIANS($B$2))*SIN(RADIANS(T251))+COS(RADIANS($B$2))*COS(RADIANS(T251))*COS(RADIANS(AC251))))</f>
        <v>20.7879179254903</v>
      </c>
      <c r="AE251" s="0" t="n">
        <f aca="false">90-AD251</f>
        <v>69.2120820745097</v>
      </c>
      <c r="AF251" s="0" t="n">
        <f aca="false">IF(AE251&gt;85,0,IF(AE251&gt;5,58.1/TAN(RADIANS(AE251))-0.07/POWER(TAN(RADIANS(AE251)),3)+0.000086/POWER(TAN(RADIANS(AE251)),5),IF(AE251&gt;-0.575,1735+AE251*(-518.2+AE251*(103.4+AE251*(-12.79+AE251*0.711))),-20.772/TAN(RADIANS(AE251)))))/3600</f>
        <v>0.00612563118739111</v>
      </c>
      <c r="AG251" s="0" t="n">
        <f aca="false">AE251+AF251</f>
        <v>69.2182077056971</v>
      </c>
      <c r="AH251" s="0" t="n">
        <f aca="false">IF(AC251&gt;0,MOD(DEGREES(ACOS(((SIN(RADIANS($B$2))*COS(RADIANS(AD251)))-SIN(RADIANS(T251)))/(COS(RADIANS($B$2))*SIN(RADIANS(AD251)))))+180,360),MOD(540-DEGREES(ACOS(((SIN(RADIANS($B$2))*COS(RADIANS(AD251)))-SIN(RADIANS(T251)))/(COS(RADIANS($B$2))*SIN(RADIANS(AD251))))),360))</f>
        <v>154.06735597297</v>
      </c>
    </row>
    <row r="252" customFormat="false" ht="15" hidden="false" customHeight="false" outlineLevel="0" collapsed="false">
      <c r="D252" s="4" t="n">
        <f aca="false">D251+1</f>
        <v>43716</v>
      </c>
      <c r="E252" s="5" t="n">
        <f aca="false">$B$5</f>
        <v>0.5</v>
      </c>
      <c r="F252" s="6" t="n">
        <f aca="false">D252+2415018.5+E252-$B$4/24</f>
        <v>2458735.25</v>
      </c>
      <c r="G252" s="7" t="n">
        <f aca="false">(F252-2451545)/36525</f>
        <v>0.196858316221766</v>
      </c>
      <c r="I252" s="0" t="n">
        <f aca="false">MOD(280.46646+G252*(36000.76983 + G252*0.0003032),360)</f>
        <v>167.517403171118</v>
      </c>
      <c r="J252" s="0" t="n">
        <f aca="false">357.52911+G252*(35999.05029 - 0.0001537*G252)</f>
        <v>7444.24152971571</v>
      </c>
      <c r="K252" s="0" t="n">
        <f aca="false">0.016708634-G252*(0.000042037+0.0000001267*G252)</f>
        <v>0.016700353756931</v>
      </c>
      <c r="L252" s="0" t="n">
        <f aca="false">SIN(RADIANS(J252))*(1.914602-G252*(0.004817+0.000014*G252))+SIN(RADIANS(2*J252))*(0.019993-0.000101*G252)+SIN(RADIANS(3*J252))*0.000289</f>
        <v>-1.70780267816922</v>
      </c>
      <c r="M252" s="0" t="n">
        <f aca="false">I252+L252</f>
        <v>165.809600492948</v>
      </c>
      <c r="N252" s="0" t="n">
        <f aca="false">J252+L252</f>
        <v>7442.53372703754</v>
      </c>
      <c r="O252" s="0" t="n">
        <f aca="false">(1.000001018*(1-K252*K252))/(1+K252*COS(RADIANS(N252)))</f>
        <v>1.00748239409763</v>
      </c>
      <c r="P252" s="0" t="n">
        <f aca="false">M252-0.00569-0.00478*SIN(RADIANS(125.04-1934.136*G252))</f>
        <v>165.799278376186</v>
      </c>
      <c r="Q252" s="0" t="n">
        <f aca="false">23+(26+((21.448-G252*(46.815+G252*(0.00059-G252*0.001813))))/60)/60</f>
        <v>23.436731130248</v>
      </c>
      <c r="R252" s="0" t="n">
        <f aca="false">Q252+0.00256*COS(RADIANS(125.04-1934.136*G252))</f>
        <v>23.4360992784919</v>
      </c>
      <c r="S252" s="0" t="n">
        <f aca="false">DEGREES(ATAN2(COS(RADIANS(P252)),COS(RADIANS(R252))*SIN(RADIANS(P252))))</f>
        <v>166.928850095135</v>
      </c>
      <c r="T252" s="0" t="n">
        <f aca="false">DEGREES(ASIN(SIN(RADIANS(R252))*SIN(RADIANS(P252))))</f>
        <v>5.59925691616263</v>
      </c>
      <c r="U252" s="0" t="n">
        <f aca="false">TAN(RADIANS(R252/2))*TAN(RADIANS(R252/2))</f>
        <v>0.0430224763671381</v>
      </c>
      <c r="V252" s="0" t="n">
        <f aca="false">4*DEGREES(U252*SIN(2*RADIANS(I252))-2*K252*SIN(RADIANS(J252))+4*K252*U252*SIN(RADIANS(J252))*COS(2*RADIANS(I252))-0.5*U252*U252*SIN(4*RADIANS(I252))-1.25*K252*K252*SIN(2*RADIANS(J252)))</f>
        <v>2.29462747742436</v>
      </c>
      <c r="W252" s="0" t="n">
        <f aca="false">DEGREES(ACOS(COS(RADIANS(90.833))/(COS(RADIANS($B$2))*COS(RADIANS(T252)))-TAN(RADIANS($B$2))*TAN(RADIANS(T252))))</f>
        <v>93.5321158981713</v>
      </c>
      <c r="X252" s="5" t="n">
        <f aca="false">(720-4*$B$3-V252+$B$4*60)/1440</f>
        <v>0.524700953140677</v>
      </c>
      <c r="Y252" s="5" t="n">
        <f aca="false">(X252*1440-W252*4)/1440</f>
        <v>0.264889520090202</v>
      </c>
      <c r="Z252" s="5" t="n">
        <f aca="false">(X252*1440+W252*4)/1440</f>
        <v>0.784512386191153</v>
      </c>
      <c r="AA252" s="0" t="n">
        <f aca="false">8*W252</f>
        <v>748.25692718537</v>
      </c>
      <c r="AB252" s="0" t="n">
        <f aca="false">MOD(E252*1440+V252+4*$B$3-60*$B$4,1440)</f>
        <v>684.430627477424</v>
      </c>
      <c r="AC252" s="0" t="n">
        <f aca="false">IF(AB252/4&lt;0,AB252/4+180,AB252/4-180)</f>
        <v>-8.89234313064389</v>
      </c>
      <c r="AD252" s="0" t="n">
        <f aca="false">DEGREES(ACOS(SIN(RADIANS($B$2))*SIN(RADIANS(T252))+COS(RADIANS($B$2))*COS(RADIANS(T252))*COS(RADIANS(AC252))))</f>
        <v>21.0993119771369</v>
      </c>
      <c r="AE252" s="0" t="n">
        <f aca="false">90-AD252</f>
        <v>68.9006880228631</v>
      </c>
      <c r="AF252" s="0" t="n">
        <f aca="false">IF(AE252&gt;85,0,IF(AE252&gt;5,58.1/TAN(RADIANS(AE252))-0.07/POWER(TAN(RADIANS(AE252)),3)+0.000086/POWER(TAN(RADIANS(AE252)),5),IF(AE252&gt;-0.575,1735+AE252*(-518.2+AE252*(103.4+AE252*(-12.79+AE252*0.711))),-20.772/TAN(RADIANS(AE252)))))/3600</f>
        <v>0.00622613945580168</v>
      </c>
      <c r="AG252" s="0" t="n">
        <f aca="false">AE252+AF252</f>
        <v>68.9069141623189</v>
      </c>
      <c r="AH252" s="0" t="n">
        <f aca="false">IF(AC252&gt;0,MOD(DEGREES(ACOS(((SIN(RADIANS($B$2))*COS(RADIANS(AD252)))-SIN(RADIANS(T252)))/(COS(RADIANS($B$2))*SIN(RADIANS(AD252)))))+180,360),MOD(540-DEGREES(ACOS(((SIN(RADIANS($B$2))*COS(RADIANS(AD252)))-SIN(RADIANS(T252)))/(COS(RADIANS($B$2))*SIN(RADIANS(AD252))))),360))</f>
        <v>154.700328798573</v>
      </c>
    </row>
    <row r="253" customFormat="false" ht="15" hidden="false" customHeight="false" outlineLevel="0" collapsed="false">
      <c r="D253" s="4" t="n">
        <f aca="false">D252+1</f>
        <v>43717</v>
      </c>
      <c r="E253" s="5" t="n">
        <f aca="false">$B$5</f>
        <v>0.5</v>
      </c>
      <c r="F253" s="6" t="n">
        <f aca="false">D253+2415018.5+E253-$B$4/24</f>
        <v>2458736.25</v>
      </c>
      <c r="G253" s="7" t="n">
        <f aca="false">(F253-2451545)/36525</f>
        <v>0.196885694729637</v>
      </c>
      <c r="I253" s="0" t="n">
        <f aca="false">MOD(280.46646+G253*(36000.76983 + G253*0.0003032),360)</f>
        <v>168.50305053455</v>
      </c>
      <c r="J253" s="0" t="n">
        <f aca="false">357.52911+G253*(35999.05029 - 0.0001537*G253)</f>
        <v>7445.22712999578</v>
      </c>
      <c r="K253" s="0" t="n">
        <f aca="false">0.016708634-G253*(0.000042037+0.0000001267*G253)</f>
        <v>0.0167003526046548</v>
      </c>
      <c r="L253" s="0" t="n">
        <f aca="false">SIN(RADIANS(J253))*(1.914602-G253*(0.004817+0.000014*G253))+SIN(RADIANS(2*J253))*(0.019993-0.000101*G253)+SIN(RADIANS(3*J253))*0.000289</f>
        <v>-1.72227489268188</v>
      </c>
      <c r="M253" s="0" t="n">
        <f aca="false">I253+L253</f>
        <v>166.780775641868</v>
      </c>
      <c r="N253" s="0" t="n">
        <f aca="false">J253+L253</f>
        <v>7443.50485510309</v>
      </c>
      <c r="O253" s="0" t="n">
        <f aca="false">(1.000001018*(1-K253*K253))/(1+K253*COS(RADIANS(N253)))</f>
        <v>1.00722634941177</v>
      </c>
      <c r="P253" s="0" t="n">
        <f aca="false">M253-0.00569-0.00478*SIN(RADIANS(125.04-1934.136*G253))</f>
        <v>166.770452436706</v>
      </c>
      <c r="Q253" s="0" t="n">
        <f aca="false">23+(26+((21.448-G253*(46.815+G253*(0.00059-G253*0.001813))))/60)/60</f>
        <v>23.4367307742132</v>
      </c>
      <c r="R253" s="0" t="n">
        <f aca="false">Q253+0.00256*COS(RADIANS(125.04-1934.136*G253))</f>
        <v>23.4361012155242</v>
      </c>
      <c r="S253" s="0" t="n">
        <f aca="false">DEGREES(ATAN2(COS(RADIANS(P253)),COS(RADIANS(R253))*SIN(RADIANS(P253))))</f>
        <v>167.82790432446</v>
      </c>
      <c r="T253" s="0" t="n">
        <f aca="false">DEGREES(ASIN(SIN(RADIANS(R253))*SIN(RADIANS(P253))))</f>
        <v>5.22233408336084</v>
      </c>
      <c r="U253" s="0" t="n">
        <f aca="false">TAN(RADIANS(R253/2))*TAN(RADIANS(R253/2))</f>
        <v>0.0430224836811492</v>
      </c>
      <c r="V253" s="0" t="n">
        <f aca="false">4*DEGREES(U253*SIN(2*RADIANS(I253))-2*K253*SIN(RADIANS(J253))+4*K253*U253*SIN(RADIANS(J253))*COS(2*RADIANS(I253))-0.5*U253*U253*SIN(4*RADIANS(I253))-1.25*K253*K253*SIN(2*RADIANS(J253)))</f>
        <v>2.64000285093748</v>
      </c>
      <c r="W253" s="0" t="n">
        <f aca="false">DEGREES(ACOS(COS(RADIANS(90.833))/(COS(RADIANS($B$2))*COS(RADIANS(T253)))-TAN(RADIANS($B$2))*TAN(RADIANS(T253))))</f>
        <v>93.3547048139274</v>
      </c>
      <c r="X253" s="5" t="n">
        <f aca="false">(720-4*$B$3-V253+$B$4*60)/1440</f>
        <v>0.524461109131294</v>
      </c>
      <c r="Y253" s="5" t="n">
        <f aca="false">(X253*1440-W253*4)/1440</f>
        <v>0.265142484648162</v>
      </c>
      <c r="Z253" s="5" t="n">
        <f aca="false">(X253*1440+W253*4)/1440</f>
        <v>0.783779733614425</v>
      </c>
      <c r="AA253" s="0" t="n">
        <f aca="false">8*W253</f>
        <v>746.837638511419</v>
      </c>
      <c r="AB253" s="0" t="n">
        <f aca="false">MOD(E253*1440+V253+4*$B$3-60*$B$4,1440)</f>
        <v>684.776002850937</v>
      </c>
      <c r="AC253" s="0" t="n">
        <f aca="false">IF(AB253/4&lt;0,AB253/4+180,AB253/4-180)</f>
        <v>-8.80599928726565</v>
      </c>
      <c r="AD253" s="0" t="n">
        <f aca="false">DEGREES(ACOS(SIN(RADIANS($B$2))*SIN(RADIANS(T253))+COS(RADIANS($B$2))*COS(RADIANS(T253))*COS(RADIANS(AC253))))</f>
        <v>21.4141106919219</v>
      </c>
      <c r="AE253" s="0" t="n">
        <f aca="false">90-AD253</f>
        <v>68.5858893080781</v>
      </c>
      <c r="AF253" s="0" t="n">
        <f aca="false">IF(AE253&gt;85,0,IF(AE253&gt;5,58.1/TAN(RADIANS(AE253))-0.07/POWER(TAN(RADIANS(AE253)),3)+0.000086/POWER(TAN(RADIANS(AE253)),5),IF(AE253&gt;-0.575,1735+AE253*(-518.2+AE253*(103.4+AE253*(-12.79+AE253*0.711))),-20.772/TAN(RADIANS(AE253)))))/3600</f>
        <v>0.00632817427521651</v>
      </c>
      <c r="AG253" s="0" t="n">
        <f aca="false">AE253+AF253</f>
        <v>68.5922174823533</v>
      </c>
      <c r="AH253" s="0" t="n">
        <f aca="false">IF(AC253&gt;0,MOD(DEGREES(ACOS(((SIN(RADIANS($B$2))*COS(RADIANS(AD253)))-SIN(RADIANS(T253)))/(COS(RADIANS($B$2))*SIN(RADIANS(AD253)))))+180,360),MOD(540-DEGREES(ACOS(((SIN(RADIANS($B$2))*COS(RADIANS(AD253)))-SIN(RADIANS(T253)))/(COS(RADIANS($B$2))*SIN(RADIANS(AD253))))),360))</f>
        <v>155.319339443375</v>
      </c>
    </row>
    <row r="254" customFormat="false" ht="15" hidden="false" customHeight="false" outlineLevel="0" collapsed="false">
      <c r="D254" s="4" t="n">
        <f aca="false">D253+1</f>
        <v>43718</v>
      </c>
      <c r="E254" s="5" t="n">
        <f aca="false">$B$5</f>
        <v>0.5</v>
      </c>
      <c r="F254" s="6" t="n">
        <f aca="false">D254+2415018.5+E254-$B$4/24</f>
        <v>2458737.25</v>
      </c>
      <c r="G254" s="7" t="n">
        <f aca="false">(F254-2451545)/36525</f>
        <v>0.196913073237509</v>
      </c>
      <c r="I254" s="0" t="n">
        <f aca="false">MOD(280.46646+G254*(36000.76983 + G254*0.0003032),360)</f>
        <v>169.488697897984</v>
      </c>
      <c r="J254" s="0" t="n">
        <f aca="false">357.52911+G254*(35999.05029 - 0.0001537*G254)</f>
        <v>7446.21273027584</v>
      </c>
      <c r="K254" s="0" t="n">
        <f aca="false">0.016708634-G254*(0.000042037+0.0000001267*G254)</f>
        <v>0.0167003514523784</v>
      </c>
      <c r="L254" s="0" t="n">
        <f aca="false">SIN(RADIANS(J254))*(1.914602-G254*(0.004817+0.000014*G254))+SIN(RADIANS(2*J254))*(0.019993-0.000101*G254)+SIN(RADIANS(3*J254))*0.000289</f>
        <v>-1.73625115805626</v>
      </c>
      <c r="M254" s="0" t="n">
        <f aca="false">I254+L254</f>
        <v>167.752446739928</v>
      </c>
      <c r="N254" s="0" t="n">
        <f aca="false">J254+L254</f>
        <v>7444.47647911779</v>
      </c>
      <c r="O254" s="0" t="n">
        <f aca="false">(1.000001018*(1-K254*K254))/(1+K254*COS(RADIANS(N254)))</f>
        <v>1.00696813171172</v>
      </c>
      <c r="P254" s="0" t="n">
        <f aca="false">M254-0.00569-0.00478*SIN(RADIANS(125.04-1934.136*G254))</f>
        <v>167.742122450323</v>
      </c>
      <c r="Q254" s="0" t="n">
        <f aca="false">23+(26+((21.448-G254*(46.815+G254*(0.00059-G254*0.001813))))/60)/60</f>
        <v>23.4367304181783</v>
      </c>
      <c r="R254" s="0" t="n">
        <f aca="false">Q254+0.00256*COS(RADIANS(125.04-1934.136*G254))</f>
        <v>23.4361031530943</v>
      </c>
      <c r="S254" s="0" t="n">
        <f aca="false">DEGREES(ATAN2(COS(RADIANS(P254)),COS(RADIANS(R254))*SIN(RADIANS(P254))))</f>
        <v>168.726334517907</v>
      </c>
      <c r="T254" s="0" t="n">
        <f aca="false">DEGREES(ASIN(SIN(RADIANS(R254))*SIN(RADIANS(P254))))</f>
        <v>4.84394056617722</v>
      </c>
      <c r="U254" s="0" t="n">
        <f aca="false">TAN(RADIANS(R254/2))*TAN(RADIANS(R254/2))</f>
        <v>0.0430224909971915</v>
      </c>
      <c r="V254" s="0" t="n">
        <f aca="false">4*DEGREES(U254*SIN(2*RADIANS(I254))-2*K254*SIN(RADIANS(J254))+4*K254*U254*SIN(RADIANS(J254))*COS(2*RADIANS(I254))-0.5*U254*U254*SIN(4*RADIANS(I254))-1.25*K254*K254*SIN(2*RADIANS(J254)))</f>
        <v>2.98791740182954</v>
      </c>
      <c r="W254" s="0" t="n">
        <f aca="false">DEGREES(ACOS(COS(RADIANS(90.833))/(COS(RADIANS($B$2))*COS(RADIANS(T254)))-TAN(RADIANS($B$2))*TAN(RADIANS(T254))))</f>
        <v>93.1768884591926</v>
      </c>
      <c r="X254" s="5" t="n">
        <f aca="false">(720-4*$B$3-V254+$B$4*60)/1440</f>
        <v>0.524219501804285</v>
      </c>
      <c r="Y254" s="5" t="n">
        <f aca="false">(X254*1440-W254*4)/1440</f>
        <v>0.265394811639861</v>
      </c>
      <c r="Z254" s="5" t="n">
        <f aca="false">(X254*1440+W254*4)/1440</f>
        <v>0.783044191968709</v>
      </c>
      <c r="AA254" s="0" t="n">
        <f aca="false">8*W254</f>
        <v>745.415107673541</v>
      </c>
      <c r="AB254" s="0" t="n">
        <f aca="false">MOD(E254*1440+V254+4*$B$3-60*$B$4,1440)</f>
        <v>685.12391740183</v>
      </c>
      <c r="AC254" s="0" t="n">
        <f aca="false">IF(AB254/4&lt;0,AB254/4+180,AB254/4-180)</f>
        <v>-8.71902064954259</v>
      </c>
      <c r="AD254" s="0" t="n">
        <f aca="false">DEGREES(ACOS(SIN(RADIANS($B$2))*SIN(RADIANS(T254))+COS(RADIANS($B$2))*COS(RADIANS(T254))*COS(RADIANS(AC254))))</f>
        <v>21.7322008672725</v>
      </c>
      <c r="AE254" s="0" t="n">
        <f aca="false">90-AD254</f>
        <v>68.2677991327275</v>
      </c>
      <c r="AF254" s="0" t="n">
        <f aca="false">IF(AE254&gt;85,0,IF(AE254&gt;5,58.1/TAN(RADIANS(AE254))-0.07/POWER(TAN(RADIANS(AE254)),3)+0.000086/POWER(TAN(RADIANS(AE254)),5),IF(AE254&gt;-0.575,1735+AE254*(-518.2+AE254*(103.4+AE254*(-12.79+AE254*0.711))),-20.772/TAN(RADIANS(AE254)))))/3600</f>
        <v>0.00643172171484645</v>
      </c>
      <c r="AG254" s="0" t="n">
        <f aca="false">AE254+AF254</f>
        <v>68.2742308544423</v>
      </c>
      <c r="AH254" s="0" t="n">
        <f aca="false">IF(AC254&gt;0,MOD(DEGREES(ACOS(((SIN(RADIANS($B$2))*COS(RADIANS(AD254)))-SIN(RADIANS(T254)))/(COS(RADIANS($B$2))*SIN(RADIANS(AD254)))))+180,360),MOD(540-DEGREES(ACOS(((SIN(RADIANS($B$2))*COS(RADIANS(AD254)))-SIN(RADIANS(T254)))/(COS(RADIANS($B$2))*SIN(RADIANS(AD254))))),360))</f>
        <v>155.924495252228</v>
      </c>
    </row>
    <row r="255" customFormat="false" ht="15" hidden="false" customHeight="false" outlineLevel="0" collapsed="false">
      <c r="D255" s="4" t="n">
        <f aca="false">D254+1</f>
        <v>43719</v>
      </c>
      <c r="E255" s="5" t="n">
        <f aca="false">$B$5</f>
        <v>0.5</v>
      </c>
      <c r="F255" s="6" t="n">
        <f aca="false">D255+2415018.5+E255-$B$4/24</f>
        <v>2458738.25</v>
      </c>
      <c r="G255" s="7" t="n">
        <f aca="false">(F255-2451545)/36525</f>
        <v>0.19694045174538</v>
      </c>
      <c r="I255" s="0" t="n">
        <f aca="false">MOD(280.46646+G255*(36000.76983 + G255*0.0003032),360)</f>
        <v>170.474345261418</v>
      </c>
      <c r="J255" s="0" t="n">
        <f aca="false">357.52911+G255*(35999.05029 - 0.0001537*G255)</f>
        <v>7447.19833055591</v>
      </c>
      <c r="K255" s="0" t="n">
        <f aca="false">0.016708634-G255*(0.000042037+0.0000001267*G255)</f>
        <v>0.0167003503001019</v>
      </c>
      <c r="L255" s="0" t="n">
        <f aca="false">SIN(RADIANS(J255))*(1.914602-G255*(0.004817+0.000014*G255))+SIN(RADIANS(2*J255))*(0.019993-0.000101*G255)+SIN(RADIANS(3*J255))*0.000289</f>
        <v>-1.7497269688448</v>
      </c>
      <c r="M255" s="0" t="n">
        <f aca="false">I255+L255</f>
        <v>168.724618292574</v>
      </c>
      <c r="N255" s="0" t="n">
        <f aca="false">J255+L255</f>
        <v>7445.44860358707</v>
      </c>
      <c r="O255" s="0" t="n">
        <f aca="false">(1.000001018*(1-K255*K255))/(1+K255*COS(RADIANS(N255)))</f>
        <v>1.00670781415793</v>
      </c>
      <c r="P255" s="0" t="n">
        <f aca="false">M255-0.00569-0.00478*SIN(RADIANS(125.04-1934.136*G255))</f>
        <v>168.714292922485</v>
      </c>
      <c r="Q255" s="0" t="n">
        <f aca="false">23+(26+((21.448-G255*(46.815+G255*(0.00059-G255*0.001813))))/60)/60</f>
        <v>23.4367300621435</v>
      </c>
      <c r="R255" s="0" t="n">
        <f aca="false">Q255+0.00256*COS(RADIANS(125.04-1934.136*G255))</f>
        <v>23.4361050912001</v>
      </c>
      <c r="S255" s="0" t="n">
        <f aca="false">DEGREES(ATAN2(COS(RADIANS(P255)),COS(RADIANS(R255))*SIN(RADIANS(P255))))</f>
        <v>169.624220022722</v>
      </c>
      <c r="T255" s="0" t="n">
        <f aca="false">DEGREES(ASIN(SIN(RADIANS(R255))*SIN(RADIANS(P255))))</f>
        <v>4.46416718930846</v>
      </c>
      <c r="U255" s="0" t="n">
        <f aca="false">TAN(RADIANS(R255/2))*TAN(RADIANS(R255/2))</f>
        <v>0.0430224983152576</v>
      </c>
      <c r="V255" s="0" t="n">
        <f aca="false">4*DEGREES(U255*SIN(2*RADIANS(I255))-2*K255*SIN(RADIANS(J255))+4*K255*U255*SIN(RADIANS(J255))*COS(2*RADIANS(I255))-0.5*U255*U255*SIN(4*RADIANS(I255))-1.25*K255*K255*SIN(2*RADIANS(J255)))</f>
        <v>3.33806301218227</v>
      </c>
      <c r="W255" s="0" t="n">
        <f aca="false">DEGREES(ACOS(COS(RADIANS(90.833))/(COS(RADIANS($B$2))*COS(RADIANS(T255)))-TAN(RADIANS($B$2))*TAN(RADIANS(T255))))</f>
        <v>92.9986948635738</v>
      </c>
      <c r="X255" s="5" t="n">
        <f aca="false">(720-4*$B$3-V255+$B$4*60)/1440</f>
        <v>0.523976345130429</v>
      </c>
      <c r="Y255" s="5" t="n">
        <f aca="false">(X255*1440-W255*4)/1440</f>
        <v>0.265646637176057</v>
      </c>
      <c r="Z255" s="5" t="n">
        <f aca="false">(X255*1440+W255*4)/1440</f>
        <v>0.782306053084801</v>
      </c>
      <c r="AA255" s="0" t="n">
        <f aca="false">8*W255</f>
        <v>743.989558908591</v>
      </c>
      <c r="AB255" s="0" t="n">
        <f aca="false">MOD(E255*1440+V255+4*$B$3-60*$B$4,1440)</f>
        <v>685.474063012182</v>
      </c>
      <c r="AC255" s="0" t="n">
        <f aca="false">IF(AB255/4&lt;0,AB255/4+180,AB255/4-180)</f>
        <v>-8.63148424695441</v>
      </c>
      <c r="AD255" s="0" t="n">
        <f aca="false">DEGREES(ACOS(SIN(RADIANS($B$2))*SIN(RADIANS(T255))+COS(RADIANS($B$2))*COS(RADIANS(T255))*COS(RADIANS(AC255))))</f>
        <v>22.0534677664944</v>
      </c>
      <c r="AE255" s="0" t="n">
        <f aca="false">90-AD255</f>
        <v>67.9465322335056</v>
      </c>
      <c r="AF255" s="0" t="n">
        <f aca="false">IF(AE255&gt;85,0,IF(AE255&gt;5,58.1/TAN(RADIANS(AE255))-0.07/POWER(TAN(RADIANS(AE255)),3)+0.000086/POWER(TAN(RADIANS(AE255)),5),IF(AE255&gt;-0.575,1735+AE255*(-518.2+AE255*(103.4+AE255*(-12.79+AE255*0.711))),-20.772/TAN(RADIANS(AE255)))))/3600</f>
        <v>0.00653676755118383</v>
      </c>
      <c r="AG255" s="0" t="n">
        <f aca="false">AE255+AF255</f>
        <v>67.9530690010568</v>
      </c>
      <c r="AH255" s="0" t="n">
        <f aca="false">IF(AC255&gt;0,MOD(DEGREES(ACOS(((SIN(RADIANS($B$2))*COS(RADIANS(AD255)))-SIN(RADIANS(T255)))/(COS(RADIANS($B$2))*SIN(RADIANS(AD255)))))+180,360),MOD(540-DEGREES(ACOS(((SIN(RADIANS($B$2))*COS(RADIANS(AD255)))-SIN(RADIANS(T255)))/(COS(RADIANS($B$2))*SIN(RADIANS(AD255))))),360))</f>
        <v>156.51591319042</v>
      </c>
    </row>
    <row r="256" customFormat="false" ht="15" hidden="false" customHeight="false" outlineLevel="0" collapsed="false">
      <c r="D256" s="4" t="n">
        <f aca="false">D255+1</f>
        <v>43720</v>
      </c>
      <c r="E256" s="5" t="n">
        <f aca="false">$B$5</f>
        <v>0.5</v>
      </c>
      <c r="F256" s="6" t="n">
        <f aca="false">D256+2415018.5+E256-$B$4/24</f>
        <v>2458739.25</v>
      </c>
      <c r="G256" s="7" t="n">
        <f aca="false">(F256-2451545)/36525</f>
        <v>0.196967830253251</v>
      </c>
      <c r="I256" s="0" t="n">
        <f aca="false">MOD(280.46646+G256*(36000.76983 + G256*0.0003032),360)</f>
        <v>171.459992624852</v>
      </c>
      <c r="J256" s="0" t="n">
        <f aca="false">357.52911+G256*(35999.05029 - 0.0001537*G256)</f>
        <v>7448.18393083598</v>
      </c>
      <c r="K256" s="0" t="n">
        <f aca="false">0.016708634-G256*(0.000042037+0.0000001267*G256)</f>
        <v>0.0167003491478251</v>
      </c>
      <c r="L256" s="0" t="n">
        <f aca="false">SIN(RADIANS(J256))*(1.914602-G256*(0.004817+0.000014*G256))+SIN(RADIANS(2*J256))*(0.019993-0.000101*G256)+SIN(RADIANS(3*J256))*0.000289</f>
        <v>-1.76269795161561</v>
      </c>
      <c r="M256" s="0" t="n">
        <f aca="false">I256+L256</f>
        <v>169.697294673236</v>
      </c>
      <c r="N256" s="0" t="n">
        <f aca="false">J256+L256</f>
        <v>7446.42123288436</v>
      </c>
      <c r="O256" s="0" t="n">
        <f aca="false">(1.000001018*(1-K256*K256))/(1+K256*COS(RADIANS(N256)))</f>
        <v>1.00644547062058</v>
      </c>
      <c r="P256" s="0" t="n">
        <f aca="false">M256-0.00569-0.00478*SIN(RADIANS(125.04-1934.136*G256))</f>
        <v>169.686968226623</v>
      </c>
      <c r="Q256" s="0" t="n">
        <f aca="false">23+(26+((21.448-G256*(46.815+G256*(0.00059-G256*0.001813))))/60)/60</f>
        <v>23.4367297061086</v>
      </c>
      <c r="R256" s="0" t="n">
        <f aca="false">Q256+0.00256*COS(RADIANS(125.04-1934.136*G256))</f>
        <v>23.4361070298398</v>
      </c>
      <c r="S256" s="0" t="n">
        <f aca="false">DEGREES(ATAN2(COS(RADIANS(P256)),COS(RADIANS(R256))*SIN(RADIANS(P256))))</f>
        <v>170.521640931092</v>
      </c>
      <c r="T256" s="0" t="n">
        <f aca="false">DEGREES(ASIN(SIN(RADIANS(R256))*SIN(RADIANS(P256))))</f>
        <v>4.08310497427722</v>
      </c>
      <c r="U256" s="0" t="n">
        <f aca="false">TAN(RADIANS(R256/2))*TAN(RADIANS(R256/2))</f>
        <v>0.0430225056353401</v>
      </c>
      <c r="V256" s="0" t="n">
        <f aca="false">4*DEGREES(U256*SIN(2*RADIANS(I256))-2*K256*SIN(RADIANS(J256))+4*K256*U256*SIN(RADIANS(J256))*COS(2*RADIANS(I256))-0.5*U256*U256*SIN(4*RADIANS(I256))-1.25*K256*K256*SIN(2*RADIANS(J256)))</f>
        <v>3.69012863594564</v>
      </c>
      <c r="W256" s="0" t="n">
        <f aca="false">DEGREES(ACOS(COS(RADIANS(90.833))/(COS(RADIANS($B$2))*COS(RADIANS(T256)))-TAN(RADIANS($B$2))*TAN(RADIANS(T256))))</f>
        <v>92.8201516179884</v>
      </c>
      <c r="X256" s="5" t="n">
        <f aca="false">(720-4*$B$3-V256+$B$4*60)/1440</f>
        <v>0.523731855113927</v>
      </c>
      <c r="Y256" s="5" t="n">
        <f aca="false">(X256*1440-W256*4)/1440</f>
        <v>0.265898100619514</v>
      </c>
      <c r="Z256" s="5" t="n">
        <f aca="false">(X256*1440+W256*4)/1440</f>
        <v>0.781565609608339</v>
      </c>
      <c r="AA256" s="0" t="n">
        <f aca="false">8*W256</f>
        <v>742.561212943907</v>
      </c>
      <c r="AB256" s="0" t="n">
        <f aca="false">MOD(E256*1440+V256+4*$B$3-60*$B$4,1440)</f>
        <v>685.826128635946</v>
      </c>
      <c r="AC256" s="0" t="n">
        <f aca="false">IF(AB256/4&lt;0,AB256/4+180,AB256/4-180)</f>
        <v>-8.54346784101358</v>
      </c>
      <c r="AD256" s="0" t="n">
        <f aca="false">DEGREES(ACOS(SIN(RADIANS($B$2))*SIN(RADIANS(T256))+COS(RADIANS($B$2))*COS(RADIANS(T256))*COS(RADIANS(AC256))))</f>
        <v>22.3777952488</v>
      </c>
      <c r="AE256" s="0" t="n">
        <f aca="false">90-AD256</f>
        <v>67.6222047512</v>
      </c>
      <c r="AF256" s="0" t="n">
        <f aca="false">IF(AE256&gt;85,0,IF(AE256&gt;5,58.1/TAN(RADIANS(AE256))-0.07/POWER(TAN(RADIANS(AE256)),3)+0.000086/POWER(TAN(RADIANS(AE256)),5),IF(AE256&gt;-0.575,1735+AE256*(-518.2+AE256*(103.4+AE256*(-12.79+AE256*0.711))),-20.772/TAN(RADIANS(AE256)))))/3600</f>
        <v>0.00664329728166973</v>
      </c>
      <c r="AG256" s="0" t="n">
        <f aca="false">AE256+AF256</f>
        <v>67.6288480484817</v>
      </c>
      <c r="AH256" s="0" t="n">
        <f aca="false">IF(AC256&gt;0,MOD(DEGREES(ACOS(((SIN(RADIANS($B$2))*COS(RADIANS(AD256)))-SIN(RADIANS(T256)))/(COS(RADIANS($B$2))*SIN(RADIANS(AD256)))))+180,360),MOD(540-DEGREES(ACOS(((SIN(RADIANS($B$2))*COS(RADIANS(AD256)))-SIN(RADIANS(T256)))/(COS(RADIANS($B$2))*SIN(RADIANS(AD256))))),360))</f>
        <v>157.093718655563</v>
      </c>
    </row>
    <row r="257" customFormat="false" ht="15" hidden="false" customHeight="false" outlineLevel="0" collapsed="false">
      <c r="D257" s="4" t="n">
        <f aca="false">D256+1</f>
        <v>43721</v>
      </c>
      <c r="E257" s="5" t="n">
        <f aca="false">$B$5</f>
        <v>0.5</v>
      </c>
      <c r="F257" s="6" t="n">
        <f aca="false">D257+2415018.5+E257-$B$4/24</f>
        <v>2458740.25</v>
      </c>
      <c r="G257" s="7" t="n">
        <f aca="false">(F257-2451545)/36525</f>
        <v>0.196995208761123</v>
      </c>
      <c r="I257" s="0" t="n">
        <f aca="false">MOD(280.46646+G257*(36000.76983 + G257*0.0003032),360)</f>
        <v>172.445639988287</v>
      </c>
      <c r="J257" s="0" t="n">
        <f aca="false">357.52911+G257*(35999.05029 - 0.0001537*G257)</f>
        <v>7449.16953111605</v>
      </c>
      <c r="K257" s="0" t="n">
        <f aca="false">0.016708634-G257*(0.000042037+0.0000001267*G257)</f>
        <v>0.0167003479955482</v>
      </c>
      <c r="L257" s="0" t="n">
        <f aca="false">SIN(RADIANS(J257))*(1.914602-G257*(0.004817+0.000014*G257))+SIN(RADIANS(2*J257))*(0.019993-0.000101*G257)+SIN(RADIANS(3*J257))*0.000289</f>
        <v>-1.7751598666545</v>
      </c>
      <c r="M257" s="0" t="n">
        <f aca="false">I257+L257</f>
        <v>170.670480121633</v>
      </c>
      <c r="N257" s="0" t="n">
        <f aca="false">J257+L257</f>
        <v>7447.39437124939</v>
      </c>
      <c r="O257" s="0" t="n">
        <f aca="false">(1.000001018*(1-K257*K257))/(1+K257*COS(RADIANS(N257)))</f>
        <v>1.00618117566158</v>
      </c>
      <c r="P257" s="0" t="n">
        <f aca="false">M257-0.00569-0.00478*SIN(RADIANS(125.04-1934.136*G257))</f>
        <v>170.660152602456</v>
      </c>
      <c r="Q257" s="0" t="n">
        <f aca="false">23+(26+((21.448-G257*(46.815+G257*(0.00059-G257*0.001813))))/60)/60</f>
        <v>23.4367293500738</v>
      </c>
      <c r="R257" s="0" t="n">
        <f aca="false">Q257+0.00256*COS(RADIANS(125.04-1934.136*G257))</f>
        <v>23.4361089690113</v>
      </c>
      <c r="S257" s="0" t="n">
        <f aca="false">DEGREES(ATAN2(COS(RADIANS(P257)),COS(RADIANS(R257))*SIN(RADIANS(P257))))</f>
        <v>171.418678030926</v>
      </c>
      <c r="T257" s="0" t="n">
        <f aca="false">DEGREES(ASIN(SIN(RADIANS(R257))*SIN(RADIANS(P257))))</f>
        <v>3.70084515189134</v>
      </c>
      <c r="U257" s="0" t="n">
        <f aca="false">TAN(RADIANS(R257/2))*TAN(RADIANS(R257/2))</f>
        <v>0.0430225129574315</v>
      </c>
      <c r="V257" s="0" t="n">
        <f aca="false">4*DEGREES(U257*SIN(2*RADIANS(I257))-2*K257*SIN(RADIANS(J257))+4*K257*U257*SIN(RADIANS(J257))*COS(2*RADIANS(I257))-0.5*U257*U257*SIN(4*RADIANS(I257))-1.25*K257*K257*SIN(2*RADIANS(J257)))</f>
        <v>4.04380041982133</v>
      </c>
      <c r="W257" s="0" t="n">
        <f aca="false">DEGREES(ACOS(COS(RADIANS(90.833))/(COS(RADIANS($B$2))*COS(RADIANS(T257)))-TAN(RADIANS($B$2))*TAN(RADIANS(T257))))</f>
        <v>92.641285913108</v>
      </c>
      <c r="X257" s="5" t="n">
        <f aca="false">(720-4*$B$3-V257+$B$4*60)/1440</f>
        <v>0.523486249708457</v>
      </c>
      <c r="Y257" s="5" t="n">
        <f aca="false">(X257*1440-W257*4)/1440</f>
        <v>0.266149344394269</v>
      </c>
      <c r="Z257" s="5" t="n">
        <f aca="false">(X257*1440+W257*4)/1440</f>
        <v>0.780823155022646</v>
      </c>
      <c r="AA257" s="0" t="n">
        <f aca="false">8*W257</f>
        <v>741.130287304864</v>
      </c>
      <c r="AB257" s="0" t="n">
        <f aca="false">MOD(E257*1440+V257+4*$B$3-60*$B$4,1440)</f>
        <v>686.179800419821</v>
      </c>
      <c r="AC257" s="0" t="n">
        <f aca="false">IF(AB257/4&lt;0,AB257/4+180,AB257/4-180)</f>
        <v>-8.45504989504468</v>
      </c>
      <c r="AD257" s="0" t="n">
        <f aca="false">DEGREES(ACOS(SIN(RADIANS($B$2))*SIN(RADIANS(T257))+COS(RADIANS($B$2))*COS(RADIANS(T257))*COS(RADIANS(AC257))))</f>
        <v>22.7050658898562</v>
      </c>
      <c r="AE257" s="0" t="n">
        <f aca="false">90-AD257</f>
        <v>67.2949341101438</v>
      </c>
      <c r="AF257" s="0" t="n">
        <f aca="false">IF(AE257&gt;85,0,IF(AE257&gt;5,58.1/TAN(RADIANS(AE257))-0.07/POWER(TAN(RADIANS(AE257)),3)+0.000086/POWER(TAN(RADIANS(AE257)),5),IF(AE257&gt;-0.575,1735+AE257*(-518.2+AE257*(103.4+AE257*(-12.79+AE257*0.711))),-20.772/TAN(RADIANS(AE257)))))/3600</f>
        <v>0.00675129613438281</v>
      </c>
      <c r="AG257" s="0" t="n">
        <f aca="false">AE257+AF257</f>
        <v>67.3016854062782</v>
      </c>
      <c r="AH257" s="0" t="n">
        <f aca="false">IF(AC257&gt;0,MOD(DEGREES(ACOS(((SIN(RADIANS($B$2))*COS(RADIANS(AD257)))-SIN(RADIANS(T257)))/(COS(RADIANS($B$2))*SIN(RADIANS(AD257)))))+180,360),MOD(540-DEGREES(ACOS(((SIN(RADIANS($B$2))*COS(RADIANS(AD257)))-SIN(RADIANS(T257)))/(COS(RADIANS($B$2))*SIN(RADIANS(AD257))))),360))</f>
        <v>157.658044367547</v>
      </c>
    </row>
    <row r="258" customFormat="false" ht="15" hidden="false" customHeight="false" outlineLevel="0" collapsed="false">
      <c r="D258" s="4" t="n">
        <f aca="false">D257+1</f>
        <v>43722</v>
      </c>
      <c r="E258" s="5" t="n">
        <f aca="false">$B$5</f>
        <v>0.5</v>
      </c>
      <c r="F258" s="6" t="n">
        <f aca="false">D258+2415018.5+E258-$B$4/24</f>
        <v>2458741.25</v>
      </c>
      <c r="G258" s="7" t="n">
        <f aca="false">(F258-2451545)/36525</f>
        <v>0.197022587268994</v>
      </c>
      <c r="I258" s="0" t="n">
        <f aca="false">MOD(280.46646+G258*(36000.76983 + G258*0.0003032),360)</f>
        <v>173.431287351722</v>
      </c>
      <c r="J258" s="0" t="n">
        <f aca="false">357.52911+G258*(35999.05029 - 0.0001537*G258)</f>
        <v>7450.15513139611</v>
      </c>
      <c r="K258" s="0" t="n">
        <f aca="false">0.016708634-G258*(0.000042037+0.0000001267*G258)</f>
        <v>0.0167003468432711</v>
      </c>
      <c r="L258" s="0" t="n">
        <f aca="false">SIN(RADIANS(J258))*(1.914602-G258*(0.004817+0.000014*G258))+SIN(RADIANS(2*J258))*(0.019993-0.000101*G258)+SIN(RADIANS(3*J258))*0.000289</f>
        <v>-1.7871086096466</v>
      </c>
      <c r="M258" s="0" t="n">
        <f aca="false">I258+L258</f>
        <v>171.644178742075</v>
      </c>
      <c r="N258" s="0" t="n">
        <f aca="false">J258+L258</f>
        <v>7448.36802278647</v>
      </c>
      <c r="O258" s="0" t="n">
        <f aca="false">(1.000001018*(1-K258*K258))/(1+K258*COS(RADIANS(N258)))</f>
        <v>1.0059150045162</v>
      </c>
      <c r="P258" s="0" t="n">
        <f aca="false">M258-0.00569-0.00478*SIN(RADIANS(125.04-1934.136*G258))</f>
        <v>171.633850154295</v>
      </c>
      <c r="Q258" s="0" t="n">
        <f aca="false">23+(26+((21.448-G258*(46.815+G258*(0.00059-G258*0.001813))))/60)/60</f>
        <v>23.436728994039</v>
      </c>
      <c r="R258" s="0" t="n">
        <f aca="false">Q258+0.00256*COS(RADIANS(125.04-1934.136*G258))</f>
        <v>23.4361109087128</v>
      </c>
      <c r="S258" s="0" t="n">
        <f aca="false">DEGREES(ATAN2(COS(RADIANS(P258)),COS(RADIANS(R258))*SIN(RADIANS(P258))))</f>
        <v>172.315412757056</v>
      </c>
      <c r="T258" s="0" t="n">
        <f aca="false">DEGREES(ASIN(SIN(RADIANS(R258))*SIN(RADIANS(P258))))</f>
        <v>3.31747917527826</v>
      </c>
      <c r="U258" s="0" t="n">
        <f aca="false">TAN(RADIANS(R258/2))*TAN(RADIANS(R258/2))</f>
        <v>0.0430225202815246</v>
      </c>
      <c r="V258" s="0" t="n">
        <f aca="false">4*DEGREES(U258*SIN(2*RADIANS(I258))-2*K258*SIN(RADIANS(J258))+4*K258*U258*SIN(RADIANS(J258))*COS(2*RADIANS(I258))-0.5*U258*U258*SIN(4*RADIANS(I258))-1.25*K258*K258*SIN(2*RADIANS(J258)))</f>
        <v>4.39876182015087</v>
      </c>
      <c r="W258" s="0" t="n">
        <f aca="false">DEGREES(ACOS(COS(RADIANS(90.833))/(COS(RADIANS($B$2))*COS(RADIANS(T258)))-TAN(RADIANS($B$2))*TAN(RADIANS(T258))))</f>
        <v>92.4621245784389</v>
      </c>
      <c r="X258" s="5" t="n">
        <f aca="false">(720-4*$B$3-V258+$B$4*60)/1440</f>
        <v>0.523239748736006</v>
      </c>
      <c r="Y258" s="5" t="n">
        <f aca="false">(X258*1440-W258*4)/1440</f>
        <v>0.266400513795898</v>
      </c>
      <c r="Z258" s="5" t="n">
        <f aca="false">(X258*1440+W258*4)/1440</f>
        <v>0.780078983676114</v>
      </c>
      <c r="AA258" s="0" t="n">
        <f aca="false">8*W258</f>
        <v>739.696996627511</v>
      </c>
      <c r="AB258" s="0" t="n">
        <f aca="false">MOD(E258*1440+V258+4*$B$3-60*$B$4,1440)</f>
        <v>686.534761820151</v>
      </c>
      <c r="AC258" s="0" t="n">
        <f aca="false">IF(AB258/4&lt;0,AB258/4+180,AB258/4-180)</f>
        <v>-8.36630954496229</v>
      </c>
      <c r="AD258" s="0" t="n">
        <f aca="false">DEGREES(ACOS(SIN(RADIANS($B$2))*SIN(RADIANS(T258))+COS(RADIANS($B$2))*COS(RADIANS(T258))*COS(RADIANS(AC258))))</f>
        <v>23.0351610932663</v>
      </c>
      <c r="AE258" s="0" t="n">
        <f aca="false">90-AD258</f>
        <v>66.9648389067337</v>
      </c>
      <c r="AF258" s="0" t="n">
        <f aca="false">IF(AE258&gt;85,0,IF(AE258&gt;5,58.1/TAN(RADIANS(AE258))-0.07/POWER(TAN(RADIANS(AE258)),3)+0.000086/POWER(TAN(RADIANS(AE258)),5),IF(AE258&gt;-0.575,1735+AE258*(-518.2+AE258*(103.4+AE258*(-12.79+AE258*0.711))),-20.772/TAN(RADIANS(AE258)))))/3600</f>
        <v>0.00686074907383961</v>
      </c>
      <c r="AG258" s="0" t="n">
        <f aca="false">AE258+AF258</f>
        <v>66.9716996558076</v>
      </c>
      <c r="AH258" s="0" t="n">
        <f aca="false">IF(AC258&gt;0,MOD(DEGREES(ACOS(((SIN(RADIANS($B$2))*COS(RADIANS(AD258)))-SIN(RADIANS(T258)))/(COS(RADIANS($B$2))*SIN(RADIANS(AD258)))))+180,360),MOD(540-DEGREES(ACOS(((SIN(RADIANS($B$2))*COS(RADIANS(AD258)))-SIN(RADIANS(T258)))/(COS(RADIANS($B$2))*SIN(RADIANS(AD258))))),360))</f>
        <v>158.209029335221</v>
      </c>
    </row>
    <row r="259" customFormat="false" ht="15" hidden="false" customHeight="false" outlineLevel="0" collapsed="false">
      <c r="D259" s="4" t="n">
        <f aca="false">D258+1</f>
        <v>43723</v>
      </c>
      <c r="E259" s="5" t="n">
        <f aca="false">$B$5</f>
        <v>0.5</v>
      </c>
      <c r="F259" s="6" t="n">
        <f aca="false">D259+2415018.5+E259-$B$4/24</f>
        <v>2458742.25</v>
      </c>
      <c r="G259" s="7" t="n">
        <f aca="false">(F259-2451545)/36525</f>
        <v>0.197049965776865</v>
      </c>
      <c r="I259" s="0" t="n">
        <f aca="false">MOD(280.46646+G259*(36000.76983 + G259*0.0003032),360)</f>
        <v>174.416934715157</v>
      </c>
      <c r="J259" s="0" t="n">
        <f aca="false">357.52911+G259*(35999.05029 - 0.0001537*G259)</f>
        <v>7451.14073167618</v>
      </c>
      <c r="K259" s="0" t="n">
        <f aca="false">0.016708634-G259*(0.000042037+0.0000001267*G259)</f>
        <v>0.0167003456909937</v>
      </c>
      <c r="L259" s="0" t="n">
        <f aca="false">SIN(RADIANS(J259))*(1.914602-G259*(0.004817+0.000014*G259))+SIN(RADIANS(2*J259))*(0.019993-0.000101*G259)+SIN(RADIANS(3*J259))*0.000289</f>
        <v>-1.79854021333757</v>
      </c>
      <c r="M259" s="0" t="n">
        <f aca="false">I259+L259</f>
        <v>172.61839450182</v>
      </c>
      <c r="N259" s="0" t="n">
        <f aca="false">J259+L259</f>
        <v>7449.34219146284</v>
      </c>
      <c r="O259" s="0" t="n">
        <f aca="false">(1.000001018*(1-K259*K259))/(1+K259*COS(RADIANS(N259)))</f>
        <v>1.00564703307447</v>
      </c>
      <c r="P259" s="0" t="n">
        <f aca="false">M259-0.00569-0.00478*SIN(RADIANS(125.04-1934.136*G259))</f>
        <v>172.608064849399</v>
      </c>
      <c r="Q259" s="0" t="n">
        <f aca="false">23+(26+((21.448-G259*(46.815+G259*(0.00059-G259*0.001813))))/60)/60</f>
        <v>23.4367286380041</v>
      </c>
      <c r="R259" s="0" t="n">
        <f aca="false">Q259+0.00256*COS(RADIANS(125.04-1934.136*G259))</f>
        <v>23.4361128489422</v>
      </c>
      <c r="S259" s="0" t="n">
        <f aca="false">DEGREES(ATAN2(COS(RADIANS(P259)),COS(RADIANS(R259))*SIN(RADIANS(P259))))</f>
        <v>173.211927142844</v>
      </c>
      <c r="T259" s="0" t="n">
        <f aca="false">DEGREES(ASIN(SIN(RADIANS(R259))*SIN(RADIANS(P259))))</f>
        <v>2.93309873342297</v>
      </c>
      <c r="U259" s="0" t="n">
        <f aca="false">TAN(RADIANS(R259/2))*TAN(RADIANS(R259/2))</f>
        <v>0.0430225276076117</v>
      </c>
      <c r="V259" s="0" t="n">
        <f aca="false">4*DEGREES(U259*SIN(2*RADIANS(I259))-2*K259*SIN(RADIANS(J259))+4*K259*U259*SIN(RADIANS(J259))*COS(2*RADIANS(I259))-0.5*U259*U259*SIN(4*RADIANS(I259))-1.25*K259*K259*SIN(2*RADIANS(J259)))</f>
        <v>4.75469371673998</v>
      </c>
      <c r="W259" s="0" t="n">
        <f aca="false">DEGREES(ACOS(COS(RADIANS(90.833))/(COS(RADIANS($B$2))*COS(RADIANS(T259)))-TAN(RADIANS($B$2))*TAN(RADIANS(T259))))</f>
        <v>92.2826941219911</v>
      </c>
      <c r="X259" s="5" t="n">
        <f aca="false">(720-4*$B$3-V259+$B$4*60)/1440</f>
        <v>0.52299257380782</v>
      </c>
      <c r="Y259" s="5" t="n">
        <f aca="false">(X259*1440-W259*4)/1440</f>
        <v>0.266651756802289</v>
      </c>
      <c r="Z259" s="5" t="n">
        <f aca="false">(X259*1440+W259*4)/1440</f>
        <v>0.77933339081335</v>
      </c>
      <c r="AA259" s="0" t="n">
        <f aca="false">8*W259</f>
        <v>738.261552975929</v>
      </c>
      <c r="AB259" s="0" t="n">
        <f aca="false">MOD(E259*1440+V259+4*$B$3-60*$B$4,1440)</f>
        <v>686.89069371674</v>
      </c>
      <c r="AC259" s="0" t="n">
        <f aca="false">IF(AB259/4&lt;0,AB259/4+180,AB259/4-180)</f>
        <v>-8.27732657081498</v>
      </c>
      <c r="AD259" s="0" t="n">
        <f aca="false">DEGREES(ACOS(SIN(RADIANS($B$2))*SIN(RADIANS(T259))+COS(RADIANS($B$2))*COS(RADIANS(T259))*COS(RADIANS(AC259))))</f>
        <v>23.3679611934458</v>
      </c>
      <c r="AE259" s="0" t="n">
        <f aca="false">90-AD259</f>
        <v>66.6320388065542</v>
      </c>
      <c r="AF259" s="0" t="n">
        <f aca="false">IF(AE259&gt;85,0,IF(AE259&gt;5,58.1/TAN(RADIANS(AE259))-0.07/POWER(TAN(RADIANS(AE259)),3)+0.000086/POWER(TAN(RADIANS(AE259)),5),IF(AE259&gt;-0.575,1735+AE259*(-518.2+AE259*(103.4+AE259*(-12.79+AE259*0.711))),-20.772/TAN(RADIANS(AE259)))))/3600</f>
        <v>0.00697164080300852</v>
      </c>
      <c r="AG259" s="0" t="n">
        <f aca="false">AE259+AF259</f>
        <v>66.6390104473572</v>
      </c>
      <c r="AH259" s="0" t="n">
        <f aca="false">IF(AC259&gt;0,MOD(DEGREES(ACOS(((SIN(RADIANS($B$2))*COS(RADIANS(AD259)))-SIN(RADIANS(T259)))/(COS(RADIANS($B$2))*SIN(RADIANS(AD259)))))+180,360),MOD(540-DEGREES(ACOS(((SIN(RADIANS($B$2))*COS(RADIANS(AD259)))-SIN(RADIANS(T259)))/(COS(RADIANS($B$2))*SIN(RADIANS(AD259))))),360))</f>
        <v>158.746817898009</v>
      </c>
    </row>
    <row r="260" customFormat="false" ht="15" hidden="false" customHeight="false" outlineLevel="0" collapsed="false">
      <c r="D260" s="4" t="n">
        <f aca="false">D259+1</f>
        <v>43724</v>
      </c>
      <c r="E260" s="5" t="n">
        <f aca="false">$B$5</f>
        <v>0.5</v>
      </c>
      <c r="F260" s="6" t="n">
        <f aca="false">D260+2415018.5+E260-$B$4/24</f>
        <v>2458743.25</v>
      </c>
      <c r="G260" s="7" t="n">
        <f aca="false">(F260-2451545)/36525</f>
        <v>0.197077344284736</v>
      </c>
      <c r="I260" s="0" t="n">
        <f aca="false">MOD(280.46646+G260*(36000.76983 + G260*0.0003032),360)</f>
        <v>175.402582078594</v>
      </c>
      <c r="J260" s="0" t="n">
        <f aca="false">357.52911+G260*(35999.05029 - 0.0001537*G260)</f>
        <v>7452.12633195624</v>
      </c>
      <c r="K260" s="0" t="n">
        <f aca="false">0.016708634-G260*(0.000042037+0.0000001267*G260)</f>
        <v>0.0167003445387162</v>
      </c>
      <c r="L260" s="0" t="n">
        <f aca="false">SIN(RADIANS(J260))*(1.914602-G260*(0.004817+0.000014*G260))+SIN(RADIANS(2*J260))*(0.019993-0.000101*G260)+SIN(RADIANS(3*J260))*0.000289</f>
        <v>-1.80945084917262</v>
      </c>
      <c r="M260" s="0" t="n">
        <f aca="false">I260+L260</f>
        <v>173.593131229421</v>
      </c>
      <c r="N260" s="0" t="n">
        <f aca="false">J260+L260</f>
        <v>7450.31688110707</v>
      </c>
      <c r="O260" s="0" t="n">
        <f aca="false">(1.000001018*(1-K260*K260))/(1+K260*COS(RADIANS(N260)))</f>
        <v>1.00537733786221</v>
      </c>
      <c r="P260" s="0" t="n">
        <f aca="false">M260-0.00569-0.00478*SIN(RADIANS(125.04-1934.136*G260))</f>
        <v>173.582800516322</v>
      </c>
      <c r="Q260" s="0" t="n">
        <f aca="false">23+(26+((21.448-G260*(46.815+G260*(0.00059-G260*0.001813))))/60)/60</f>
        <v>23.4367282819693</v>
      </c>
      <c r="R260" s="0" t="n">
        <f aca="false">Q260+0.00256*COS(RADIANS(125.04-1934.136*G260))</f>
        <v>23.4361147896976</v>
      </c>
      <c r="S260" s="0" t="n">
        <f aca="false">DEGREES(ATAN2(COS(RADIANS(P260)),COS(RADIANS(R260))*SIN(RADIANS(P260))))</f>
        <v>174.10830377206</v>
      </c>
      <c r="T260" s="0" t="n">
        <f aca="false">DEGREES(ASIN(SIN(RADIANS(R260))*SIN(RADIANS(P260))))</f>
        <v>2.5477957651659</v>
      </c>
      <c r="U260" s="0" t="n">
        <f aca="false">TAN(RADIANS(R260/2))*TAN(RADIANS(R260/2))</f>
        <v>0.0430225349356857</v>
      </c>
      <c r="V260" s="0" t="n">
        <f aca="false">4*DEGREES(U260*SIN(2*RADIANS(I260))-2*K260*SIN(RADIANS(J260))+4*K260*U260*SIN(RADIANS(J260))*COS(2*RADIANS(I260))-0.5*U260*U260*SIN(4*RADIANS(I260))-1.25*K260*K260*SIN(2*RADIANS(J260)))</f>
        <v>5.11127452456528</v>
      </c>
      <c r="W260" s="0" t="n">
        <f aca="false">DEGREES(ACOS(COS(RADIANS(90.833))/(COS(RADIANS($B$2))*COS(RADIANS(T260)))-TAN(RADIANS($B$2))*TAN(RADIANS(T260))))</f>
        <v>92.1030207705007</v>
      </c>
      <c r="X260" s="5" t="n">
        <f aca="false">(720-4*$B$3-V260+$B$4*60)/1440</f>
        <v>0.52274494824683</v>
      </c>
      <c r="Y260" s="5" t="n">
        <f aca="false">(X260*1440-W260*4)/1440</f>
        <v>0.266903223884328</v>
      </c>
      <c r="Z260" s="5" t="n">
        <f aca="false">(X260*1440+W260*4)/1440</f>
        <v>0.778586672609332</v>
      </c>
      <c r="AA260" s="0" t="n">
        <f aca="false">8*W260</f>
        <v>736.824166164005</v>
      </c>
      <c r="AB260" s="0" t="n">
        <f aca="false">MOD(E260*1440+V260+4*$B$3-60*$B$4,1440)</f>
        <v>687.247274524565</v>
      </c>
      <c r="AC260" s="0" t="n">
        <f aca="false">IF(AB260/4&lt;0,AB260/4+180,AB260/4-180)</f>
        <v>-8.18818136885869</v>
      </c>
      <c r="AD260" s="0" t="n">
        <f aca="false">DEGREES(ACOS(SIN(RADIANS($B$2))*SIN(RADIANS(T260))+COS(RADIANS($B$2))*COS(RADIANS(T260))*COS(RADIANS(AC260))))</f>
        <v>23.7033455503409</v>
      </c>
      <c r="AE260" s="0" t="n">
        <f aca="false">90-AD260</f>
        <v>66.2966544496591</v>
      </c>
      <c r="AF260" s="0" t="n">
        <f aca="false">IF(AE260&gt;85,0,IF(AE260&gt;5,58.1/TAN(RADIANS(AE260))-0.07/POWER(TAN(RADIANS(AE260)),3)+0.000086/POWER(TAN(RADIANS(AE260)),5),IF(AE260&gt;-0.575,1735+AE260*(-518.2+AE260*(103.4+AE260*(-12.79+AE260*0.711))),-20.772/TAN(RADIANS(AE260)))))/3600</f>
        <v>0.00708395576163569</v>
      </c>
      <c r="AG260" s="0" t="n">
        <f aca="false">AE260+AF260</f>
        <v>66.3037384054207</v>
      </c>
      <c r="AH260" s="0" t="n">
        <f aca="false">IF(AC260&gt;0,MOD(DEGREES(ACOS(((SIN(RADIANS($B$2))*COS(RADIANS(AD260)))-SIN(RADIANS(T260)))/(COS(RADIANS($B$2))*SIN(RADIANS(AD260)))))+180,360),MOD(540-DEGREES(ACOS(((SIN(RADIANS($B$2))*COS(RADIANS(AD260)))-SIN(RADIANS(T260)))/(COS(RADIANS($B$2))*SIN(RADIANS(AD260))))),360))</f>
        <v>159.271558840263</v>
      </c>
    </row>
    <row r="261" customFormat="false" ht="15" hidden="false" customHeight="false" outlineLevel="0" collapsed="false">
      <c r="D261" s="4" t="n">
        <f aca="false">D260+1</f>
        <v>43725</v>
      </c>
      <c r="E261" s="5" t="n">
        <f aca="false">$B$5</f>
        <v>0.5</v>
      </c>
      <c r="F261" s="6" t="n">
        <f aca="false">D261+2415018.5+E261-$B$4/24</f>
        <v>2458744.25</v>
      </c>
      <c r="G261" s="7" t="n">
        <f aca="false">(F261-2451545)/36525</f>
        <v>0.197104722792608</v>
      </c>
      <c r="I261" s="0" t="n">
        <f aca="false">MOD(280.46646+G261*(36000.76983 + G261*0.0003032),360)</f>
        <v>176.38822944203</v>
      </c>
      <c r="J261" s="0" t="n">
        <f aca="false">357.52911+G261*(35999.05029 - 0.0001537*G261)</f>
        <v>7453.11193223631</v>
      </c>
      <c r="K261" s="0" t="n">
        <f aca="false">0.016708634-G261*(0.000042037+0.0000001267*G261)</f>
        <v>0.0167003433864385</v>
      </c>
      <c r="L261" s="0" t="n">
        <f aca="false">SIN(RADIANS(J261))*(1.914602-G261*(0.004817+0.000014*G261))+SIN(RADIANS(2*J261))*(0.019993-0.000101*G261)+SIN(RADIANS(3*J261))*0.000289</f>
        <v>-1.81983682891289</v>
      </c>
      <c r="M261" s="0" t="n">
        <f aca="false">I261+L261</f>
        <v>174.568392613117</v>
      </c>
      <c r="N261" s="0" t="n">
        <f aca="false">J261+L261</f>
        <v>7451.2920954074</v>
      </c>
      <c r="O261" s="0" t="n">
        <f aca="false">(1.000001018*(1-K261*K261))/(1+K261*COS(RADIANS(N261)))</f>
        <v>1.00510599602182</v>
      </c>
      <c r="P261" s="0" t="n">
        <f aca="false">M261-0.00569-0.00478*SIN(RADIANS(125.04-1934.136*G261))</f>
        <v>174.558060843305</v>
      </c>
      <c r="Q261" s="0" t="n">
        <f aca="false">23+(26+((21.448-G261*(46.815+G261*(0.00059-G261*0.001813))))/60)/60</f>
        <v>23.4367279259344</v>
      </c>
      <c r="R261" s="0" t="n">
        <f aca="false">Q261+0.00256*COS(RADIANS(125.04-1934.136*G261))</f>
        <v>23.4361167309771</v>
      </c>
      <c r="S261" s="0" t="n">
        <f aca="false">DEGREES(ATAN2(COS(RADIANS(P261)),COS(RADIANS(R261))*SIN(RADIANS(P261))))</f>
        <v>175.004625730987</v>
      </c>
      <c r="T261" s="0" t="n">
        <f aca="false">DEGREES(ASIN(SIN(RADIANS(R261))*SIN(RADIANS(P261))))</f>
        <v>2.16166247359331</v>
      </c>
      <c r="U261" s="0" t="n">
        <f aca="false">TAN(RADIANS(R261/2))*TAN(RADIANS(R261/2))</f>
        <v>0.043022542265739</v>
      </c>
      <c r="V261" s="0" t="n">
        <f aca="false">4*DEGREES(U261*SIN(2*RADIANS(I261))-2*K261*SIN(RADIANS(J261))+4*K261*U261*SIN(RADIANS(J261))*COS(2*RADIANS(I261))-0.5*U261*U261*SIN(4*RADIANS(I261))-1.25*K261*K261*SIN(2*RADIANS(J261)))</f>
        <v>5.46818030436538</v>
      </c>
      <c r="W261" s="0" t="n">
        <f aca="false">DEGREES(ACOS(COS(RADIANS(90.833))/(COS(RADIANS($B$2))*COS(RADIANS(T261)))-TAN(RADIANS($B$2))*TAN(RADIANS(T261))))</f>
        <v>91.9231305101663</v>
      </c>
      <c r="X261" s="5" t="n">
        <f aca="false">(720-4*$B$3-V261+$B$4*60)/1440</f>
        <v>0.522497097010857</v>
      </c>
      <c r="Y261" s="5" t="n">
        <f aca="false">(X261*1440-W261*4)/1440</f>
        <v>0.267155067815951</v>
      </c>
      <c r="Z261" s="5" t="n">
        <f aca="false">(X261*1440+W261*4)/1440</f>
        <v>0.777839126205764</v>
      </c>
      <c r="AA261" s="0" t="n">
        <f aca="false">8*W261</f>
        <v>735.38504408133</v>
      </c>
      <c r="AB261" s="0" t="n">
        <f aca="false">MOD(E261*1440+V261+4*$B$3-60*$B$4,1440)</f>
        <v>687.604180304365</v>
      </c>
      <c r="AC261" s="0" t="n">
        <f aca="false">IF(AB261/4&lt;0,AB261/4+180,AB261/4-180)</f>
        <v>-8.09895492390865</v>
      </c>
      <c r="AD261" s="0" t="n">
        <f aca="false">DEGREES(ACOS(SIN(RADIANS($B$2))*SIN(RADIANS(T261))+COS(RADIANS($B$2))*COS(RADIANS(T261))*COS(RADIANS(AC261))))</f>
        <v>24.0411926364679</v>
      </c>
      <c r="AE261" s="0" t="n">
        <f aca="false">90-AD261</f>
        <v>65.9588073635321</v>
      </c>
      <c r="AF261" s="0" t="n">
        <f aca="false">IF(AE261&gt;85,0,IF(AE261&gt;5,58.1/TAN(RADIANS(AE261))-0.07/POWER(TAN(RADIANS(AE261)),3)+0.000086/POWER(TAN(RADIANS(AE261)),5),IF(AE261&gt;-0.575,1735+AE261*(-518.2+AE261*(103.4+AE261*(-12.79+AE261*0.711))),-20.772/TAN(RADIANS(AE261)))))/3600</f>
        <v>0.00719767812099038</v>
      </c>
      <c r="AG261" s="0" t="n">
        <f aca="false">AE261+AF261</f>
        <v>65.966005041653</v>
      </c>
      <c r="AH261" s="0" t="n">
        <f aca="false">IF(AC261&gt;0,MOD(DEGREES(ACOS(((SIN(RADIANS($B$2))*COS(RADIANS(AD261)))-SIN(RADIANS(T261)))/(COS(RADIANS($B$2))*SIN(RADIANS(AD261)))))+180,360),MOD(540-DEGREES(ACOS(((SIN(RADIANS($B$2))*COS(RADIANS(AD261)))-SIN(RADIANS(T261)))/(COS(RADIANS($B$2))*SIN(RADIANS(AD261))))),360))</f>
        <v>159.783404575895</v>
      </c>
    </row>
    <row r="262" customFormat="false" ht="15" hidden="false" customHeight="false" outlineLevel="0" collapsed="false">
      <c r="D262" s="4" t="n">
        <f aca="false">D261+1</f>
        <v>43726</v>
      </c>
      <c r="E262" s="5" t="n">
        <f aca="false">$B$5</f>
        <v>0.5</v>
      </c>
      <c r="F262" s="6" t="n">
        <f aca="false">D262+2415018.5+E262-$B$4/24</f>
        <v>2458745.25</v>
      </c>
      <c r="G262" s="7" t="n">
        <f aca="false">(F262-2451545)/36525</f>
        <v>0.197132101300479</v>
      </c>
      <c r="I262" s="0" t="n">
        <f aca="false">MOD(280.46646+G262*(36000.76983 + G262*0.0003032),360)</f>
        <v>177.373876805467</v>
      </c>
      <c r="J262" s="0" t="n">
        <f aca="false">357.52911+G262*(35999.05029 - 0.0001537*G262)</f>
        <v>7454.09753251638</v>
      </c>
      <c r="K262" s="0" t="n">
        <f aca="false">0.016708634-G262*(0.000042037+0.0000001267*G262)</f>
        <v>0.0167003422341606</v>
      </c>
      <c r="L262" s="0" t="n">
        <f aca="false">SIN(RADIANS(J262))*(1.914602-G262*(0.004817+0.000014*G262))+SIN(RADIANS(2*J262))*(0.019993-0.000101*G262)+SIN(RADIANS(3*J262))*0.000289</f>
        <v>-1.82969460622835</v>
      </c>
      <c r="M262" s="0" t="n">
        <f aca="false">I262+L262</f>
        <v>175.544182199239</v>
      </c>
      <c r="N262" s="0" t="n">
        <f aca="false">J262+L262</f>
        <v>7452.26783791015</v>
      </c>
      <c r="O262" s="0" t="n">
        <f aca="false">(1.000001018*(1-K262*K262))/(1+K262*COS(RADIANS(N262)))</f>
        <v>1.00483308529274</v>
      </c>
      <c r="P262" s="0" t="n">
        <f aca="false">M262-0.00569-0.00478*SIN(RADIANS(125.04-1934.136*G262))</f>
        <v>175.533849376678</v>
      </c>
      <c r="Q262" s="0" t="n">
        <f aca="false">23+(26+((21.448-G262*(46.815+G262*(0.00059-G262*0.001813))))/60)/60</f>
        <v>23.4367275698996</v>
      </c>
      <c r="R262" s="0" t="n">
        <f aca="false">Q262+0.00256*COS(RADIANS(125.04-1934.136*G262))</f>
        <v>23.4361186727786</v>
      </c>
      <c r="S262" s="0" t="n">
        <f aca="false">DEGREES(ATAN2(COS(RADIANS(P262)),COS(RADIANS(R262))*SIN(RADIANS(P262))))</f>
        <v>175.90097656065</v>
      </c>
      <c r="T262" s="0" t="n">
        <f aca="false">DEGREES(ASIN(SIN(RADIANS(R262))*SIN(RADIANS(P262))))</f>
        <v>1.77479134076367</v>
      </c>
      <c r="U262" s="0" t="n">
        <f aca="false">TAN(RADIANS(R262/2))*TAN(RADIANS(R262/2))</f>
        <v>0.0430225495977643</v>
      </c>
      <c r="V262" s="0" t="n">
        <f aca="false">4*DEGREES(U262*SIN(2*RADIANS(I262))-2*K262*SIN(RADIANS(J262))+4*K262*U262*SIN(RADIANS(J262))*COS(2*RADIANS(I262))-0.5*U262*U262*SIN(4*RADIANS(I262))-1.25*K262*K262*SIN(2*RADIANS(J262)))</f>
        <v>5.82508487313916</v>
      </c>
      <c r="W262" s="0" t="n">
        <f aca="false">DEGREES(ACOS(COS(RADIANS(90.833))/(COS(RADIANS($B$2))*COS(RADIANS(T262)))-TAN(RADIANS($B$2))*TAN(RADIANS(T262))))</f>
        <v>91.7430491278637</v>
      </c>
      <c r="X262" s="5" t="n">
        <f aca="false">(720-4*$B$3-V262+$B$4*60)/1440</f>
        <v>0.522249246615876</v>
      </c>
      <c r="Y262" s="5" t="n">
        <f aca="false">(X262*1440-W262*4)/1440</f>
        <v>0.267407443482921</v>
      </c>
      <c r="Z262" s="5" t="n">
        <f aca="false">(X262*1440+W262*4)/1440</f>
        <v>0.77709104974883</v>
      </c>
      <c r="AA262" s="0" t="n">
        <f aca="false">8*W262</f>
        <v>733.94439302291</v>
      </c>
      <c r="AB262" s="0" t="n">
        <f aca="false">MOD(E262*1440+V262+4*$B$3-60*$B$4,1440)</f>
        <v>687.961084873139</v>
      </c>
      <c r="AC262" s="0" t="n">
        <f aca="false">IF(AB262/4&lt;0,AB262/4+180,AB262/4-180)</f>
        <v>-8.00972878171518</v>
      </c>
      <c r="AD262" s="0" t="n">
        <f aca="false">DEGREES(ACOS(SIN(RADIANS($B$2))*SIN(RADIANS(T262))+COS(RADIANS($B$2))*COS(RADIANS(T262))*COS(RADIANS(AC262))))</f>
        <v>24.381380116747</v>
      </c>
      <c r="AE262" s="0" t="n">
        <f aca="false">90-AD262</f>
        <v>65.618619883253</v>
      </c>
      <c r="AF262" s="0" t="n">
        <f aca="false">IF(AE262&gt;85,0,IF(AE262&gt;5,58.1/TAN(RADIANS(AE262))-0.07/POWER(TAN(RADIANS(AE262)),3)+0.000086/POWER(TAN(RADIANS(AE262)),5),IF(AE262&gt;-0.575,1735+AE262*(-518.2+AE262*(103.4+AE262*(-12.79+AE262*0.711))),-20.772/TAN(RADIANS(AE262)))))/3600</f>
        <v>0.00731279177513544</v>
      </c>
      <c r="AG262" s="0" t="n">
        <f aca="false">AE262+AF262</f>
        <v>65.6259326750281</v>
      </c>
      <c r="AH262" s="0" t="n">
        <f aca="false">IF(AC262&gt;0,MOD(DEGREES(ACOS(((SIN(RADIANS($B$2))*COS(RADIANS(AD262)))-SIN(RADIANS(T262)))/(COS(RADIANS($B$2))*SIN(RADIANS(AD262)))))+180,360),MOD(540-DEGREES(ACOS(((SIN(RADIANS($B$2))*COS(RADIANS(AD262)))-SIN(RADIANS(T262)))/(COS(RADIANS($B$2))*SIN(RADIANS(AD262))))),360))</f>
        <v>160.282510400576</v>
      </c>
    </row>
    <row r="263" customFormat="false" ht="15" hidden="false" customHeight="false" outlineLevel="0" collapsed="false">
      <c r="D263" s="4" t="n">
        <f aca="false">D262+1</f>
        <v>43727</v>
      </c>
      <c r="E263" s="5" t="n">
        <f aca="false">$B$5</f>
        <v>0.5</v>
      </c>
      <c r="F263" s="6" t="n">
        <f aca="false">D263+2415018.5+E263-$B$4/24</f>
        <v>2458746.25</v>
      </c>
      <c r="G263" s="7" t="n">
        <f aca="false">(F263-2451545)/36525</f>
        <v>0.19715947980835</v>
      </c>
      <c r="I263" s="0" t="n">
        <f aca="false">MOD(280.46646+G263*(36000.76983 + G263*0.0003032),360)</f>
        <v>178.359524168904</v>
      </c>
      <c r="J263" s="0" t="n">
        <f aca="false">357.52911+G263*(35999.05029 - 0.0001537*G263)</f>
        <v>7455.08313279644</v>
      </c>
      <c r="K263" s="0" t="n">
        <f aca="false">0.016708634-G263*(0.000042037+0.0000001267*G263)</f>
        <v>0.0167003410818826</v>
      </c>
      <c r="L263" s="0" t="n">
        <f aca="false">SIN(RADIANS(J263))*(1.914602-G263*(0.004817+0.000014*G263))+SIN(RADIANS(2*J263))*(0.019993-0.000101*G263)+SIN(RADIANS(3*J263))*0.000289</f>
        <v>-1.83902077826576</v>
      </c>
      <c r="M263" s="0" t="n">
        <f aca="false">I263+L263</f>
        <v>176.520503390638</v>
      </c>
      <c r="N263" s="0" t="n">
        <f aca="false">J263+L263</f>
        <v>7453.24411201818</v>
      </c>
      <c r="O263" s="0" t="n">
        <f aca="false">(1.000001018*(1-K263*K263))/(1+K263*COS(RADIANS(N263)))</f>
        <v>1.00455868399167</v>
      </c>
      <c r="P263" s="0" t="n">
        <f aca="false">M263-0.00569-0.00478*SIN(RADIANS(125.04-1934.136*G263))</f>
        <v>176.510169519294</v>
      </c>
      <c r="Q263" s="0" t="n">
        <f aca="false">23+(26+((21.448-G263*(46.815+G263*(0.00059-G263*0.001813))))/60)/60</f>
        <v>23.4367272138648</v>
      </c>
      <c r="R263" s="0" t="n">
        <f aca="false">Q263+0.00256*COS(RADIANS(125.04-1934.136*G263))</f>
        <v>23.4361206151002</v>
      </c>
      <c r="S263" s="0" t="n">
        <f aca="false">DEGREES(ATAN2(COS(RADIANS(P263)),COS(RADIANS(R263))*SIN(RADIANS(P263))))</f>
        <v>176.797440209099</v>
      </c>
      <c r="T263" s="0" t="n">
        <f aca="false">DEGREES(ASIN(SIN(RADIANS(R263))*SIN(RADIANS(P263))))</f>
        <v>1.38727514271458</v>
      </c>
      <c r="U263" s="0" t="n">
        <f aca="false">TAN(RADIANS(R263/2))*TAN(RADIANS(R263/2))</f>
        <v>0.0430225569317541</v>
      </c>
      <c r="V263" s="0" t="n">
        <f aca="false">4*DEGREES(U263*SIN(2*RADIANS(I263))-2*K263*SIN(RADIANS(J263))+4*K263*U263*SIN(RADIANS(J263))*COS(2*RADIANS(I263))-0.5*U263*U263*SIN(4*RADIANS(I263))-1.25*K263*K263*SIN(2*RADIANS(J263)))</f>
        <v>6.1816599155915</v>
      </c>
      <c r="W263" s="0" t="n">
        <f aca="false">DEGREES(ACOS(COS(RADIANS(90.833))/(COS(RADIANS($B$2))*COS(RADIANS(T263)))-TAN(RADIANS($B$2))*TAN(RADIANS(T263))))</f>
        <v>91.5628022528068</v>
      </c>
      <c r="X263" s="5" t="n">
        <f aca="false">(720-4*$B$3-V263+$B$4*60)/1440</f>
        <v>0.522001625058617</v>
      </c>
      <c r="Y263" s="5" t="n">
        <f aca="false">(X263*1440-W263*4)/1440</f>
        <v>0.267660507689709</v>
      </c>
      <c r="Z263" s="5" t="n">
        <f aca="false">(X263*1440+W263*4)/1440</f>
        <v>0.776342742427525</v>
      </c>
      <c r="AA263" s="0" t="n">
        <f aca="false">8*W263</f>
        <v>732.502418022454</v>
      </c>
      <c r="AB263" s="0" t="n">
        <f aca="false">MOD(E263*1440+V263+4*$B$3-60*$B$4,1440)</f>
        <v>688.317659915592</v>
      </c>
      <c r="AC263" s="0" t="n">
        <f aca="false">IF(AB263/4&lt;0,AB263/4+180,AB263/4-180)</f>
        <v>-7.92058502110211</v>
      </c>
      <c r="AD263" s="0" t="n">
        <f aca="false">DEGREES(ACOS(SIN(RADIANS($B$2))*SIN(RADIANS(T263))+COS(RADIANS($B$2))*COS(RADIANS(T263))*COS(RADIANS(AC263))))</f>
        <v>24.7237849216021</v>
      </c>
      <c r="AE263" s="0" t="n">
        <f aca="false">90-AD263</f>
        <v>65.2762150783979</v>
      </c>
      <c r="AF263" s="0" t="n">
        <f aca="false">IF(AE263&gt;85,0,IF(AE263&gt;5,58.1/TAN(RADIANS(AE263))-0.07/POWER(TAN(RADIANS(AE263)),3)+0.000086/POWER(TAN(RADIANS(AE263)),5),IF(AE263&gt;-0.575,1735+AE263*(-518.2+AE263*(103.4+AE263*(-12.79+AE263*0.711))),-20.772/TAN(RADIANS(AE263)))))/3600</f>
        <v>0.00742928032882826</v>
      </c>
      <c r="AG263" s="0" t="n">
        <f aca="false">AE263+AF263</f>
        <v>65.2836443587267</v>
      </c>
      <c r="AH263" s="0" t="n">
        <f aca="false">IF(AC263&gt;0,MOD(DEGREES(ACOS(((SIN(RADIANS($B$2))*COS(RADIANS(AD263)))-SIN(RADIANS(T263)))/(COS(RADIANS($B$2))*SIN(RADIANS(AD263)))))+180,360),MOD(540-DEGREES(ACOS(((SIN(RADIANS($B$2))*COS(RADIANS(AD263)))-SIN(RADIANS(T263)))/(COS(RADIANS($B$2))*SIN(RADIANS(AD263))))),360))</f>
        <v>160.769033808627</v>
      </c>
    </row>
    <row r="264" customFormat="false" ht="15" hidden="false" customHeight="false" outlineLevel="0" collapsed="false">
      <c r="D264" s="4" t="n">
        <f aca="false">D263+1</f>
        <v>43728</v>
      </c>
      <c r="E264" s="5" t="n">
        <f aca="false">$B$5</f>
        <v>0.5</v>
      </c>
      <c r="F264" s="6" t="n">
        <f aca="false">D264+2415018.5+E264-$B$4/24</f>
        <v>2458747.25</v>
      </c>
      <c r="G264" s="7" t="n">
        <f aca="false">(F264-2451545)/36525</f>
        <v>0.197186858316222</v>
      </c>
      <c r="I264" s="0" t="n">
        <f aca="false">MOD(280.46646+G264*(36000.76983 + G264*0.0003032),360)</f>
        <v>179.345171532342</v>
      </c>
      <c r="J264" s="0" t="n">
        <f aca="false">357.52911+G264*(35999.05029 - 0.0001537*G264)</f>
        <v>7456.06873307651</v>
      </c>
      <c r="K264" s="0" t="n">
        <f aca="false">0.016708634-G264*(0.000042037+0.0000001267*G264)</f>
        <v>0.0167003399296043</v>
      </c>
      <c r="L264" s="0" t="n">
        <f aca="false">SIN(RADIANS(J264))*(1.914602-G264*(0.004817+0.000014*G264))+SIN(RADIANS(2*J264))*(0.019993-0.000101*G264)+SIN(RADIANS(3*J264))*0.000289</f>
        <v>-1.84781208719142</v>
      </c>
      <c r="M264" s="0" t="n">
        <f aca="false">I264+L264</f>
        <v>177.49735944515</v>
      </c>
      <c r="N264" s="0" t="n">
        <f aca="false">J264+L264</f>
        <v>7454.22092098932</v>
      </c>
      <c r="O264" s="0" t="n">
        <f aca="false">(1.000001018*(1-K264*K264))/(1+K264*COS(RADIANS(N264)))</f>
        <v>1.00428287099241</v>
      </c>
      <c r="P264" s="0" t="n">
        <f aca="false">M264-0.00569-0.00478*SIN(RADIANS(125.04-1934.136*G264))</f>
        <v>177.48702452899</v>
      </c>
      <c r="Q264" s="0" t="n">
        <f aca="false">23+(26+((21.448-G264*(46.815+G264*(0.00059-G264*0.001813))))/60)/60</f>
        <v>23.4367268578299</v>
      </c>
      <c r="R264" s="0" t="n">
        <f aca="false">Q264+0.00256*COS(RADIANS(125.04-1934.136*G264))</f>
        <v>23.43612255794</v>
      </c>
      <c r="S264" s="0" t="n">
        <f aca="false">DEGREES(ATAN2(COS(RADIANS(P264)),COS(RADIANS(R264))*SIN(RADIANS(P264))))</f>
        <v>177.694100983633</v>
      </c>
      <c r="T264" s="0" t="n">
        <f aca="false">DEGREES(ASIN(SIN(RADIANS(R264))*SIN(RADIANS(P264))))</f>
        <v>0.999206964683</v>
      </c>
      <c r="U264" s="0" t="n">
        <f aca="false">TAN(RADIANS(R264/2))*TAN(RADIANS(R264/2))</f>
        <v>0.043022564267701</v>
      </c>
      <c r="V264" s="0" t="n">
        <f aca="false">4*DEGREES(U264*SIN(2*RADIANS(I264))-2*K264*SIN(RADIANS(J264))+4*K264*U264*SIN(RADIANS(J264))*COS(2*RADIANS(I264))-0.5*U264*U264*SIN(4*RADIANS(I264))-1.25*K264*K264*SIN(2*RADIANS(J264)))</f>
        <v>6.53757509759636</v>
      </c>
      <c r="W264" s="0" t="n">
        <f aca="false">DEGREES(ACOS(COS(RADIANS(90.833))/(COS(RADIANS($B$2))*COS(RADIANS(T264)))-TAN(RADIANS($B$2))*TAN(RADIANS(T264))))</f>
        <v>91.3824153986201</v>
      </c>
      <c r="X264" s="5" t="n">
        <f aca="false">(720-4*$B$3-V264+$B$4*60)/1440</f>
        <v>0.52175446173778</v>
      </c>
      <c r="Y264" s="5" t="n">
        <f aca="false">(X264*1440-W264*4)/1440</f>
        <v>0.267914418963836</v>
      </c>
      <c r="Z264" s="5" t="n">
        <f aca="false">(X264*1440+W264*4)/1440</f>
        <v>0.775594504511725</v>
      </c>
      <c r="AA264" s="0" t="n">
        <f aca="false">8*W264</f>
        <v>731.059323188961</v>
      </c>
      <c r="AB264" s="0" t="n">
        <f aca="false">MOD(E264*1440+V264+4*$B$3-60*$B$4,1440)</f>
        <v>688.673575097596</v>
      </c>
      <c r="AC264" s="0" t="n">
        <f aca="false">IF(AB264/4&lt;0,AB264/4+180,AB264/4-180)</f>
        <v>-7.83160622560092</v>
      </c>
      <c r="AD264" s="0" t="n">
        <f aca="false">DEGREES(ACOS(SIN(RADIANS($B$2))*SIN(RADIANS(T264))+COS(RADIANS($B$2))*COS(RADIANS(T264))*COS(RADIANS(AC264))))</f>
        <v>25.0682833138055</v>
      </c>
      <c r="AE264" s="0" t="n">
        <f aca="false">90-AD264</f>
        <v>64.9317166861945</v>
      </c>
      <c r="AF264" s="0" t="n">
        <f aca="false">IF(AE264&gt;85,0,IF(AE264&gt;5,58.1/TAN(RADIANS(AE264))-0.07/POWER(TAN(RADIANS(AE264)),3)+0.000086/POWER(TAN(RADIANS(AE264)),5),IF(AE264&gt;-0.575,1735+AE264*(-518.2+AE264*(103.4+AE264*(-12.79+AE264*0.711))),-20.772/TAN(RADIANS(AE264)))))/3600</f>
        <v>0.00754712708216126</v>
      </c>
      <c r="AG264" s="0" t="n">
        <f aca="false">AE264+AF264</f>
        <v>64.9392638132766</v>
      </c>
      <c r="AH264" s="0" t="n">
        <f aca="false">IF(AC264&gt;0,MOD(DEGREES(ACOS(((SIN(RADIANS($B$2))*COS(RADIANS(AD264)))-SIN(RADIANS(T264)))/(COS(RADIANS($B$2))*SIN(RADIANS(AD264)))))+180,360),MOD(540-DEGREES(ACOS(((SIN(RADIANS($B$2))*COS(RADIANS(AD264)))-SIN(RADIANS(T264)))/(COS(RADIANS($B$2))*SIN(RADIANS(AD264))))),360))</f>
        <v>161.243133871621</v>
      </c>
    </row>
    <row r="265" customFormat="false" ht="15" hidden="false" customHeight="false" outlineLevel="0" collapsed="false">
      <c r="D265" s="4" t="n">
        <f aca="false">D264+1</f>
        <v>43729</v>
      </c>
      <c r="E265" s="5" t="n">
        <f aca="false">$B$5</f>
        <v>0.5</v>
      </c>
      <c r="F265" s="6" t="n">
        <f aca="false">D265+2415018.5+E265-$B$4/24</f>
        <v>2458748.25</v>
      </c>
      <c r="G265" s="7" t="n">
        <f aca="false">(F265-2451545)/36525</f>
        <v>0.197214236824093</v>
      </c>
      <c r="I265" s="0" t="n">
        <f aca="false">MOD(280.46646+G265*(36000.76983 + G265*0.0003032),360)</f>
        <v>180.33081889578</v>
      </c>
      <c r="J265" s="0" t="n">
        <f aca="false">357.52911+G265*(35999.05029 - 0.0001537*G265)</f>
        <v>7457.05433335657</v>
      </c>
      <c r="K265" s="0" t="n">
        <f aca="false">0.016708634-G265*(0.000042037+0.0000001267*G265)</f>
        <v>0.0167003387773259</v>
      </c>
      <c r="L265" s="0" t="n">
        <f aca="false">SIN(RADIANS(J265))*(1.914602-G265*(0.004817+0.000014*G265))+SIN(RADIANS(2*J265))*(0.019993-0.000101*G265)+SIN(RADIANS(3*J265))*0.000289</f>
        <v>-1.8560654217071</v>
      </c>
      <c r="M265" s="0" t="n">
        <f aca="false">I265+L265</f>
        <v>178.474753474073</v>
      </c>
      <c r="N265" s="0" t="n">
        <f aca="false">J265+L265</f>
        <v>7455.19826793487</v>
      </c>
      <c r="O265" s="0" t="n">
        <f aca="false">(1.000001018*(1-K265*K265))/(1+K265*COS(RADIANS(N265)))</f>
        <v>1.0040057257055</v>
      </c>
      <c r="P265" s="0" t="n">
        <f aca="false">M265-0.00569-0.00478*SIN(RADIANS(125.04-1934.136*G265))</f>
        <v>178.464417517064</v>
      </c>
      <c r="Q265" s="0" t="n">
        <f aca="false">23+(26+((21.448-G265*(46.815+G265*(0.00059-G265*0.001813))))/60)/60</f>
        <v>23.4367265017951</v>
      </c>
      <c r="R265" s="0" t="n">
        <f aca="false">Q265+0.00256*COS(RADIANS(125.04-1934.136*G265))</f>
        <v>23.4361245012959</v>
      </c>
      <c r="S265" s="0" t="n">
        <f aca="false">DEGREES(ATAN2(COS(RADIANS(P265)),COS(RADIANS(R265))*SIN(RADIANS(P265))))</f>
        <v>178.591043502896</v>
      </c>
      <c r="T265" s="0" t="n">
        <f aca="false">DEGREES(ASIN(SIN(RADIANS(R265))*SIN(RADIANS(P265))))</f>
        <v>0.610680216489633</v>
      </c>
      <c r="U265" s="0" t="n">
        <f aca="false">TAN(RADIANS(R265/2))*TAN(RADIANS(R265/2))</f>
        <v>0.0430225716055977</v>
      </c>
      <c r="V265" s="0" t="n">
        <f aca="false">4*DEGREES(U265*SIN(2*RADIANS(I265))-2*K265*SIN(RADIANS(J265))+4*K265*U265*SIN(RADIANS(J265))*COS(2*RADIANS(I265))-0.5*U265*U265*SIN(4*RADIANS(I265))-1.25*K265*K265*SIN(2*RADIANS(J265)))</f>
        <v>6.89249818273616</v>
      </c>
      <c r="W265" s="0" t="n">
        <f aca="false">DEGREES(ACOS(COS(RADIANS(90.833))/(COS(RADIANS($B$2))*COS(RADIANS(T265)))-TAN(RADIANS($B$2))*TAN(RADIANS(T265))))</f>
        <v>91.2019140057965</v>
      </c>
      <c r="X265" s="5" t="n">
        <f aca="false">(720-4*$B$3-V265+$B$4*60)/1440</f>
        <v>0.5215079873731</v>
      </c>
      <c r="Y265" s="5" t="n">
        <f aca="false">(X265*1440-W265*4)/1440</f>
        <v>0.268169337356999</v>
      </c>
      <c r="Z265" s="5" t="n">
        <f aca="false">(X265*1440+W265*4)/1440</f>
        <v>0.774846637389201</v>
      </c>
      <c r="AA265" s="0" t="n">
        <f aca="false">8*W265</f>
        <v>729.615312046372</v>
      </c>
      <c r="AB265" s="0" t="n">
        <f aca="false">MOD(E265*1440+V265+4*$B$3-60*$B$4,1440)</f>
        <v>689.028498182736</v>
      </c>
      <c r="AC265" s="0" t="n">
        <f aca="false">IF(AB265/4&lt;0,AB265/4+180,AB265/4-180)</f>
        <v>-7.74287545431594</v>
      </c>
      <c r="AD265" s="0" t="n">
        <f aca="false">DEGREES(ACOS(SIN(RADIANS($B$2))*SIN(RADIANS(T265))+COS(RADIANS($B$2))*COS(RADIANS(T265))*COS(RADIANS(AC265))))</f>
        <v>25.4147509495231</v>
      </c>
      <c r="AE265" s="0" t="n">
        <f aca="false">90-AD265</f>
        <v>64.5852490504769</v>
      </c>
      <c r="AF265" s="0" t="n">
        <f aca="false">IF(AE265&gt;85,0,IF(AE265&gt;5,58.1/TAN(RADIANS(AE265))-0.07/POWER(TAN(RADIANS(AE265)),3)+0.000086/POWER(TAN(RADIANS(AE265)),5),IF(AE265&gt;-0.575,1735+AE265*(-518.2+AE265*(103.4+AE265*(-12.79+AE265*0.711))),-20.772/TAN(RADIANS(AE265)))))/3600</f>
        <v>0.00766631501204401</v>
      </c>
      <c r="AG265" s="0" t="n">
        <f aca="false">AE265+AF265</f>
        <v>64.592915365489</v>
      </c>
      <c r="AH265" s="0" t="n">
        <f aca="false">IF(AC265&gt;0,MOD(DEGREES(ACOS(((SIN(RADIANS($B$2))*COS(RADIANS(AD265)))-SIN(RADIANS(T265)))/(COS(RADIANS($B$2))*SIN(RADIANS(AD265)))))+180,360),MOD(540-DEGREES(ACOS(((SIN(RADIANS($B$2))*COS(RADIANS(AD265)))-SIN(RADIANS(T265)))/(COS(RADIANS($B$2))*SIN(RADIANS(AD265))))),360))</f>
        <v>161.704970675626</v>
      </c>
    </row>
    <row r="266" customFormat="false" ht="15" hidden="false" customHeight="false" outlineLevel="0" collapsed="false">
      <c r="D266" s="4" t="n">
        <f aca="false">D265+1</f>
        <v>43730</v>
      </c>
      <c r="E266" s="5" t="n">
        <f aca="false">$B$5</f>
        <v>0.5</v>
      </c>
      <c r="F266" s="6" t="n">
        <f aca="false">D266+2415018.5+E266-$B$4/24</f>
        <v>2458749.25</v>
      </c>
      <c r="G266" s="7" t="n">
        <f aca="false">(F266-2451545)/36525</f>
        <v>0.197241615331964</v>
      </c>
      <c r="I266" s="0" t="n">
        <f aca="false">MOD(280.46646+G266*(36000.76983 + G266*0.0003032),360)</f>
        <v>181.316466259219</v>
      </c>
      <c r="J266" s="0" t="n">
        <f aca="false">357.52911+G266*(35999.05029 - 0.0001537*G266)</f>
        <v>7458.03993363664</v>
      </c>
      <c r="K266" s="0" t="n">
        <f aca="false">0.016708634-G266*(0.000042037+0.0000001267*G266)</f>
        <v>0.0167003376250472</v>
      </c>
      <c r="L266" s="0" t="n">
        <f aca="false">SIN(RADIANS(J266))*(1.914602-G266*(0.004817+0.000014*G266))+SIN(RADIANS(2*J266))*(0.019993-0.000101*G266)+SIN(RADIANS(3*J266))*0.000289</f>
        <v>-1.86377781853851</v>
      </c>
      <c r="M266" s="0" t="n">
        <f aca="false">I266+L266</f>
        <v>179.45268844068</v>
      </c>
      <c r="N266" s="0" t="n">
        <f aca="false">J266+L266</f>
        <v>7456.1761558181</v>
      </c>
      <c r="O266" s="0" t="n">
        <f aca="false">(1.000001018*(1-K266*K266))/(1+K266*COS(RADIANS(N266)))</f>
        <v>1.00372732805752</v>
      </c>
      <c r="P266" s="0" t="n">
        <f aca="false">M266-0.00569-0.00478*SIN(RADIANS(125.04-1934.136*G266))</f>
        <v>179.442351446791</v>
      </c>
      <c r="Q266" s="0" t="n">
        <f aca="false">23+(26+((21.448-G266*(46.815+G266*(0.00059-G266*0.001813))))/60)/60</f>
        <v>23.4367261457602</v>
      </c>
      <c r="R266" s="0" t="n">
        <f aca="false">Q266+0.00256*COS(RADIANS(125.04-1934.136*G266))</f>
        <v>23.4361264451661</v>
      </c>
      <c r="S266" s="0" t="n">
        <f aca="false">DEGREES(ATAN2(COS(RADIANS(P266)),COS(RADIANS(R266))*SIN(RADIANS(P266))))</f>
        <v>179.48835264874</v>
      </c>
      <c r="T266" s="0" t="n">
        <f aca="false">DEGREES(ASIN(SIN(RADIANS(R266))*SIN(RADIANS(P266))))</f>
        <v>0.221788648013874</v>
      </c>
      <c r="U266" s="0" t="n">
        <f aca="false">TAN(RADIANS(R266/2))*TAN(RADIANS(R266/2))</f>
        <v>0.0430225789454367</v>
      </c>
      <c r="V266" s="0" t="n">
        <f aca="false">4*DEGREES(U266*SIN(2*RADIANS(I266))-2*K266*SIN(RADIANS(J266))+4*K266*U266*SIN(RADIANS(J266))*COS(2*RADIANS(I266))-0.5*U266*U266*SIN(4*RADIANS(I266))-1.25*K266*K266*SIN(2*RADIANS(J266)))</f>
        <v>7.24609515300143</v>
      </c>
      <c r="W266" s="0" t="n">
        <f aca="false">DEGREES(ACOS(COS(RADIANS(90.833))/(COS(RADIANS($B$2))*COS(RADIANS(T266)))-TAN(RADIANS($B$2))*TAN(RADIANS(T266))))</f>
        <v>91.0213234845046</v>
      </c>
      <c r="X266" s="5" t="n">
        <f aca="false">(720-4*$B$3-V266+$B$4*60)/1440</f>
        <v>0.521262433921527</v>
      </c>
      <c r="Y266" s="5" t="n">
        <f aca="false">(X266*1440-W266*4)/1440</f>
        <v>0.268425424242347</v>
      </c>
      <c r="Z266" s="5" t="n">
        <f aca="false">(X266*1440+W266*4)/1440</f>
        <v>0.774099443600706</v>
      </c>
      <c r="AA266" s="0" t="n">
        <f aca="false">8*W266</f>
        <v>728.170587876037</v>
      </c>
      <c r="AB266" s="0" t="n">
        <f aca="false">MOD(E266*1440+V266+4*$B$3-60*$B$4,1440)</f>
        <v>689.382095153001</v>
      </c>
      <c r="AC266" s="0" t="n">
        <f aca="false">IF(AB266/4&lt;0,AB266/4+180,AB266/4-180)</f>
        <v>-7.65447621174963</v>
      </c>
      <c r="AD266" s="0" t="n">
        <f aca="false">DEGREES(ACOS(SIN(RADIANS($B$2))*SIN(RADIANS(T266))+COS(RADIANS($B$2))*COS(RADIANS(T266))*COS(RADIANS(AC266))))</f>
        <v>25.7630629340279</v>
      </c>
      <c r="AE266" s="0" t="n">
        <f aca="false">90-AD266</f>
        <v>64.2369370659721</v>
      </c>
      <c r="AF266" s="0" t="n">
        <f aca="false">IF(AE266&gt;85,0,IF(AE266&gt;5,58.1/TAN(RADIANS(AE266))-0.07/POWER(TAN(RADIANS(AE266)),3)+0.000086/POWER(TAN(RADIANS(AE266)),5),IF(AE266&gt;-0.575,1735+AE266*(-518.2+AE266*(103.4+AE266*(-12.79+AE266*0.711))),-20.772/TAN(RADIANS(AE266)))))/3600</f>
        <v>0.00778682675063541</v>
      </c>
      <c r="AG266" s="0" t="n">
        <f aca="false">AE266+AF266</f>
        <v>64.2447238927227</v>
      </c>
      <c r="AH266" s="0" t="n">
        <f aca="false">IF(AC266&gt;0,MOD(DEGREES(ACOS(((SIN(RADIANS($B$2))*COS(RADIANS(AD266)))-SIN(RADIANS(T266)))/(COS(RADIANS($B$2))*SIN(RADIANS(AD266)))))+180,360),MOD(540-DEGREES(ACOS(((SIN(RADIANS($B$2))*COS(RADIANS(AD266)))-SIN(RADIANS(T266)))/(COS(RADIANS($B$2))*SIN(RADIANS(AD266))))),360))</f>
        <v>162.154704814</v>
      </c>
    </row>
    <row r="267" customFormat="false" ht="15" hidden="false" customHeight="false" outlineLevel="0" collapsed="false">
      <c r="D267" s="4" t="n">
        <f aca="false">D266+1</f>
        <v>43731</v>
      </c>
      <c r="E267" s="5" t="n">
        <f aca="false">$B$5</f>
        <v>0.5</v>
      </c>
      <c r="F267" s="6" t="n">
        <f aca="false">D267+2415018.5+E267-$B$4/24</f>
        <v>2458750.25</v>
      </c>
      <c r="G267" s="7" t="n">
        <f aca="false">(F267-2451545)/36525</f>
        <v>0.197268993839836</v>
      </c>
      <c r="I267" s="0" t="n">
        <f aca="false">MOD(280.46646+G267*(36000.76983 + G267*0.0003032),360)</f>
        <v>182.302113622658</v>
      </c>
      <c r="J267" s="0" t="n">
        <f aca="false">357.52911+G267*(35999.05029 - 0.0001537*G267)</f>
        <v>7459.0255339167</v>
      </c>
      <c r="K267" s="0" t="n">
        <f aca="false">0.016708634-G267*(0.000042037+0.0000001267*G267)</f>
        <v>0.0167003364727684</v>
      </c>
      <c r="L267" s="0" t="n">
        <f aca="false">SIN(RADIANS(J267))*(1.914602-G267*(0.004817+0.000014*G267))+SIN(RADIANS(2*J267))*(0.019993-0.000101*G267)+SIN(RADIANS(3*J267))*0.000289</f>
        <v>-1.87094646389518</v>
      </c>
      <c r="M267" s="0" t="n">
        <f aca="false">I267+L267</f>
        <v>180.431167158763</v>
      </c>
      <c r="N267" s="0" t="n">
        <f aca="false">J267+L267</f>
        <v>7457.15458745281</v>
      </c>
      <c r="O267" s="0" t="n">
        <f aca="false">(1.000001018*(1-K267*K267))/(1+K267*COS(RADIANS(N267)))</f>
        <v>1.00344775847015</v>
      </c>
      <c r="P267" s="0" t="n">
        <f aca="false">M267-0.00569-0.00478*SIN(RADIANS(125.04-1934.136*G267))</f>
        <v>180.420829131963</v>
      </c>
      <c r="Q267" s="0" t="n">
        <f aca="false">23+(26+((21.448-G267*(46.815+G267*(0.00059-G267*0.001813))))/60)/60</f>
        <v>23.4367257897254</v>
      </c>
      <c r="R267" s="0" t="n">
        <f aca="false">Q267+0.00256*COS(RADIANS(125.04-1934.136*G267))</f>
        <v>23.4361283895485</v>
      </c>
      <c r="S267" s="0" t="n">
        <f aca="false">DEGREES(ATAN2(COS(RADIANS(P267)),COS(RADIANS(R267))*SIN(RADIANS(P267))))</f>
        <v>-179.61388648225</v>
      </c>
      <c r="T267" s="0" t="n">
        <f aca="false">DEGREES(ASIN(SIN(RADIANS(R267))*SIN(RADIANS(P267))))</f>
        <v>-0.167373635291558</v>
      </c>
      <c r="U267" s="0" t="n">
        <f aca="false">TAN(RADIANS(R267/2))*TAN(RADIANS(R267/2))</f>
        <v>0.0430225862872105</v>
      </c>
      <c r="V267" s="0" t="n">
        <f aca="false">4*DEGREES(U267*SIN(2*RADIANS(I267))-2*K267*SIN(RADIANS(J267))+4*K267*U267*SIN(RADIANS(J267))*COS(2*RADIANS(I267))-0.5*U267*U267*SIN(4*RADIANS(I267))-1.25*K267*K267*SIN(2*RADIANS(J267)))</f>
        <v>7.59803033470908</v>
      </c>
      <c r="W267" s="0" t="n">
        <f aca="false">DEGREES(ACOS(COS(RADIANS(90.833))/(COS(RADIANS($B$2))*COS(RADIANS(T267)))-TAN(RADIANS($B$2))*TAN(RADIANS(T267))))</f>
        <v>90.8406692577204</v>
      </c>
      <c r="X267" s="5" t="n">
        <f aca="false">(720-4*$B$3-V267+$B$4*60)/1440</f>
        <v>0.521018034489785</v>
      </c>
      <c r="Y267" s="5" t="n">
        <f aca="false">(X267*1440-W267*4)/1440</f>
        <v>0.268682842107229</v>
      </c>
      <c r="Z267" s="5" t="n">
        <f aca="false">(X267*1440+W267*4)/1440</f>
        <v>0.773353226872342</v>
      </c>
      <c r="AA267" s="0" t="n">
        <f aca="false">8*W267</f>
        <v>726.725354061763</v>
      </c>
      <c r="AB267" s="0" t="n">
        <f aca="false">MOD(E267*1440+V267+4*$B$3-60*$B$4,1440)</f>
        <v>689.734030334709</v>
      </c>
      <c r="AC267" s="0" t="n">
        <f aca="false">IF(AB267/4&lt;0,AB267/4+180,AB267/4-180)</f>
        <v>-7.56649241632272</v>
      </c>
      <c r="AD267" s="0" t="n">
        <f aca="false">DEGREES(ACOS(SIN(RADIANS($B$2))*SIN(RADIANS(T267))+COS(RADIANS($B$2))*COS(RADIANS(T267))*COS(RADIANS(AC267))))</f>
        <v>26.1130938725188</v>
      </c>
      <c r="AE267" s="0" t="n">
        <f aca="false">90-AD267</f>
        <v>63.8869061274812</v>
      </c>
      <c r="AF267" s="0" t="n">
        <f aca="false">IF(AE267&gt;85,0,IF(AE267&gt;5,58.1/TAN(RADIANS(AE267))-0.07/POWER(TAN(RADIANS(AE267)),3)+0.000086/POWER(TAN(RADIANS(AE267)),5),IF(AE267&gt;-0.575,1735+AE267*(-518.2+AE267*(103.4+AE267*(-12.79+AE267*0.711))),-20.772/TAN(RADIANS(AE267)))))/3600</f>
        <v>0.00790864456082558</v>
      </c>
      <c r="AG267" s="0" t="n">
        <f aca="false">AE267+AF267</f>
        <v>63.894814772042</v>
      </c>
      <c r="AH267" s="0" t="n">
        <f aca="false">IF(AC267&gt;0,MOD(DEGREES(ACOS(((SIN(RADIANS($B$2))*COS(RADIANS(AD267)))-SIN(RADIANS(T267)))/(COS(RADIANS($B$2))*SIN(RADIANS(AD267)))))+180,360),MOD(540-DEGREES(ACOS(((SIN(RADIANS($B$2))*COS(RADIANS(AD267)))-SIN(RADIANS(T267)))/(COS(RADIANS($B$2))*SIN(RADIANS(AD267))))),360))</f>
        <v>162.59249693265</v>
      </c>
    </row>
    <row r="268" customFormat="false" ht="15" hidden="false" customHeight="false" outlineLevel="0" collapsed="false">
      <c r="D268" s="4" t="n">
        <f aca="false">D267+1</f>
        <v>43732</v>
      </c>
      <c r="E268" s="5" t="n">
        <f aca="false">$B$5</f>
        <v>0.5</v>
      </c>
      <c r="F268" s="6" t="n">
        <f aca="false">D268+2415018.5+E268-$B$4/24</f>
        <v>2458751.25</v>
      </c>
      <c r="G268" s="7" t="n">
        <f aca="false">(F268-2451545)/36525</f>
        <v>0.197296372347707</v>
      </c>
      <c r="I268" s="0" t="n">
        <f aca="false">MOD(280.46646+G268*(36000.76983 + G268*0.0003032),360)</f>
        <v>183.287760986098</v>
      </c>
      <c r="J268" s="0" t="n">
        <f aca="false">357.52911+G268*(35999.05029 - 0.0001537*G268)</f>
        <v>7460.01113419677</v>
      </c>
      <c r="K268" s="0" t="n">
        <f aca="false">0.016708634-G268*(0.000042037+0.0000001267*G268)</f>
        <v>0.0167003353204893</v>
      </c>
      <c r="L268" s="0" t="n">
        <f aca="false">SIN(RADIANS(J268))*(1.914602-G268*(0.004817+0.000014*G268))+SIN(RADIANS(2*J268))*(0.019993-0.000101*G268)+SIN(RADIANS(3*J268))*0.000289</f>
        <v>-1.87756869490069</v>
      </c>
      <c r="M268" s="0" t="n">
        <f aca="false">I268+L268</f>
        <v>181.410192291197</v>
      </c>
      <c r="N268" s="0" t="n">
        <f aca="false">J268+L268</f>
        <v>7458.13356550187</v>
      </c>
      <c r="O268" s="0" t="n">
        <f aca="false">(1.000001018*(1-K268*K268))/(1+K268*COS(RADIANS(N268)))</f>
        <v>1.00316709783885</v>
      </c>
      <c r="P268" s="0" t="n">
        <f aca="false">M268-0.00569-0.00478*SIN(RADIANS(125.04-1934.136*G268))</f>
        <v>181.399853235457</v>
      </c>
      <c r="Q268" s="0" t="n">
        <f aca="false">23+(26+((21.448-G268*(46.815+G268*(0.00059-G268*0.001813))))/60)/60</f>
        <v>23.4367254336906</v>
      </c>
      <c r="R268" s="0" t="n">
        <f aca="false">Q268+0.00256*COS(RADIANS(125.04-1934.136*G268))</f>
        <v>23.4361303344412</v>
      </c>
      <c r="S268" s="0" t="n">
        <f aca="false">DEGREES(ATAN2(COS(RADIANS(P268)),COS(RADIANS(R268))*SIN(RADIANS(P268))))</f>
        <v>-178.715588627635</v>
      </c>
      <c r="T268" s="0" t="n">
        <f aca="false">DEGREES(ASIN(SIN(RADIANS(R268))*SIN(RADIANS(P268))))</f>
        <v>-0.556712156916525</v>
      </c>
      <c r="U268" s="0" t="n">
        <f aca="false">TAN(RADIANS(R268/2))*TAN(RADIANS(R268/2))</f>
        <v>0.0430225936309118</v>
      </c>
      <c r="V268" s="0" t="n">
        <f aca="false">4*DEGREES(U268*SIN(2*RADIANS(I268))-2*K268*SIN(RADIANS(J268))+4*K268*U268*SIN(RADIANS(J268))*COS(2*RADIANS(I268))-0.5*U268*U268*SIN(4*RADIANS(I268))-1.25*K268*K268*SIN(2*RADIANS(J268)))</f>
        <v>7.94796653070176</v>
      </c>
      <c r="W268" s="0" t="n">
        <f aca="false">DEGREES(ACOS(COS(RADIANS(90.833))/(COS(RADIANS($B$2))*COS(RADIANS(T268)))-TAN(RADIANS($B$2))*TAN(RADIANS(T268))))</f>
        <v>90.6599768046515</v>
      </c>
      <c r="X268" s="5" t="n">
        <f aca="false">(720-4*$B$3-V268+$B$4*60)/1440</f>
        <v>0.520775023242568</v>
      </c>
      <c r="Y268" s="5" t="n">
        <f aca="false">(X268*1440-W268*4)/1440</f>
        <v>0.268941754340759</v>
      </c>
      <c r="Z268" s="5" t="n">
        <f aca="false">(X268*1440+W268*4)/1440</f>
        <v>0.772608292144378</v>
      </c>
      <c r="AA268" s="0" t="n">
        <f aca="false">8*W268</f>
        <v>725.279814437212</v>
      </c>
      <c r="AB268" s="0" t="n">
        <f aca="false">MOD(E268*1440+V268+4*$B$3-60*$B$4,1440)</f>
        <v>690.083966530702</v>
      </c>
      <c r="AC268" s="0" t="n">
        <f aca="false">IF(AB268/4&lt;0,AB268/4+180,AB268/4-180)</f>
        <v>-7.47900836732458</v>
      </c>
      <c r="AD268" s="0" t="n">
        <f aca="false">DEGREES(ACOS(SIN(RADIANS($B$2))*SIN(RADIANS(T268))+COS(RADIANS($B$2))*COS(RADIANS(T268))*COS(RADIANS(AC268))))</f>
        <v>26.4647179164836</v>
      </c>
      <c r="AE268" s="0" t="n">
        <f aca="false">90-AD268</f>
        <v>63.5352820835164</v>
      </c>
      <c r="AF268" s="0" t="n">
        <f aca="false">IF(AE268&gt;85,0,IF(AE268&gt;5,58.1/TAN(RADIANS(AE268))-0.07/POWER(TAN(RADIANS(AE268)),3)+0.000086/POWER(TAN(RADIANS(AE268)),5),IF(AE268&gt;-0.575,1735+AE268*(-518.2+AE268*(103.4+AE268*(-12.79+AE268*0.711))),-20.772/TAN(RADIANS(AE268)))))/3600</f>
        <v>0.00803175030887162</v>
      </c>
      <c r="AG268" s="0" t="n">
        <f aca="false">AE268+AF268</f>
        <v>63.5433138338252</v>
      </c>
      <c r="AH268" s="0" t="n">
        <f aca="false">IF(AC268&gt;0,MOD(DEGREES(ACOS(((SIN(RADIANS($B$2))*COS(RADIANS(AD268)))-SIN(RADIANS(T268)))/(COS(RADIANS($B$2))*SIN(RADIANS(AD268)))))+180,360),MOD(540-DEGREES(ACOS(((SIN(RADIANS($B$2))*COS(RADIANS(AD268)))-SIN(RADIANS(T268)))/(COS(RADIANS($B$2))*SIN(RADIANS(AD268))))),360))</f>
        <v>163.018507324687</v>
      </c>
    </row>
    <row r="269" customFormat="false" ht="15" hidden="false" customHeight="false" outlineLevel="0" collapsed="false">
      <c r="D269" s="4" t="n">
        <f aca="false">D268+1</f>
        <v>43733</v>
      </c>
      <c r="E269" s="5" t="n">
        <f aca="false">$B$5</f>
        <v>0.5</v>
      </c>
      <c r="F269" s="6" t="n">
        <f aca="false">D269+2415018.5+E269-$B$4/24</f>
        <v>2458752.25</v>
      </c>
      <c r="G269" s="7" t="n">
        <f aca="false">(F269-2451545)/36525</f>
        <v>0.197323750855578</v>
      </c>
      <c r="I269" s="0" t="n">
        <f aca="false">MOD(280.46646+G269*(36000.76983 + G269*0.0003032),360)</f>
        <v>184.273408349538</v>
      </c>
      <c r="J269" s="0" t="n">
        <f aca="false">357.52911+G269*(35999.05029 - 0.0001537*G269)</f>
        <v>7460.99673447683</v>
      </c>
      <c r="K269" s="0" t="n">
        <f aca="false">0.016708634-G269*(0.000042037+0.0000001267*G269)</f>
        <v>0.0167003341682101</v>
      </c>
      <c r="L269" s="0" t="n">
        <f aca="false">SIN(RADIANS(J269))*(1.914602-G269*(0.004817+0.000014*G269))+SIN(RADIANS(2*J269))*(0.019993-0.000101*G269)+SIN(RADIANS(3*J269))*0.000289</f>
        <v>-1.88364200099228</v>
      </c>
      <c r="M269" s="0" t="n">
        <f aca="false">I269+L269</f>
        <v>182.389766348546</v>
      </c>
      <c r="N269" s="0" t="n">
        <f aca="false">J269+L269</f>
        <v>7459.11309247584</v>
      </c>
      <c r="O269" s="0" t="n">
        <f aca="false">(1.000001018*(1-K269*K269))/(1+K269*COS(RADIANS(N269)))</f>
        <v>1.00288542751142</v>
      </c>
      <c r="P269" s="0" t="n">
        <f aca="false">M269-0.00569-0.00478*SIN(RADIANS(125.04-1934.136*G269))</f>
        <v>182.379426267836</v>
      </c>
      <c r="Q269" s="0" t="n">
        <f aca="false">23+(26+((21.448-G269*(46.815+G269*(0.00059-G269*0.001813))))/60)/60</f>
        <v>23.4367250776557</v>
      </c>
      <c r="R269" s="0" t="n">
        <f aca="false">Q269+0.00256*COS(RADIANS(125.04-1934.136*G269))</f>
        <v>23.4361322798422</v>
      </c>
      <c r="S269" s="0" t="n">
        <f aca="false">DEGREES(ATAN2(COS(RADIANS(P269)),COS(RADIANS(R269))*SIN(RADIANS(P269))))</f>
        <v>-177.816668408553</v>
      </c>
      <c r="T269" s="0" t="n">
        <f aca="false">DEGREES(ASIN(SIN(RADIANS(R269))*SIN(RADIANS(P269))))</f>
        <v>-0.946132053897072</v>
      </c>
      <c r="U269" s="0" t="n">
        <f aca="false">TAN(RADIANS(R269/2))*TAN(RADIANS(R269/2))</f>
        <v>0.0430226009765331</v>
      </c>
      <c r="V269" s="0" t="n">
        <f aca="false">4*DEGREES(U269*SIN(2*RADIANS(I269))-2*K269*SIN(RADIANS(J269))+4*K269*U269*SIN(RADIANS(J269))*COS(2*RADIANS(I269))-0.5*U269*U269*SIN(4*RADIANS(I269))-1.25*K269*K269*SIN(2*RADIANS(J269)))</f>
        <v>8.29556515986113</v>
      </c>
      <c r="W269" s="0" t="n">
        <f aca="false">DEGREES(ACOS(COS(RADIANS(90.833))/(COS(RADIANS($B$2))*COS(RADIANS(T269)))-TAN(RADIANS($B$2))*TAN(RADIANS(T269))))</f>
        <v>90.4792717044264</v>
      </c>
      <c r="X269" s="5" t="n">
        <f aca="false">(720-4*$B$3-V269+$B$4*60)/1440</f>
        <v>0.520533635305652</v>
      </c>
      <c r="Y269" s="5" t="n">
        <f aca="false">(X269*1440-W269*4)/1440</f>
        <v>0.269202325015579</v>
      </c>
      <c r="Z269" s="5" t="n">
        <f aca="false">(X269*1440+W269*4)/1440</f>
        <v>0.771864945595725</v>
      </c>
      <c r="AA269" s="0" t="n">
        <f aca="false">8*W269</f>
        <v>723.834173635411</v>
      </c>
      <c r="AB269" s="0" t="n">
        <f aca="false">MOD(E269*1440+V269+4*$B$3-60*$B$4,1440)</f>
        <v>690.431565159861</v>
      </c>
      <c r="AC269" s="0" t="n">
        <f aca="false">IF(AB269/4&lt;0,AB269/4+180,AB269/4-180)</f>
        <v>-7.39210871003473</v>
      </c>
      <c r="AD269" s="0" t="n">
        <f aca="false">DEGREES(ACOS(SIN(RADIANS($B$2))*SIN(RADIANS(T269))+COS(RADIANS($B$2))*COS(RADIANS(T269))*COS(RADIANS(AC269))))</f>
        <v>26.8178088060222</v>
      </c>
      <c r="AE269" s="0" t="n">
        <f aca="false">90-AD269</f>
        <v>63.1821911939778</v>
      </c>
      <c r="AF269" s="0" t="n">
        <f aca="false">IF(AE269&gt;85,0,IF(AE269&gt;5,58.1/TAN(RADIANS(AE269))-0.07/POWER(TAN(RADIANS(AE269)),3)+0.000086/POWER(TAN(RADIANS(AE269)),5),IF(AE269&gt;-0.575,1735+AE269*(-518.2+AE269*(103.4+AE269*(-12.79+AE269*0.711))),-20.772/TAN(RADIANS(AE269)))))/3600</f>
        <v>0.00815612543428539</v>
      </c>
      <c r="AG269" s="0" t="n">
        <f aca="false">AE269+AF269</f>
        <v>63.1903473194121</v>
      </c>
      <c r="AH269" s="0" t="n">
        <f aca="false">IF(AC269&gt;0,MOD(DEGREES(ACOS(((SIN(RADIANS($B$2))*COS(RADIANS(AD269)))-SIN(RADIANS(T269)))/(COS(RADIANS($B$2))*SIN(RADIANS(AD269)))))+180,360),MOD(540-DEGREES(ACOS(((SIN(RADIANS($B$2))*COS(RADIANS(AD269)))-SIN(RADIANS(T269)))/(COS(RADIANS($B$2))*SIN(RADIANS(AD269))))),360))</f>
        <v>163.432895571464</v>
      </c>
    </row>
    <row r="270" customFormat="false" ht="15" hidden="false" customHeight="false" outlineLevel="0" collapsed="false">
      <c r="D270" s="4" t="n">
        <f aca="false">D269+1</f>
        <v>43734</v>
      </c>
      <c r="E270" s="5" t="n">
        <f aca="false">$B$5</f>
        <v>0.5</v>
      </c>
      <c r="F270" s="6" t="n">
        <f aca="false">D270+2415018.5+E270-$B$4/24</f>
        <v>2458753.25</v>
      </c>
      <c r="G270" s="7" t="n">
        <f aca="false">(F270-2451545)/36525</f>
        <v>0.19735112936345</v>
      </c>
      <c r="I270" s="0" t="n">
        <f aca="false">MOD(280.46646+G270*(36000.76983 + G270*0.0003032),360)</f>
        <v>185.259055712979</v>
      </c>
      <c r="J270" s="0" t="n">
        <f aca="false">357.52911+G270*(35999.05029 - 0.0001537*G270)</f>
        <v>7461.9823347569</v>
      </c>
      <c r="K270" s="0" t="n">
        <f aca="false">0.016708634-G270*(0.000042037+0.0000001267*G270)</f>
        <v>0.0167003330159307</v>
      </c>
      <c r="L270" s="0" t="n">
        <f aca="false">SIN(RADIANS(J270))*(1.914602-G270*(0.004817+0.000014*G270))+SIN(RADIANS(2*J270))*(0.019993-0.000101*G270)+SIN(RADIANS(3*J270))*0.000289</f>
        <v>-1.88916402528873</v>
      </c>
      <c r="M270" s="0" t="n">
        <f aca="false">I270+L270</f>
        <v>183.36989168769</v>
      </c>
      <c r="N270" s="0" t="n">
        <f aca="false">J270+L270</f>
        <v>7460.09317073161</v>
      </c>
      <c r="O270" s="0" t="n">
        <f aca="false">(1.000001018*(1-K270*K270))/(1+K270*COS(RADIANS(N270)))</f>
        <v>1.0026028292661</v>
      </c>
      <c r="P270" s="0" t="n">
        <f aca="false">M270-0.00569-0.00478*SIN(RADIANS(125.04-1934.136*G270))</f>
        <v>183.359550585983</v>
      </c>
      <c r="Q270" s="0" t="n">
        <f aca="false">23+(26+((21.448-G270*(46.815+G270*(0.00059-G270*0.001813))))/60)/60</f>
        <v>23.4367247216209</v>
      </c>
      <c r="R270" s="0" t="n">
        <f aca="false">Q270+0.00256*COS(RADIANS(125.04-1934.136*G270))</f>
        <v>23.4361342257496</v>
      </c>
      <c r="S270" s="0" t="n">
        <f aca="false">DEGREES(ATAN2(COS(RADIANS(P270)),COS(RADIANS(R270))*SIN(RADIANS(P270))))</f>
        <v>-176.917040379747</v>
      </c>
      <c r="T270" s="0" t="n">
        <f aca="false">DEGREES(ASIN(SIN(RADIANS(R270))*SIN(RADIANS(P270))))</f>
        <v>-1.33553806157705</v>
      </c>
      <c r="U270" s="0" t="n">
        <f aca="false">TAN(RADIANS(R270/2))*TAN(RADIANS(R270/2))</f>
        <v>0.0430226083240671</v>
      </c>
      <c r="V270" s="0" t="n">
        <f aca="false">4*DEGREES(U270*SIN(2*RADIANS(I270))-2*K270*SIN(RADIANS(J270))+4*K270*U270*SIN(RADIANS(J270))*COS(2*RADIANS(I270))-0.5*U270*U270*SIN(4*RADIANS(I270))-1.25*K270*K270*SIN(2*RADIANS(J270)))</f>
        <v>8.64048640495182</v>
      </c>
      <c r="W270" s="0" t="n">
        <f aca="false">DEGREES(ACOS(COS(RADIANS(90.833))/(COS(RADIANS($B$2))*COS(RADIANS(T270)))-TAN(RADIANS($B$2))*TAN(RADIANS(T270))))</f>
        <v>90.2985796800154</v>
      </c>
      <c r="X270" s="5" t="n">
        <f aca="false">(720-4*$B$3-V270+$B$4*60)/1440</f>
        <v>0.520294106663228</v>
      </c>
      <c r="Y270" s="5" t="n">
        <f aca="false">(X270*1440-W270*4)/1440</f>
        <v>0.269464718663185</v>
      </c>
      <c r="Z270" s="5" t="n">
        <f aca="false">(X270*1440+W270*4)/1440</f>
        <v>0.771123494663271</v>
      </c>
      <c r="AA270" s="0" t="n">
        <f aca="false">8*W270</f>
        <v>722.388637440124</v>
      </c>
      <c r="AB270" s="0" t="n">
        <f aca="false">MOD(E270*1440+V270+4*$B$3-60*$B$4,1440)</f>
        <v>690.776486404952</v>
      </c>
      <c r="AC270" s="0" t="n">
        <f aca="false">IF(AB270/4&lt;0,AB270/4+180,AB270/4-180)</f>
        <v>-7.30587839876205</v>
      </c>
      <c r="AD270" s="0" t="n">
        <f aca="false">DEGREES(ACOS(SIN(RADIANS($B$2))*SIN(RADIANS(T270))+COS(RADIANS($B$2))*COS(RADIANS(T270))*COS(RADIANS(AC270))))</f>
        <v>27.1722399085369</v>
      </c>
      <c r="AE270" s="0" t="n">
        <f aca="false">90-AD270</f>
        <v>62.8277600914631</v>
      </c>
      <c r="AF270" s="0" t="n">
        <f aca="false">IF(AE270&gt;85,0,IF(AE270&gt;5,58.1/TAN(RADIANS(AE270))-0.07/POWER(TAN(RADIANS(AE270)),3)+0.000086/POWER(TAN(RADIANS(AE270)),5),IF(AE270&gt;-0.575,1735+AE270*(-518.2+AE270*(103.4+AE270*(-12.79+AE270*0.711))),-20.772/TAN(RADIANS(AE270)))))/3600</f>
        <v>0.0082817509170739</v>
      </c>
      <c r="AG270" s="0" t="n">
        <f aca="false">AE270+AF270</f>
        <v>62.8360418423802</v>
      </c>
      <c r="AH270" s="0" t="n">
        <f aca="false">IF(AC270&gt;0,MOD(DEGREES(ACOS(((SIN(RADIANS($B$2))*COS(RADIANS(AD270)))-SIN(RADIANS(T270)))/(COS(RADIANS($B$2))*SIN(RADIANS(AD270)))))+180,360),MOD(540-DEGREES(ACOS(((SIN(RADIANS($B$2))*COS(RADIANS(AD270)))-SIN(RADIANS(T270)))/(COS(RADIANS($B$2))*SIN(RADIANS(AD270))))),360))</f>
        <v>163.835820227045</v>
      </c>
    </row>
    <row r="271" customFormat="false" ht="15" hidden="false" customHeight="false" outlineLevel="0" collapsed="false">
      <c r="D271" s="4" t="n">
        <f aca="false">D270+1</f>
        <v>43735</v>
      </c>
      <c r="E271" s="5" t="n">
        <f aca="false">$B$5</f>
        <v>0.5</v>
      </c>
      <c r="F271" s="6" t="n">
        <f aca="false">D271+2415018.5+E271-$B$4/24</f>
        <v>2458754.25</v>
      </c>
      <c r="G271" s="7" t="n">
        <f aca="false">(F271-2451545)/36525</f>
        <v>0.197378507871321</v>
      </c>
      <c r="I271" s="0" t="n">
        <f aca="false">MOD(280.46646+G271*(36000.76983 + G271*0.0003032),360)</f>
        <v>186.244703076421</v>
      </c>
      <c r="J271" s="0" t="n">
        <f aca="false">357.52911+G271*(35999.05029 - 0.0001537*G271)</f>
        <v>7462.96793503696</v>
      </c>
      <c r="K271" s="0" t="n">
        <f aca="false">0.016708634-G271*(0.000042037+0.0000001267*G271)</f>
        <v>0.0167003318636511</v>
      </c>
      <c r="L271" s="0" t="n">
        <f aca="false">SIN(RADIANS(J271))*(1.914602-G271*(0.004817+0.000014*G271))+SIN(RADIANS(2*J271))*(0.019993-0.000101*G271)+SIN(RADIANS(3*J271))*0.000289</f>
        <v>-1.8941325659255</v>
      </c>
      <c r="M271" s="0" t="n">
        <f aca="false">I271+L271</f>
        <v>184.350570510495</v>
      </c>
      <c r="N271" s="0" t="n">
        <f aca="false">J271+L271</f>
        <v>7461.07380247103</v>
      </c>
      <c r="O271" s="0" t="n">
        <f aca="false">(1.000001018*(1-K271*K271))/(1+K271*COS(RADIANS(N271)))</f>
        <v>1.00231938528957</v>
      </c>
      <c r="P271" s="0" t="n">
        <f aca="false">M271-0.00569-0.00478*SIN(RADIANS(125.04-1934.136*G271))</f>
        <v>184.340228391763</v>
      </c>
      <c r="Q271" s="0" t="n">
        <f aca="false">23+(26+((21.448-G271*(46.815+G271*(0.00059-G271*0.001813))))/60)/60</f>
        <v>23.436724365586</v>
      </c>
      <c r="R271" s="0" t="n">
        <f aca="false">Q271+0.00256*COS(RADIANS(125.04-1934.136*G271))</f>
        <v>23.4361361721614</v>
      </c>
      <c r="S271" s="0" t="n">
        <f aca="false">DEGREES(ATAN2(COS(RADIANS(P271)),COS(RADIANS(R271))*SIN(RADIANS(P271))))</f>
        <v>-176.016619080338</v>
      </c>
      <c r="T271" s="0" t="n">
        <f aca="false">DEGREES(ASIN(SIN(RADIANS(R271))*SIN(RADIANS(P271))))</f>
        <v>-1.72483449858786</v>
      </c>
      <c r="U271" s="0" t="n">
        <f aca="false">TAN(RADIANS(R271/2))*TAN(RADIANS(R271/2))</f>
        <v>0.0430226156735063</v>
      </c>
      <c r="V271" s="0" t="n">
        <f aca="false">4*DEGREES(U271*SIN(2*RADIANS(I271))-2*K271*SIN(RADIANS(J271))+4*K271*U271*SIN(RADIANS(J271))*COS(2*RADIANS(I271))-0.5*U271*U271*SIN(4*RADIANS(I271))-1.25*K271*K271*SIN(2*RADIANS(J271)))</f>
        <v>8.98238936977289</v>
      </c>
      <c r="W271" s="0" t="n">
        <f aca="false">DEGREES(ACOS(COS(RADIANS(90.833))/(COS(RADIANS($B$2))*COS(RADIANS(T271)))-TAN(RADIANS($B$2))*TAN(RADIANS(T271))))</f>
        <v>90.1179266423562</v>
      </c>
      <c r="X271" s="5" t="n">
        <f aca="false">(720-4*$B$3-V271+$B$4*60)/1440</f>
        <v>0.520056674048769</v>
      </c>
      <c r="Y271" s="5" t="n">
        <f aca="false">(X271*1440-W271*4)/1440</f>
        <v>0.269729100042224</v>
      </c>
      <c r="Z271" s="5" t="n">
        <f aca="false">(X271*1440+W271*4)/1440</f>
        <v>0.770384248055314</v>
      </c>
      <c r="AA271" s="0" t="n">
        <f aca="false">8*W271</f>
        <v>720.94341313885</v>
      </c>
      <c r="AB271" s="0" t="n">
        <f aca="false">MOD(E271*1440+V271+4*$B$3-60*$B$4,1440)</f>
        <v>691.118389369773</v>
      </c>
      <c r="AC271" s="0" t="n">
        <f aca="false">IF(AB271/4&lt;0,AB271/4+180,AB271/4-180)</f>
        <v>-7.22040265755675</v>
      </c>
      <c r="AD271" s="0" t="n">
        <f aca="false">DEGREES(ACOS(SIN(RADIANS($B$2))*SIN(RADIANS(T271))+COS(RADIANS($B$2))*COS(RADIANS(T271))*COS(RADIANS(AC271))))</f>
        <v>27.5278842541771</v>
      </c>
      <c r="AE271" s="0" t="n">
        <f aca="false">90-AD271</f>
        <v>62.4721157458229</v>
      </c>
      <c r="AF271" s="0" t="n">
        <f aca="false">IF(AE271&gt;85,0,IF(AE271&gt;5,58.1/TAN(RADIANS(AE271))-0.07/POWER(TAN(RADIANS(AE271)),3)+0.000086/POWER(TAN(RADIANS(AE271)),5),IF(AE271&gt;-0.575,1735+AE271*(-518.2+AE271*(103.4+AE271*(-12.79+AE271*0.711))),-20.772/TAN(RADIANS(AE271)))))/3600</f>
        <v>0.00840860724242838</v>
      </c>
      <c r="AG271" s="0" t="n">
        <f aca="false">AE271+AF271</f>
        <v>62.4805243530653</v>
      </c>
      <c r="AH271" s="0" t="n">
        <f aca="false">IF(AC271&gt;0,MOD(DEGREES(ACOS(((SIN(RADIANS($B$2))*COS(RADIANS(AD271)))-SIN(RADIANS(T271)))/(COS(RADIANS($B$2))*SIN(RADIANS(AD271)))))+180,360),MOD(540-DEGREES(ACOS(((SIN(RADIANS($B$2))*COS(RADIANS(AD271)))-SIN(RADIANS(T271)))/(COS(RADIANS($B$2))*SIN(RADIANS(AD271))))),360))</f>
        <v>164.227438543255</v>
      </c>
    </row>
    <row r="272" customFormat="false" ht="15" hidden="false" customHeight="false" outlineLevel="0" collapsed="false">
      <c r="D272" s="4" t="n">
        <f aca="false">D271+1</f>
        <v>43736</v>
      </c>
      <c r="E272" s="5" t="n">
        <f aca="false">$B$5</f>
        <v>0.5</v>
      </c>
      <c r="F272" s="6" t="n">
        <f aca="false">D272+2415018.5+E272-$B$4/24</f>
        <v>2458755.25</v>
      </c>
      <c r="G272" s="7" t="n">
        <f aca="false">(F272-2451545)/36525</f>
        <v>0.197405886379192</v>
      </c>
      <c r="I272" s="0" t="n">
        <f aca="false">MOD(280.46646+G272*(36000.76983 + G272*0.0003032),360)</f>
        <v>187.230350439861</v>
      </c>
      <c r="J272" s="0" t="n">
        <f aca="false">357.52911+G272*(35999.05029 - 0.0001537*G272)</f>
        <v>7463.95353531702</v>
      </c>
      <c r="K272" s="0" t="n">
        <f aca="false">0.016708634-G272*(0.000042037+0.0000001267*G272)</f>
        <v>0.0167003307113713</v>
      </c>
      <c r="L272" s="0" t="n">
        <f aca="false">SIN(RADIANS(J272))*(1.914602-G272*(0.004817+0.000014*G272))+SIN(RADIANS(2*J272))*(0.019993-0.000101*G272)+SIN(RADIANS(3*J272))*0.000289</f>
        <v>-1.89854557735584</v>
      </c>
      <c r="M272" s="0" t="n">
        <f aca="false">I272+L272</f>
        <v>185.331804862506</v>
      </c>
      <c r="N272" s="0" t="n">
        <f aca="false">J272+L272</f>
        <v>7462.05498973967</v>
      </c>
      <c r="O272" s="0" t="n">
        <f aca="false">(1.000001018*(1-K272*K272))/(1+K272*COS(RADIANS(N272)))</f>
        <v>1.00203517815453</v>
      </c>
      <c r="P272" s="0" t="n">
        <f aca="false">M272-0.00569-0.00478*SIN(RADIANS(125.04-1934.136*G272))</f>
        <v>185.321461730723</v>
      </c>
      <c r="Q272" s="0" t="n">
        <f aca="false">23+(26+((21.448-G272*(46.815+G272*(0.00059-G272*0.001813))))/60)/60</f>
        <v>23.4367240095512</v>
      </c>
      <c r="R272" s="0" t="n">
        <f aca="false">Q272+0.00256*COS(RADIANS(125.04-1934.136*G272))</f>
        <v>23.4361381190756</v>
      </c>
      <c r="S272" s="0" t="n">
        <f aca="false">DEGREES(ATAN2(COS(RADIANS(P272)),COS(RADIANS(R272))*SIN(RADIANS(P272))))</f>
        <v>-175.115319085413</v>
      </c>
      <c r="T272" s="0" t="n">
        <f aca="false">DEGREES(ASIN(SIN(RADIANS(R272))*SIN(RADIANS(P272))))</f>
        <v>-2.11392525211587</v>
      </c>
      <c r="U272" s="0" t="n">
        <f aca="false">TAN(RADIANS(R272/2))*TAN(RADIANS(R272/2))</f>
        <v>0.0430226230248432</v>
      </c>
      <c r="V272" s="0" t="n">
        <f aca="false">4*DEGREES(U272*SIN(2*RADIANS(I272))-2*K272*SIN(RADIANS(J272))+4*K272*U272*SIN(RADIANS(J272))*COS(2*RADIANS(I272))-0.5*U272*U272*SIN(4*RADIANS(I272))-1.25*K272*K272*SIN(2*RADIANS(J272)))</f>
        <v>9.32093224656004</v>
      </c>
      <c r="W272" s="0" t="n">
        <f aca="false">DEGREES(ACOS(COS(RADIANS(90.833))/(COS(RADIANS($B$2))*COS(RADIANS(T272)))-TAN(RADIANS($B$2))*TAN(RADIANS(T272))))</f>
        <v>89.9373387346476</v>
      </c>
      <c r="X272" s="5" t="n">
        <f aca="false">(720-4*$B$3-V272+$B$4*60)/1440</f>
        <v>0.519821574828778</v>
      </c>
      <c r="Y272" s="5" t="n">
        <f aca="false">(X272*1440-W272*4)/1440</f>
        <v>0.269995633899201</v>
      </c>
      <c r="Z272" s="5" t="n">
        <f aca="false">(X272*1440+W272*4)/1440</f>
        <v>0.769647515758355</v>
      </c>
      <c r="AA272" s="0" t="n">
        <f aca="false">8*W272</f>
        <v>719.498709877181</v>
      </c>
      <c r="AB272" s="0" t="n">
        <f aca="false">MOD(E272*1440+V272+4*$B$3-60*$B$4,1440)</f>
        <v>691.45693224656</v>
      </c>
      <c r="AC272" s="0" t="n">
        <f aca="false">IF(AB272/4&lt;0,AB272/4+180,AB272/4-180)</f>
        <v>-7.13576693836001</v>
      </c>
      <c r="AD272" s="0" t="n">
        <f aca="false">DEGREES(ACOS(SIN(RADIANS($B$2))*SIN(RADIANS(T272))+COS(RADIANS($B$2))*COS(RADIANS(T272))*COS(RADIANS(AC272))))</f>
        <v>27.8846145684096</v>
      </c>
      <c r="AE272" s="0" t="n">
        <f aca="false">90-AD272</f>
        <v>62.1153854315904</v>
      </c>
      <c r="AF272" s="0" t="n">
        <f aca="false">IF(AE272&gt;85,0,IF(AE272&gt;5,58.1/TAN(RADIANS(AE272))-0.07/POWER(TAN(RADIANS(AE272)),3)+0.000086/POWER(TAN(RADIANS(AE272)),5),IF(AE272&gt;-0.575,1735+AE272*(-518.2+AE272*(103.4+AE272*(-12.79+AE272*0.711))),-20.772/TAN(RADIANS(AE272)))))/3600</f>
        <v>0.00853667436295987</v>
      </c>
      <c r="AG272" s="0" t="n">
        <f aca="false">AE272+AF272</f>
        <v>62.1239221059534</v>
      </c>
      <c r="AH272" s="0" t="n">
        <f aca="false">IF(AC272&gt;0,MOD(DEGREES(ACOS(((SIN(RADIANS($B$2))*COS(RADIANS(AD272)))-SIN(RADIANS(T272)))/(COS(RADIANS($B$2))*SIN(RADIANS(AD272)))))+180,360),MOD(540-DEGREES(ACOS(((SIN(RADIANS($B$2))*COS(RADIANS(AD272)))-SIN(RADIANS(T272)))/(COS(RADIANS($B$2))*SIN(RADIANS(AD272))))),360))</f>
        <v>164.607906232516</v>
      </c>
    </row>
    <row r="273" customFormat="false" ht="15" hidden="false" customHeight="false" outlineLevel="0" collapsed="false">
      <c r="D273" s="4" t="n">
        <f aca="false">D272+1</f>
        <v>43737</v>
      </c>
      <c r="E273" s="5" t="n">
        <f aca="false">$B$5</f>
        <v>0.5</v>
      </c>
      <c r="F273" s="6" t="n">
        <f aca="false">D273+2415018.5+E273-$B$4/24</f>
        <v>2458756.25</v>
      </c>
      <c r="G273" s="7" t="n">
        <f aca="false">(F273-2451545)/36525</f>
        <v>0.197433264887064</v>
      </c>
      <c r="I273" s="0" t="n">
        <f aca="false">MOD(280.46646+G273*(36000.76983 + G273*0.0003032),360)</f>
        <v>188.215997803301</v>
      </c>
      <c r="J273" s="0" t="n">
        <f aca="false">357.52911+G273*(35999.05029 - 0.0001537*G273)</f>
        <v>7464.93913559709</v>
      </c>
      <c r="K273" s="0" t="n">
        <f aca="false">0.016708634-G273*(0.000042037+0.0000001267*G273)</f>
        <v>0.0167003295590914</v>
      </c>
      <c r="L273" s="0" t="n">
        <f aca="false">SIN(RADIANS(J273))*(1.914602-G273*(0.004817+0.000014*G273))+SIN(RADIANS(2*J273))*(0.019993-0.000101*G273)+SIN(RADIANS(3*J273))*0.000289</f>
        <v>-1.90240117161714</v>
      </c>
      <c r="M273" s="0" t="n">
        <f aca="false">I273+L273</f>
        <v>186.313596631684</v>
      </c>
      <c r="N273" s="0" t="n">
        <f aca="false">J273+L273</f>
        <v>7463.03673442547</v>
      </c>
      <c r="O273" s="0" t="n">
        <f aca="false">(1.000001018*(1-K273*K273))/(1+K273*COS(RADIANS(N273)))</f>
        <v>1.00175029079715</v>
      </c>
      <c r="P273" s="0" t="n">
        <f aca="false">M273-0.00569-0.00478*SIN(RADIANS(125.04-1934.136*G273))</f>
        <v>186.303252490825</v>
      </c>
      <c r="Q273" s="0" t="n">
        <f aca="false">23+(26+((21.448-G273*(46.815+G273*(0.00059-G273*0.001813))))/60)/60</f>
        <v>23.4367236535164</v>
      </c>
      <c r="R273" s="0" t="n">
        <f aca="false">Q273+0.00256*COS(RADIANS(125.04-1934.136*G273))</f>
        <v>23.4361400664902</v>
      </c>
      <c r="S273" s="0" t="n">
        <f aca="false">DEGREES(ATAN2(COS(RADIANS(P273)),COS(RADIANS(R273))*SIN(RADIANS(P273))))</f>
        <v>-174.213055058544</v>
      </c>
      <c r="T273" s="0" t="n">
        <f aca="false">DEGREES(ASIN(SIN(RADIANS(R273))*SIN(RADIANS(P273))))</f>
        <v>-2.50271376352652</v>
      </c>
      <c r="U273" s="0" t="n">
        <f aca="false">TAN(RADIANS(R273/2))*TAN(RADIANS(R273/2))</f>
        <v>0.0430226303780705</v>
      </c>
      <c r="V273" s="0" t="n">
        <f aca="false">4*DEGREES(U273*SIN(2*RADIANS(I273))-2*K273*SIN(RADIANS(J273))+4*K273*U273*SIN(RADIANS(J273))*COS(2*RADIANS(I273))-0.5*U273*U273*SIN(4*RADIANS(I273))-1.25*K273*K273*SIN(2*RADIANS(J273)))</f>
        <v>9.65577249453852</v>
      </c>
      <c r="W273" s="0" t="n">
        <f aca="false">DEGREES(ACOS(COS(RADIANS(90.833))/(COS(RADIANS($B$2))*COS(RADIANS(T273)))-TAN(RADIANS($B$2))*TAN(RADIANS(T273))))</f>
        <v>89.75684237678</v>
      </c>
      <c r="X273" s="5" t="n">
        <f aca="false">(720-4*$B$3-V273+$B$4*60)/1440</f>
        <v>0.519589046878793</v>
      </c>
      <c r="Y273" s="5" t="n">
        <f aca="false">(X273*1440-W273*4)/1440</f>
        <v>0.270264484721071</v>
      </c>
      <c r="Z273" s="5" t="n">
        <f aca="false">(X273*1440+W273*4)/1440</f>
        <v>0.768913609036515</v>
      </c>
      <c r="AA273" s="0" t="n">
        <f aca="false">8*W273</f>
        <v>718.05473901424</v>
      </c>
      <c r="AB273" s="0" t="n">
        <f aca="false">MOD(E273*1440+V273+4*$B$3-60*$B$4,1440)</f>
        <v>691.791772494539</v>
      </c>
      <c r="AC273" s="0" t="n">
        <f aca="false">IF(AB273/4&lt;0,AB273/4+180,AB273/4-180)</f>
        <v>-7.05205687636538</v>
      </c>
      <c r="AD273" s="0" t="n">
        <f aca="false">DEGREES(ACOS(SIN(RADIANS($B$2))*SIN(RADIANS(T273))+COS(RADIANS($B$2))*COS(RADIANS(T273))*COS(RADIANS(AC273))))</f>
        <v>28.2423033020731</v>
      </c>
      <c r="AE273" s="0" t="n">
        <f aca="false">90-AD273</f>
        <v>61.7576966979269</v>
      </c>
      <c r="AF273" s="0" t="n">
        <f aca="false">IF(AE273&gt;85,0,IF(AE273&gt;5,58.1/TAN(RADIANS(AE273))-0.07/POWER(TAN(RADIANS(AE273)),3)+0.000086/POWER(TAN(RADIANS(AE273)),5),IF(AE273&gt;-0.575,1735+AE273*(-518.2+AE273*(103.4+AE273*(-12.79+AE273*0.711))),-20.772/TAN(RADIANS(AE273)))))/3600</f>
        <v>0.00866593165857818</v>
      </c>
      <c r="AG273" s="0" t="n">
        <f aca="false">AE273+AF273</f>
        <v>61.7663626295855</v>
      </c>
      <c r="AH273" s="0" t="n">
        <f aca="false">IF(AC273&gt;0,MOD(DEGREES(ACOS(((SIN(RADIANS($B$2))*COS(RADIANS(AD273)))-SIN(RADIANS(T273)))/(COS(RADIANS($B$2))*SIN(RADIANS(AD273)))))+180,360),MOD(540-DEGREES(ACOS(((SIN(RADIANS($B$2))*COS(RADIANS(AD273)))-SIN(RADIANS(T273)))/(COS(RADIANS($B$2))*SIN(RADIANS(AD273))))),360))</f>
        <v>164.977377265828</v>
      </c>
    </row>
    <row r="274" customFormat="false" ht="15" hidden="false" customHeight="false" outlineLevel="0" collapsed="false">
      <c r="D274" s="4" t="n">
        <f aca="false">D273+1</f>
        <v>43738</v>
      </c>
      <c r="E274" s="5" t="n">
        <f aca="false">$B$5</f>
        <v>0.5</v>
      </c>
      <c r="F274" s="6" t="n">
        <f aca="false">D274+2415018.5+E274-$B$4/24</f>
        <v>2458757.25</v>
      </c>
      <c r="G274" s="7" t="n">
        <f aca="false">(F274-2451545)/36525</f>
        <v>0.197460643394935</v>
      </c>
      <c r="I274" s="0" t="n">
        <f aca="false">MOD(280.46646+G274*(36000.76983 + G274*0.0003032),360)</f>
        <v>189.201645166744</v>
      </c>
      <c r="J274" s="0" t="n">
        <f aca="false">357.52911+G274*(35999.05029 - 0.0001537*G274)</f>
        <v>7465.92473587715</v>
      </c>
      <c r="K274" s="0" t="n">
        <f aca="false">0.016708634-G274*(0.000042037+0.0000001267*G274)</f>
        <v>0.0167003284068112</v>
      </c>
      <c r="L274" s="0" t="n">
        <f aca="false">SIN(RADIANS(J274))*(1.914602-G274*(0.004817+0.000014*G274))+SIN(RADIANS(2*J274))*(0.019993-0.000101*G274)+SIN(RADIANS(3*J274))*0.000289</f>
        <v>-1.90569761956105</v>
      </c>
      <c r="M274" s="0" t="n">
        <f aca="false">I274+L274</f>
        <v>187.295947547183</v>
      </c>
      <c r="N274" s="0" t="n">
        <f aca="false">J274+L274</f>
        <v>7464.01903825759</v>
      </c>
      <c r="O274" s="0" t="n">
        <f aca="false">(1.000001018*(1-K274*K274))/(1+K274*COS(RADIANS(N274)))</f>
        <v>1.00146480649412</v>
      </c>
      <c r="P274" s="0" t="n">
        <f aca="false">M274-0.00569-0.00478*SIN(RADIANS(125.04-1934.136*G274))</f>
        <v>187.285602401223</v>
      </c>
      <c r="Q274" s="0" t="n">
        <f aca="false">23+(26+((21.448-G274*(46.815+G274*(0.00059-G274*0.001813))))/60)/60</f>
        <v>23.4367232974815</v>
      </c>
      <c r="R274" s="0" t="n">
        <f aca="false">Q274+0.00256*COS(RADIANS(125.04-1934.136*G274))</f>
        <v>23.4361420144033</v>
      </c>
      <c r="S274" s="0" t="n">
        <f aca="false">DEGREES(ATAN2(COS(RADIANS(P274)),COS(RADIANS(R274))*SIN(RADIANS(P274))))</f>
        <v>-173.309741805327</v>
      </c>
      <c r="T274" s="0" t="n">
        <f aca="false">DEGREES(ASIN(SIN(RADIANS(R274))*SIN(RADIANS(P274))))</f>
        <v>-2.89110301441175</v>
      </c>
      <c r="U274" s="0" t="n">
        <f aca="false">TAN(RADIANS(R274/2))*TAN(RADIANS(R274/2))</f>
        <v>0.0430226377331806</v>
      </c>
      <c r="V274" s="0" t="n">
        <f aca="false">4*DEGREES(U274*SIN(2*RADIANS(I274))-2*K274*SIN(RADIANS(J274))+4*K274*U274*SIN(RADIANS(J274))*COS(2*RADIANS(I274))-0.5*U274*U274*SIN(4*RADIANS(I274))-1.25*K274*K274*SIN(2*RADIANS(J274)))</f>
        <v>9.98656703046845</v>
      </c>
      <c r="W274" s="0" t="n">
        <f aca="false">DEGREES(ACOS(COS(RADIANS(90.833))/(COS(RADIANS($B$2))*COS(RADIANS(T274)))-TAN(RADIANS($B$2))*TAN(RADIANS(T274))))</f>
        <v>89.576464309864</v>
      </c>
      <c r="X274" s="5" t="n">
        <f aca="false">(720-4*$B$3-V274+$B$4*60)/1440</f>
        <v>0.519359328451064</v>
      </c>
      <c r="Y274" s="5" t="n">
        <f aca="false">(X274*1440-W274*4)/1440</f>
        <v>0.270535816479219</v>
      </c>
      <c r="Z274" s="5" t="n">
        <f aca="false">(X274*1440+W274*4)/1440</f>
        <v>0.768182840422908</v>
      </c>
      <c r="AA274" s="0" t="n">
        <f aca="false">8*W274</f>
        <v>716.611714478912</v>
      </c>
      <c r="AB274" s="0" t="n">
        <f aca="false">MOD(E274*1440+V274+4*$B$3-60*$B$4,1440)</f>
        <v>692.122567030468</v>
      </c>
      <c r="AC274" s="0" t="n">
        <f aca="false">IF(AB274/4&lt;0,AB274/4+180,AB274/4-180)</f>
        <v>-6.9693582423829</v>
      </c>
      <c r="AD274" s="0" t="n">
        <f aca="false">DEGREES(ACOS(SIN(RADIANS($B$2))*SIN(RADIANS(T274))+COS(RADIANS($B$2))*COS(RADIANS(T274))*COS(RADIANS(AC274))))</f>
        <v>28.6008226592519</v>
      </c>
      <c r="AE274" s="0" t="n">
        <f aca="false">90-AD274</f>
        <v>61.3991773407481</v>
      </c>
      <c r="AF274" s="0" t="n">
        <f aca="false">IF(AE274&gt;85,0,IF(AE274&gt;5,58.1/TAN(RADIANS(AE274))-0.07/POWER(TAN(RADIANS(AE274)),3)+0.000086/POWER(TAN(RADIANS(AE274)),5),IF(AE274&gt;-0.575,1735+AE274*(-518.2+AE274*(103.4+AE274*(-12.79+AE274*0.711))),-20.772/TAN(RADIANS(AE274)))))/3600</f>
        <v>0.00879635789410977</v>
      </c>
      <c r="AG274" s="0" t="n">
        <f aca="false">AE274+AF274</f>
        <v>61.4079736986422</v>
      </c>
      <c r="AH274" s="0" t="n">
        <f aca="false">IF(AC274&gt;0,MOD(DEGREES(ACOS(((SIN(RADIANS($B$2))*COS(RADIANS(AD274)))-SIN(RADIANS(T274)))/(COS(RADIANS($B$2))*SIN(RADIANS(AD274)))))+180,360),MOD(540-DEGREES(ACOS(((SIN(RADIANS($B$2))*COS(RADIANS(AD274)))-SIN(RADIANS(T274)))/(COS(RADIANS($B$2))*SIN(RADIANS(AD274))))),360))</f>
        <v>165.336003703293</v>
      </c>
    </row>
    <row r="275" customFormat="false" ht="15" hidden="false" customHeight="false" outlineLevel="0" collapsed="false">
      <c r="D275" s="4" t="n">
        <f aca="false">D274+1</f>
        <v>43739</v>
      </c>
      <c r="E275" s="5" t="n">
        <f aca="false">$B$5</f>
        <v>0.5</v>
      </c>
      <c r="F275" s="6" t="n">
        <f aca="false">D275+2415018.5+E275-$B$4/24</f>
        <v>2458758.25</v>
      </c>
      <c r="G275" s="7" t="n">
        <f aca="false">(F275-2451545)/36525</f>
        <v>0.197488021902806</v>
      </c>
      <c r="I275" s="0" t="n">
        <f aca="false">MOD(280.46646+G275*(36000.76983 + G275*0.0003032),360)</f>
        <v>190.187292530187</v>
      </c>
      <c r="J275" s="0" t="n">
        <f aca="false">357.52911+G275*(35999.05029 - 0.0001537*G275)</f>
        <v>7466.91033615721</v>
      </c>
      <c r="K275" s="0" t="n">
        <f aca="false">0.016708634-G275*(0.000042037+0.0000001267*G275)</f>
        <v>0.0167003272545308</v>
      </c>
      <c r="L275" s="0" t="n">
        <f aca="false">SIN(RADIANS(J275))*(1.914602-G275*(0.004817+0.000014*G275))+SIN(RADIANS(2*J275))*(0.019993-0.000101*G275)+SIN(RADIANS(3*J275))*0.000289</f>
        <v>-1.90843335204651</v>
      </c>
      <c r="M275" s="0" t="n">
        <f aca="false">I275+L275</f>
        <v>188.27885917814</v>
      </c>
      <c r="N275" s="0" t="n">
        <f aca="false">J275+L275</f>
        <v>7465.00190280517</v>
      </c>
      <c r="O275" s="0" t="n">
        <f aca="false">(1.000001018*(1-K275*K275))/(1+K275*COS(RADIANS(N275)))</f>
        <v>1.00117880883955</v>
      </c>
      <c r="P275" s="0" t="n">
        <f aca="false">M275-0.00569-0.00478*SIN(RADIANS(125.04-1934.136*G275))</f>
        <v>188.268513031056</v>
      </c>
      <c r="Q275" s="0" t="n">
        <f aca="false">23+(26+((21.448-G275*(46.815+G275*(0.00059-G275*0.001813))))/60)/60</f>
        <v>23.4367229414467</v>
      </c>
      <c r="R275" s="0" t="n">
        <f aca="false">Q275+0.00256*COS(RADIANS(125.04-1934.136*G275))</f>
        <v>23.436143962813</v>
      </c>
      <c r="S275" s="0" t="n">
        <f aca="false">DEGREES(ATAN2(COS(RADIANS(P275)),COS(RADIANS(R275))*SIN(RADIANS(P275))))</f>
        <v>-172.405294328063</v>
      </c>
      <c r="T275" s="0" t="n">
        <f aca="false">DEGREES(ASIN(SIN(RADIANS(R275))*SIN(RADIANS(P275))))</f>
        <v>-3.2789955131271</v>
      </c>
      <c r="U275" s="0" t="n">
        <f aca="false">TAN(RADIANS(R275/2))*TAN(RADIANS(R275/2))</f>
        <v>0.0430226450901663</v>
      </c>
      <c r="V275" s="0" t="n">
        <f aca="false">4*DEGREES(U275*SIN(2*RADIANS(I275))-2*K275*SIN(RADIANS(J275))+4*K275*U275*SIN(RADIANS(J275))*COS(2*RADIANS(I275))-0.5*U275*U275*SIN(4*RADIANS(I275))-1.25*K275*K275*SIN(2*RADIANS(J275)))</f>
        <v>10.3129724319692</v>
      </c>
      <c r="W275" s="0" t="n">
        <f aca="false">DEGREES(ACOS(COS(RADIANS(90.833))/(COS(RADIANS($B$2))*COS(RADIANS(T275)))-TAN(RADIANS($B$2))*TAN(RADIANS(T275))))</f>
        <v>89.3962316408233</v>
      </c>
      <c r="X275" s="5" t="n">
        <f aca="false">(720-4*$B$3-V275+$B$4*60)/1440</f>
        <v>0.519132658033355</v>
      </c>
      <c r="Y275" s="5" t="n">
        <f aca="false">(X275*1440-W275*4)/1440</f>
        <v>0.270809792364401</v>
      </c>
      <c r="Z275" s="5" t="n">
        <f aca="false">(X275*1440+W275*4)/1440</f>
        <v>0.767455523702308</v>
      </c>
      <c r="AA275" s="0" t="n">
        <f aca="false">8*W275</f>
        <v>715.169853126586</v>
      </c>
      <c r="AB275" s="0" t="n">
        <f aca="false">MOD(E275*1440+V275+4*$B$3-60*$B$4,1440)</f>
        <v>692.448972431969</v>
      </c>
      <c r="AC275" s="0" t="n">
        <f aca="false">IF(AB275/4&lt;0,AB275/4+180,AB275/4-180)</f>
        <v>-6.8877568920077</v>
      </c>
      <c r="AD275" s="0" t="n">
        <f aca="false">DEGREES(ACOS(SIN(RADIANS($B$2))*SIN(RADIANS(T275))+COS(RADIANS($B$2))*COS(RADIANS(T275))*COS(RADIANS(AC275))))</f>
        <v>28.9600446232841</v>
      </c>
      <c r="AE275" s="0" t="n">
        <f aca="false">90-AD275</f>
        <v>61.0399553767159</v>
      </c>
      <c r="AF275" s="0" t="n">
        <f aca="false">IF(AE275&gt;85,0,IF(AE275&gt;5,58.1/TAN(RADIANS(AE275))-0.07/POWER(TAN(RADIANS(AE275)),3)+0.000086/POWER(TAN(RADIANS(AE275)),5),IF(AE275&gt;-0.575,1735+AE275*(-518.2+AE275*(103.4+AE275*(-12.79+AE275*0.711))),-20.772/TAN(RADIANS(AE275)))))/3600</f>
        <v>0.00892793117475032</v>
      </c>
      <c r="AG275" s="0" t="n">
        <f aca="false">AE275+AF275</f>
        <v>61.0488833078906</v>
      </c>
      <c r="AH275" s="0" t="n">
        <f aca="false">IF(AC275&gt;0,MOD(DEGREES(ACOS(((SIN(RADIANS($B$2))*COS(RADIANS(AD275)))-SIN(RADIANS(T275)))/(COS(RADIANS($B$2))*SIN(RADIANS(AD275)))))+180,360),MOD(540-DEGREES(ACOS(((SIN(RADIANS($B$2))*COS(RADIANS(AD275)))-SIN(RADIANS(T275)))/(COS(RADIANS($B$2))*SIN(RADIANS(AD275))))),360))</f>
        <v>165.683935554755</v>
      </c>
    </row>
    <row r="276" customFormat="false" ht="15" hidden="false" customHeight="false" outlineLevel="0" collapsed="false">
      <c r="D276" s="4" t="n">
        <f aca="false">D275+1</f>
        <v>43740</v>
      </c>
      <c r="E276" s="5" t="n">
        <f aca="false">$B$5</f>
        <v>0.5</v>
      </c>
      <c r="F276" s="6" t="n">
        <f aca="false">D276+2415018.5+E276-$B$4/24</f>
        <v>2458759.25</v>
      </c>
      <c r="G276" s="7" t="n">
        <f aca="false">(F276-2451545)/36525</f>
        <v>0.197515400410678</v>
      </c>
      <c r="I276" s="0" t="n">
        <f aca="false">MOD(280.46646+G276*(36000.76983 + G276*0.0003032),360)</f>
        <v>191.17293989363</v>
      </c>
      <c r="J276" s="0" t="n">
        <f aca="false">357.52911+G276*(35999.05029 - 0.0001537*G276)</f>
        <v>7467.89593643727</v>
      </c>
      <c r="K276" s="0" t="n">
        <f aca="false">0.016708634-G276*(0.000042037+0.0000001267*G276)</f>
        <v>0.0167003261022503</v>
      </c>
      <c r="L276" s="0" t="n">
        <f aca="false">SIN(RADIANS(J276))*(1.914602-G276*(0.004817+0.000014*G276))+SIN(RADIANS(2*J276))*(0.019993-0.000101*G276)+SIN(RADIANS(3*J276))*0.000289</f>
        <v>-1.91060696109438</v>
      </c>
      <c r="M276" s="0" t="n">
        <f aca="false">I276+L276</f>
        <v>189.262332932536</v>
      </c>
      <c r="N276" s="0" t="n">
        <f aca="false">J276+L276</f>
        <v>7465.98532947618</v>
      </c>
      <c r="O276" s="0" t="n">
        <f aca="false">(1.000001018*(1-K276*K276))/(1+K276*COS(RADIANS(N276)))</f>
        <v>1.00089238172158</v>
      </c>
      <c r="P276" s="0" t="n">
        <f aca="false">M276-0.00569-0.00478*SIN(RADIANS(125.04-1934.136*G276))</f>
        <v>189.251985788304</v>
      </c>
      <c r="Q276" s="0" t="n">
        <f aca="false">23+(26+((21.448-G276*(46.815+G276*(0.00059-G276*0.001813))))/60)/60</f>
        <v>23.4367225854118</v>
      </c>
      <c r="R276" s="0" t="n">
        <f aca="false">Q276+0.00256*COS(RADIANS(125.04-1934.136*G276))</f>
        <v>23.4361459117172</v>
      </c>
      <c r="S276" s="0" t="n">
        <f aca="false">DEGREES(ATAN2(COS(RADIANS(P276)),COS(RADIANS(R276))*SIN(RADIANS(P276))))</f>
        <v>-171.499627881656</v>
      </c>
      <c r="T276" s="0" t="n">
        <f aca="false">DEGREES(ASIN(SIN(RADIANS(R276))*SIN(RADIANS(P276))))</f>
        <v>-3.66629328190296</v>
      </c>
      <c r="U276" s="0" t="n">
        <f aca="false">TAN(RADIANS(R276/2))*TAN(RADIANS(R276/2))</f>
        <v>0.0430226524490201</v>
      </c>
      <c r="V276" s="0" t="n">
        <f aca="false">4*DEGREES(U276*SIN(2*RADIANS(I276))-2*K276*SIN(RADIANS(J276))+4*K276*U276*SIN(RADIANS(J276))*COS(2*RADIANS(I276))-0.5*U276*U276*SIN(4*RADIANS(I276))-1.25*K276*K276*SIN(2*RADIANS(J276)))</f>
        <v>10.634645154358</v>
      </c>
      <c r="W276" s="0" t="n">
        <f aca="false">DEGREES(ACOS(COS(RADIANS(90.833))/(COS(RADIANS($B$2))*COS(RADIANS(T276)))-TAN(RADIANS($B$2))*TAN(RADIANS(T276))))</f>
        <v>89.2161718870026</v>
      </c>
      <c r="X276" s="5" t="n">
        <f aca="false">(720-4*$B$3-V276+$B$4*60)/1440</f>
        <v>0.518909274198363</v>
      </c>
      <c r="Y276" s="5" t="n">
        <f aca="false">(X276*1440-W276*4)/1440</f>
        <v>0.271086574512244</v>
      </c>
      <c r="Z276" s="5" t="n">
        <f aca="false">(X276*1440+W276*4)/1440</f>
        <v>0.766731973884481</v>
      </c>
      <c r="AA276" s="0" t="n">
        <f aca="false">8*W276</f>
        <v>713.729375096021</v>
      </c>
      <c r="AB276" s="0" t="n">
        <f aca="false">MOD(E276*1440+V276+4*$B$3-60*$B$4,1440)</f>
        <v>692.770645154358</v>
      </c>
      <c r="AC276" s="0" t="n">
        <f aca="false">IF(AB276/4&lt;0,AB276/4+180,AB276/4-180)</f>
        <v>-6.80733871141047</v>
      </c>
      <c r="AD276" s="0" t="n">
        <f aca="false">DEGREES(ACOS(SIN(RADIANS($B$2))*SIN(RADIANS(T276))+COS(RADIANS($B$2))*COS(RADIANS(T276))*COS(RADIANS(AC276))))</f>
        <v>29.3198409812201</v>
      </c>
      <c r="AE276" s="0" t="n">
        <f aca="false">90-AD276</f>
        <v>60.6801590187799</v>
      </c>
      <c r="AF276" s="0" t="n">
        <f aca="false">IF(AE276&gt;85,0,IF(AE276&gt;5,58.1/TAN(RADIANS(AE276))-0.07/POWER(TAN(RADIANS(AE276)),3)+0.000086/POWER(TAN(RADIANS(AE276)),5),IF(AE276&gt;-0.575,1735+AE276*(-518.2+AE276*(103.4+AE276*(-12.79+AE276*0.711))),-20.772/TAN(RADIANS(AE276)))))/3600</f>
        <v>0.00906062889945384</v>
      </c>
      <c r="AG276" s="0" t="n">
        <f aca="false">AE276+AF276</f>
        <v>60.6892196476794</v>
      </c>
      <c r="AH276" s="0" t="n">
        <f aca="false">IF(AC276&gt;0,MOD(DEGREES(ACOS(((SIN(RADIANS($B$2))*COS(RADIANS(AD276)))-SIN(RADIANS(T276)))/(COS(RADIANS($B$2))*SIN(RADIANS(AD276)))))+180,360),MOD(540-DEGREES(ACOS(((SIN(RADIANS($B$2))*COS(RADIANS(AD276)))-SIN(RADIANS(T276)))/(COS(RADIANS($B$2))*SIN(RADIANS(AD276))))),360))</f>
        <v>166.02132066819</v>
      </c>
    </row>
    <row r="277" customFormat="false" ht="15" hidden="false" customHeight="false" outlineLevel="0" collapsed="false">
      <c r="D277" s="4" t="n">
        <f aca="false">D276+1</f>
        <v>43741</v>
      </c>
      <c r="E277" s="5" t="n">
        <f aca="false">$B$5</f>
        <v>0.5</v>
      </c>
      <c r="F277" s="6" t="n">
        <f aca="false">D277+2415018.5+E277-$B$4/24</f>
        <v>2458760.25</v>
      </c>
      <c r="G277" s="7" t="n">
        <f aca="false">(F277-2451545)/36525</f>
        <v>0.197542778918549</v>
      </c>
      <c r="I277" s="0" t="n">
        <f aca="false">MOD(280.46646+G277*(36000.76983 + G277*0.0003032),360)</f>
        <v>192.158587257074</v>
      </c>
      <c r="J277" s="0" t="n">
        <f aca="false">357.52911+G277*(35999.05029 - 0.0001537*G277)</f>
        <v>7468.88153671734</v>
      </c>
      <c r="K277" s="0" t="n">
        <f aca="false">0.016708634-G277*(0.000042037+0.0000001267*G277)</f>
        <v>0.0167003249499696</v>
      </c>
      <c r="L277" s="0" t="n">
        <f aca="false">SIN(RADIANS(J277))*(1.914602-G277*(0.004817+0.000014*G277))+SIN(RADIANS(2*J277))*(0.019993-0.000101*G277)+SIN(RADIANS(3*J277))*0.000289</f>
        <v>-1.91221720100277</v>
      </c>
      <c r="M277" s="0" t="n">
        <f aca="false">I277+L277</f>
        <v>190.246370056071</v>
      </c>
      <c r="N277" s="0" t="n">
        <f aca="false">J277+L277</f>
        <v>7466.96931951634</v>
      </c>
      <c r="O277" s="0" t="n">
        <f aca="false">(1.000001018*(1-K277*K277))/(1+K277*COS(RADIANS(N277)))</f>
        <v>1.00060560929871</v>
      </c>
      <c r="P277" s="0" t="n">
        <f aca="false">M277-0.00569-0.00478*SIN(RADIANS(125.04-1934.136*G277))</f>
        <v>190.23602191867</v>
      </c>
      <c r="Q277" s="0" t="n">
        <f aca="false">23+(26+((21.448-G277*(46.815+G277*(0.00059-G277*0.001813))))/60)/60</f>
        <v>23.436722229377</v>
      </c>
      <c r="R277" s="0" t="n">
        <f aca="false">Q277+0.00256*COS(RADIANS(125.04-1934.136*G277))</f>
        <v>23.4361478611139</v>
      </c>
      <c r="S277" s="0" t="n">
        <f aca="false">DEGREES(ATAN2(COS(RADIANS(P277)),COS(RADIANS(R277))*SIN(RADIANS(P277))))</f>
        <v>-170.592658030838</v>
      </c>
      <c r="T277" s="0" t="n">
        <f aca="false">DEGREES(ASIN(SIN(RADIANS(R277))*SIN(RADIANS(P277))))</f>
        <v>-4.05289784458926</v>
      </c>
      <c r="U277" s="0" t="n">
        <f aca="false">TAN(RADIANS(R277/2))*TAN(RADIANS(R277/2))</f>
        <v>0.0430226598097344</v>
      </c>
      <c r="V277" s="0" t="n">
        <f aca="false">4*DEGREES(U277*SIN(2*RADIANS(I277))-2*K277*SIN(RADIANS(J277))+4*K277*U277*SIN(RADIANS(J277))*COS(2*RADIANS(I277))-0.5*U277*U277*SIN(4*RADIANS(I277))-1.25*K277*K277*SIN(2*RADIANS(J277)))</f>
        <v>10.9512417616496</v>
      </c>
      <c r="W277" s="0" t="n">
        <f aca="false">DEGREES(ACOS(COS(RADIANS(90.833))/(COS(RADIANS($B$2))*COS(RADIANS(T277)))-TAN(RADIANS($B$2))*TAN(RADIANS(T277))))</f>
        <v>89.0363130207521</v>
      </c>
      <c r="X277" s="5" t="n">
        <f aca="false">(720-4*$B$3-V277+$B$4*60)/1440</f>
        <v>0.518689415443299</v>
      </c>
      <c r="Y277" s="5" t="n">
        <f aca="false">(X277*1440-W277*4)/1440</f>
        <v>0.271366323718988</v>
      </c>
      <c r="Z277" s="5" t="n">
        <f aca="false">(X277*1440+W277*4)/1440</f>
        <v>0.76601250716761</v>
      </c>
      <c r="AA277" s="0" t="n">
        <f aca="false">8*W277</f>
        <v>712.290504166016</v>
      </c>
      <c r="AB277" s="0" t="n">
        <f aca="false">MOD(E277*1440+V277+4*$B$3-60*$B$4,1440)</f>
        <v>693.08724176165</v>
      </c>
      <c r="AC277" s="0" t="n">
        <f aca="false">IF(AB277/4&lt;0,AB277/4+180,AB277/4-180)</f>
        <v>-6.72818955958758</v>
      </c>
      <c r="AD277" s="0" t="n">
        <f aca="false">DEGREES(ACOS(SIN(RADIANS($B$2))*SIN(RADIANS(T277))+COS(RADIANS($B$2))*COS(RADIANS(T277))*COS(RADIANS(AC277))))</f>
        <v>29.6800833470016</v>
      </c>
      <c r="AE277" s="0" t="n">
        <f aca="false">90-AD277</f>
        <v>60.3199166529984</v>
      </c>
      <c r="AF277" s="0" t="n">
        <f aca="false">IF(AE277&gt;85,0,IF(AE277&gt;5,58.1/TAN(RADIANS(AE277))-0.07/POWER(TAN(RADIANS(AE277)),3)+0.000086/POWER(TAN(RADIANS(AE277)),5),IF(AE277&gt;-0.575,1735+AE277*(-518.2+AE277*(103.4+AE277*(-12.79+AE277*0.711))),-20.772/TAN(RADIANS(AE277)))))/3600</f>
        <v>0.00919442771235345</v>
      </c>
      <c r="AG277" s="0" t="n">
        <f aca="false">AE277+AF277</f>
        <v>60.3291110807108</v>
      </c>
      <c r="AH277" s="0" t="n">
        <f aca="false">IF(AC277&gt;0,MOD(DEGREES(ACOS(((SIN(RADIANS($B$2))*COS(RADIANS(AD277)))-SIN(RADIANS(T277)))/(COS(RADIANS($B$2))*SIN(RADIANS(AD277)))))+180,360),MOD(540-DEGREES(ACOS(((SIN(RADIANS($B$2))*COS(RADIANS(AD277)))-SIN(RADIANS(T277)))/(COS(RADIANS($B$2))*SIN(RADIANS(AD277))))),360))</f>
        <v>166.348304643628</v>
      </c>
    </row>
    <row r="278" customFormat="false" ht="15" hidden="false" customHeight="false" outlineLevel="0" collapsed="false">
      <c r="D278" s="4" t="n">
        <f aca="false">D277+1</f>
        <v>43742</v>
      </c>
      <c r="E278" s="5" t="n">
        <f aca="false">$B$5</f>
        <v>0.5</v>
      </c>
      <c r="F278" s="6" t="n">
        <f aca="false">D278+2415018.5+E278-$B$4/24</f>
        <v>2458761.25</v>
      </c>
      <c r="G278" s="7" t="n">
        <f aca="false">(F278-2451545)/36525</f>
        <v>0.19757015742642</v>
      </c>
      <c r="I278" s="0" t="n">
        <f aca="false">MOD(280.46646+G278*(36000.76983 + G278*0.0003032),360)</f>
        <v>193.144234620519</v>
      </c>
      <c r="J278" s="0" t="n">
        <f aca="false">357.52911+G278*(35999.05029 - 0.0001537*G278)</f>
        <v>7469.8671369974</v>
      </c>
      <c r="K278" s="0" t="n">
        <f aca="false">0.016708634-G278*(0.000042037+0.0000001267*G278)</f>
        <v>0.0167003237976886</v>
      </c>
      <c r="L278" s="0" t="n">
        <f aca="false">SIN(RADIANS(J278))*(1.914602-G278*(0.004817+0.000014*G278))+SIN(RADIANS(2*J278))*(0.019993-0.000101*G278)+SIN(RADIANS(3*J278))*0.000289</f>
        <v>-1.9132629894217</v>
      </c>
      <c r="M278" s="0" t="n">
        <f aca="false">I278+L278</f>
        <v>191.230971631097</v>
      </c>
      <c r="N278" s="0" t="n">
        <f aca="false">J278+L278</f>
        <v>7467.95387400798</v>
      </c>
      <c r="O278" s="0" t="n">
        <f aca="false">(1.000001018*(1-K278*K278))/(1+K278*COS(RADIANS(N278)))</f>
        <v>1.00031857597593</v>
      </c>
      <c r="P278" s="0" t="n">
        <f aca="false">M278-0.00569-0.00478*SIN(RADIANS(125.04-1934.136*G278))</f>
        <v>191.220622504506</v>
      </c>
      <c r="Q278" s="0" t="n">
        <f aca="false">23+(26+((21.448-G278*(46.815+G278*(0.00059-G278*0.001813))))/60)/60</f>
        <v>23.4367218733422</v>
      </c>
      <c r="R278" s="0" t="n">
        <f aca="false">Q278+0.00256*COS(RADIANS(125.04-1934.136*G278))</f>
        <v>23.4361498110013</v>
      </c>
      <c r="S278" s="0" t="n">
        <f aca="false">DEGREES(ATAN2(COS(RADIANS(P278)),COS(RADIANS(R278))*SIN(RADIANS(P278))))</f>
        <v>-169.684300708814</v>
      </c>
      <c r="T278" s="0" t="n">
        <f aca="false">DEGREES(ASIN(SIN(RADIANS(R278))*SIN(RADIANS(P278))))</f>
        <v>-4.43871021511832</v>
      </c>
      <c r="U278" s="0" t="n">
        <f aca="false">TAN(RADIANS(R278/2))*TAN(RADIANS(R278/2))</f>
        <v>0.0430226671723019</v>
      </c>
      <c r="V278" s="0" t="n">
        <f aca="false">4*DEGREES(U278*SIN(2*RADIANS(I278))-2*K278*SIN(RADIANS(J278))+4*K278*U278*SIN(RADIANS(J278))*COS(2*RADIANS(I278))-0.5*U278*U278*SIN(4*RADIANS(I278))-1.25*K278*K278*SIN(2*RADIANS(J278)))</f>
        <v>11.2624191723061</v>
      </c>
      <c r="W278" s="0" t="n">
        <f aca="false">DEGREES(ACOS(COS(RADIANS(90.833))/(COS(RADIANS($B$2))*COS(RADIANS(T278)))-TAN(RADIANS($B$2))*TAN(RADIANS(T278))))</f>
        <v>88.8566835139366</v>
      </c>
      <c r="X278" s="5" t="n">
        <f aca="false">(720-4*$B$3-V278+$B$4*60)/1440</f>
        <v>0.518473320019232</v>
      </c>
      <c r="Y278" s="5" t="n">
        <f aca="false">(X278*1440-W278*4)/1440</f>
        <v>0.271649199147186</v>
      </c>
      <c r="Z278" s="5" t="n">
        <f aca="false">(X278*1440+W278*4)/1440</f>
        <v>0.765297440891278</v>
      </c>
      <c r="AA278" s="0" t="n">
        <f aca="false">8*W278</f>
        <v>710.853468111493</v>
      </c>
      <c r="AB278" s="0" t="n">
        <f aca="false">MOD(E278*1440+V278+4*$B$3-60*$B$4,1440)</f>
        <v>693.398419172306</v>
      </c>
      <c r="AC278" s="0" t="n">
        <f aca="false">IF(AB278/4&lt;0,AB278/4+180,AB278/4-180)</f>
        <v>-6.65039520692346</v>
      </c>
      <c r="AD278" s="0" t="n">
        <f aca="false">DEGREES(ACOS(SIN(RADIANS($B$2))*SIN(RADIANS(T278))+COS(RADIANS($B$2))*COS(RADIANS(T278))*COS(RADIANS(AC278))))</f>
        <v>30.040643183639</v>
      </c>
      <c r="AE278" s="0" t="n">
        <f aca="false">90-AD278</f>
        <v>59.959356816361</v>
      </c>
      <c r="AF278" s="0" t="n">
        <f aca="false">IF(AE278&gt;85,0,IF(AE278&gt;5,58.1/TAN(RADIANS(AE278))-0.07/POWER(TAN(RADIANS(AE278)),3)+0.000086/POWER(TAN(RADIANS(AE278)),5),IF(AE278&gt;-0.575,1735+AE278*(-518.2+AE278*(103.4+AE278*(-12.79+AE278*0.711))),-20.772/TAN(RADIANS(AE278)))))/3600</f>
        <v>0.00932930345231891</v>
      </c>
      <c r="AG278" s="0" t="n">
        <f aca="false">AE278+AF278</f>
        <v>59.9686861198133</v>
      </c>
      <c r="AH278" s="0" t="n">
        <f aca="false">IF(AC278&gt;0,MOD(DEGREES(ACOS(((SIN(RADIANS($B$2))*COS(RADIANS(AD278)))-SIN(RADIANS(T278)))/(COS(RADIANS($B$2))*SIN(RADIANS(AD278)))))+180,360),MOD(540-DEGREES(ACOS(((SIN(RADIANS($B$2))*COS(RADIANS(AD278)))-SIN(RADIANS(T278)))/(COS(RADIANS($B$2))*SIN(RADIANS(AD278))))),360))</f>
        <v>166.665030770455</v>
      </c>
    </row>
    <row r="279" customFormat="false" ht="15" hidden="false" customHeight="false" outlineLevel="0" collapsed="false">
      <c r="D279" s="4" t="n">
        <f aca="false">D278+1</f>
        <v>43743</v>
      </c>
      <c r="E279" s="5" t="n">
        <f aca="false">$B$5</f>
        <v>0.5</v>
      </c>
      <c r="F279" s="6" t="n">
        <f aca="false">D279+2415018.5+E279-$B$4/24</f>
        <v>2458762.25</v>
      </c>
      <c r="G279" s="7" t="n">
        <f aca="false">(F279-2451545)/36525</f>
        <v>0.197597535934292</v>
      </c>
      <c r="I279" s="0" t="n">
        <f aca="false">MOD(280.46646+G279*(36000.76983 + G279*0.0003032),360)</f>
        <v>194.129881983964</v>
      </c>
      <c r="J279" s="0" t="n">
        <f aca="false">357.52911+G279*(35999.05029 - 0.0001537*G279)</f>
        <v>7470.85273727746</v>
      </c>
      <c r="K279" s="0" t="n">
        <f aca="false">0.016708634-G279*(0.000042037+0.0000001267*G279)</f>
        <v>0.0167003226454075</v>
      </c>
      <c r="L279" s="0" t="n">
        <f aca="false">SIN(RADIANS(J279))*(1.914602-G279*(0.004817+0.000014*G279))+SIN(RADIANS(2*J279))*(0.019993-0.000101*G279)+SIN(RADIANS(3*J279))*0.000289</f>
        <v>-1.91374340838611</v>
      </c>
      <c r="M279" s="0" t="n">
        <f aca="false">I279+L279</f>
        <v>192.216138575578</v>
      </c>
      <c r="N279" s="0" t="n">
        <f aca="false">J279+L279</f>
        <v>7468.93899386908</v>
      </c>
      <c r="O279" s="0" t="n">
        <f aca="false">(1.000001018*(1-K279*K279))/(1+K279*COS(RADIANS(N279)))</f>
        <v>1.00003136638057</v>
      </c>
      <c r="P279" s="0" t="n">
        <f aca="false">M279-0.00569-0.00478*SIN(RADIANS(125.04-1934.136*G279))</f>
        <v>192.205788463776</v>
      </c>
      <c r="Q279" s="0" t="n">
        <f aca="false">23+(26+((21.448-G279*(46.815+G279*(0.00059-G279*0.001813))))/60)/60</f>
        <v>23.4367215173073</v>
      </c>
      <c r="R279" s="0" t="n">
        <f aca="false">Q279+0.00256*COS(RADIANS(125.04-1934.136*G279))</f>
        <v>23.4361517613774</v>
      </c>
      <c r="S279" s="0" t="n">
        <f aca="false">DEGREES(ATAN2(COS(RADIANS(P279)),COS(RADIANS(R279))*SIN(RADIANS(P279))))</f>
        <v>-168.774472277429</v>
      </c>
      <c r="T279" s="0" t="n">
        <f aca="false">DEGREES(ASIN(SIN(RADIANS(R279))*SIN(RADIANS(P279))))</f>
        <v>-4.82363088675595</v>
      </c>
      <c r="U279" s="0" t="n">
        <f aca="false">TAN(RADIANS(R279/2))*TAN(RADIANS(R279/2))</f>
        <v>0.0430226745367152</v>
      </c>
      <c r="V279" s="0" t="n">
        <f aca="false">4*DEGREES(U279*SIN(2*RADIANS(I279))-2*K279*SIN(RADIANS(J279))+4*K279*U279*SIN(RADIANS(J279))*COS(2*RADIANS(I279))-0.5*U279*U279*SIN(4*RADIANS(I279))-1.25*K279*K279*SIN(2*RADIANS(J279)))</f>
        <v>11.5678349202395</v>
      </c>
      <c r="W279" s="0" t="n">
        <f aca="false">DEGREES(ACOS(COS(RADIANS(90.833))/(COS(RADIANS($B$2))*COS(RADIANS(T279)))-TAN(RADIANS($B$2))*TAN(RADIANS(T279))))</f>
        <v>88.6773123823187</v>
      </c>
      <c r="X279" s="5" t="n">
        <f aca="false">(720-4*$B$3-V279+$B$4*60)/1440</f>
        <v>0.518261225749834</v>
      </c>
      <c r="Y279" s="5" t="n">
        <f aca="false">(X279*1440-W279*4)/1440</f>
        <v>0.271935358021171</v>
      </c>
      <c r="Z279" s="5" t="n">
        <f aca="false">(X279*1440+W279*4)/1440</f>
        <v>0.764587093478497</v>
      </c>
      <c r="AA279" s="0" t="n">
        <f aca="false">8*W279</f>
        <v>709.418499058549</v>
      </c>
      <c r="AB279" s="0" t="n">
        <f aca="false">MOD(E279*1440+V279+4*$B$3-60*$B$4,1440)</f>
        <v>693.703834920239</v>
      </c>
      <c r="AC279" s="0" t="n">
        <f aca="false">IF(AB279/4&lt;0,AB279/4+180,AB279/4-180)</f>
        <v>-6.57404126994015</v>
      </c>
      <c r="AD279" s="0" t="n">
        <f aca="false">DEGREES(ACOS(SIN(RADIANS($B$2))*SIN(RADIANS(T279))+COS(RADIANS($B$2))*COS(RADIANS(T279))*COS(RADIANS(AC279))))</f>
        <v>30.4013918246294</v>
      </c>
      <c r="AE279" s="0" t="n">
        <f aca="false">90-AD279</f>
        <v>59.5986081753706</v>
      </c>
      <c r="AF279" s="0" t="n">
        <f aca="false">IF(AE279&gt;85,0,IF(AE279&gt;5,58.1/TAN(RADIANS(AE279))-0.07/POWER(TAN(RADIANS(AE279)),3)+0.000086/POWER(TAN(RADIANS(AE279)),5),IF(AE279&gt;-0.575,1735+AE279*(-518.2+AE279*(103.4+AE279*(-12.79+AE279*0.711))),-20.772/TAN(RADIANS(AE279)))))/3600</f>
        <v>0.00946523110075314</v>
      </c>
      <c r="AG279" s="0" t="n">
        <f aca="false">AE279+AF279</f>
        <v>59.6080734064714</v>
      </c>
      <c r="AH279" s="0" t="n">
        <f aca="false">IF(AC279&gt;0,MOD(DEGREES(ACOS(((SIN(RADIANS($B$2))*COS(RADIANS(AD279)))-SIN(RADIANS(T279)))/(COS(RADIANS($B$2))*SIN(RADIANS(AD279)))))+180,360),MOD(540-DEGREES(ACOS(((SIN(RADIANS($B$2))*COS(RADIANS(AD279)))-SIN(RADIANS(T279)))/(COS(RADIANS($B$2))*SIN(RADIANS(AD279))))),360))</f>
        <v>166.971639986101</v>
      </c>
    </row>
    <row r="280" customFormat="false" ht="15" hidden="false" customHeight="false" outlineLevel="0" collapsed="false">
      <c r="D280" s="4" t="n">
        <f aca="false">D279+1</f>
        <v>43744</v>
      </c>
      <c r="E280" s="5" t="n">
        <f aca="false">$B$5</f>
        <v>0.5</v>
      </c>
      <c r="F280" s="6" t="n">
        <f aca="false">D280+2415018.5+E280-$B$4/24</f>
        <v>2458763.25</v>
      </c>
      <c r="G280" s="7" t="n">
        <f aca="false">(F280-2451545)/36525</f>
        <v>0.197624914442163</v>
      </c>
      <c r="I280" s="0" t="n">
        <f aca="false">MOD(280.46646+G280*(36000.76983 + G280*0.0003032),360)</f>
        <v>195.115529347408</v>
      </c>
      <c r="J280" s="0" t="n">
        <f aca="false">357.52911+G280*(35999.05029 - 0.0001537*G280)</f>
        <v>7471.83833755752</v>
      </c>
      <c r="K280" s="0" t="n">
        <f aca="false">0.016708634-G280*(0.000042037+0.0000001267*G280)</f>
        <v>0.0167003214931262</v>
      </c>
      <c r="L280" s="0" t="n">
        <f aca="false">SIN(RADIANS(J280))*(1.914602-G280*(0.004817+0.000014*G280))+SIN(RADIANS(2*J280))*(0.019993-0.000101*G280)+SIN(RADIANS(3*J280))*0.000289</f>
        <v>-1.91365770530605</v>
      </c>
      <c r="M280" s="0" t="n">
        <f aca="false">I280+L280</f>
        <v>193.201871642102</v>
      </c>
      <c r="N280" s="0" t="n">
        <f aca="false">J280+L280</f>
        <v>7469.92467985222</v>
      </c>
      <c r="O280" s="0" t="n">
        <f aca="false">(1.000001018*(1-K280*K280))/(1+K280*COS(RADIANS(N280)))</f>
        <v>0.999744065337979</v>
      </c>
      <c r="P280" s="0" t="n">
        <f aca="false">M280-0.00569-0.00478*SIN(RADIANS(125.04-1934.136*G280))</f>
        <v>193.19152054907</v>
      </c>
      <c r="Q280" s="0" t="n">
        <f aca="false">23+(26+((21.448-G280*(46.815+G280*(0.00059-G280*0.001813))))/60)/60</f>
        <v>23.4367211612725</v>
      </c>
      <c r="R280" s="0" t="n">
        <f aca="false">Q280+0.00256*COS(RADIANS(125.04-1934.136*G280))</f>
        <v>23.4361537122401</v>
      </c>
      <c r="S280" s="0" t="n">
        <f aca="false">DEGREES(ATAN2(COS(RADIANS(P280)),COS(RADIANS(R280))*SIN(RADIANS(P280))))</f>
        <v>-167.863089588938</v>
      </c>
      <c r="T280" s="0" t="n">
        <f aca="false">DEGREES(ASIN(SIN(RADIANS(R280))*SIN(RADIANS(P280))))</f>
        <v>-5.20755982222231</v>
      </c>
      <c r="U280" s="0" t="n">
        <f aca="false">TAN(RADIANS(R280/2))*TAN(RADIANS(R280/2))</f>
        <v>0.0430226819029667</v>
      </c>
      <c r="V280" s="0" t="n">
        <f aca="false">4*DEGREES(U280*SIN(2*RADIANS(I280))-2*K280*SIN(RADIANS(J280))+4*K280*U280*SIN(RADIANS(J280))*COS(2*RADIANS(I280))-0.5*U280*U280*SIN(4*RADIANS(I280))-1.25*K280*K280*SIN(2*RADIANS(J280)))</f>
        <v>11.8671474314897</v>
      </c>
      <c r="W280" s="0" t="n">
        <f aca="false">DEGREES(ACOS(COS(RADIANS(90.833))/(COS(RADIANS($B$2))*COS(RADIANS(T280)))-TAN(RADIANS($B$2))*TAN(RADIANS(T280))))</f>
        <v>88.4982292297563</v>
      </c>
      <c r="X280" s="5" t="n">
        <f aca="false">(720-4*$B$3-V280+$B$4*60)/1440</f>
        <v>0.518053369839243</v>
      </c>
      <c r="Y280" s="5" t="n">
        <f aca="false">(X280*1440-W280*4)/1440</f>
        <v>0.272224955312142</v>
      </c>
      <c r="Z280" s="5" t="n">
        <f aca="false">(X280*1440+W280*4)/1440</f>
        <v>0.763881784366344</v>
      </c>
      <c r="AA280" s="0" t="n">
        <f aca="false">8*W280</f>
        <v>707.985833838051</v>
      </c>
      <c r="AB280" s="0" t="n">
        <f aca="false">MOD(E280*1440+V280+4*$B$3-60*$B$4,1440)</f>
        <v>694.00314743149</v>
      </c>
      <c r="AC280" s="0" t="n">
        <f aca="false">IF(AB280/4&lt;0,AB280/4+180,AB280/4-180)</f>
        <v>-6.49921314212753</v>
      </c>
      <c r="AD280" s="0" t="n">
        <f aca="false">DEGREES(ACOS(SIN(RADIANS($B$2))*SIN(RADIANS(T280))+COS(RADIANS($B$2))*COS(RADIANS(T280))*COS(RADIANS(AC280))))</f>
        <v>30.7622004948517</v>
      </c>
      <c r="AE280" s="0" t="n">
        <f aca="false">90-AD280</f>
        <v>59.2377995051483</v>
      </c>
      <c r="AF280" s="0" t="n">
        <f aca="false">IF(AE280&gt;85,0,IF(AE280&gt;5,58.1/TAN(RADIANS(AE280))-0.07/POWER(TAN(RADIANS(AE280)),3)+0.000086/POWER(TAN(RADIANS(AE280)),5),IF(AE280&gt;-0.575,1735+AE280*(-518.2+AE280*(103.4+AE280*(-12.79+AE280*0.711))),-20.772/TAN(RADIANS(AE280)))))/3600</f>
        <v>0.0096021847277375</v>
      </c>
      <c r="AG280" s="0" t="n">
        <f aca="false">AE280+AF280</f>
        <v>59.2474016898761</v>
      </c>
      <c r="AH280" s="0" t="n">
        <f aca="false">IF(AC280&gt;0,MOD(DEGREES(ACOS(((SIN(RADIANS($B$2))*COS(RADIANS(AD280)))-SIN(RADIANS(T280)))/(COS(RADIANS($B$2))*SIN(RADIANS(AD280)))))+180,360),MOD(540-DEGREES(ACOS(((SIN(RADIANS($B$2))*COS(RADIANS(AD280)))-SIN(RADIANS(T280)))/(COS(RADIANS($B$2))*SIN(RADIANS(AD280))))),360))</f>
        <v>167.268270854184</v>
      </c>
    </row>
    <row r="281" customFormat="false" ht="15" hidden="false" customHeight="false" outlineLevel="0" collapsed="false">
      <c r="D281" s="4" t="n">
        <f aca="false">D280+1</f>
        <v>43745</v>
      </c>
      <c r="E281" s="5" t="n">
        <f aca="false">$B$5</f>
        <v>0.5</v>
      </c>
      <c r="F281" s="6" t="n">
        <f aca="false">D281+2415018.5+E281-$B$4/24</f>
        <v>2458764.25</v>
      </c>
      <c r="G281" s="7" t="n">
        <f aca="false">(F281-2451545)/36525</f>
        <v>0.197652292950034</v>
      </c>
      <c r="I281" s="0" t="n">
        <f aca="false">MOD(280.46646+G281*(36000.76983 + G281*0.0003032),360)</f>
        <v>196.101176710855</v>
      </c>
      <c r="J281" s="0" t="n">
        <f aca="false">357.52911+G281*(35999.05029 - 0.0001537*G281)</f>
        <v>7472.82393783758</v>
      </c>
      <c r="K281" s="0" t="n">
        <f aca="false">0.016708634-G281*(0.000042037+0.0000001267*G281)</f>
        <v>0.0167003203408447</v>
      </c>
      <c r="L281" s="0" t="n">
        <f aca="false">SIN(RADIANS(J281))*(1.914602-G281*(0.004817+0.000014*G281))+SIN(RADIANS(2*J281))*(0.019993-0.000101*G281)+SIN(RADIANS(3*J281))*0.000289</f>
        <v>-1.91300529391287</v>
      </c>
      <c r="M281" s="0" t="n">
        <f aca="false">I281+L281</f>
        <v>194.188171416942</v>
      </c>
      <c r="N281" s="0" t="n">
        <f aca="false">J281+L281</f>
        <v>7470.91093254367</v>
      </c>
      <c r="O281" s="0" t="n">
        <f aca="false">(1.000001018*(1-K281*K281))/(1+K281*COS(RADIANS(N281)))</f>
        <v>0.999456757846879</v>
      </c>
      <c r="P281" s="0" t="n">
        <f aca="false">M281-0.00569-0.00478*SIN(RADIANS(125.04-1934.136*G281))</f>
        <v>194.177819346661</v>
      </c>
      <c r="Q281" s="0" t="n">
        <f aca="false">23+(26+((21.448-G281*(46.815+G281*(0.00059-G281*0.001813))))/60)/60</f>
        <v>23.4367208052377</v>
      </c>
      <c r="R281" s="0" t="n">
        <f aca="false">Q281+0.00256*COS(RADIANS(125.04-1934.136*G281))</f>
        <v>23.4361556635875</v>
      </c>
      <c r="S281" s="0" t="n">
        <f aca="false">DEGREES(ATAN2(COS(RADIANS(P281)),COS(RADIANS(R281))*SIN(RADIANS(P281))))</f>
        <v>-166.950070049467</v>
      </c>
      <c r="T281" s="0" t="n">
        <f aca="false">DEGREES(ASIN(SIN(RADIANS(R281))*SIN(RADIANS(P281))))</f>
        <v>-5.59039644476431</v>
      </c>
      <c r="U281" s="0" t="n">
        <f aca="false">TAN(RADIANS(R281/2))*TAN(RADIANS(R281/2))</f>
        <v>0.0430226892710492</v>
      </c>
      <c r="V281" s="0" t="n">
        <f aca="false">4*DEGREES(U281*SIN(2*RADIANS(I281))-2*K281*SIN(RADIANS(J281))+4*K281*U281*SIN(RADIANS(J281))*COS(2*RADIANS(I281))-0.5*U281*U281*SIN(4*RADIANS(I281))-1.25*K281*K281*SIN(2*RADIANS(J281)))</f>
        <v>12.1600163169157</v>
      </c>
      <c r="W281" s="0" t="n">
        <f aca="false">DEGREES(ACOS(COS(RADIANS(90.833))/(COS(RADIANS($B$2))*COS(RADIANS(T281)))-TAN(RADIANS($B$2))*TAN(RADIANS(T281))))</f>
        <v>88.319464292154</v>
      </c>
      <c r="X281" s="5" t="n">
        <f aca="false">(720-4*$B$3-V281+$B$4*60)/1440</f>
        <v>0.517849988668808</v>
      </c>
      <c r="Y281" s="5" t="n">
        <f aca="false">(X281*1440-W281*4)/1440</f>
        <v>0.272518143412825</v>
      </c>
      <c r="Z281" s="5" t="n">
        <f aca="false">(X281*1440+W281*4)/1440</f>
        <v>0.763181833924792</v>
      </c>
      <c r="AA281" s="0" t="n">
        <f aca="false">8*W281</f>
        <v>706.555714337232</v>
      </c>
      <c r="AB281" s="0" t="n">
        <f aca="false">MOD(E281*1440+V281+4*$B$3-60*$B$4,1440)</f>
        <v>694.296016316916</v>
      </c>
      <c r="AC281" s="0" t="n">
        <f aca="false">IF(AB281/4&lt;0,AB281/4+180,AB281/4-180)</f>
        <v>-6.42599592077107</v>
      </c>
      <c r="AD281" s="0" t="n">
        <f aca="false">DEGREES(ACOS(SIN(RADIANS($B$2))*SIN(RADIANS(T281))+COS(RADIANS($B$2))*COS(RADIANS(T281))*COS(RADIANS(AC281))))</f>
        <v>31.1229403311552</v>
      </c>
      <c r="AE281" s="0" t="n">
        <f aca="false">90-AD281</f>
        <v>58.8770596688448</v>
      </c>
      <c r="AF281" s="0" t="n">
        <f aca="false">IF(AE281&gt;85,0,IF(AE281&gt;5,58.1/TAN(RADIANS(AE281))-0.07/POWER(TAN(RADIANS(AE281)),3)+0.000086/POWER(TAN(RADIANS(AE281)),5),IF(AE281&gt;-0.575,1735+AE281*(-518.2+AE281*(103.4+AE281*(-12.79+AE281*0.711))),-20.772/TAN(RADIANS(AE281)))))/3600</f>
        <v>0.0097401374366389</v>
      </c>
      <c r="AG281" s="0" t="n">
        <f aca="false">AE281+AF281</f>
        <v>58.8867998062814</v>
      </c>
      <c r="AH281" s="0" t="n">
        <f aca="false">IF(AC281&gt;0,MOD(DEGREES(ACOS(((SIN(RADIANS($B$2))*COS(RADIANS(AD281)))-SIN(RADIANS(T281)))/(COS(RADIANS($B$2))*SIN(RADIANS(AD281)))))+180,360),MOD(540-DEGREES(ACOS(((SIN(RADIANS($B$2))*COS(RADIANS(AD281)))-SIN(RADIANS(T281)))/(COS(RADIANS($B$2))*SIN(RADIANS(AD281))))),360))</f>
        <v>167.555059560312</v>
      </c>
    </row>
    <row r="282" customFormat="false" ht="15" hidden="false" customHeight="false" outlineLevel="0" collapsed="false">
      <c r="D282" s="4" t="n">
        <f aca="false">D281+1</f>
        <v>43746</v>
      </c>
      <c r="E282" s="5" t="n">
        <f aca="false">$B$5</f>
        <v>0.5</v>
      </c>
      <c r="F282" s="6" t="n">
        <f aca="false">D282+2415018.5+E282-$B$4/24</f>
        <v>2458765.25</v>
      </c>
      <c r="G282" s="7" t="n">
        <f aca="false">(F282-2451545)/36525</f>
        <v>0.197679671457906</v>
      </c>
      <c r="I282" s="0" t="n">
        <f aca="false">MOD(280.46646+G282*(36000.76983 + G282*0.0003032),360)</f>
        <v>197.086824074301</v>
      </c>
      <c r="J282" s="0" t="n">
        <f aca="false">357.52911+G282*(35999.05029 - 0.0001537*G282)</f>
        <v>7473.80953811765</v>
      </c>
      <c r="K282" s="0" t="n">
        <f aca="false">0.016708634-G282*(0.000042037+0.0000001267*G282)</f>
        <v>0.016700319188563</v>
      </c>
      <c r="L282" s="0" t="n">
        <f aca="false">SIN(RADIANS(J282))*(1.914602-G282*(0.004817+0.000014*G282))+SIN(RADIANS(2*J282))*(0.019993-0.000101*G282)+SIN(RADIANS(3*J282))*0.000289</f>
        <v>-1.91178575516029</v>
      </c>
      <c r="M282" s="0" t="n">
        <f aca="false">I282+L282</f>
        <v>195.175038319141</v>
      </c>
      <c r="N282" s="0" t="n">
        <f aca="false">J282+L282</f>
        <v>7471.89775236249</v>
      </c>
      <c r="O282" s="0" t="n">
        <f aca="false">(1.000001018*(1-K282*K282))/(1+K282*COS(RADIANS(N282)))</f>
        <v>0.999169529054583</v>
      </c>
      <c r="P282" s="0" t="n">
        <f aca="false">M282-0.00569-0.00478*SIN(RADIANS(125.04-1934.136*G282))</f>
        <v>195.164685275594</v>
      </c>
      <c r="Q282" s="0" t="n">
        <f aca="false">23+(26+((21.448-G282*(46.815+G282*(0.00059-G282*0.001813))))/60)/60</f>
        <v>23.4367204492028</v>
      </c>
      <c r="R282" s="0" t="n">
        <f aca="false">Q282+0.00256*COS(RADIANS(125.04-1934.136*G282))</f>
        <v>23.4361576154176</v>
      </c>
      <c r="S282" s="0" t="n">
        <f aca="false">DEGREES(ATAN2(COS(RADIANS(P282)),COS(RADIANS(R282))*SIN(RADIANS(P282))))</f>
        <v>-166.035331684267</v>
      </c>
      <c r="T282" s="0" t="n">
        <f aca="false">DEGREES(ASIN(SIN(RADIANS(R282))*SIN(RADIANS(P282))))</f>
        <v>-5.97203963025183</v>
      </c>
      <c r="U282" s="0" t="n">
        <f aca="false">TAN(RADIANS(R282/2))*TAN(RADIANS(R282/2))</f>
        <v>0.0430226966409551</v>
      </c>
      <c r="V282" s="0" t="n">
        <f aca="false">4*DEGREES(U282*SIN(2*RADIANS(I282))-2*K282*SIN(RADIANS(J282))+4*K282*U282*SIN(RADIANS(J282))*COS(2*RADIANS(I282))-0.5*U282*U282*SIN(4*RADIANS(I282))-1.25*K282*K282*SIN(2*RADIANS(J282)))</f>
        <v>12.4461026811352</v>
      </c>
      <c r="W282" s="0" t="n">
        <f aca="false">DEGREES(ACOS(COS(RADIANS(90.833))/(COS(RADIANS($B$2))*COS(RADIANS(T282)))-TAN(RADIANS($B$2))*TAN(RADIANS(T282))))</f>
        <v>88.1410484811016</v>
      </c>
      <c r="X282" s="5" t="n">
        <f aca="false">(720-4*$B$3-V282+$B$4*60)/1440</f>
        <v>0.517651317582545</v>
      </c>
      <c r="Y282" s="5" t="n">
        <f aca="false">(X282*1440-W282*4)/1440</f>
        <v>0.272815071801707</v>
      </c>
      <c r="Z282" s="5" t="n">
        <f aca="false">(X282*1440+W282*4)/1440</f>
        <v>0.762487563363383</v>
      </c>
      <c r="AA282" s="0" t="n">
        <f aca="false">8*W282</f>
        <v>705.128387848813</v>
      </c>
      <c r="AB282" s="0" t="n">
        <f aca="false">MOD(E282*1440+V282+4*$B$3-60*$B$4,1440)</f>
        <v>694.582102681135</v>
      </c>
      <c r="AC282" s="0" t="n">
        <f aca="false">IF(AB282/4&lt;0,AB282/4+180,AB282/4-180)</f>
        <v>-6.3544743297162</v>
      </c>
      <c r="AD282" s="0" t="n">
        <f aca="false">DEGREES(ACOS(SIN(RADIANS($B$2))*SIN(RADIANS(T282))+COS(RADIANS($B$2))*COS(RADIANS(T282))*COS(RADIANS(AC282))))</f>
        <v>31.4834824028328</v>
      </c>
      <c r="AE282" s="0" t="n">
        <f aca="false">90-AD282</f>
        <v>58.5165175971672</v>
      </c>
      <c r="AF282" s="0" t="n">
        <f aca="false">IF(AE282&gt;85,0,IF(AE282&gt;5,58.1/TAN(RADIANS(AE282))-0.07/POWER(TAN(RADIANS(AE282)),3)+0.000086/POWER(TAN(RADIANS(AE282)),5),IF(AE282&gt;-0.575,1735+AE282*(-518.2+AE282*(103.4+AE282*(-12.79+AE282*0.711))),-20.772/TAN(RADIANS(AE282)))))/3600</f>
        <v>0.00987906130729297</v>
      </c>
      <c r="AG282" s="0" t="n">
        <f aca="false">AE282+AF282</f>
        <v>58.5263966584745</v>
      </c>
      <c r="AH282" s="0" t="n">
        <f aca="false">IF(AC282&gt;0,MOD(DEGREES(ACOS(((SIN(RADIANS($B$2))*COS(RADIANS(AD282)))-SIN(RADIANS(T282)))/(COS(RADIANS($B$2))*SIN(RADIANS(AD282)))))+180,360),MOD(540-DEGREES(ACOS(((SIN(RADIANS($B$2))*COS(RADIANS(AD282)))-SIN(RADIANS(T282)))/(COS(RADIANS($B$2))*SIN(RADIANS(AD282))))),360))</f>
        <v>167.832139923808</v>
      </c>
    </row>
    <row r="283" customFormat="false" ht="15" hidden="false" customHeight="false" outlineLevel="0" collapsed="false">
      <c r="D283" s="4" t="n">
        <f aca="false">D282+1</f>
        <v>43747</v>
      </c>
      <c r="E283" s="5" t="n">
        <f aca="false">$B$5</f>
        <v>0.5</v>
      </c>
      <c r="F283" s="6" t="n">
        <f aca="false">D283+2415018.5+E283-$B$4/24</f>
        <v>2458766.25</v>
      </c>
      <c r="G283" s="7" t="n">
        <f aca="false">(F283-2451545)/36525</f>
        <v>0.197707049965777</v>
      </c>
      <c r="I283" s="0" t="n">
        <f aca="false">MOD(280.46646+G283*(36000.76983 + G283*0.0003032),360)</f>
        <v>198.072471437746</v>
      </c>
      <c r="J283" s="0" t="n">
        <f aca="false">357.52911+G283*(35999.05029 - 0.0001537*G283)</f>
        <v>7474.79513839771</v>
      </c>
      <c r="K283" s="0" t="n">
        <f aca="false">0.016708634-G283*(0.000042037+0.0000001267*G283)</f>
        <v>0.0167003180362812</v>
      </c>
      <c r="L283" s="0" t="n">
        <f aca="false">SIN(RADIANS(J283))*(1.914602-G283*(0.004817+0.000014*G283))+SIN(RADIANS(2*J283))*(0.019993-0.000101*G283)+SIN(RADIANS(3*J283))*0.000289</f>
        <v>-1.90999883807929</v>
      </c>
      <c r="M283" s="0" t="n">
        <f aca="false">I283+L283</f>
        <v>196.162472599666</v>
      </c>
      <c r="N283" s="0" t="n">
        <f aca="false">J283+L283</f>
        <v>7472.88513955963</v>
      </c>
      <c r="O283" s="0" t="n">
        <f aca="false">(1.000001018*(1-K283*K283))/(1+K283*COS(RADIANS(N283)))</f>
        <v>0.998882464231949</v>
      </c>
      <c r="P283" s="0" t="n">
        <f aca="false">M283-0.00569-0.00478*SIN(RADIANS(125.04-1934.136*G283))</f>
        <v>196.152118586836</v>
      </c>
      <c r="Q283" s="0" t="n">
        <f aca="false">23+(26+((21.448-G283*(46.815+G283*(0.00059-G283*0.001813))))/60)/60</f>
        <v>23.436720093168</v>
      </c>
      <c r="R283" s="0" t="n">
        <f aca="false">Q283+0.00256*COS(RADIANS(125.04-1934.136*G283))</f>
        <v>23.4361595677285</v>
      </c>
      <c r="S283" s="0" t="n">
        <f aca="false">DEGREES(ATAN2(COS(RADIANS(P283)),COS(RADIANS(R283))*SIN(RADIANS(P283))))</f>
        <v>-165.118793204819</v>
      </c>
      <c r="T283" s="0" t="n">
        <f aca="false">DEGREES(ASIN(SIN(RADIANS(R283))*SIN(RADIANS(P283))))</f>
        <v>-6.35238770039264</v>
      </c>
      <c r="U283" s="0" t="n">
        <f aca="false">TAN(RADIANS(R283/2))*TAN(RADIANS(R283/2))</f>
        <v>0.043022704012677</v>
      </c>
      <c r="V283" s="0" t="n">
        <f aca="false">4*DEGREES(U283*SIN(2*RADIANS(I283))-2*K283*SIN(RADIANS(J283))+4*K283*U283*SIN(RADIANS(J283))*COS(2*RADIANS(I283))-0.5*U283*U283*SIN(4*RADIANS(I283))-1.25*K283*K283*SIN(2*RADIANS(J283)))</f>
        <v>12.7250694478744</v>
      </c>
      <c r="W283" s="0" t="n">
        <f aca="false">DEGREES(ACOS(COS(RADIANS(90.833))/(COS(RADIANS($B$2))*COS(RADIANS(T283)))-TAN(RADIANS($B$2))*TAN(RADIANS(T283))))</f>
        <v>87.9630134271249</v>
      </c>
      <c r="X283" s="5" t="n">
        <f aca="false">(720-4*$B$3-V283+$B$4*60)/1440</f>
        <v>0.517457590661198</v>
      </c>
      <c r="Y283" s="5" t="n">
        <f aca="false">(X283*1440-W283*4)/1440</f>
        <v>0.273115886696963</v>
      </c>
      <c r="Z283" s="5" t="n">
        <f aca="false">(X283*1440+W283*4)/1440</f>
        <v>0.761799294625434</v>
      </c>
      <c r="AA283" s="0" t="n">
        <f aca="false">8*W283</f>
        <v>703.704107416999</v>
      </c>
      <c r="AB283" s="0" t="n">
        <f aca="false">MOD(E283*1440+V283+4*$B$3-60*$B$4,1440)</f>
        <v>694.861069447874</v>
      </c>
      <c r="AC283" s="0" t="n">
        <f aca="false">IF(AB283/4&lt;0,AB283/4+180,AB283/4-180)</f>
        <v>-6.28473263803141</v>
      </c>
      <c r="AD283" s="0" t="n">
        <f aca="false">DEGREES(ACOS(SIN(RADIANS($B$2))*SIN(RADIANS(T283))+COS(RADIANS($B$2))*COS(RADIANS(T283))*COS(RADIANS(AC283))))</f>
        <v>31.8436977321694</v>
      </c>
      <c r="AE283" s="0" t="n">
        <f aca="false">90-AD283</f>
        <v>58.1563022678306</v>
      </c>
      <c r="AF283" s="0" t="n">
        <f aca="false">IF(AE283&gt;85,0,IF(AE283&gt;5,58.1/TAN(RADIANS(AE283))-0.07/POWER(TAN(RADIANS(AE283)),3)+0.000086/POWER(TAN(RADIANS(AE283)),5),IF(AE283&gt;-0.575,1735+AE283*(-518.2+AE283*(103.4+AE283*(-12.79+AE283*0.711))),-20.772/TAN(RADIANS(AE283)))))/3600</f>
        <v>0.010018927337891</v>
      </c>
      <c r="AG283" s="0" t="n">
        <f aca="false">AE283+AF283</f>
        <v>58.1663211951685</v>
      </c>
      <c r="AH283" s="0" t="n">
        <f aca="false">IF(AC283&gt;0,MOD(DEGREES(ACOS(((SIN(RADIANS($B$2))*COS(RADIANS(AD283)))-SIN(RADIANS(T283)))/(COS(RADIANS($B$2))*SIN(RADIANS(AD283)))))+180,360),MOD(540-DEGREES(ACOS(((SIN(RADIANS($B$2))*COS(RADIANS(AD283)))-SIN(RADIANS(T283)))/(COS(RADIANS($B$2))*SIN(RADIANS(AD283))))),360))</f>
        <v>168.099643423762</v>
      </c>
    </row>
    <row r="284" customFormat="false" ht="15" hidden="false" customHeight="false" outlineLevel="0" collapsed="false">
      <c r="D284" s="4" t="n">
        <f aca="false">D283+1</f>
        <v>43748</v>
      </c>
      <c r="E284" s="5" t="n">
        <f aca="false">$B$5</f>
        <v>0.5</v>
      </c>
      <c r="F284" s="6" t="n">
        <f aca="false">D284+2415018.5+E284-$B$4/24</f>
        <v>2458767.25</v>
      </c>
      <c r="G284" s="7" t="n">
        <f aca="false">(F284-2451545)/36525</f>
        <v>0.197734428473648</v>
      </c>
      <c r="I284" s="0" t="n">
        <f aca="false">MOD(280.46646+G284*(36000.76983 + G284*0.0003032),360)</f>
        <v>199.058118801193</v>
      </c>
      <c r="J284" s="0" t="n">
        <f aca="false">357.52911+G284*(35999.05029 - 0.0001537*G284)</f>
        <v>7475.78073867777</v>
      </c>
      <c r="K284" s="0" t="n">
        <f aca="false">0.016708634-G284*(0.000042037+0.0000001267*G284)</f>
        <v>0.0167003168839991</v>
      </c>
      <c r="L284" s="0" t="n">
        <f aca="false">SIN(RADIANS(J284))*(1.914602-G284*(0.004817+0.000014*G284))+SIN(RADIANS(2*J284))*(0.019993-0.000101*G284)+SIN(RADIANS(3*J284))*0.000289</f>
        <v>-1.90764446058555</v>
      </c>
      <c r="M284" s="0" t="n">
        <f aca="false">I284+L284</f>
        <v>197.150474340607</v>
      </c>
      <c r="N284" s="0" t="n">
        <f aca="false">J284+L284</f>
        <v>7473.87309421718</v>
      </c>
      <c r="O284" s="0" t="n">
        <f aca="false">(1.000001018*(1-K284*K284))/(1+K284*COS(RADIANS(N284)))</f>
        <v>0.998595648748139</v>
      </c>
      <c r="P284" s="0" t="n">
        <f aca="false">M284-0.00569-0.00478*SIN(RADIANS(125.04-1934.136*G284))</f>
        <v>197.140119362477</v>
      </c>
      <c r="Q284" s="0" t="n">
        <f aca="false">23+(26+((21.448-G284*(46.815+G284*(0.00059-G284*0.001813))))/60)/60</f>
        <v>23.4367197371331</v>
      </c>
      <c r="R284" s="0" t="n">
        <f aca="false">Q284+0.00256*COS(RADIANS(125.04-1934.136*G284))</f>
        <v>23.4361615205182</v>
      </c>
      <c r="S284" s="0" t="n">
        <f aca="false">DEGREES(ATAN2(COS(RADIANS(P284)),COS(RADIANS(R284))*SIN(RADIANS(P284))))</f>
        <v>-164.200374077869</v>
      </c>
      <c r="T284" s="0" t="n">
        <f aca="false">DEGREES(ASIN(SIN(RADIANS(R284))*SIN(RADIANS(P284))))</f>
        <v>-6.73133841714536</v>
      </c>
      <c r="U284" s="0" t="n">
        <f aca="false">TAN(RADIANS(R284/2))*TAN(RADIANS(R284/2))</f>
        <v>0.0430227113862073</v>
      </c>
      <c r="V284" s="0" t="n">
        <f aca="false">4*DEGREES(U284*SIN(2*RADIANS(I284))-2*K284*SIN(RADIANS(J284))+4*K284*U284*SIN(RADIANS(J284))*COS(2*RADIANS(I284))-0.5*U284*U284*SIN(4*RADIANS(I284))-1.25*K284*K284*SIN(2*RADIANS(J284)))</f>
        <v>12.996581701775</v>
      </c>
      <c r="W284" s="0" t="n">
        <f aca="false">DEGREES(ACOS(COS(RADIANS(90.833))/(COS(RADIANS($B$2))*COS(RADIANS(T284)))-TAN(RADIANS($B$2))*TAN(RADIANS(T284))))</f>
        <v>87.7853915224686</v>
      </c>
      <c r="X284" s="5" t="n">
        <f aca="false">(720-4*$B$3-V284+$B$4*60)/1440</f>
        <v>0.517269040484878</v>
      </c>
      <c r="Y284" s="5" t="n">
        <f aca="false">(X284*1440-W284*4)/1440</f>
        <v>0.273420730700243</v>
      </c>
      <c r="Z284" s="5" t="n">
        <f aca="false">(X284*1440+W284*4)/1440</f>
        <v>0.761117350269513</v>
      </c>
      <c r="AA284" s="0" t="n">
        <f aca="false">8*W284</f>
        <v>702.283132179749</v>
      </c>
      <c r="AB284" s="0" t="n">
        <f aca="false">MOD(E284*1440+V284+4*$B$3-60*$B$4,1440)</f>
        <v>695.132581701775</v>
      </c>
      <c r="AC284" s="0" t="n">
        <f aca="false">IF(AB284/4&lt;0,AB284/4+180,AB284/4-180)</f>
        <v>-6.21685457455624</v>
      </c>
      <c r="AD284" s="0" t="n">
        <f aca="false">DEGREES(ACOS(SIN(RADIANS($B$2))*SIN(RADIANS(T284))+COS(RADIANS($B$2))*COS(RADIANS(T284))*COS(RADIANS(AC284))))</f>
        <v>32.2034573152291</v>
      </c>
      <c r="AE284" s="0" t="n">
        <f aca="false">90-AD284</f>
        <v>57.7965426847709</v>
      </c>
      <c r="AF284" s="0" t="n">
        <f aca="false">IF(AE284&gt;85,0,IF(AE284&gt;5,58.1/TAN(RADIANS(AE284))-0.07/POWER(TAN(RADIANS(AE284)),3)+0.000086/POWER(TAN(RADIANS(AE284)),5),IF(AE284&gt;-0.575,1735+AE284*(-518.2+AE284*(103.4+AE284*(-12.79+AE284*0.711))),-20.772/TAN(RADIANS(AE284)))))/3600</f>
        <v>0.0101597053856985</v>
      </c>
      <c r="AG284" s="0" t="n">
        <f aca="false">AE284+AF284</f>
        <v>57.8067023901566</v>
      </c>
      <c r="AH284" s="0" t="n">
        <f aca="false">IF(AC284&gt;0,MOD(DEGREES(ACOS(((SIN(RADIANS($B$2))*COS(RADIANS(AD284)))-SIN(RADIANS(T284)))/(COS(RADIANS($B$2))*SIN(RADIANS(AD284)))))+180,360),MOD(540-DEGREES(ACOS(((SIN(RADIANS($B$2))*COS(RADIANS(AD284)))-SIN(RADIANS(T284)))/(COS(RADIANS($B$2))*SIN(RADIANS(AD284))))),360))</f>
        <v>168.357699237869</v>
      </c>
    </row>
    <row r="285" customFormat="false" ht="15" hidden="false" customHeight="false" outlineLevel="0" collapsed="false">
      <c r="D285" s="4" t="n">
        <f aca="false">D284+1</f>
        <v>43749</v>
      </c>
      <c r="E285" s="5" t="n">
        <f aca="false">$B$5</f>
        <v>0.5</v>
      </c>
      <c r="F285" s="6" t="n">
        <f aca="false">D285+2415018.5+E285-$B$4/24</f>
        <v>2458768.25</v>
      </c>
      <c r="G285" s="7" t="n">
        <f aca="false">(F285-2451545)/36525</f>
        <v>0.19776180698152</v>
      </c>
      <c r="I285" s="0" t="n">
        <f aca="false">MOD(280.46646+G285*(36000.76983 + G285*0.0003032),360)</f>
        <v>200.043766164641</v>
      </c>
      <c r="J285" s="0" t="n">
        <f aca="false">357.52911+G285*(35999.05029 - 0.0001537*G285)</f>
        <v>7476.76633895783</v>
      </c>
      <c r="K285" s="0" t="n">
        <f aca="false">0.016708634-G285*(0.000042037+0.0000001267*G285)</f>
        <v>0.0167003157317168</v>
      </c>
      <c r="L285" s="0" t="n">
        <f aca="false">SIN(RADIANS(J285))*(1.914602-G285*(0.004817+0.000014*G285))+SIN(RADIANS(2*J285))*(0.019993-0.000101*G285)+SIN(RADIANS(3*J285))*0.000289</f>
        <v>-1.90472271023836</v>
      </c>
      <c r="M285" s="0" t="n">
        <f aca="false">I285+L285</f>
        <v>198.139043454403</v>
      </c>
      <c r="N285" s="0" t="n">
        <f aca="false">J285+L285</f>
        <v>7474.86161624759</v>
      </c>
      <c r="O285" s="0" t="n">
        <f aca="false">(1.000001018*(1-K285*K285))/(1+K285*COS(RADIANS(N285)))</f>
        <v>0.998309168045167</v>
      </c>
      <c r="P285" s="0" t="n">
        <f aca="false">M285-0.00569-0.00478*SIN(RADIANS(125.04-1934.136*G285))</f>
        <v>198.128687514958</v>
      </c>
      <c r="Q285" s="0" t="n">
        <f aca="false">23+(26+((21.448-G285*(46.815+G285*(0.00059-G285*0.001813))))/60)/60</f>
        <v>23.4367193810983</v>
      </c>
      <c r="R285" s="0" t="n">
        <f aca="false">Q285+0.00256*COS(RADIANS(125.04-1934.136*G285))</f>
        <v>23.4361634737847</v>
      </c>
      <c r="S285" s="0" t="n">
        <f aca="false">DEGREES(ATAN2(COS(RADIANS(P285)),COS(RADIANS(R285))*SIN(RADIANS(P285))))</f>
        <v>-163.279994596492</v>
      </c>
      <c r="T285" s="0" t="n">
        <f aca="false">DEGREES(ASIN(SIN(RADIANS(R285))*SIN(RADIANS(P285))))</f>
        <v>-7.10878897840929</v>
      </c>
      <c r="U285" s="0" t="n">
        <f aca="false">TAN(RADIANS(R285/2))*TAN(RADIANS(R285/2))</f>
        <v>0.0430227187615388</v>
      </c>
      <c r="V285" s="0" t="n">
        <f aca="false">4*DEGREES(U285*SIN(2*RADIANS(I285))-2*K285*SIN(RADIANS(J285))+4*K285*U285*SIN(RADIANS(J285))*COS(2*RADIANS(I285))-0.5*U285*U285*SIN(4*RADIANS(I285))-1.25*K285*K285*SIN(2*RADIANS(J285)))</f>
        <v>13.2603070466073</v>
      </c>
      <c r="W285" s="0" t="n">
        <f aca="false">DEGREES(ACOS(COS(RADIANS(90.833))/(COS(RADIANS($B$2))*COS(RADIANS(T285)))-TAN(RADIANS($B$2))*TAN(RADIANS(T285))))</f>
        <v>87.6082159633321</v>
      </c>
      <c r="X285" s="5" t="n">
        <f aca="false">(720-4*$B$3-V285+$B$4*60)/1440</f>
        <v>0.517085897884301</v>
      </c>
      <c r="Y285" s="5" t="n">
        <f aca="false">(X285*1440-W285*4)/1440</f>
        <v>0.2737297424306</v>
      </c>
      <c r="Z285" s="5" t="n">
        <f aca="false">(X285*1440+W285*4)/1440</f>
        <v>0.760442053338001</v>
      </c>
      <c r="AA285" s="0" t="n">
        <f aca="false">8*W285</f>
        <v>700.865727706657</v>
      </c>
      <c r="AB285" s="0" t="n">
        <f aca="false">MOD(E285*1440+V285+4*$B$3-60*$B$4,1440)</f>
        <v>695.396307046607</v>
      </c>
      <c r="AC285" s="0" t="n">
        <f aca="false">IF(AB285/4&lt;0,AB285/4+180,AB285/4-180)</f>
        <v>-6.15092323834818</v>
      </c>
      <c r="AD285" s="0" t="n">
        <f aca="false">DEGREES(ACOS(SIN(RADIANS($B$2))*SIN(RADIANS(T285))+COS(RADIANS($B$2))*COS(RADIANS(T285))*COS(RADIANS(AC285))))</f>
        <v>32.5626321430221</v>
      </c>
      <c r="AE285" s="0" t="n">
        <f aca="false">90-AD285</f>
        <v>57.4373678569779</v>
      </c>
      <c r="AF285" s="0" t="n">
        <f aca="false">IF(AE285&gt;85,0,IF(AE285&gt;5,58.1/TAN(RADIANS(AE285))-0.07/POWER(TAN(RADIANS(AE285)),3)+0.000086/POWER(TAN(RADIANS(AE285)),5),IF(AE285&gt;-0.575,1735+AE285*(-518.2+AE285*(103.4+AE285*(-12.79+AE285*0.711))),-20.772/TAN(RADIANS(AE285)))))/3600</f>
        <v>0.0103013641067396</v>
      </c>
      <c r="AG285" s="0" t="n">
        <f aca="false">AE285+AF285</f>
        <v>57.4476692210847</v>
      </c>
      <c r="AH285" s="0" t="n">
        <f aca="false">IF(AC285&gt;0,MOD(DEGREES(ACOS(((SIN(RADIANS($B$2))*COS(RADIANS(AD285)))-SIN(RADIANS(T285)))/(COS(RADIANS($B$2))*SIN(RADIANS(AD285)))))+180,360),MOD(540-DEGREES(ACOS(((SIN(RADIANS($B$2))*COS(RADIANS(AD285)))-SIN(RADIANS(T285)))/(COS(RADIANS($B$2))*SIN(RADIANS(AD285))))),360))</f>
        <v>168.606434292611</v>
      </c>
    </row>
    <row r="286" customFormat="false" ht="15" hidden="false" customHeight="false" outlineLevel="0" collapsed="false">
      <c r="D286" s="4" t="n">
        <f aca="false">D285+1</f>
        <v>43750</v>
      </c>
      <c r="E286" s="5" t="n">
        <f aca="false">$B$5</f>
        <v>0.5</v>
      </c>
      <c r="F286" s="6" t="n">
        <f aca="false">D286+2415018.5+E286-$B$4/24</f>
        <v>2458769.25</v>
      </c>
      <c r="G286" s="7" t="n">
        <f aca="false">(F286-2451545)/36525</f>
        <v>0.197789185489391</v>
      </c>
      <c r="I286" s="0" t="n">
        <f aca="false">MOD(280.46646+G286*(36000.76983 + G286*0.0003032),360)</f>
        <v>201.029413528088</v>
      </c>
      <c r="J286" s="0" t="n">
        <f aca="false">357.52911+G286*(35999.05029 - 0.0001537*G286)</f>
        <v>7477.75193923789</v>
      </c>
      <c r="K286" s="0" t="n">
        <f aca="false">0.016708634-G286*(0.000042037+0.0000001267*G286)</f>
        <v>0.0167003145794344</v>
      </c>
      <c r="L286" s="0" t="n">
        <f aca="false">SIN(RADIANS(J286))*(1.914602-G286*(0.004817+0.000014*G286))+SIN(RADIANS(2*J286))*(0.019993-0.000101*G286)+SIN(RADIANS(3*J286))*0.000289</f>
        <v>-1.90123384494999</v>
      </c>
      <c r="M286" s="0" t="n">
        <f aca="false">I286+L286</f>
        <v>199.128179683138</v>
      </c>
      <c r="N286" s="0" t="n">
        <f aca="false">J286+L286</f>
        <v>7475.85070539294</v>
      </c>
      <c r="O286" s="0" t="n">
        <f aca="false">(1.000001018*(1-K286*K286))/(1+K286*COS(RADIANS(N286)))</f>
        <v>0.998023107612256</v>
      </c>
      <c r="P286" s="0" t="n">
        <f aca="false">M286-0.00569-0.00478*SIN(RADIANS(125.04-1934.136*G286))</f>
        <v>199.117822786364</v>
      </c>
      <c r="Q286" s="0" t="n">
        <f aca="false">23+(26+((21.448-G286*(46.815+G286*(0.00059-G286*0.001813))))/60)/60</f>
        <v>23.4367190250635</v>
      </c>
      <c r="R286" s="0" t="n">
        <f aca="false">Q286+0.00256*COS(RADIANS(125.04-1934.136*G286))</f>
        <v>23.4361654275261</v>
      </c>
      <c r="S286" s="0" t="n">
        <f aca="false">DEGREES(ATAN2(COS(RADIANS(P286)),COS(RADIANS(R286))*SIN(RADIANS(P286))))</f>
        <v>-162.35757595321</v>
      </c>
      <c r="T286" s="0" t="n">
        <f aca="false">DEGREES(ASIN(SIN(RADIANS(R286))*SIN(RADIANS(P286))))</f>
        <v>-7.4846360150934</v>
      </c>
      <c r="U286" s="0" t="n">
        <f aca="false">TAN(RADIANS(R286/2))*TAN(RADIANS(R286/2))</f>
        <v>0.043022726138664</v>
      </c>
      <c r="V286" s="0" t="n">
        <f aca="false">4*DEGREES(U286*SIN(2*RADIANS(I286))-2*K286*SIN(RADIANS(J286))+4*K286*U286*SIN(RADIANS(J286))*COS(2*RADIANS(I286))-0.5*U286*U286*SIN(4*RADIANS(I286))-1.25*K286*K286*SIN(2*RADIANS(J286)))</f>
        <v>13.5159159797545</v>
      </c>
      <c r="W286" s="0" t="n">
        <f aca="false">DEGREES(ACOS(COS(RADIANS(90.833))/(COS(RADIANS($B$2))*COS(RADIANS(T286)))-TAN(RADIANS($B$2))*TAN(RADIANS(T286))))</f>
        <v>87.4315207914565</v>
      </c>
      <c r="X286" s="5" t="n">
        <f aca="false">(720-4*$B$3-V286+$B$4*60)/1440</f>
        <v>0.516908391680726</v>
      </c>
      <c r="Y286" s="5" t="n">
        <f aca="false">(X286*1440-W286*4)/1440</f>
        <v>0.274043056148902</v>
      </c>
      <c r="Z286" s="5" t="n">
        <f aca="false">(X286*1440+W286*4)/1440</f>
        <v>0.75977372721255</v>
      </c>
      <c r="AA286" s="0" t="n">
        <f aca="false">8*W286</f>
        <v>699.452166331652</v>
      </c>
      <c r="AB286" s="0" t="n">
        <f aca="false">MOD(E286*1440+V286+4*$B$3-60*$B$4,1440)</f>
        <v>695.651915979754</v>
      </c>
      <c r="AC286" s="0" t="n">
        <f aca="false">IF(AB286/4&lt;0,AB286/4+180,AB286/4-180)</f>
        <v>-6.08702100506139</v>
      </c>
      <c r="AD286" s="0" t="n">
        <f aca="false">DEGREES(ACOS(SIN(RADIANS($B$2))*SIN(RADIANS(T286))+COS(RADIANS($B$2))*COS(RADIANS(T286))*COS(RADIANS(AC286))))</f>
        <v>32.9210932231999</v>
      </c>
      <c r="AE286" s="0" t="n">
        <f aca="false">90-AD286</f>
        <v>57.0789067768001</v>
      </c>
      <c r="AF286" s="0" t="n">
        <f aca="false">IF(AE286&gt;85,0,IF(AE286&gt;5,58.1/TAN(RADIANS(AE286))-0.07/POWER(TAN(RADIANS(AE286)),3)+0.000086/POWER(TAN(RADIANS(AE286)),5),IF(AE286&gt;-0.575,1735+AE286*(-518.2+AE286*(103.4+AE286*(-12.79+AE286*0.711))),-20.772/TAN(RADIANS(AE286)))))/3600</f>
        <v>0.0104438708945985</v>
      </c>
      <c r="AG286" s="0" t="n">
        <f aca="false">AE286+AF286</f>
        <v>57.0893506476947</v>
      </c>
      <c r="AH286" s="0" t="n">
        <f aca="false">IF(AC286&gt;0,MOD(DEGREES(ACOS(((SIN(RADIANS($B$2))*COS(RADIANS(AD286)))-SIN(RADIANS(T286)))/(COS(RADIANS($B$2))*SIN(RADIANS(AD286)))))+180,360),MOD(540-DEGREES(ACOS(((SIN(RADIANS($B$2))*COS(RADIANS(AD286)))-SIN(RADIANS(T286)))/(COS(RADIANS($B$2))*SIN(RADIANS(AD286))))),360))</f>
        <v>168.845973323424</v>
      </c>
    </row>
    <row r="287" customFormat="false" ht="15" hidden="false" customHeight="false" outlineLevel="0" collapsed="false">
      <c r="D287" s="4" t="n">
        <f aca="false">D286+1</f>
        <v>43751</v>
      </c>
      <c r="E287" s="5" t="n">
        <f aca="false">$B$5</f>
        <v>0.5</v>
      </c>
      <c r="F287" s="6" t="n">
        <f aca="false">D287+2415018.5+E287-$B$4/24</f>
        <v>2458770.25</v>
      </c>
      <c r="G287" s="7" t="n">
        <f aca="false">(F287-2451545)/36525</f>
        <v>0.197816563997262</v>
      </c>
      <c r="I287" s="0" t="n">
        <f aca="false">MOD(280.46646+G287*(36000.76983 + G287*0.0003032),360)</f>
        <v>202.015060891537</v>
      </c>
      <c r="J287" s="0" t="n">
        <f aca="false">357.52911+G287*(35999.05029 - 0.0001537*G287)</f>
        <v>7478.73753951795</v>
      </c>
      <c r="K287" s="0" t="n">
        <f aca="false">0.016708634-G287*(0.000042037+0.0000001267*G287)</f>
        <v>0.0167003134271518</v>
      </c>
      <c r="L287" s="0" t="n">
        <f aca="false">SIN(RADIANS(J287))*(1.914602-G287*(0.004817+0.000014*G287))+SIN(RADIANS(2*J287))*(0.019993-0.000101*G287)+SIN(RADIANS(3*J287))*0.000289</f>
        <v>-1.89717829364424</v>
      </c>
      <c r="M287" s="0" t="n">
        <f aca="false">I287+L287</f>
        <v>200.117882597893</v>
      </c>
      <c r="N287" s="0" t="n">
        <f aca="false">J287+L287</f>
        <v>7476.84036122431</v>
      </c>
      <c r="O287" s="0" t="n">
        <f aca="false">(1.000001018*(1-K287*K287))/(1+K287*COS(RADIANS(N287)))</f>
        <v>0.997737552959999</v>
      </c>
      <c r="P287" s="0" t="n">
        <f aca="false">M287-0.00569-0.00478*SIN(RADIANS(125.04-1934.136*G287))</f>
        <v>200.107524747776</v>
      </c>
      <c r="Q287" s="0" t="n">
        <f aca="false">23+(26+((21.448-G287*(46.815+G287*(0.00059-G287*0.001813))))/60)/60</f>
        <v>23.4367186690286</v>
      </c>
      <c r="R287" s="0" t="n">
        <f aca="false">Q287+0.00256*COS(RADIANS(125.04-1934.136*G287))</f>
        <v>23.4361673817403</v>
      </c>
      <c r="S287" s="0" t="n">
        <f aca="false">DEGREES(ATAN2(COS(RADIANS(P287)),COS(RADIANS(R287))*SIN(RADIANS(P287))))</f>
        <v>-161.433040315235</v>
      </c>
      <c r="T287" s="0" t="n">
        <f aca="false">DEGREES(ASIN(SIN(RADIANS(R287))*SIN(RADIANS(P287))))</f>
        <v>-7.85877558964569</v>
      </c>
      <c r="U287" s="0" t="n">
        <f aca="false">TAN(RADIANS(R287/2))*TAN(RADIANS(R287/2))</f>
        <v>0.0430227335175753</v>
      </c>
      <c r="V287" s="0" t="n">
        <f aca="false">4*DEGREES(U287*SIN(2*RADIANS(I287))-2*K287*SIN(RADIANS(J287))+4*K287*U287*SIN(RADIANS(J287))*COS(2*RADIANS(I287))-0.5*U287*U287*SIN(4*RADIANS(I287))-1.25*K287*K287*SIN(2*RADIANS(J287)))</f>
        <v>13.7630822827109</v>
      </c>
      <c r="W287" s="0" t="n">
        <f aca="false">DEGREES(ACOS(COS(RADIANS(90.833))/(COS(RADIANS($B$2))*COS(RADIANS(T287)))-TAN(RADIANS($B$2))*TAN(RADIANS(T287))))</f>
        <v>87.2553409349693</v>
      </c>
      <c r="X287" s="5" t="n">
        <f aca="false">(720-4*$B$3-V287+$B$4*60)/1440</f>
        <v>0.516736748414784</v>
      </c>
      <c r="Y287" s="5" t="n">
        <f aca="false">(X287*1440-W287*4)/1440</f>
        <v>0.274360801373203</v>
      </c>
      <c r="Z287" s="5" t="n">
        <f aca="false">(X287*1440+W287*4)/1440</f>
        <v>0.759112695456366</v>
      </c>
      <c r="AA287" s="0" t="n">
        <f aca="false">8*W287</f>
        <v>698.042727479754</v>
      </c>
      <c r="AB287" s="0" t="n">
        <f aca="false">MOD(E287*1440+V287+4*$B$3-60*$B$4,1440)</f>
        <v>695.899082282711</v>
      </c>
      <c r="AC287" s="0" t="n">
        <f aca="false">IF(AB287/4&lt;0,AB287/4+180,AB287/4-180)</f>
        <v>-6.02522942932228</v>
      </c>
      <c r="AD287" s="0" t="n">
        <f aca="false">DEGREES(ACOS(SIN(RADIANS($B$2))*SIN(RADIANS(T287))+COS(RADIANS($B$2))*COS(RADIANS(T287))*COS(RADIANS(AC287))))</f>
        <v>33.2787116023929</v>
      </c>
      <c r="AE287" s="0" t="n">
        <f aca="false">90-AD287</f>
        <v>56.7212883976071</v>
      </c>
      <c r="AF287" s="0" t="n">
        <f aca="false">IF(AE287&gt;85,0,IF(AE287&gt;5,58.1/TAN(RADIANS(AE287))-0.07/POWER(TAN(RADIANS(AE287)),3)+0.000086/POWER(TAN(RADIANS(AE287)),5),IF(AE287&gt;-0.575,1735+AE287*(-518.2+AE287*(103.4+AE287*(-12.79+AE287*0.711))),-20.772/TAN(RADIANS(AE287)))))/3600</f>
        <v>0.0105871918184881</v>
      </c>
      <c r="AG287" s="0" t="n">
        <f aca="false">AE287+AF287</f>
        <v>56.7318755894256</v>
      </c>
      <c r="AH287" s="0" t="n">
        <f aca="false">IF(AC287&gt;0,MOD(DEGREES(ACOS(((SIN(RADIANS($B$2))*COS(RADIANS(AD287)))-SIN(RADIANS(T287)))/(COS(RADIANS($B$2))*SIN(RADIANS(AD287)))))+180,360),MOD(540-DEGREES(ACOS(((SIN(RADIANS($B$2))*COS(RADIANS(AD287)))-SIN(RADIANS(T287)))/(COS(RADIANS($B$2))*SIN(RADIANS(AD287))))),360))</f>
        <v>169.076438943582</v>
      </c>
    </row>
    <row r="288" customFormat="false" ht="15" hidden="false" customHeight="false" outlineLevel="0" collapsed="false">
      <c r="D288" s="4" t="n">
        <f aca="false">D287+1</f>
        <v>43752</v>
      </c>
      <c r="E288" s="5" t="n">
        <f aca="false">$B$5</f>
        <v>0.5</v>
      </c>
      <c r="F288" s="6" t="n">
        <f aca="false">D288+2415018.5+E288-$B$4/24</f>
        <v>2458771.25</v>
      </c>
      <c r="G288" s="7" t="n">
        <f aca="false">(F288-2451545)/36525</f>
        <v>0.197843942505133</v>
      </c>
      <c r="I288" s="0" t="n">
        <f aca="false">MOD(280.46646+G288*(36000.76983 + G288*0.0003032),360)</f>
        <v>203.000708254986</v>
      </c>
      <c r="J288" s="0" t="n">
        <f aca="false">357.52911+G288*(35999.05029 - 0.0001537*G288)</f>
        <v>7479.72313979801</v>
      </c>
      <c r="K288" s="0" t="n">
        <f aca="false">0.016708634-G288*(0.000042037+0.0000001267*G288)</f>
        <v>0.0167003122748689</v>
      </c>
      <c r="L288" s="0" t="n">
        <f aca="false">SIN(RADIANS(J288))*(1.914602-G288*(0.004817+0.000014*G288))+SIN(RADIANS(2*J288))*(0.019993-0.000101*G288)+SIN(RADIANS(3*J288))*0.000289</f>
        <v>-1.89255665686304</v>
      </c>
      <c r="M288" s="0" t="n">
        <f aca="false">I288+L288</f>
        <v>201.108151598122</v>
      </c>
      <c r="N288" s="0" t="n">
        <f aca="false">J288+L288</f>
        <v>7477.83058314115</v>
      </c>
      <c r="O288" s="0" t="n">
        <f aca="false">(1.000001018*(1-K288*K288))/(1+K288*COS(RADIANS(N288)))</f>
        <v>0.997452589594343</v>
      </c>
      <c r="P288" s="0" t="n">
        <f aca="false">M288-0.00569-0.00478*SIN(RADIANS(125.04-1934.136*G288))</f>
        <v>201.09779279865</v>
      </c>
      <c r="Q288" s="0" t="n">
        <f aca="false">23+(26+((21.448-G288*(46.815+G288*(0.00059-G288*0.001813))))/60)/60</f>
        <v>23.4367183129938</v>
      </c>
      <c r="R288" s="0" t="n">
        <f aca="false">Q288+0.00256*COS(RADIANS(125.04-1934.136*G288))</f>
        <v>23.4361693364254</v>
      </c>
      <c r="S288" s="0" t="n">
        <f aca="false">DEGREES(ATAN2(COS(RADIANS(P288)),COS(RADIANS(R288))*SIN(RADIANS(P288))))</f>
        <v>-160.506310901912</v>
      </c>
      <c r="T288" s="0" t="n">
        <f aca="false">DEGREES(ASIN(SIN(RADIANS(R288))*SIN(RADIANS(P288))))</f>
        <v>-8.23110319612927</v>
      </c>
      <c r="U288" s="0" t="n">
        <f aca="false">TAN(RADIANS(R288/2))*TAN(RADIANS(R288/2))</f>
        <v>0.0430227408982654</v>
      </c>
      <c r="V288" s="0" t="n">
        <f aca="false">4*DEGREES(U288*SIN(2*RADIANS(I288))-2*K288*SIN(RADIANS(J288))+4*K288*U288*SIN(RADIANS(J288))*COS(2*RADIANS(I288))-0.5*U288*U288*SIN(4*RADIANS(I288))-1.25*K288*K288*SIN(2*RADIANS(J288)))</f>
        <v>14.0014834272389</v>
      </c>
      <c r="W288" s="0" t="n">
        <f aca="false">DEGREES(ACOS(COS(RADIANS(90.833))/(COS(RADIANS($B$2))*COS(RADIANS(T288)))-TAN(RADIANS($B$2))*TAN(RADIANS(T288))))</f>
        <v>87.0797122483804</v>
      </c>
      <c r="X288" s="5" t="n">
        <f aca="false">(720-4*$B$3-V288+$B$4*60)/1440</f>
        <v>0.516571192064417</v>
      </c>
      <c r="Y288" s="5" t="n">
        <f aca="false">(X288*1440-W288*4)/1440</f>
        <v>0.274683102485583</v>
      </c>
      <c r="Z288" s="5" t="n">
        <f aca="false">(X288*1440+W288*4)/1440</f>
        <v>0.758459281643252</v>
      </c>
      <c r="AA288" s="0" t="n">
        <f aca="false">8*W288</f>
        <v>696.637697987043</v>
      </c>
      <c r="AB288" s="0" t="n">
        <f aca="false">MOD(E288*1440+V288+4*$B$3-60*$B$4,1440)</f>
        <v>696.137483427239</v>
      </c>
      <c r="AC288" s="0" t="n">
        <f aca="false">IF(AB288/4&lt;0,AB288/4+180,AB288/4-180)</f>
        <v>-5.96562914319026</v>
      </c>
      <c r="AD288" s="0" t="n">
        <f aca="false">DEGREES(ACOS(SIN(RADIANS($B$2))*SIN(RADIANS(T288))+COS(RADIANS($B$2))*COS(RADIANS(T288))*COS(RADIANS(AC288))))</f>
        <v>33.6353583892894</v>
      </c>
      <c r="AE288" s="0" t="n">
        <f aca="false">90-AD288</f>
        <v>56.3646416107106</v>
      </c>
      <c r="AF288" s="0" t="n">
        <f aca="false">IF(AE288&gt;85,0,IF(AE288&gt;5,58.1/TAN(RADIANS(AE288))-0.07/POWER(TAN(RADIANS(AE288)),3)+0.000086/POWER(TAN(RADIANS(AE288)),5),IF(AE288&gt;-0.575,1735+AE288*(-518.2+AE288*(103.4+AE288*(-12.79+AE288*0.711))),-20.772/TAN(RADIANS(AE288)))))/3600</f>
        <v>0.0107312915607491</v>
      </c>
      <c r="AG288" s="0" t="n">
        <f aca="false">AE288+AF288</f>
        <v>56.3753729022714</v>
      </c>
      <c r="AH288" s="0" t="n">
        <f aca="false">IF(AC288&gt;0,MOD(DEGREES(ACOS(((SIN(RADIANS($B$2))*COS(RADIANS(AD288)))-SIN(RADIANS(T288)))/(COS(RADIANS($B$2))*SIN(RADIANS(AD288)))))+180,360),MOD(540-DEGREES(ACOS(((SIN(RADIANS($B$2))*COS(RADIANS(AD288)))-SIN(RADIANS(T288)))/(COS(RADIANS($B$2))*SIN(RADIANS(AD288))))),360))</f>
        <v>169.297951720571</v>
      </c>
    </row>
    <row r="289" customFormat="false" ht="15" hidden="false" customHeight="false" outlineLevel="0" collapsed="false">
      <c r="D289" s="4" t="n">
        <f aca="false">D288+1</f>
        <v>43753</v>
      </c>
      <c r="E289" s="5" t="n">
        <f aca="false">$B$5</f>
        <v>0.5</v>
      </c>
      <c r="F289" s="6" t="n">
        <f aca="false">D289+2415018.5+E289-$B$4/24</f>
        <v>2458772.25</v>
      </c>
      <c r="G289" s="7" t="n">
        <f aca="false">(F289-2451545)/36525</f>
        <v>0.197871321013005</v>
      </c>
      <c r="I289" s="0" t="n">
        <f aca="false">MOD(280.46646+G289*(36000.76983 + G289*0.0003032),360)</f>
        <v>203.986355618435</v>
      </c>
      <c r="J289" s="0" t="n">
        <f aca="false">357.52911+G289*(35999.05029 - 0.0001537*G289)</f>
        <v>7480.70874007807</v>
      </c>
      <c r="K289" s="0" t="n">
        <f aca="false">0.016708634-G289*(0.000042037+0.0000001267*G289)</f>
        <v>0.0167003111225859</v>
      </c>
      <c r="L289" s="0" t="n">
        <f aca="false">SIN(RADIANS(J289))*(1.914602-G289*(0.004817+0.000014*G289))+SIN(RADIANS(2*J289))*(0.019993-0.000101*G289)+SIN(RADIANS(3*J289))*0.000289</f>
        <v>-1.8873697073203</v>
      </c>
      <c r="M289" s="0" t="n">
        <f aca="false">I289+L289</f>
        <v>202.098985911114</v>
      </c>
      <c r="N289" s="0" t="n">
        <f aca="false">J289+L289</f>
        <v>7478.82137037075</v>
      </c>
      <c r="O289" s="0" t="n">
        <f aca="false">(1.000001018*(1-K289*K289))/(1+K289*COS(RADIANS(N289)))</f>
        <v>0.997168302990391</v>
      </c>
      <c r="P289" s="0" t="n">
        <f aca="false">M289-0.00569-0.00478*SIN(RADIANS(125.04-1934.136*G289))</f>
        <v>202.088626166274</v>
      </c>
      <c r="Q289" s="0" t="n">
        <f aca="false">23+(26+((21.448-G289*(46.815+G289*(0.00059-G289*0.001813))))/60)/60</f>
        <v>23.436717956959</v>
      </c>
      <c r="R289" s="0" t="n">
        <f aca="false">Q289+0.00256*COS(RADIANS(125.04-1934.136*G289))</f>
        <v>23.4361712915795</v>
      </c>
      <c r="S289" s="0" t="n">
        <f aca="false">DEGREES(ATAN2(COS(RADIANS(P289)),COS(RADIANS(R289))*SIN(RADIANS(P289))))</f>
        <v>-159.577312064361</v>
      </c>
      <c r="T289" s="0" t="n">
        <f aca="false">DEGREES(ASIN(SIN(RADIANS(R289))*SIN(RADIANS(P289))))</f>
        <v>-8.60151376194977</v>
      </c>
      <c r="U289" s="0" t="n">
        <f aca="false">TAN(RADIANS(R289/2))*TAN(RADIANS(R289/2))</f>
        <v>0.0430227482807268</v>
      </c>
      <c r="V289" s="0" t="n">
        <f aca="false">4*DEGREES(U289*SIN(2*RADIANS(I289))-2*K289*SIN(RADIANS(J289))+4*K289*U289*SIN(RADIANS(J289))*COS(2*RADIANS(I289))-0.5*U289*U289*SIN(4*RADIANS(I289))-1.25*K289*K289*SIN(2*RADIANS(J289)))</f>
        <v>14.2308009967387</v>
      </c>
      <c r="W289" s="0" t="n">
        <f aca="false">DEGREES(ACOS(COS(RADIANS(90.833))/(COS(RADIANS($B$2))*COS(RADIANS(T289)))-TAN(RADIANS($B$2))*TAN(RADIANS(T289))))</f>
        <v>86.904671551609</v>
      </c>
      <c r="X289" s="5" t="n">
        <f aca="false">(720-4*$B$3-V289+$B$4*60)/1440</f>
        <v>0.516411943752265</v>
      </c>
      <c r="Y289" s="5" t="n">
        <f aca="false">(X289*1440-W289*4)/1440</f>
        <v>0.275010078331129</v>
      </c>
      <c r="Z289" s="5" t="n">
        <f aca="false">(X289*1440+W289*4)/1440</f>
        <v>0.757813809173401</v>
      </c>
      <c r="AA289" s="0" t="n">
        <f aca="false">8*W289</f>
        <v>695.237372412872</v>
      </c>
      <c r="AB289" s="0" t="n">
        <f aca="false">MOD(E289*1440+V289+4*$B$3-60*$B$4,1440)</f>
        <v>696.366800996739</v>
      </c>
      <c r="AC289" s="0" t="n">
        <f aca="false">IF(AB289/4&lt;0,AB289/4+180,AB289/4-180)</f>
        <v>-5.90829975081533</v>
      </c>
      <c r="AD289" s="0" t="n">
        <f aca="false">DEGREES(ACOS(SIN(RADIANS($B$2))*SIN(RADIANS(T289))+COS(RADIANS($B$2))*COS(RADIANS(T289))*COS(RADIANS(AC289))))</f>
        <v>33.9909047785626</v>
      </c>
      <c r="AE289" s="0" t="n">
        <f aca="false">90-AD289</f>
        <v>56.0090952214374</v>
      </c>
      <c r="AF289" s="0" t="n">
        <f aca="false">IF(AE289&gt;85,0,IF(AE289&gt;5,58.1/TAN(RADIANS(AE289))-0.07/POWER(TAN(RADIANS(AE289)),3)+0.000086/POWER(TAN(RADIANS(AE289)),5),IF(AE289&gt;-0.575,1735+AE289*(-518.2+AE289*(103.4+AE289*(-12.79+AE289*0.711))),-20.772/TAN(RADIANS(AE289)))))/3600</f>
        <v>0.0108761333539578</v>
      </c>
      <c r="AG289" s="0" t="n">
        <f aca="false">AE289+AF289</f>
        <v>56.0199713547913</v>
      </c>
      <c r="AH289" s="0" t="n">
        <f aca="false">IF(AC289&gt;0,MOD(DEGREES(ACOS(((SIN(RADIANS($B$2))*COS(RADIANS(AD289)))-SIN(RADIANS(T289)))/(COS(RADIANS($B$2))*SIN(RADIANS(AD289)))))+180,360),MOD(540-DEGREES(ACOS(((SIN(RADIANS($B$2))*COS(RADIANS(AD289)))-SIN(RADIANS(T289)))/(COS(RADIANS($B$2))*SIN(RADIANS(AD289))))),360))</f>
        <v>169.510630258838</v>
      </c>
    </row>
    <row r="290" customFormat="false" ht="15" hidden="false" customHeight="false" outlineLevel="0" collapsed="false">
      <c r="D290" s="4" t="n">
        <f aca="false">D289+1</f>
        <v>43754</v>
      </c>
      <c r="E290" s="5" t="n">
        <f aca="false">$B$5</f>
        <v>0.5</v>
      </c>
      <c r="F290" s="6" t="n">
        <f aca="false">D290+2415018.5+E290-$B$4/24</f>
        <v>2458773.25</v>
      </c>
      <c r="G290" s="7" t="n">
        <f aca="false">(F290-2451545)/36525</f>
        <v>0.197898699520876</v>
      </c>
      <c r="I290" s="0" t="n">
        <f aca="false">MOD(280.46646+G290*(36000.76983 + G290*0.0003032),360)</f>
        <v>204.972002981885</v>
      </c>
      <c r="J290" s="0" t="n">
        <f aca="false">357.52911+G290*(35999.05029 - 0.0001537*G290)</f>
        <v>7481.69434035813</v>
      </c>
      <c r="K290" s="0" t="n">
        <f aca="false">0.016708634-G290*(0.000042037+0.0000001267*G290)</f>
        <v>0.0167003099703027</v>
      </c>
      <c r="L290" s="0" t="n">
        <f aca="false">SIN(RADIANS(J290))*(1.914602-G290*(0.004817+0.000014*G290))+SIN(RADIANS(2*J290))*(0.019993-0.000101*G290)+SIN(RADIANS(3*J290))*0.000289</f>
        <v>-1.88161839040148</v>
      </c>
      <c r="M290" s="0" t="n">
        <f aca="false">I290+L290</f>
        <v>203.090384591483</v>
      </c>
      <c r="N290" s="0" t="n">
        <f aca="false">J290+L290</f>
        <v>7479.81272196773</v>
      </c>
      <c r="O290" s="0" t="n">
        <f aca="false">(1.000001018*(1-K290*K290))/(1+K290*COS(RADIANS(N290)))</f>
        <v>0.996884778566042</v>
      </c>
      <c r="P290" s="0" t="n">
        <f aca="false">M290-0.00569-0.00478*SIN(RADIANS(125.04-1934.136*G290))</f>
        <v>203.080023905264</v>
      </c>
      <c r="Q290" s="0" t="n">
        <f aca="false">23+(26+((21.448-G290*(46.815+G290*(0.00059-G290*0.001813))))/60)/60</f>
        <v>23.4367176009241</v>
      </c>
      <c r="R290" s="0" t="n">
        <f aca="false">Q290+0.00256*COS(RADIANS(125.04-1934.136*G290))</f>
        <v>23.4361732472005</v>
      </c>
      <c r="S290" s="0" t="n">
        <f aca="false">DEGREES(ATAN2(COS(RADIANS(P290)),COS(RADIANS(R290))*SIN(RADIANS(P290))))</f>
        <v>-158.645969367383</v>
      </c>
      <c r="T290" s="0" t="n">
        <f aca="false">DEGREES(ASIN(SIN(RADIANS(R290))*SIN(RADIANS(P290))))</f>
        <v>-8.96990165131428</v>
      </c>
      <c r="U290" s="0" t="n">
        <f aca="false">TAN(RADIANS(R290/2))*TAN(RADIANS(R290/2))</f>
        <v>0.043022755664952</v>
      </c>
      <c r="V290" s="0" t="n">
        <f aca="false">4*DEGREES(U290*SIN(2*RADIANS(I290))-2*K290*SIN(RADIANS(J290))+4*K290*U290*SIN(RADIANS(J290))*COS(2*RADIANS(I290))-0.5*U290*U290*SIN(4*RADIANS(I290))-1.25*K290*K290*SIN(2*RADIANS(J290)))</f>
        <v>14.4507211222586</v>
      </c>
      <c r="W290" s="0" t="n">
        <f aca="false">DEGREES(ACOS(COS(RADIANS(90.833))/(COS(RADIANS($B$2))*COS(RADIANS(T290)))-TAN(RADIANS($B$2))*TAN(RADIANS(T290))))</f>
        <v>86.7302566679258</v>
      </c>
      <c r="X290" s="5" t="n">
        <f aca="false">(720-4*$B$3-V290+$B$4*60)/1440</f>
        <v>0.516259221442876</v>
      </c>
      <c r="Y290" s="5" t="n">
        <f aca="false">(X290*1440-W290*4)/1440</f>
        <v>0.275341841809749</v>
      </c>
      <c r="Z290" s="5" t="n">
        <f aca="false">(X290*1440+W290*4)/1440</f>
        <v>0.757176601076003</v>
      </c>
      <c r="AA290" s="0" t="n">
        <f aca="false">8*W290</f>
        <v>693.842053343406</v>
      </c>
      <c r="AB290" s="0" t="n">
        <f aca="false">MOD(E290*1440+V290+4*$B$3-60*$B$4,1440)</f>
        <v>696.586721122259</v>
      </c>
      <c r="AC290" s="0" t="n">
        <f aca="false">IF(AB290/4&lt;0,AB290/4+180,AB290/4-180)</f>
        <v>-5.85331971943532</v>
      </c>
      <c r="AD290" s="0" t="n">
        <f aca="false">DEGREES(ACOS(SIN(RADIANS($B$2))*SIN(RADIANS(T290))+COS(RADIANS($B$2))*COS(RADIANS(T290))*COS(RADIANS(AC290))))</f>
        <v>34.3452220757116</v>
      </c>
      <c r="AE290" s="0" t="n">
        <f aca="false">90-AD290</f>
        <v>55.6547779242884</v>
      </c>
      <c r="AF290" s="0" t="n">
        <f aca="false">IF(AE290&gt;85,0,IF(AE290&gt;5,58.1/TAN(RADIANS(AE290))-0.07/POWER(TAN(RADIANS(AE290)),3)+0.000086/POWER(TAN(RADIANS(AE290)),5),IF(AE290&gt;-0.575,1735+AE290*(-518.2+AE290*(103.4+AE290*(-12.79+AE290*0.711))),-20.772/TAN(RADIANS(AE290)))))/3600</f>
        <v>0.0110216789178249</v>
      </c>
      <c r="AG290" s="0" t="n">
        <f aca="false">AE290+AF290</f>
        <v>55.6657996032063</v>
      </c>
      <c r="AH290" s="0" t="n">
        <f aca="false">IF(AC290&gt;0,MOD(DEGREES(ACOS(((SIN(RADIANS($B$2))*COS(RADIANS(AD290)))-SIN(RADIANS(T290)))/(COS(RADIANS($B$2))*SIN(RADIANS(AD290)))))+180,360),MOD(540-DEGREES(ACOS(((SIN(RADIANS($B$2))*COS(RADIANS(AD290)))-SIN(RADIANS(T290)))/(COS(RADIANS($B$2))*SIN(RADIANS(AD290))))),360))</f>
        <v>169.714591287847</v>
      </c>
    </row>
    <row r="291" customFormat="false" ht="15" hidden="false" customHeight="false" outlineLevel="0" collapsed="false">
      <c r="D291" s="4" t="n">
        <f aca="false">D290+1</f>
        <v>43755</v>
      </c>
      <c r="E291" s="5" t="n">
        <f aca="false">$B$5</f>
        <v>0.5</v>
      </c>
      <c r="F291" s="6" t="n">
        <f aca="false">D291+2415018.5+E291-$B$4/24</f>
        <v>2458774.25</v>
      </c>
      <c r="G291" s="7" t="n">
        <f aca="false">(F291-2451545)/36525</f>
        <v>0.197926078028747</v>
      </c>
      <c r="I291" s="0" t="n">
        <f aca="false">MOD(280.46646+G291*(36000.76983 + G291*0.0003032),360)</f>
        <v>205.957650345334</v>
      </c>
      <c r="J291" s="0" t="n">
        <f aca="false">357.52911+G291*(35999.05029 - 0.0001537*G291)</f>
        <v>7482.67994063819</v>
      </c>
      <c r="K291" s="0" t="n">
        <f aca="false">0.016708634-G291*(0.000042037+0.0000001267*G291)</f>
        <v>0.0167003088180193</v>
      </c>
      <c r="L291" s="0" t="n">
        <f aca="false">SIN(RADIANS(J291))*(1.914602-G291*(0.004817+0.000014*G291))+SIN(RADIANS(2*J291))*(0.019993-0.000101*G291)+SIN(RADIANS(3*J291))*0.000289</f>
        <v>-1.87530382460816</v>
      </c>
      <c r="M291" s="0" t="n">
        <f aca="false">I291+L291</f>
        <v>204.082346520726</v>
      </c>
      <c r="N291" s="0" t="n">
        <f aca="false">J291+L291</f>
        <v>7480.80463681358</v>
      </c>
      <c r="O291" s="0" t="n">
        <f aca="false">(1.000001018*(1-K291*K291))/(1+K291*COS(RADIANS(N291)))</f>
        <v>0.996602101655472</v>
      </c>
      <c r="P291" s="0" t="n">
        <f aca="false">M291-0.00569-0.00478*SIN(RADIANS(125.04-1934.136*G291))</f>
        <v>204.071984897118</v>
      </c>
      <c r="Q291" s="0" t="n">
        <f aca="false">23+(26+((21.448-G291*(46.815+G291*(0.00059-G291*0.001813))))/60)/60</f>
        <v>23.4367172448893</v>
      </c>
      <c r="R291" s="0" t="n">
        <f aca="false">Q291+0.00256*COS(RADIANS(125.04-1934.136*G291))</f>
        <v>23.4361752032865</v>
      </c>
      <c r="S291" s="0" t="n">
        <f aca="false">DEGREES(ATAN2(COS(RADIANS(P291)),COS(RADIANS(R291))*SIN(RADIANS(P291))))</f>
        <v>-157.71220967365</v>
      </c>
      <c r="T291" s="0" t="n">
        <f aca="false">DEGREES(ASIN(SIN(RADIANS(R291))*SIN(RADIANS(P291))))</f>
        <v>-9.33616067052441</v>
      </c>
      <c r="U291" s="0" t="n">
        <f aca="false">TAN(RADIANS(R291/2))*TAN(RADIANS(R291/2))</f>
        <v>0.0430227630509336</v>
      </c>
      <c r="V291" s="0" t="n">
        <f aca="false">4*DEGREES(U291*SIN(2*RADIANS(I291))-2*K291*SIN(RADIANS(J291))+4*K291*U291*SIN(RADIANS(J291))*COS(2*RADIANS(I291))-0.5*U291*U291*SIN(4*RADIANS(I291))-1.25*K291*K291*SIN(2*RADIANS(J291)))</f>
        <v>14.6609349324925</v>
      </c>
      <c r="W291" s="0" t="n">
        <f aca="false">DEGREES(ACOS(COS(RADIANS(90.833))/(COS(RADIANS($B$2))*COS(RADIANS(T291)))-TAN(RADIANS($B$2))*TAN(RADIANS(T291))))</f>
        <v>86.5565064606743</v>
      </c>
      <c r="X291" s="5" t="n">
        <f aca="false">(720-4*$B$3-V291+$B$4*60)/1440</f>
        <v>0.516113239630214</v>
      </c>
      <c r="Y291" s="5" t="n">
        <f aca="false">(X291*1440-W291*4)/1440</f>
        <v>0.275678499461674</v>
      </c>
      <c r="Z291" s="5" t="n">
        <f aca="false">(X291*1440+W291*4)/1440</f>
        <v>0.756547979798754</v>
      </c>
      <c r="AA291" s="0" t="n">
        <f aca="false">8*W291</f>
        <v>692.452051685395</v>
      </c>
      <c r="AB291" s="0" t="n">
        <f aca="false">MOD(E291*1440+V291+4*$B$3-60*$B$4,1440)</f>
        <v>696.796934932493</v>
      </c>
      <c r="AC291" s="0" t="n">
        <f aca="false">IF(AB291/4&lt;0,AB291/4+180,AB291/4-180)</f>
        <v>-5.80076626687685</v>
      </c>
      <c r="AD291" s="0" t="n">
        <f aca="false">DEGREES(ACOS(SIN(RADIANS($B$2))*SIN(RADIANS(T291))+COS(RADIANS($B$2))*COS(RADIANS(T291))*COS(RADIANS(AC291))))</f>
        <v>34.6981817228904</v>
      </c>
      <c r="AE291" s="0" t="n">
        <f aca="false">90-AD291</f>
        <v>55.3018182771096</v>
      </c>
      <c r="AF291" s="0" t="n">
        <f aca="false">IF(AE291&gt;85,0,IF(AE291&gt;5,58.1/TAN(RADIANS(AE291))-0.07/POWER(TAN(RADIANS(AE291)),3)+0.000086/POWER(TAN(RADIANS(AE291)),5),IF(AE291&gt;-0.575,1735+AE291*(-518.2+AE291*(103.4+AE291*(-12.79+AE291*0.711))),-20.772/TAN(RADIANS(AE291)))))/3600</f>
        <v>0.0111678883960837</v>
      </c>
      <c r="AG291" s="0" t="n">
        <f aca="false">AE291+AF291</f>
        <v>55.3129861655057</v>
      </c>
      <c r="AH291" s="0" t="n">
        <f aca="false">IF(AC291&gt;0,MOD(DEGREES(ACOS(((SIN(RADIANS($B$2))*COS(RADIANS(AD291)))-SIN(RADIANS(T291)))/(COS(RADIANS($B$2))*SIN(RADIANS(AD291)))))+180,360),MOD(540-DEGREES(ACOS(((SIN(RADIANS($B$2))*COS(RADIANS(AD291)))-SIN(RADIANS(T291)))/(COS(RADIANS($B$2))*SIN(RADIANS(AD291))))),360))</f>
        <v>169.909949754427</v>
      </c>
    </row>
    <row r="292" customFormat="false" ht="15" hidden="false" customHeight="false" outlineLevel="0" collapsed="false">
      <c r="D292" s="4" t="n">
        <f aca="false">D291+1</f>
        <v>43756</v>
      </c>
      <c r="E292" s="5" t="n">
        <f aca="false">$B$5</f>
        <v>0.5</v>
      </c>
      <c r="F292" s="6" t="n">
        <f aca="false">D292+2415018.5+E292-$B$4/24</f>
        <v>2458775.25</v>
      </c>
      <c r="G292" s="7" t="n">
        <f aca="false">(F292-2451545)/36525</f>
        <v>0.197953456536619</v>
      </c>
      <c r="I292" s="0" t="n">
        <f aca="false">MOD(280.46646+G292*(36000.76983 + G292*0.0003032),360)</f>
        <v>206.943297708785</v>
      </c>
      <c r="J292" s="0" t="n">
        <f aca="false">357.52911+G292*(35999.05029 - 0.0001537*G292)</f>
        <v>7483.66554091825</v>
      </c>
      <c r="K292" s="0" t="n">
        <f aca="false">0.016708634-G292*(0.000042037+0.0000001267*G292)</f>
        <v>0.0167003076657357</v>
      </c>
      <c r="L292" s="0" t="n">
        <f aca="false">SIN(RADIANS(J292))*(1.914602-G292*(0.004817+0.000014*G292))+SIN(RADIANS(2*J292))*(0.019993-0.000101*G292)+SIN(RADIANS(3*J292))*0.000289</f>
        <v>-1.86842730194643</v>
      </c>
      <c r="M292" s="0" t="n">
        <f aca="false">I292+L292</f>
        <v>205.074870406839</v>
      </c>
      <c r="N292" s="0" t="n">
        <f aca="false">J292+L292</f>
        <v>7481.7971136163</v>
      </c>
      <c r="O292" s="0" t="n">
        <f aca="false">(1.000001018*(1-K292*K292))/(1+K292*COS(RADIANS(N292)))</f>
        <v>0.996320357482464</v>
      </c>
      <c r="P292" s="0" t="n">
        <f aca="false">M292-0.00569-0.00478*SIN(RADIANS(125.04-1934.136*G292))</f>
        <v>205.064507849831</v>
      </c>
      <c r="Q292" s="0" t="n">
        <f aca="false">23+(26+((21.448-G292*(46.815+G292*(0.00059-G292*0.001813))))/60)/60</f>
        <v>23.4367168888545</v>
      </c>
      <c r="R292" s="0" t="n">
        <f aca="false">Q292+0.00256*COS(RADIANS(125.04-1934.136*G292))</f>
        <v>23.4361771598354</v>
      </c>
      <c r="S292" s="0" t="n">
        <f aca="false">DEGREES(ATAN2(COS(RADIANS(P292)),COS(RADIANS(R292))*SIN(RADIANS(P292))))</f>
        <v>-156.775961230169</v>
      </c>
      <c r="T292" s="0" t="n">
        <f aca="false">DEGREES(ASIN(SIN(RADIANS(R292))*SIN(RADIANS(P292))))</f>
        <v>-9.7001840751971</v>
      </c>
      <c r="U292" s="0" t="n">
        <f aca="false">TAN(RADIANS(R292/2))*TAN(RADIANS(R292/2))</f>
        <v>0.0430227704386641</v>
      </c>
      <c r="V292" s="0" t="n">
        <f aca="false">4*DEGREES(U292*SIN(2*RADIANS(I292))-2*K292*SIN(RADIANS(J292))+4*K292*U292*SIN(RADIANS(J292))*COS(2*RADIANS(I292))-0.5*U292*U292*SIN(4*RADIANS(I292))-1.25*K292*K292*SIN(2*RADIANS(J292)))</f>
        <v>14.8611390169967</v>
      </c>
      <c r="W292" s="0" t="n">
        <f aca="false">DEGREES(ACOS(COS(RADIANS(90.833))/(COS(RADIANS($B$2))*COS(RADIANS(T292)))-TAN(RADIANS($B$2))*TAN(RADIANS(T292))))</f>
        <v>86.383460868634</v>
      </c>
      <c r="X292" s="5" t="n">
        <f aca="false">(720-4*$B$3-V292+$B$4*60)/1440</f>
        <v>0.515974209015974</v>
      </c>
      <c r="Y292" s="5" t="n">
        <f aca="false">(X292*1440-W292*4)/1440</f>
        <v>0.276020151047547</v>
      </c>
      <c r="Z292" s="5" t="n">
        <f aca="false">(X292*1440+W292*4)/1440</f>
        <v>0.755928266984402</v>
      </c>
      <c r="AA292" s="0" t="n">
        <f aca="false">8*W292</f>
        <v>691.067686949072</v>
      </c>
      <c r="AB292" s="0" t="n">
        <f aca="false">MOD(E292*1440+V292+4*$B$3-60*$B$4,1440)</f>
        <v>696.997139016997</v>
      </c>
      <c r="AC292" s="0" t="n">
        <f aca="false">IF(AB292/4&lt;0,AB292/4+180,AB292/4-180)</f>
        <v>-5.75071524575083</v>
      </c>
      <c r="AD292" s="0" t="n">
        <f aca="false">DEGREES(ACOS(SIN(RADIANS($B$2))*SIN(RADIANS(T292))+COS(RADIANS($B$2))*COS(RADIANS(T292))*COS(RADIANS(AC292))))</f>
        <v>35.0496553257815</v>
      </c>
      <c r="AE292" s="0" t="n">
        <f aca="false">90-AD292</f>
        <v>54.9503446742185</v>
      </c>
      <c r="AF292" s="0" t="n">
        <f aca="false">IF(AE292&gt;85,0,IF(AE292&gt;5,58.1/TAN(RADIANS(AE292))-0.07/POWER(TAN(RADIANS(AE292)),3)+0.000086/POWER(TAN(RADIANS(AE292)),5),IF(AE292&gt;-0.575,1735+AE292*(-518.2+AE292*(103.4+AE292*(-12.79+AE292*0.711))),-20.772/TAN(RADIANS(AE292)))))/3600</f>
        <v>0.0113147202935806</v>
      </c>
      <c r="AG292" s="0" t="n">
        <f aca="false">AE292+AF292</f>
        <v>54.9616593945121</v>
      </c>
      <c r="AH292" s="0" t="n">
        <f aca="false">IF(AC292&gt;0,MOD(DEGREES(ACOS(((SIN(RADIANS($B$2))*COS(RADIANS(AD292)))-SIN(RADIANS(T292)))/(COS(RADIANS($B$2))*SIN(RADIANS(AD292)))))+180,360),MOD(540-DEGREES(ACOS(((SIN(RADIANS($B$2))*COS(RADIANS(AD292)))-SIN(RADIANS(T292)))/(COS(RADIANS($B$2))*SIN(RADIANS(AD292))))),360))</f>
        <v>170.0968189185</v>
      </c>
    </row>
    <row r="293" customFormat="false" ht="15" hidden="false" customHeight="false" outlineLevel="0" collapsed="false">
      <c r="D293" s="4" t="n">
        <f aca="false">D292+1</f>
        <v>43757</v>
      </c>
      <c r="E293" s="5" t="n">
        <f aca="false">$B$5</f>
        <v>0.5</v>
      </c>
      <c r="F293" s="6" t="n">
        <f aca="false">D293+2415018.5+E293-$B$4/24</f>
        <v>2458776.25</v>
      </c>
      <c r="G293" s="7" t="n">
        <f aca="false">(F293-2451545)/36525</f>
        <v>0.19798083504449</v>
      </c>
      <c r="I293" s="0" t="n">
        <f aca="false">MOD(280.46646+G293*(36000.76983 + G293*0.0003032),360)</f>
        <v>207.928945072236</v>
      </c>
      <c r="J293" s="0" t="n">
        <f aca="false">357.52911+G293*(35999.05029 - 0.0001537*G293)</f>
        <v>7484.6511411983</v>
      </c>
      <c r="K293" s="0" t="n">
        <f aca="false">0.016708634-G293*(0.000042037+0.0000001267*G293)</f>
        <v>0.016700306513452</v>
      </c>
      <c r="L293" s="0" t="n">
        <f aca="false">SIN(RADIANS(J293))*(1.914602-G293*(0.004817+0.000014*G293))+SIN(RADIANS(2*J293))*(0.019993-0.000101*G293)+SIN(RADIANS(3*J293))*0.000289</f>
        <v>-1.86099028825795</v>
      </c>
      <c r="M293" s="0" t="n">
        <f aca="false">I293+L293</f>
        <v>206.067954783978</v>
      </c>
      <c r="N293" s="0" t="n">
        <f aca="false">J293+L293</f>
        <v>7482.79015091005</v>
      </c>
      <c r="O293" s="0" t="n">
        <f aca="false">(1.000001018*(1-K293*K293))/(1+K293*COS(RADIANS(N293)))</f>
        <v>0.996039631133591</v>
      </c>
      <c r="P293" s="0" t="n">
        <f aca="false">M293-0.00569-0.00478*SIN(RADIANS(125.04-1934.136*G293))</f>
        <v>206.057591297563</v>
      </c>
      <c r="Q293" s="0" t="n">
        <f aca="false">23+(26+((21.448-G293*(46.815+G293*(0.00059-G293*0.001813))))/60)/60</f>
        <v>23.4367165328196</v>
      </c>
      <c r="R293" s="0" t="n">
        <f aca="false">Q293+0.00256*COS(RADIANS(125.04-1934.136*G293))</f>
        <v>23.4361791168454</v>
      </c>
      <c r="S293" s="0" t="n">
        <f aca="false">DEGREES(ATAN2(COS(RADIANS(P293)),COS(RADIANS(R293))*SIN(RADIANS(P293))))</f>
        <v>-155.837153757052</v>
      </c>
      <c r="T293" s="0" t="n">
        <f aca="false">DEGREES(ASIN(SIN(RADIANS(R293))*SIN(RADIANS(P293))))</f>
        <v>-10.0618645795057</v>
      </c>
      <c r="U293" s="0" t="n">
        <f aca="false">TAN(RADIANS(R293/2))*TAN(RADIANS(R293/2))</f>
        <v>0.0430227778281361</v>
      </c>
      <c r="V293" s="0" t="n">
        <f aca="false">4*DEGREES(U293*SIN(2*RADIANS(I293))-2*K293*SIN(RADIANS(J293))+4*K293*U293*SIN(RADIANS(J293))*COS(2*RADIANS(I293))-0.5*U293*U293*SIN(4*RADIANS(I293))-1.25*K293*K293*SIN(2*RADIANS(J293)))</f>
        <v>15.0510359017598</v>
      </c>
      <c r="W293" s="0" t="n">
        <f aca="false">DEGREES(ACOS(COS(RADIANS(90.833))/(COS(RADIANS($B$2))*COS(RADIANS(T293)))-TAN(RADIANS($B$2))*TAN(RADIANS(T293))))</f>
        <v>86.2111609398774</v>
      </c>
      <c r="X293" s="5" t="n">
        <f aca="false">(720-4*$B$3-V293+$B$4*60)/1440</f>
        <v>0.515842336179334</v>
      </c>
      <c r="Y293" s="5" t="n">
        <f aca="false">(X293*1440-W293*4)/1440</f>
        <v>0.276366889124118</v>
      </c>
      <c r="Z293" s="5" t="n">
        <f aca="false">(X293*1440+W293*4)/1440</f>
        <v>0.755317783234549</v>
      </c>
      <c r="AA293" s="0" t="n">
        <f aca="false">8*W293</f>
        <v>689.689287519019</v>
      </c>
      <c r="AB293" s="0" t="n">
        <f aca="false">MOD(E293*1440+V293+4*$B$3-60*$B$4,1440)</f>
        <v>697.18703590176</v>
      </c>
      <c r="AC293" s="0" t="n">
        <f aca="false">IF(AB293/4&lt;0,AB293/4+180,AB293/4-180)</f>
        <v>-5.70324102456004</v>
      </c>
      <c r="AD293" s="0" t="n">
        <f aca="false">DEGREES(ACOS(SIN(RADIANS($B$2))*SIN(RADIANS(T293))+COS(RADIANS($B$2))*COS(RADIANS(T293))*COS(RADIANS(AC293))))</f>
        <v>35.399514681553</v>
      </c>
      <c r="AE293" s="0" t="n">
        <f aca="false">90-AD293</f>
        <v>54.600485318447</v>
      </c>
      <c r="AF293" s="0" t="n">
        <f aca="false">IF(AE293&gt;85,0,IF(AE293&gt;5,58.1/TAN(RADIANS(AE293))-0.07/POWER(TAN(RADIANS(AE293)),3)+0.000086/POWER(TAN(RADIANS(AE293)),5),IF(AE293&gt;-0.575,1735+AE293*(-518.2+AE293*(103.4+AE293*(-12.79+AE293*0.711))),-20.772/TAN(RADIANS(AE293)))))/3600</f>
        <v>0.0114621314137893</v>
      </c>
      <c r="AG293" s="0" t="n">
        <f aca="false">AE293+AF293</f>
        <v>54.6119474498608</v>
      </c>
      <c r="AH293" s="0" t="n">
        <f aca="false">IF(AC293&gt;0,MOD(DEGREES(ACOS(((SIN(RADIANS($B$2))*COS(RADIANS(AD293)))-SIN(RADIANS(T293)))/(COS(RADIANS($B$2))*SIN(RADIANS(AD293)))))+180,360),MOD(540-DEGREES(ACOS(((SIN(RADIANS($B$2))*COS(RADIANS(AD293)))-SIN(RADIANS(T293)))/(COS(RADIANS($B$2))*SIN(RADIANS(AD293))))),360))</f>
        <v>170.275310451289</v>
      </c>
    </row>
    <row r="294" customFormat="false" ht="15" hidden="false" customHeight="false" outlineLevel="0" collapsed="false">
      <c r="D294" s="4" t="n">
        <f aca="false">D293+1</f>
        <v>43758</v>
      </c>
      <c r="E294" s="5" t="n">
        <f aca="false">$B$5</f>
        <v>0.5</v>
      </c>
      <c r="F294" s="6" t="n">
        <f aca="false">D294+2415018.5+E294-$B$4/24</f>
        <v>2458777.25</v>
      </c>
      <c r="G294" s="7" t="n">
        <f aca="false">(F294-2451545)/36525</f>
        <v>0.198008213552361</v>
      </c>
      <c r="I294" s="0" t="n">
        <f aca="false">MOD(280.46646+G294*(36000.76983 + G294*0.0003032),360)</f>
        <v>208.914592435687</v>
      </c>
      <c r="J294" s="0" t="n">
        <f aca="false">357.52911+G294*(35999.05029 - 0.0001537*G294)</f>
        <v>7485.63674147836</v>
      </c>
      <c r="K294" s="0" t="n">
        <f aca="false">0.016708634-G294*(0.000042037+0.0000001267*G294)</f>
        <v>0.016700305361168</v>
      </c>
      <c r="L294" s="0" t="n">
        <f aca="false">SIN(RADIANS(J294))*(1.914602-G294*(0.004817+0.000014*G294))+SIN(RADIANS(2*J294))*(0.019993-0.000101*G294)+SIN(RADIANS(3*J294))*0.000289</f>
        <v>-1.85299442349285</v>
      </c>
      <c r="M294" s="0" t="n">
        <f aca="false">I294+L294</f>
        <v>207.061598012194</v>
      </c>
      <c r="N294" s="0" t="n">
        <f aca="false">J294+L294</f>
        <v>7483.78374705487</v>
      </c>
      <c r="O294" s="0" t="n">
        <f aca="false">(1.000001018*(1-K294*K294))/(1+K294*COS(RADIANS(N294)))</f>
        <v>0.995760007531276</v>
      </c>
      <c r="P294" s="0" t="n">
        <f aca="false">M294-0.00569-0.00478*SIN(RADIANS(125.04-1934.136*G294))</f>
        <v>207.051233600363</v>
      </c>
      <c r="Q294" s="0" t="n">
        <f aca="false">23+(26+((21.448-G294*(46.815+G294*(0.00059-G294*0.001813))))/60)/60</f>
        <v>23.4367161767848</v>
      </c>
      <c r="R294" s="0" t="n">
        <f aca="false">Q294+0.00256*COS(RADIANS(125.04-1934.136*G294))</f>
        <v>23.4361810743145</v>
      </c>
      <c r="S294" s="0" t="n">
        <f aca="false">DEGREES(ATAN2(COS(RADIANS(P294)),COS(RADIANS(R294))*SIN(RADIANS(P294))))</f>
        <v>-154.89571853856</v>
      </c>
      <c r="T294" s="0" t="n">
        <f aca="false">DEGREES(ASIN(SIN(RADIANS(R294))*SIN(RADIANS(P294))))</f>
        <v>-10.4210943675418</v>
      </c>
      <c r="U294" s="0" t="n">
        <f aca="false">TAN(RADIANS(R294/2))*TAN(RADIANS(R294/2))</f>
        <v>0.0430227852193421</v>
      </c>
      <c r="V294" s="0" t="n">
        <f aca="false">4*DEGREES(U294*SIN(2*RADIANS(I294))-2*K294*SIN(RADIANS(J294))+4*K294*U294*SIN(RADIANS(J294))*COS(2*RADIANS(I294))-0.5*U294*U294*SIN(4*RADIANS(I294))-1.25*K294*K294*SIN(2*RADIANS(J294)))</f>
        <v>15.2303345361678</v>
      </c>
      <c r="W294" s="0" t="n">
        <f aca="false">DEGREES(ACOS(COS(RADIANS(90.833))/(COS(RADIANS($B$2))*COS(RADIANS(T294)))-TAN(RADIANS($B$2))*TAN(RADIANS(T294))))</f>
        <v>86.039648863965</v>
      </c>
      <c r="X294" s="5" t="n">
        <f aca="false">(720-4*$B$3-V294+$B$4*60)/1440</f>
        <v>0.515717823238772</v>
      </c>
      <c r="Y294" s="5" t="n">
        <f aca="false">(X294*1440-W294*4)/1440</f>
        <v>0.276718798616647</v>
      </c>
      <c r="Z294" s="5" t="n">
        <f aca="false">(X294*1440+W294*4)/1440</f>
        <v>0.754716847860897</v>
      </c>
      <c r="AA294" s="0" t="n">
        <f aca="false">8*W294</f>
        <v>688.31719091172</v>
      </c>
      <c r="AB294" s="0" t="n">
        <f aca="false">MOD(E294*1440+V294+4*$B$3-60*$B$4,1440)</f>
        <v>697.366334536168</v>
      </c>
      <c r="AC294" s="0" t="n">
        <f aca="false">IF(AB294/4&lt;0,AB294/4+180,AB294/4-180)</f>
        <v>-5.65841636595803</v>
      </c>
      <c r="AD294" s="0" t="n">
        <f aca="false">DEGREES(ACOS(SIN(RADIANS($B$2))*SIN(RADIANS(T294))+COS(RADIANS($B$2))*COS(RADIANS(T294))*COS(RADIANS(AC294))))</f>
        <v>35.7476318079403</v>
      </c>
      <c r="AE294" s="0" t="n">
        <f aca="false">90-AD294</f>
        <v>54.2523681920597</v>
      </c>
      <c r="AF294" s="0" t="n">
        <f aca="false">IF(AE294&gt;85,0,IF(AE294&gt;5,58.1/TAN(RADIANS(AE294))-0.07/POWER(TAN(RADIANS(AE294)),3)+0.000086/POWER(TAN(RADIANS(AE294)),5),IF(AE294&gt;-0.575,1735+AE294*(-518.2+AE294*(103.4+AE294*(-12.79+AE294*0.711))),-20.772/TAN(RADIANS(AE294)))))/3600</f>
        <v>0.0116100767969894</v>
      </c>
      <c r="AG294" s="0" t="n">
        <f aca="false">AE294+AF294</f>
        <v>54.2639782688567</v>
      </c>
      <c r="AH294" s="0" t="n">
        <f aca="false">IF(AC294&gt;0,MOD(DEGREES(ACOS(((SIN(RADIANS($B$2))*COS(RADIANS(AD294)))-SIN(RADIANS(T294)))/(COS(RADIANS($B$2))*SIN(RADIANS(AD294)))))+180,360),MOD(540-DEGREES(ACOS(((SIN(RADIANS($B$2))*COS(RADIANS(AD294)))-SIN(RADIANS(T294)))/(COS(RADIANS($B$2))*SIN(RADIANS(AD294))))),360))</f>
        <v>170.445534535193</v>
      </c>
    </row>
    <row r="295" customFormat="false" ht="15" hidden="false" customHeight="false" outlineLevel="0" collapsed="false">
      <c r="D295" s="4" t="n">
        <f aca="false">D294+1</f>
        <v>43759</v>
      </c>
      <c r="E295" s="5" t="n">
        <f aca="false">$B$5</f>
        <v>0.5</v>
      </c>
      <c r="F295" s="6" t="n">
        <f aca="false">D295+2415018.5+E295-$B$4/24</f>
        <v>2458778.25</v>
      </c>
      <c r="G295" s="7" t="n">
        <f aca="false">(F295-2451545)/36525</f>
        <v>0.198035592060233</v>
      </c>
      <c r="I295" s="0" t="n">
        <f aca="false">MOD(280.46646+G295*(36000.76983 + G295*0.0003032),360)</f>
        <v>209.900239799139</v>
      </c>
      <c r="J295" s="0" t="n">
        <f aca="false">357.52911+G295*(35999.05029 - 0.0001537*G295)</f>
        <v>7486.62234175842</v>
      </c>
      <c r="K295" s="0" t="n">
        <f aca="false">0.016708634-G295*(0.000042037+0.0000001267*G295)</f>
        <v>0.0167003042088838</v>
      </c>
      <c r="L295" s="0" t="n">
        <f aca="false">SIN(RADIANS(J295))*(1.914602-G295*(0.004817+0.000014*G295))+SIN(RADIANS(2*J295))*(0.019993-0.000101*G295)+SIN(RADIANS(3*J295))*0.000289</f>
        <v>-1.8444415219234</v>
      </c>
      <c r="M295" s="0" t="n">
        <f aca="false">I295+L295</f>
        <v>208.055798277216</v>
      </c>
      <c r="N295" s="0" t="n">
        <f aca="false">J295+L295</f>
        <v>7484.7779002365</v>
      </c>
      <c r="O295" s="0" t="n">
        <f aca="false">(1.000001018*(1-K295*K295))/(1+K295*COS(RADIANS(N295)))</f>
        <v>0.995481571406725</v>
      </c>
      <c r="P295" s="0" t="n">
        <f aca="false">M295-0.00569-0.00478*SIN(RADIANS(125.04-1934.136*G295))</f>
        <v>208.045432943961</v>
      </c>
      <c r="Q295" s="0" t="n">
        <f aca="false">23+(26+((21.448-G295*(46.815+G295*(0.00059-G295*0.001813))))/60)/60</f>
        <v>23.43671582075</v>
      </c>
      <c r="R295" s="0" t="n">
        <f aca="false">Q295+0.00256*COS(RADIANS(125.04-1934.136*G295))</f>
        <v>23.4361830322406</v>
      </c>
      <c r="S295" s="0" t="n">
        <f aca="false">DEGREES(ATAN2(COS(RADIANS(P295)),COS(RADIANS(R295))*SIN(RADIANS(P295))))</f>
        <v>-153.951588516396</v>
      </c>
      <c r="T295" s="0" t="n">
        <f aca="false">DEGREES(ASIN(SIN(RADIANS(R295))*SIN(RADIANS(P295))))</f>
        <v>-10.7777651068921</v>
      </c>
      <c r="U295" s="0" t="n">
        <f aca="false">TAN(RADIANS(R295/2))*TAN(RADIANS(R295/2))</f>
        <v>0.0430227926122747</v>
      </c>
      <c r="V295" s="0" t="n">
        <f aca="false">4*DEGREES(U295*SIN(2*RADIANS(I295))-2*K295*SIN(RADIANS(J295))+4*K295*U295*SIN(RADIANS(J295))*COS(2*RADIANS(I295))-0.5*U295*U295*SIN(4*RADIANS(I295))-1.25*K295*K295*SIN(2*RADIANS(J295)))</f>
        <v>15.3987507903044</v>
      </c>
      <c r="W295" s="0" t="n">
        <f aca="false">DEGREES(ACOS(COS(RADIANS(90.833))/(COS(RADIANS($B$2))*COS(RADIANS(T295)))-TAN(RADIANS($B$2))*TAN(RADIANS(T295))))</f>
        <v>85.8689680023119</v>
      </c>
      <c r="X295" s="5" t="n">
        <f aca="false">(720-4*$B$3-V295+$B$4*60)/1440</f>
        <v>0.515600867506733</v>
      </c>
      <c r="Y295" s="5" t="n">
        <f aca="false">(X295*1440-W295*4)/1440</f>
        <v>0.2770759563892</v>
      </c>
      <c r="Z295" s="5" t="n">
        <f aca="false">(X295*1440+W295*4)/1440</f>
        <v>0.754125778624266</v>
      </c>
      <c r="AA295" s="0" t="n">
        <f aca="false">8*W295</f>
        <v>686.951744018495</v>
      </c>
      <c r="AB295" s="0" t="n">
        <f aca="false">MOD(E295*1440+V295+4*$B$3-60*$B$4,1440)</f>
        <v>697.534750790305</v>
      </c>
      <c r="AC295" s="0" t="n">
        <f aca="false">IF(AB295/4&lt;0,AB295/4+180,AB295/4-180)</f>
        <v>-5.61631230242386</v>
      </c>
      <c r="AD295" s="0" t="n">
        <f aca="false">DEGREES(ACOS(SIN(RADIANS($B$2))*SIN(RADIANS(T295))+COS(RADIANS($B$2))*COS(RADIANS(T295))*COS(RADIANS(AC295))))</f>
        <v>36.0938789734744</v>
      </c>
      <c r="AE295" s="0" t="n">
        <f aca="false">90-AD295</f>
        <v>53.9061210265256</v>
      </c>
      <c r="AF295" s="0" t="n">
        <f aca="false">IF(AE295&gt;85,0,IF(AE295&gt;5,58.1/TAN(RADIANS(AE295))-0.07/POWER(TAN(RADIANS(AE295)),3)+0.000086/POWER(TAN(RADIANS(AE295)),5),IF(AE295&gt;-0.575,1735+AE295*(-518.2+AE295*(103.4+AE295*(-12.79+AE295*0.711))),-20.772/TAN(RADIANS(AE295)))))/3600</f>
        <v>0.0117585096593617</v>
      </c>
      <c r="AG295" s="0" t="n">
        <f aca="false">AE295+AF295</f>
        <v>53.917879536185</v>
      </c>
      <c r="AH295" s="0" t="n">
        <f aca="false">IF(AC295&gt;0,MOD(DEGREES(ACOS(((SIN(RADIANS($B$2))*COS(RADIANS(AD295)))-SIN(RADIANS(T295)))/(COS(RADIANS($B$2))*SIN(RADIANS(AD295)))))+180,360),MOD(540-DEGREES(ACOS(((SIN(RADIANS($B$2))*COS(RADIANS(AD295)))-SIN(RADIANS(T295)))/(COS(RADIANS($B$2))*SIN(RADIANS(AD295))))),360))</f>
        <v>170.607599964566</v>
      </c>
    </row>
    <row r="296" customFormat="false" ht="15" hidden="false" customHeight="false" outlineLevel="0" collapsed="false">
      <c r="D296" s="4" t="n">
        <f aca="false">D295+1</f>
        <v>43760</v>
      </c>
      <c r="E296" s="5" t="n">
        <f aca="false">$B$5</f>
        <v>0.5</v>
      </c>
      <c r="F296" s="6" t="n">
        <f aca="false">D296+2415018.5+E296-$B$4/24</f>
        <v>2458779.25</v>
      </c>
      <c r="G296" s="7" t="n">
        <f aca="false">(F296-2451545)/36525</f>
        <v>0.198062970568104</v>
      </c>
      <c r="I296" s="0" t="n">
        <f aca="false">MOD(280.46646+G296*(36000.76983 + G296*0.0003032),360)</f>
        <v>210.885887162592</v>
      </c>
      <c r="J296" s="0" t="n">
        <f aca="false">357.52911+G296*(35999.05029 - 0.0001537*G296)</f>
        <v>7487.60794203848</v>
      </c>
      <c r="K296" s="0" t="n">
        <f aca="false">0.016708634-G296*(0.000042037+0.0000001267*G296)</f>
        <v>0.0167003030565995</v>
      </c>
      <c r="L296" s="0" t="n">
        <f aca="false">SIN(RADIANS(J296))*(1.914602-G296*(0.004817+0.000014*G296))+SIN(RADIANS(2*J296))*(0.019993-0.000101*G296)+SIN(RADIANS(3*J296))*0.000289</f>
        <v>-1.83533357229723</v>
      </c>
      <c r="M296" s="0" t="n">
        <f aca="false">I296+L296</f>
        <v>209.050553590294</v>
      </c>
      <c r="N296" s="0" t="n">
        <f aca="false">J296+L296</f>
        <v>7485.77260846618</v>
      </c>
      <c r="O296" s="0" t="n">
        <f aca="false">(1.000001018*(1-K296*K296))/(1+K296*COS(RADIANS(N296)))</f>
        <v>0.995204407272738</v>
      </c>
      <c r="P296" s="0" t="n">
        <f aca="false">M296-0.00569-0.00478*SIN(RADIANS(125.04-1934.136*G296))</f>
        <v>209.040187339611</v>
      </c>
      <c r="Q296" s="0" t="n">
        <f aca="false">23+(26+((21.448-G296*(46.815+G296*(0.00059-G296*0.001813))))/60)/60</f>
        <v>23.4367154647151</v>
      </c>
      <c r="R296" s="0" t="n">
        <f aca="false">Q296+0.00256*COS(RADIANS(125.04-1934.136*G296))</f>
        <v>23.4361849906218</v>
      </c>
      <c r="S296" s="0" t="n">
        <f aca="false">DEGREES(ATAN2(COS(RADIANS(P296)),COS(RADIANS(R296))*SIN(RADIANS(P296))))</f>
        <v>-153.004698385232</v>
      </c>
      <c r="T296" s="0" t="n">
        <f aca="false">DEGREES(ASIN(SIN(RADIANS(R296))*SIN(RADIANS(P296))))</f>
        <v>-11.1317679645249</v>
      </c>
      <c r="U296" s="0" t="n">
        <f aca="false">TAN(RADIANS(R296/2))*TAN(RADIANS(R296/2))</f>
        <v>0.0430228000069263</v>
      </c>
      <c r="V296" s="0" t="n">
        <f aca="false">4*DEGREES(U296*SIN(2*RADIANS(I296))-2*K296*SIN(RADIANS(J296))+4*K296*U296*SIN(RADIANS(J296))*COS(2*RADIANS(I296))-0.5*U296*U296*SIN(4*RADIANS(I296))-1.25*K296*K296*SIN(2*RADIANS(J296)))</f>
        <v>15.5560079614357</v>
      </c>
      <c r="W296" s="0" t="n">
        <f aca="false">DEGREES(ACOS(COS(RADIANS(90.833))/(COS(RADIANS($B$2))*COS(RADIANS(T296)))-TAN(RADIANS($B$2))*TAN(RADIANS(T296))))</f>
        <v>85.6991629165541</v>
      </c>
      <c r="X296" s="5" t="n">
        <f aca="false">(720-4*$B$3-V296+$B$4*60)/1440</f>
        <v>0.515491661137892</v>
      </c>
      <c r="Y296" s="5" t="n">
        <f aca="false">(X296*1440-W296*4)/1440</f>
        <v>0.27743843081413</v>
      </c>
      <c r="Z296" s="5" t="n">
        <f aca="false">(X296*1440+W296*4)/1440</f>
        <v>0.753544891461653</v>
      </c>
      <c r="AA296" s="0" t="n">
        <f aca="false">8*W296</f>
        <v>685.593303332433</v>
      </c>
      <c r="AB296" s="0" t="n">
        <f aca="false">MOD(E296*1440+V296+4*$B$3-60*$B$4,1440)</f>
        <v>697.692007961436</v>
      </c>
      <c r="AC296" s="0" t="n">
        <f aca="false">IF(AB296/4&lt;0,AB296/4+180,AB296/4-180)</f>
        <v>-5.57699800964105</v>
      </c>
      <c r="AD296" s="0" t="n">
        <f aca="false">DEGREES(ACOS(SIN(RADIANS($B$2))*SIN(RADIANS(T296))+COS(RADIANS($B$2))*COS(RADIANS(T296))*COS(RADIANS(AC296))))</f>
        <v>36.4381287288736</v>
      </c>
      <c r="AE296" s="0" t="n">
        <f aca="false">90-AD296</f>
        <v>53.5618712711264</v>
      </c>
      <c r="AF296" s="0" t="n">
        <f aca="false">IF(AE296&gt;85,0,IF(AE296&gt;5,58.1/TAN(RADIANS(AE296))-0.07/POWER(TAN(RADIANS(AE296)),3)+0.000086/POWER(TAN(RADIANS(AE296)),5),IF(AE296&gt;-0.575,1735+AE296*(-518.2+AE296*(103.4+AE296*(-12.79+AE296*0.711))),-20.772/TAN(RADIANS(AE296)))))/3600</f>
        <v>0.0119073813332697</v>
      </c>
      <c r="AG296" s="0" t="n">
        <f aca="false">AE296+AF296</f>
        <v>53.5737786524597</v>
      </c>
      <c r="AH296" s="0" t="n">
        <f aca="false">IF(AC296&gt;0,MOD(DEGREES(ACOS(((SIN(RADIANS($B$2))*COS(RADIANS(AD296)))-SIN(RADIANS(T296)))/(COS(RADIANS($B$2))*SIN(RADIANS(AD296)))))+180,360),MOD(540-DEGREES(ACOS(((SIN(RADIANS($B$2))*COS(RADIANS(AD296)))-SIN(RADIANS(T296)))/(COS(RADIANS($B$2))*SIN(RADIANS(AD296))))),360))</f>
        <v>170.761614246682</v>
      </c>
    </row>
    <row r="297" customFormat="false" ht="15" hidden="false" customHeight="false" outlineLevel="0" collapsed="false">
      <c r="D297" s="4" t="n">
        <f aca="false">D296+1</f>
        <v>43761</v>
      </c>
      <c r="E297" s="5" t="n">
        <f aca="false">$B$5</f>
        <v>0.5</v>
      </c>
      <c r="F297" s="6" t="n">
        <f aca="false">D297+2415018.5+E297-$B$4/24</f>
        <v>2458780.25</v>
      </c>
      <c r="G297" s="7" t="n">
        <f aca="false">(F297-2451545)/36525</f>
        <v>0.198090349075975</v>
      </c>
      <c r="I297" s="0" t="n">
        <f aca="false">MOD(280.46646+G297*(36000.76983 + G297*0.0003032),360)</f>
        <v>211.871534526044</v>
      </c>
      <c r="J297" s="0" t="n">
        <f aca="false">357.52911+G297*(35999.05029 - 0.0001537*G297)</f>
        <v>7488.59354231854</v>
      </c>
      <c r="K297" s="0" t="n">
        <f aca="false">0.016708634-G297*(0.000042037+0.0000001267*G297)</f>
        <v>0.016700301904315</v>
      </c>
      <c r="L297" s="0" t="n">
        <f aca="false">SIN(RADIANS(J297))*(1.914602-G297*(0.004817+0.000014*G297))+SIN(RADIANS(2*J297))*(0.019993-0.000101*G297)+SIN(RADIANS(3*J297))*0.000289</f>
        <v>-1.82567273792962</v>
      </c>
      <c r="M297" s="0" t="n">
        <f aca="false">I297+L297</f>
        <v>210.045861788115</v>
      </c>
      <c r="N297" s="0" t="n">
        <f aca="false">J297+L297</f>
        <v>7486.76786958061</v>
      </c>
      <c r="O297" s="0" t="n">
        <f aca="false">(1.000001018*(1-K297*K297))/(1+K297*COS(RADIANS(N297)))</f>
        <v>0.99492859939643</v>
      </c>
      <c r="P297" s="0" t="n">
        <f aca="false">M297-0.00569-0.00478*SIN(RADIANS(125.04-1934.136*G297))</f>
        <v>210.035494623996</v>
      </c>
      <c r="Q297" s="0" t="n">
        <f aca="false">23+(26+((21.448-G297*(46.815+G297*(0.00059-G297*0.001813))))/60)/60</f>
        <v>23.4367151086803</v>
      </c>
      <c r="R297" s="0" t="n">
        <f aca="false">Q297+0.00256*COS(RADIANS(125.04-1934.136*G297))</f>
        <v>23.4361869494561</v>
      </c>
      <c r="S297" s="0" t="n">
        <f aca="false">DEGREES(ATAN2(COS(RADIANS(P297)),COS(RADIANS(R297))*SIN(RADIANS(P297))))</f>
        <v>-152.054984690383</v>
      </c>
      <c r="T297" s="0" t="n">
        <f aca="false">DEGREES(ASIN(SIN(RADIANS(R297))*SIN(RADIANS(P297))))</f>
        <v>-11.4829936250853</v>
      </c>
      <c r="U297" s="0" t="n">
        <f aca="false">TAN(RADIANS(R297/2))*TAN(RADIANS(R297/2))</f>
        <v>0.0430228074032896</v>
      </c>
      <c r="V297" s="0" t="n">
        <f aca="false">4*DEGREES(U297*SIN(2*RADIANS(I297))-2*K297*SIN(RADIANS(J297))+4*K297*U297*SIN(RADIANS(J297))*COS(2*RADIANS(I297))-0.5*U297*U297*SIN(4*RADIANS(I297))-1.25*K297*K297*SIN(2*RADIANS(J297)))</f>
        <v>15.7018372884466</v>
      </c>
      <c r="W297" s="0" t="n">
        <f aca="false">DEGREES(ACOS(COS(RADIANS(90.833))/(COS(RADIANS($B$2))*COS(RADIANS(T297)))-TAN(RADIANS($B$2))*TAN(RADIANS(T297))))</f>
        <v>85.5302793947316</v>
      </c>
      <c r="X297" s="5" t="n">
        <f aca="false">(720-4*$B$3-V297+$B$4*60)/1440</f>
        <v>0.515390390771912</v>
      </c>
      <c r="Y297" s="5" t="n">
        <f aca="false">(X297*1440-W297*4)/1440</f>
        <v>0.277806281342102</v>
      </c>
      <c r="Z297" s="5" t="n">
        <f aca="false">(X297*1440+W297*4)/1440</f>
        <v>0.752974500201722</v>
      </c>
      <c r="AA297" s="0" t="n">
        <f aca="false">8*W297</f>
        <v>684.242235157853</v>
      </c>
      <c r="AB297" s="0" t="n">
        <f aca="false">MOD(E297*1440+V297+4*$B$3-60*$B$4,1440)</f>
        <v>697.837837288447</v>
      </c>
      <c r="AC297" s="0" t="n">
        <f aca="false">IF(AB297/4&lt;0,AB297/4+180,AB297/4-180)</f>
        <v>-5.54054067788832</v>
      </c>
      <c r="AD297" s="0" t="n">
        <f aca="false">DEGREES(ACOS(SIN(RADIANS($B$2))*SIN(RADIANS(T297))+COS(RADIANS($B$2))*COS(RADIANS(T297))*COS(RADIANS(AC297))))</f>
        <v>36.7802539396102</v>
      </c>
      <c r="AE297" s="0" t="n">
        <f aca="false">90-AD297</f>
        <v>53.2197460603898</v>
      </c>
      <c r="AF297" s="0" t="n">
        <f aca="false">IF(AE297&gt;85,0,IF(AE297&gt;5,58.1/TAN(RADIANS(AE297))-0.07/POWER(TAN(RADIANS(AE297)),3)+0.000086/POWER(TAN(RADIANS(AE297)),5),IF(AE297&gt;-0.575,1735+AE297*(-518.2+AE297*(103.4+AE297*(-12.79+AE297*0.711))),-20.772/TAN(RADIANS(AE297)))))/3600</f>
        <v>0.0120566412090116</v>
      </c>
      <c r="AG297" s="0" t="n">
        <f aca="false">AE297+AF297</f>
        <v>53.2318027015988</v>
      </c>
      <c r="AH297" s="0" t="n">
        <f aca="false">IF(AC297&gt;0,MOD(DEGREES(ACOS(((SIN(RADIANS($B$2))*COS(RADIANS(AD297)))-SIN(RADIANS(T297)))/(COS(RADIANS($B$2))*SIN(RADIANS(AD297)))))+180,360),MOD(540-DEGREES(ACOS(((SIN(RADIANS($B$2))*COS(RADIANS(AD297)))-SIN(RADIANS(T297)))/(COS(RADIANS($B$2))*SIN(RADIANS(AD297))))),360))</f>
        <v>170.90768370222</v>
      </c>
    </row>
    <row r="298" customFormat="false" ht="15" hidden="false" customHeight="false" outlineLevel="0" collapsed="false">
      <c r="D298" s="4" t="n">
        <f aca="false">D297+1</f>
        <v>43762</v>
      </c>
      <c r="E298" s="5" t="n">
        <f aca="false">$B$5</f>
        <v>0.5</v>
      </c>
      <c r="F298" s="6" t="n">
        <f aca="false">D298+2415018.5+E298-$B$4/24</f>
        <v>2458781.25</v>
      </c>
      <c r="G298" s="7" t="n">
        <f aca="false">(F298-2451545)/36525</f>
        <v>0.198117727583847</v>
      </c>
      <c r="I298" s="0" t="n">
        <f aca="false">MOD(280.46646+G298*(36000.76983 + G298*0.0003032),360)</f>
        <v>212.857181889498</v>
      </c>
      <c r="J298" s="0" t="n">
        <f aca="false">357.52911+G298*(35999.05029 - 0.0001537*G298)</f>
        <v>7489.57914259859</v>
      </c>
      <c r="K298" s="0" t="n">
        <f aca="false">0.016708634-G298*(0.000042037+0.0000001267*G298)</f>
        <v>0.0167003007520302</v>
      </c>
      <c r="L298" s="0" t="n">
        <f aca="false">SIN(RADIANS(J298))*(1.914602-G298*(0.004817+0.000014*G298))+SIN(RADIANS(2*J298))*(0.019993-0.000101*G298)+SIN(RADIANS(3*J298))*0.000289</f>
        <v>-1.81546135673346</v>
      </c>
      <c r="M298" s="0" t="n">
        <f aca="false">I298+L298</f>
        <v>211.041720532764</v>
      </c>
      <c r="N298" s="0" t="n">
        <f aca="false">J298+L298</f>
        <v>7487.76368124186</v>
      </c>
      <c r="O298" s="0" t="n">
        <f aca="false">(1.000001018*(1-K298*K298))/(1+K298*COS(RADIANS(N298)))</f>
        <v>0.994654231771852</v>
      </c>
      <c r="P298" s="0" t="n">
        <f aca="false">M298-0.00569-0.00478*SIN(RADIANS(125.04-1934.136*G298))</f>
        <v>211.031352459206</v>
      </c>
      <c r="Q298" s="0" t="n">
        <f aca="false">23+(26+((21.448-G298*(46.815+G298*(0.00059-G298*0.001813))))/60)/60</f>
        <v>23.4367147526454</v>
      </c>
      <c r="R298" s="0" t="n">
        <f aca="false">Q298+0.00256*COS(RADIANS(125.04-1934.136*G298))</f>
        <v>23.4361889087416</v>
      </c>
      <c r="S298" s="0" t="n">
        <f aca="false">DEGREES(ATAN2(COS(RADIANS(P298)),COS(RADIANS(R298))*SIN(RADIANS(P298))))</f>
        <v>-151.102385927582</v>
      </c>
      <c r="T298" s="0" t="n">
        <f aca="false">DEGREES(ASIN(SIN(RADIANS(R298))*SIN(RADIANS(P298))))</f>
        <v>-11.8313323116918</v>
      </c>
      <c r="U298" s="0" t="n">
        <f aca="false">TAN(RADIANS(R298/2))*TAN(RADIANS(R298/2))</f>
        <v>0.043022814801357</v>
      </c>
      <c r="V298" s="0" t="n">
        <f aca="false">4*DEGREES(U298*SIN(2*RADIANS(I298))-2*K298*SIN(RADIANS(J298))+4*K298*U298*SIN(RADIANS(J298))*COS(2*RADIANS(I298))-0.5*U298*U298*SIN(4*RADIANS(I298))-1.25*K298*K298*SIN(2*RADIANS(J298)))</f>
        <v>15.8359784729035</v>
      </c>
      <c r="W298" s="0" t="n">
        <f aca="false">DEGREES(ACOS(COS(RADIANS(90.833))/(COS(RADIANS($B$2))*COS(RADIANS(T298)))-TAN(RADIANS($B$2))*TAN(RADIANS(T298))))</f>
        <v>85.3623644750985</v>
      </c>
      <c r="X298" s="5" t="n">
        <f aca="false">(720-4*$B$3-V298+$B$4*60)/1440</f>
        <v>0.515297237171595</v>
      </c>
      <c r="Y298" s="5" t="n">
        <f aca="false">(X298*1440-W298*4)/1440</f>
        <v>0.278179558074099</v>
      </c>
      <c r="Z298" s="5" t="n">
        <f aca="false">(X298*1440+W298*4)/1440</f>
        <v>0.752414916269091</v>
      </c>
      <c r="AA298" s="0" t="n">
        <f aca="false">8*W298</f>
        <v>682.898915800788</v>
      </c>
      <c r="AB298" s="0" t="n">
        <f aca="false">MOD(E298*1440+V298+4*$B$3-60*$B$4,1440)</f>
        <v>697.971978472904</v>
      </c>
      <c r="AC298" s="0" t="n">
        <f aca="false">IF(AB298/4&lt;0,AB298/4+180,AB298/4-180)</f>
        <v>-5.50700538177409</v>
      </c>
      <c r="AD298" s="0" t="n">
        <f aca="false">DEGREES(ACOS(SIN(RADIANS($B$2))*SIN(RADIANS(T298))+COS(RADIANS($B$2))*COS(RADIANS(T298))*COS(RADIANS(AC298))))</f>
        <v>37.1201278196551</v>
      </c>
      <c r="AE298" s="0" t="n">
        <f aca="false">90-AD298</f>
        <v>52.8798721803449</v>
      </c>
      <c r="AF298" s="0" t="n">
        <f aca="false">IF(AE298&gt;85,0,IF(AE298&gt;5,58.1/TAN(RADIANS(AE298))-0.07/POWER(TAN(RADIANS(AE298)),3)+0.000086/POWER(TAN(RADIANS(AE298)),5),IF(AE298&gt;-0.575,1735+AE298*(-518.2+AE298*(103.4+AE298*(-12.79+AE298*0.711))),-20.772/TAN(RADIANS(AE298)))))/3600</f>
        <v>0.0122062366783465</v>
      </c>
      <c r="AG298" s="0" t="n">
        <f aca="false">AE298+AF298</f>
        <v>52.8920784170233</v>
      </c>
      <c r="AH298" s="0" t="n">
        <f aca="false">IF(AC298&gt;0,MOD(DEGREES(ACOS(((SIN(RADIANS($B$2))*COS(RADIANS(AD298)))-SIN(RADIANS(T298)))/(COS(RADIANS($B$2))*SIN(RADIANS(AD298)))))+180,360),MOD(540-DEGREES(ACOS(((SIN(RADIANS($B$2))*COS(RADIANS(AD298)))-SIN(RADIANS(T298)))/(COS(RADIANS($B$2))*SIN(RADIANS(AD298))))),360))</f>
        <v>171.045913564665</v>
      </c>
    </row>
    <row r="299" customFormat="false" ht="15" hidden="false" customHeight="false" outlineLevel="0" collapsed="false">
      <c r="D299" s="4" t="n">
        <f aca="false">D298+1</f>
        <v>43763</v>
      </c>
      <c r="E299" s="5" t="n">
        <f aca="false">$B$5</f>
        <v>0.5</v>
      </c>
      <c r="F299" s="6" t="n">
        <f aca="false">D299+2415018.5+E299-$B$4/24</f>
        <v>2458782.25</v>
      </c>
      <c r="G299" s="7" t="n">
        <f aca="false">(F299-2451545)/36525</f>
        <v>0.198145106091718</v>
      </c>
      <c r="I299" s="0" t="n">
        <f aca="false">MOD(280.46646+G299*(36000.76983 + G299*0.0003032),360)</f>
        <v>213.842829252952</v>
      </c>
      <c r="J299" s="0" t="n">
        <f aca="false">357.52911+G299*(35999.05029 - 0.0001537*G299)</f>
        <v>7490.56474287865</v>
      </c>
      <c r="K299" s="0" t="n">
        <f aca="false">0.016708634-G299*(0.000042037+0.0000001267*G299)</f>
        <v>0.0167002995997453</v>
      </c>
      <c r="L299" s="0" t="n">
        <f aca="false">SIN(RADIANS(J299))*(1.914602-G299*(0.004817+0.000014*G299))+SIN(RADIANS(2*J299))*(0.019993-0.000101*G299)+SIN(RADIANS(3*J299))*0.000289</f>
        <v>-1.80470194118617</v>
      </c>
      <c r="M299" s="0" t="n">
        <f aca="false">I299+L299</f>
        <v>212.038127311765</v>
      </c>
      <c r="N299" s="0" t="n">
        <f aca="false">J299+L299</f>
        <v>7488.76004093747</v>
      </c>
      <c r="O299" s="0" t="n">
        <f aca="false">(1.000001018*(1-K299*K299))/(1+K299*COS(RADIANS(N299)))</f>
        <v>0.994381388092521</v>
      </c>
      <c r="P299" s="0" t="n">
        <f aca="false">M299-0.00569-0.00478*SIN(RADIANS(125.04-1934.136*G299))</f>
        <v>212.027758332763</v>
      </c>
      <c r="Q299" s="0" t="n">
        <f aca="false">23+(26+((21.448-G299*(46.815+G299*(0.00059-G299*0.001813))))/60)/60</f>
        <v>23.4367143966106</v>
      </c>
      <c r="R299" s="0" t="n">
        <f aca="false">Q299+0.00256*COS(RADIANS(125.04-1934.136*G299))</f>
        <v>23.4361908684762</v>
      </c>
      <c r="S299" s="0" t="n">
        <f aca="false">DEGREES(ATAN2(COS(RADIANS(P299)),COS(RADIANS(R299))*SIN(RADIANS(P299))))</f>
        <v>-150.146842644761</v>
      </c>
      <c r="T299" s="0" t="n">
        <f aca="false">DEGREES(ASIN(SIN(RADIANS(R299))*SIN(RADIANS(P299))))</f>
        <v>-12.176673809327</v>
      </c>
      <c r="U299" s="0" t="n">
        <f aca="false">TAN(RADIANS(R299/2))*TAN(RADIANS(R299/2))</f>
        <v>0.0430228222011211</v>
      </c>
      <c r="V299" s="0" t="n">
        <f aca="false">4*DEGREES(U299*SIN(2*RADIANS(I299))-2*K299*SIN(RADIANS(J299))+4*K299*U299*SIN(RADIANS(J299))*COS(2*RADIANS(I299))-0.5*U299*U299*SIN(4*RADIANS(I299))-1.25*K299*K299*SIN(2*RADIANS(J299)))</f>
        <v>15.9581802053422</v>
      </c>
      <c r="W299" s="0" t="n">
        <f aca="false">DEGREES(ACOS(COS(RADIANS(90.833))/(COS(RADIANS($B$2))*COS(RADIANS(T299)))-TAN(RADIANS($B$2))*TAN(RADIANS(T299))))</f>
        <v>85.195466467362</v>
      </c>
      <c r="X299" s="5" t="n">
        <f aca="false">(720-4*$B$3-V299+$B$4*60)/1440</f>
        <v>0.515212374857401</v>
      </c>
      <c r="Y299" s="5" t="n">
        <f aca="false">(X299*1440-W299*4)/1440</f>
        <v>0.278558301336951</v>
      </c>
      <c r="Z299" s="5" t="n">
        <f aca="false">(X299*1440+W299*4)/1440</f>
        <v>0.751866448377851</v>
      </c>
      <c r="AA299" s="0" t="n">
        <f aca="false">8*W299</f>
        <v>681.563731738896</v>
      </c>
      <c r="AB299" s="0" t="n">
        <f aca="false">MOD(E299*1440+V299+4*$B$3-60*$B$4,1440)</f>
        <v>698.094180205342</v>
      </c>
      <c r="AC299" s="0" t="n">
        <f aca="false">IF(AB299/4&lt;0,AB299/4+180,AB299/4-180)</f>
        <v>-5.47645494866447</v>
      </c>
      <c r="AD299" s="0" t="n">
        <f aca="false">DEGREES(ACOS(SIN(RADIANS($B$2))*SIN(RADIANS(T299))+COS(RADIANS($B$2))*COS(RADIANS(T299))*COS(RADIANS(AC299))))</f>
        <v>37.4576239663937</v>
      </c>
      <c r="AE299" s="0" t="n">
        <f aca="false">90-AD299</f>
        <v>52.5423760336063</v>
      </c>
      <c r="AF299" s="0" t="n">
        <f aca="false">IF(AE299&gt;85,0,IF(AE299&gt;5,58.1/TAN(RADIANS(AE299))-0.07/POWER(TAN(RADIANS(AE299)),3)+0.000086/POWER(TAN(RADIANS(AE299)),5),IF(AE299&gt;-0.575,1735+AE299*(-518.2+AE299*(103.4+AE299*(-12.79+AE299*0.711))),-20.772/TAN(RADIANS(AE299)))))/3600</f>
        <v>0.0123561130801094</v>
      </c>
      <c r="AG299" s="0" t="n">
        <f aca="false">AE299+AF299</f>
        <v>52.5547321466865</v>
      </c>
      <c r="AH299" s="0" t="n">
        <f aca="false">IF(AC299&gt;0,MOD(DEGREES(ACOS(((SIN(RADIANS($B$2))*COS(RADIANS(AD299)))-SIN(RADIANS(T299)))/(COS(RADIANS($B$2))*SIN(RADIANS(AD299)))))+180,360),MOD(540-DEGREES(ACOS(((SIN(RADIANS($B$2))*COS(RADIANS(AD299)))-SIN(RADIANS(T299)))/(COS(RADIANS($B$2))*SIN(RADIANS(AD299))))),360))</f>
        <v>171.176408078052</v>
      </c>
    </row>
    <row r="300" customFormat="false" ht="15" hidden="false" customHeight="false" outlineLevel="0" collapsed="false">
      <c r="D300" s="4" t="n">
        <f aca="false">D299+1</f>
        <v>43764</v>
      </c>
      <c r="E300" s="5" t="n">
        <f aca="false">$B$5</f>
        <v>0.5</v>
      </c>
      <c r="F300" s="6" t="n">
        <f aca="false">D300+2415018.5+E300-$B$4/24</f>
        <v>2458783.25</v>
      </c>
      <c r="G300" s="7" t="n">
        <f aca="false">(F300-2451545)/36525</f>
        <v>0.198172484599589</v>
      </c>
      <c r="I300" s="0" t="n">
        <f aca="false">MOD(280.46646+G300*(36000.76983 + G300*0.0003032),360)</f>
        <v>214.828476616406</v>
      </c>
      <c r="J300" s="0" t="n">
        <f aca="false">357.52911+G300*(35999.05029 - 0.0001537*G300)</f>
        <v>7491.55034315871</v>
      </c>
      <c r="K300" s="0" t="n">
        <f aca="false">0.016708634-G300*(0.000042037+0.0000001267*G300)</f>
        <v>0.0167002984474602</v>
      </c>
      <c r="L300" s="0" t="n">
        <f aca="false">SIN(RADIANS(J300))*(1.914602-G300*(0.004817+0.000014*G300))+SIN(RADIANS(2*J300))*(0.019993-0.000101*G300)+SIN(RADIANS(3*J300))*0.000289</f>
        <v>-1.79339717823283</v>
      </c>
      <c r="M300" s="0" t="n">
        <f aca="false">I300+L300</f>
        <v>213.035079438173</v>
      </c>
      <c r="N300" s="0" t="n">
        <f aca="false">J300+L300</f>
        <v>7489.75694598048</v>
      </c>
      <c r="O300" s="0" t="n">
        <f aca="false">(1.000001018*(1-K300*K300))/(1+K300*COS(RADIANS(N300)))</f>
        <v>0.994110151723895</v>
      </c>
      <c r="P300" s="0" t="n">
        <f aca="false">M300-0.00569-0.00478*SIN(RADIANS(125.04-1934.136*G300))</f>
        <v>213.024709557723</v>
      </c>
      <c r="Q300" s="0" t="n">
        <f aca="false">23+(26+((21.448-G300*(46.815+G300*(0.00059-G300*0.001813))))/60)/60</f>
        <v>23.4367140405758</v>
      </c>
      <c r="R300" s="0" t="n">
        <f aca="false">Q300+0.00256*COS(RADIANS(125.04-1934.136*G300))</f>
        <v>23.4361928286581</v>
      </c>
      <c r="S300" s="0" t="n">
        <f aca="false">DEGREES(ATAN2(COS(RADIANS(P300)),COS(RADIANS(R300))*SIN(RADIANS(P300))))</f>
        <v>-149.18829754573</v>
      </c>
      <c r="T300" s="0" t="n">
        <f aca="false">DEGREES(ASIN(SIN(RADIANS(R300))*SIN(RADIANS(P300))))</f>
        <v>-12.5189074909168</v>
      </c>
      <c r="U300" s="0" t="n">
        <f aca="false">TAN(RADIANS(R300/2))*TAN(RADIANS(R300/2))</f>
        <v>0.0430228296025744</v>
      </c>
      <c r="V300" s="0" t="n">
        <f aca="false">4*DEGREES(U300*SIN(2*RADIANS(I300))-2*K300*SIN(RADIANS(J300))+4*K300*U300*SIN(RADIANS(J300))*COS(2*RADIANS(I300))-0.5*U300*U300*SIN(4*RADIANS(I300))-1.25*K300*K300*SIN(2*RADIANS(J300)))</f>
        <v>16.0682006953082</v>
      </c>
      <c r="W300" s="0" t="n">
        <f aca="false">DEGREES(ACOS(COS(RADIANS(90.833))/(COS(RADIANS($B$2))*COS(RADIANS(T300)))-TAN(RADIANS($B$2))*TAN(RADIANS(T300))))</f>
        <v>85.0296349711457</v>
      </c>
      <c r="X300" s="5" t="n">
        <f aca="false">(720-4*$B$3-V300+$B$4*60)/1440</f>
        <v>0.515135971739369</v>
      </c>
      <c r="Y300" s="5" t="n">
        <f aca="false">(X300*1440-W300*4)/1440</f>
        <v>0.278942541263965</v>
      </c>
      <c r="Z300" s="5" t="n">
        <f aca="false">(X300*1440+W300*4)/1440</f>
        <v>0.751329402214774</v>
      </c>
      <c r="AA300" s="0" t="n">
        <f aca="false">8*W300</f>
        <v>680.237079769165</v>
      </c>
      <c r="AB300" s="0" t="n">
        <f aca="false">MOD(E300*1440+V300+4*$B$3-60*$B$4,1440)</f>
        <v>698.204200695308</v>
      </c>
      <c r="AC300" s="0" t="n">
        <f aca="false">IF(AB300/4&lt;0,AB300/4+180,AB300/4-180)</f>
        <v>-5.44894982617296</v>
      </c>
      <c r="AD300" s="0" t="n">
        <f aca="false">DEGREES(ACOS(SIN(RADIANS($B$2))*SIN(RADIANS(T300))+COS(RADIANS($B$2))*COS(RADIANS(T300))*COS(RADIANS(AC300))))</f>
        <v>37.7926163967103</v>
      </c>
      <c r="AE300" s="0" t="n">
        <f aca="false">90-AD300</f>
        <v>52.2073836032897</v>
      </c>
      <c r="AF300" s="0" t="n">
        <f aca="false">IF(AE300&gt;85,0,IF(AE300&gt;5,58.1/TAN(RADIANS(AE300))-0.07/POWER(TAN(RADIANS(AE300)),3)+0.000086/POWER(TAN(RADIANS(AE300)),5),IF(AE300&gt;-0.575,1735+AE300*(-518.2+AE300*(103.4+AE300*(-12.79+AE300*0.711))),-20.772/TAN(RADIANS(AE300)))))/3600</f>
        <v>0.0125062136482542</v>
      </c>
      <c r="AG300" s="0" t="n">
        <f aca="false">AE300+AF300</f>
        <v>52.219889816938</v>
      </c>
      <c r="AH300" s="0" t="n">
        <f aca="false">IF(AC300&gt;0,MOD(DEGREES(ACOS(((SIN(RADIANS($B$2))*COS(RADIANS(AD300)))-SIN(RADIANS(T300)))/(COS(RADIANS($B$2))*SIN(RADIANS(AD300)))))+180,360),MOD(540-DEGREES(ACOS(((SIN(RADIANS($B$2))*COS(RADIANS(AD300)))-SIN(RADIANS(T300)))/(COS(RADIANS($B$2))*SIN(RADIANS(AD300))))),360))</f>
        <v>171.299270592531</v>
      </c>
    </row>
    <row r="301" customFormat="false" ht="15" hidden="false" customHeight="false" outlineLevel="0" collapsed="false">
      <c r="D301" s="4" t="n">
        <f aca="false">D300+1</f>
        <v>43765</v>
      </c>
      <c r="E301" s="5" t="n">
        <f aca="false">$B$5</f>
        <v>0.5</v>
      </c>
      <c r="F301" s="6" t="n">
        <f aca="false">D301+2415018.5+E301-$B$4/24</f>
        <v>2458784.25</v>
      </c>
      <c r="G301" s="7" t="n">
        <f aca="false">(F301-2451545)/36525</f>
        <v>0.198199863107461</v>
      </c>
      <c r="I301" s="0" t="n">
        <f aca="false">MOD(280.46646+G301*(36000.76983 + G301*0.0003032),360)</f>
        <v>215.814123979861</v>
      </c>
      <c r="J301" s="0" t="n">
        <f aca="false">357.52911+G301*(35999.05029 - 0.0001537*G301)</f>
        <v>7492.53594343877</v>
      </c>
      <c r="K301" s="0" t="n">
        <f aca="false">0.016708634-G301*(0.000042037+0.0000001267*G301)</f>
        <v>0.0167002972951749</v>
      </c>
      <c r="L301" s="0" t="n">
        <f aca="false">SIN(RADIANS(J301))*(1.914602-G301*(0.004817+0.000014*G301))+SIN(RADIANS(2*J301))*(0.019993-0.000101*G301)+SIN(RADIANS(3*J301))*0.000289</f>
        <v>-1.78154992912431</v>
      </c>
      <c r="M301" s="0" t="n">
        <f aca="false">I301+L301</f>
        <v>214.032574050736</v>
      </c>
      <c r="N301" s="0" t="n">
        <f aca="false">J301+L301</f>
        <v>7490.75439350964</v>
      </c>
      <c r="O301" s="0" t="n">
        <f aca="false">(1.000001018*(1-K301*K301))/(1+K301*COS(RADIANS(N301)))</f>
        <v>0.993840605675768</v>
      </c>
      <c r="P301" s="0" t="n">
        <f aca="false">M301-0.00569-0.00478*SIN(RADIANS(125.04-1934.136*G301))</f>
        <v>214.022203272837</v>
      </c>
      <c r="Q301" s="0" t="n">
        <f aca="false">23+(26+((21.448-G301*(46.815+G301*(0.00059-G301*0.001813))))/60)/60</f>
        <v>23.436713684541</v>
      </c>
      <c r="R301" s="0" t="n">
        <f aca="false">Q301+0.00256*COS(RADIANS(125.04-1934.136*G301))</f>
        <v>23.4361947892851</v>
      </c>
      <c r="S301" s="0" t="n">
        <f aca="false">DEGREES(ATAN2(COS(RADIANS(P301)),COS(RADIANS(R301))*SIN(RADIANS(P301))))</f>
        <v>-148.22669559564</v>
      </c>
      <c r="T301" s="0" t="n">
        <f aca="false">DEGREES(ASIN(SIN(RADIANS(R301))*SIN(RADIANS(P301))))</f>
        <v>-12.8579223461843</v>
      </c>
      <c r="U301" s="0" t="n">
        <f aca="false">TAN(RADIANS(R301/2))*TAN(RADIANS(R301/2))</f>
        <v>0.0430228370057095</v>
      </c>
      <c r="V301" s="0" t="n">
        <f aca="false">4*DEGREES(U301*SIN(2*RADIANS(I301))-2*K301*SIN(RADIANS(J301))+4*K301*U301*SIN(RADIANS(J301))*COS(2*RADIANS(I301))-0.5*U301*U301*SIN(4*RADIANS(I301))-1.25*K301*K301*SIN(2*RADIANS(J301)))</f>
        <v>16.1658082036003</v>
      </c>
      <c r="W301" s="0" t="n">
        <f aca="false">DEGREES(ACOS(COS(RADIANS(90.833))/(COS(RADIANS($B$2))*COS(RADIANS(T301)))-TAN(RADIANS($B$2))*TAN(RADIANS(T301))))</f>
        <v>84.864920891464</v>
      </c>
      <c r="X301" s="5" t="n">
        <f aca="false">(720-4*$B$3-V301+$B$4*60)/1440</f>
        <v>0.5150681887475</v>
      </c>
      <c r="Y301" s="5" t="n">
        <f aca="false">(X301*1440-W301*4)/1440</f>
        <v>0.279332297382322</v>
      </c>
      <c r="Z301" s="5" t="n">
        <f aca="false">(X301*1440+W301*4)/1440</f>
        <v>0.750804080112678</v>
      </c>
      <c r="AA301" s="0" t="n">
        <f aca="false">8*W301</f>
        <v>678.919367131712</v>
      </c>
      <c r="AB301" s="0" t="n">
        <f aca="false">MOD(E301*1440+V301+4*$B$3-60*$B$4,1440)</f>
        <v>698.3018082036</v>
      </c>
      <c r="AC301" s="0" t="n">
        <f aca="false">IF(AB301/4&lt;0,AB301/4+180,AB301/4-180)</f>
        <v>-5.42454794909992</v>
      </c>
      <c r="AD301" s="0" t="n">
        <f aca="false">DEGREES(ACOS(SIN(RADIANS($B$2))*SIN(RADIANS(T301))+COS(RADIANS($B$2))*COS(RADIANS(T301))*COS(RADIANS(AC301))))</f>
        <v>38.1249795842237</v>
      </c>
      <c r="AE301" s="0" t="n">
        <f aca="false">90-AD301</f>
        <v>51.8750204157763</v>
      </c>
      <c r="AF301" s="0" t="n">
        <f aca="false">IF(AE301&gt;85,0,IF(AE301&gt;5,58.1/TAN(RADIANS(AE301))-0.07/POWER(TAN(RADIANS(AE301)),3)+0.000086/POWER(TAN(RADIANS(AE301)),5),IF(AE301&gt;-0.575,1735+AE301*(-518.2+AE301*(103.4+AE301*(-12.79+AE301*0.711))),-20.772/TAN(RADIANS(AE301)))))/3600</f>
        <v>0.0126564794626736</v>
      </c>
      <c r="AG301" s="0" t="n">
        <f aca="false">AE301+AF301</f>
        <v>51.887676895239</v>
      </c>
      <c r="AH301" s="0" t="n">
        <f aca="false">IF(AC301&gt;0,MOD(DEGREES(ACOS(((SIN(RADIANS($B$2))*COS(RADIANS(AD301)))-SIN(RADIANS(T301)))/(COS(RADIANS($B$2))*SIN(RADIANS(AD301)))))+180,360),MOD(540-DEGREES(ACOS(((SIN(RADIANS($B$2))*COS(RADIANS(AD301)))-SIN(RADIANS(T301)))/(COS(RADIANS($B$2))*SIN(RADIANS(AD301))))),360))</f>
        <v>171.414603657283</v>
      </c>
    </row>
    <row r="302" customFormat="false" ht="15" hidden="false" customHeight="false" outlineLevel="0" collapsed="false">
      <c r="D302" s="4" t="n">
        <f aca="false">D301+1</f>
        <v>43766</v>
      </c>
      <c r="E302" s="5" t="n">
        <f aca="false">$B$5</f>
        <v>0.5</v>
      </c>
      <c r="F302" s="6" t="n">
        <f aca="false">D302+2415018.5+E302-$B$4/24</f>
        <v>2458785.25</v>
      </c>
      <c r="G302" s="7" t="n">
        <f aca="false">(F302-2451545)/36525</f>
        <v>0.198227241615332</v>
      </c>
      <c r="I302" s="0" t="n">
        <f aca="false">MOD(280.46646+G302*(36000.76983 + G302*0.0003032),360)</f>
        <v>216.799771343315</v>
      </c>
      <c r="J302" s="0" t="n">
        <f aca="false">357.52911+G302*(35999.05029 - 0.0001537*G302)</f>
        <v>7493.52154371882</v>
      </c>
      <c r="K302" s="0" t="n">
        <f aca="false">0.016708634-G302*(0.000042037+0.0000001267*G302)</f>
        <v>0.0167002961428894</v>
      </c>
      <c r="L302" s="0" t="n">
        <f aca="false">SIN(RADIANS(J302))*(1.914602-G302*(0.004817+0.000014*G302))+SIN(RADIANS(2*J302))*(0.019993-0.000101*G302)+SIN(RADIANS(3*J302))*0.000289</f>
        <v>-1.76916322918994</v>
      </c>
      <c r="M302" s="0" t="n">
        <f aca="false">I302+L302</f>
        <v>215.030608114125</v>
      </c>
      <c r="N302" s="0" t="n">
        <f aca="false">J302+L302</f>
        <v>7491.75238048963</v>
      </c>
      <c r="O302" s="0" t="n">
        <f aca="false">(1.000001018*(1-K302*K302))/(1+K302*COS(RADIANS(N302)))</f>
        <v>0.99357283257462</v>
      </c>
      <c r="P302" s="0" t="n">
        <f aca="false">M302-0.00569-0.00478*SIN(RADIANS(125.04-1934.136*G302))</f>
        <v>215.020236442774</v>
      </c>
      <c r="Q302" s="0" t="n">
        <f aca="false">23+(26+((21.448-G302*(46.815+G302*(0.00059-G302*0.001813))))/60)/60</f>
        <v>23.4367133285061</v>
      </c>
      <c r="R302" s="0" t="n">
        <f aca="false">Q302+0.00256*COS(RADIANS(125.04-1934.136*G302))</f>
        <v>23.4361967503553</v>
      </c>
      <c r="S302" s="0" t="n">
        <f aca="false">DEGREES(ATAN2(COS(RADIANS(P302)),COS(RADIANS(R302))*SIN(RADIANS(P302))))</f>
        <v>-147.261984128079</v>
      </c>
      <c r="T302" s="0" t="n">
        <f aca="false">DEGREES(ASIN(SIN(RADIANS(R302))*SIN(RADIANS(P302))))</f>
        <v>-13.193607013368</v>
      </c>
      <c r="U302" s="0" t="n">
        <f aca="false">TAN(RADIANS(R302/2))*TAN(RADIANS(R302/2))</f>
        <v>0.0430228444105189</v>
      </c>
      <c r="V302" s="0" t="n">
        <f aca="false">4*DEGREES(U302*SIN(2*RADIANS(I302))-2*K302*SIN(RADIANS(J302))+4*K302*U302*SIN(RADIANS(J302))*COS(2*RADIANS(I302))-0.5*U302*U302*SIN(4*RADIANS(I302))-1.25*K302*K302*SIN(2*RADIANS(J302)))</f>
        <v>16.2507815751129</v>
      </c>
      <c r="W302" s="0" t="n">
        <f aca="false">DEGREES(ACOS(COS(RADIANS(90.833))/(COS(RADIANS($B$2))*COS(RADIANS(T302)))-TAN(RADIANS($B$2))*TAN(RADIANS(T302))))</f>
        <v>84.7013764509893</v>
      </c>
      <c r="X302" s="5" t="n">
        <f aca="false">(720-4*$B$3-V302+$B$4*60)/1440</f>
        <v>0.515009179461727</v>
      </c>
      <c r="Y302" s="5" t="n">
        <f aca="false">(X302*1440-W302*4)/1440</f>
        <v>0.279727578208979</v>
      </c>
      <c r="Z302" s="5" t="n">
        <f aca="false">(X302*1440+W302*4)/1440</f>
        <v>0.750290780714475</v>
      </c>
      <c r="AA302" s="0" t="n">
        <f aca="false">8*W302</f>
        <v>677.611011607914</v>
      </c>
      <c r="AB302" s="0" t="n">
        <f aca="false">MOD(E302*1440+V302+4*$B$3-60*$B$4,1440)</f>
        <v>698.386781575113</v>
      </c>
      <c r="AC302" s="0" t="n">
        <f aca="false">IF(AB302/4&lt;0,AB302/4+180,AB302/4-180)</f>
        <v>-5.40330460622175</v>
      </c>
      <c r="AD302" s="0" t="n">
        <f aca="false">DEGREES(ACOS(SIN(RADIANS($B$2))*SIN(RADIANS(T302))+COS(RADIANS($B$2))*COS(RADIANS(T302))*COS(RADIANS(AC302))))</f>
        <v>38.4545884976621</v>
      </c>
      <c r="AE302" s="0" t="n">
        <f aca="false">90-AD302</f>
        <v>51.5454115023379</v>
      </c>
      <c r="AF302" s="0" t="n">
        <f aca="false">IF(AE302&gt;85,0,IF(AE302&gt;5,58.1/TAN(RADIANS(AE302))-0.07/POWER(TAN(RADIANS(AE302)),3)+0.000086/POWER(TAN(RADIANS(AE302)),5),IF(AE302&gt;-0.575,1735+AE302*(-518.2+AE302*(103.4+AE302*(-12.79+AE302*0.711))),-20.772/TAN(RADIANS(AE302)))))/3600</f>
        <v>0.0128068494031684</v>
      </c>
      <c r="AG302" s="0" t="n">
        <f aca="false">AE302+AF302</f>
        <v>51.5582183517411</v>
      </c>
      <c r="AH302" s="0" t="n">
        <f aca="false">IF(AC302&gt;0,MOD(DEGREES(ACOS(((SIN(RADIANS($B$2))*COS(RADIANS(AD302)))-SIN(RADIANS(T302)))/(COS(RADIANS($B$2))*SIN(RADIANS(AD302)))))+180,360),MOD(540-DEGREES(ACOS(((SIN(RADIANS($B$2))*COS(RADIANS(AD302)))-SIN(RADIANS(T302)))/(COS(RADIANS($B$2))*SIN(RADIANS(AD302))))),360))</f>
        <v>171.522509110358</v>
      </c>
    </row>
    <row r="303" customFormat="false" ht="15" hidden="false" customHeight="false" outlineLevel="0" collapsed="false">
      <c r="D303" s="4" t="n">
        <f aca="false">D302+1</f>
        <v>43767</v>
      </c>
      <c r="E303" s="5" t="n">
        <f aca="false">$B$5</f>
        <v>0.5</v>
      </c>
      <c r="F303" s="6" t="n">
        <f aca="false">D303+2415018.5+E303-$B$4/24</f>
        <v>2458786.25</v>
      </c>
      <c r="G303" s="7" t="n">
        <f aca="false">(F303-2451545)/36525</f>
        <v>0.198254620123203</v>
      </c>
      <c r="I303" s="0" t="n">
        <f aca="false">MOD(280.46646+G303*(36000.76983 + G303*0.0003032),360)</f>
        <v>217.785418706771</v>
      </c>
      <c r="J303" s="0" t="n">
        <f aca="false">357.52911+G303*(35999.05029 - 0.0001537*G303)</f>
        <v>7494.50714399888</v>
      </c>
      <c r="K303" s="0" t="n">
        <f aca="false">0.016708634-G303*(0.000042037+0.0000001267*G303)</f>
        <v>0.0167002949906038</v>
      </c>
      <c r="L303" s="0" t="n">
        <f aca="false">SIN(RADIANS(J303))*(1.914602-G303*(0.004817+0.000014*G303))+SIN(RADIANS(2*J303))*(0.019993-0.000101*G303)+SIN(RADIANS(3*J303))*0.000289</f>
        <v>-1.75624028754371</v>
      </c>
      <c r="M303" s="0" t="n">
        <f aca="false">I303+L303</f>
        <v>216.029178419228</v>
      </c>
      <c r="N303" s="0" t="n">
        <f aca="false">J303+L303</f>
        <v>7492.75090371134</v>
      </c>
      <c r="O303" s="0" t="n">
        <f aca="false">(1.000001018*(1-K303*K303))/(1+K303*COS(RADIANS(N303)))</f>
        <v>0.993306914635936</v>
      </c>
      <c r="P303" s="0" t="n">
        <f aca="false">M303-0.00569-0.00478*SIN(RADIANS(125.04-1934.136*G303))</f>
        <v>216.018805858424</v>
      </c>
      <c r="Q303" s="0" t="n">
        <f aca="false">23+(26+((21.448-G303*(46.815+G303*(0.00059-G303*0.001813))))/60)/60</f>
        <v>23.4367129724713</v>
      </c>
      <c r="R303" s="0" t="n">
        <f aca="false">Q303+0.00256*COS(RADIANS(125.04-1934.136*G303))</f>
        <v>23.4361987118669</v>
      </c>
      <c r="S303" s="0" t="n">
        <f aca="false">DEGREES(ATAN2(COS(RADIANS(P303)),COS(RADIANS(R303))*SIN(RADIANS(P303))))</f>
        <v>-146.294112953633</v>
      </c>
      <c r="T303" s="0" t="n">
        <f aca="false">DEGREES(ASIN(SIN(RADIANS(R303))*SIN(RADIANS(P303))))</f>
        <v>-13.5258498138865</v>
      </c>
      <c r="U303" s="0" t="n">
        <f aca="false">TAN(RADIANS(R303/2))*TAN(RADIANS(R303/2))</f>
        <v>0.043022851816995</v>
      </c>
      <c r="V303" s="0" t="n">
        <f aca="false">4*DEGREES(U303*SIN(2*RADIANS(I303))-2*K303*SIN(RADIANS(J303))+4*K303*U303*SIN(RADIANS(J303))*COS(2*RADIANS(I303))-0.5*U303*U303*SIN(4*RADIANS(I303))-1.25*K303*K303*SIN(2*RADIANS(J303)))</f>
        <v>16.3229107706094</v>
      </c>
      <c r="W303" s="0" t="n">
        <f aca="false">DEGREES(ACOS(COS(RADIANS(90.833))/(COS(RADIANS($B$2))*COS(RADIANS(T303)))-TAN(RADIANS($B$2))*TAN(RADIANS(T303))))</f>
        <v>84.5390551988877</v>
      </c>
      <c r="X303" s="5" t="n">
        <f aca="false">(720-4*$B$3-V303+$B$4*60)/1440</f>
        <v>0.514959089742632</v>
      </c>
      <c r="Y303" s="5" t="n">
        <f aca="false">(X303*1440-W303*4)/1440</f>
        <v>0.280128380856833</v>
      </c>
      <c r="Z303" s="5" t="n">
        <f aca="false">(X303*1440+W303*4)/1440</f>
        <v>0.749789798628432</v>
      </c>
      <c r="AA303" s="0" t="n">
        <f aca="false">8*W303</f>
        <v>676.312441591102</v>
      </c>
      <c r="AB303" s="0" t="n">
        <f aca="false">MOD(E303*1440+V303+4*$B$3-60*$B$4,1440)</f>
        <v>698.458910770609</v>
      </c>
      <c r="AC303" s="0" t="n">
        <f aca="false">IF(AB303/4&lt;0,AB303/4+180,AB303/4-180)</f>
        <v>-5.38527230734763</v>
      </c>
      <c r="AD303" s="0" t="n">
        <f aca="false">DEGREES(ACOS(SIN(RADIANS($B$2))*SIN(RADIANS(T303))+COS(RADIANS($B$2))*COS(RADIANS(T303))*COS(RADIANS(AC303))))</f>
        <v>38.7813186403569</v>
      </c>
      <c r="AE303" s="0" t="n">
        <f aca="false">90-AD303</f>
        <v>51.2186813596431</v>
      </c>
      <c r="AF303" s="0" t="n">
        <f aca="false">IF(AE303&gt;85,0,IF(AE303&gt;5,58.1/TAN(RADIANS(AE303))-0.07/POWER(TAN(RADIANS(AE303)),3)+0.000086/POWER(TAN(RADIANS(AE303)),5),IF(AE303&gt;-0.575,1735+AE303*(-518.2+AE303*(103.4+AE303*(-12.79+AE303*0.711))),-20.772/TAN(RADIANS(AE303)))))/3600</f>
        <v>0.0129572601069499</v>
      </c>
      <c r="AG303" s="0" t="n">
        <f aca="false">AE303+AF303</f>
        <v>51.23163861975</v>
      </c>
      <c r="AH303" s="0" t="n">
        <f aca="false">IF(AC303&gt;0,MOD(DEGREES(ACOS(((SIN(RADIANS($B$2))*COS(RADIANS(AD303)))-SIN(RADIANS(T303)))/(COS(RADIANS($B$2))*SIN(RADIANS(AD303)))))+180,360),MOD(540-DEGREES(ACOS(((SIN(RADIANS($B$2))*COS(RADIANS(AD303)))-SIN(RADIANS(T303)))/(COS(RADIANS($B$2))*SIN(RADIANS(AD303))))),360))</f>
        <v>171.62308816504</v>
      </c>
    </row>
    <row r="304" customFormat="false" ht="15" hidden="false" customHeight="false" outlineLevel="0" collapsed="false">
      <c r="D304" s="4" t="n">
        <f aca="false">D303+1</f>
        <v>43768</v>
      </c>
      <c r="E304" s="5" t="n">
        <f aca="false">$B$5</f>
        <v>0.5</v>
      </c>
      <c r="F304" s="6" t="n">
        <f aca="false">D304+2415018.5+E304-$B$4/24</f>
        <v>2458787.25</v>
      </c>
      <c r="G304" s="7" t="n">
        <f aca="false">(F304-2451545)/36525</f>
        <v>0.198281998631075</v>
      </c>
      <c r="I304" s="0" t="n">
        <f aca="false">MOD(280.46646+G304*(36000.76983 + G304*0.0003032),360)</f>
        <v>218.771066070226</v>
      </c>
      <c r="J304" s="0" t="n">
        <f aca="false">357.52911+G304*(35999.05029 - 0.0001537*G304)</f>
        <v>7495.49274427894</v>
      </c>
      <c r="K304" s="0" t="n">
        <f aca="false">0.016708634-G304*(0.000042037+0.0000001267*G304)</f>
        <v>0.0167002938383179</v>
      </c>
      <c r="L304" s="0" t="n">
        <f aca="false">SIN(RADIANS(J304))*(1.914602-G304*(0.004817+0.000014*G304))+SIN(RADIANS(2*J304))*(0.019993-0.000101*G304)+SIN(RADIANS(3*J304))*0.000289</f>
        <v>-1.74278448672336</v>
      </c>
      <c r="M304" s="0" t="n">
        <f aca="false">I304+L304</f>
        <v>217.028281583503</v>
      </c>
      <c r="N304" s="0" t="n">
        <f aca="false">J304+L304</f>
        <v>7493.74995979221</v>
      </c>
      <c r="O304" s="0" t="n">
        <f aca="false">(1.000001018*(1-K304*K304))/(1+K304*COS(RADIANS(N304)))</f>
        <v>0.993042933636488</v>
      </c>
      <c r="P304" s="0" t="n">
        <f aca="false">M304-0.00569-0.00478*SIN(RADIANS(125.04-1934.136*G304))</f>
        <v>217.017908137246</v>
      </c>
      <c r="Q304" s="0" t="n">
        <f aca="false">23+(26+((21.448-G304*(46.815+G304*(0.00059-G304*0.001813))))/60)/60</f>
        <v>23.4367126164364</v>
      </c>
      <c r="R304" s="0" t="n">
        <f aca="false">Q304+0.00256*COS(RADIANS(125.04-1934.136*G304))</f>
        <v>23.4362006738176</v>
      </c>
      <c r="S304" s="0" t="n">
        <f aca="false">DEGREES(ATAN2(COS(RADIANS(P304)),COS(RADIANS(R304))*SIN(RADIANS(P304))))</f>
        <v>-145.323034469745</v>
      </c>
      <c r="T304" s="0" t="n">
        <f aca="false">DEGREES(ASIN(SIN(RADIANS(R304))*SIN(RADIANS(P304))))</f>
        <v>-13.8545387900267</v>
      </c>
      <c r="U304" s="0" t="n">
        <f aca="false">TAN(RADIANS(R304/2))*TAN(RADIANS(R304/2))</f>
        <v>0.0430228592251305</v>
      </c>
      <c r="V304" s="0" t="n">
        <f aca="false">4*DEGREES(U304*SIN(2*RADIANS(I304))-2*K304*SIN(RADIANS(J304))+4*K304*U304*SIN(RADIANS(J304))*COS(2*RADIANS(I304))-0.5*U304*U304*SIN(4*RADIANS(I304))-1.25*K304*K304*SIN(2*RADIANS(J304)))</f>
        <v>16.3819973957095</v>
      </c>
      <c r="W304" s="0" t="n">
        <f aca="false">DEGREES(ACOS(COS(RADIANS(90.833))/(COS(RADIANS($B$2))*COS(RADIANS(T304)))-TAN(RADIANS($B$2))*TAN(RADIANS(T304))))</f>
        <v>84.378012015997</v>
      </c>
      <c r="X304" s="5" t="n">
        <f aca="false">(720-4*$B$3-V304+$B$4*60)/1440</f>
        <v>0.514918057364091</v>
      </c>
      <c r="Y304" s="5" t="n">
        <f aca="false">(X304*1440-W304*4)/1440</f>
        <v>0.280534690652988</v>
      </c>
      <c r="Z304" s="5" t="n">
        <f aca="false">(X304*1440+W304*4)/1440</f>
        <v>0.749301424075193</v>
      </c>
      <c r="AA304" s="0" t="n">
        <f aca="false">8*W304</f>
        <v>675.024096127976</v>
      </c>
      <c r="AB304" s="0" t="n">
        <f aca="false">MOD(E304*1440+V304+4*$B$3-60*$B$4,1440)</f>
        <v>698.51799739571</v>
      </c>
      <c r="AC304" s="0" t="n">
        <f aca="false">IF(AB304/4&lt;0,AB304/4+180,AB304/4-180)</f>
        <v>-5.37050065107263</v>
      </c>
      <c r="AD304" s="0" t="n">
        <f aca="false">DEGREES(ACOS(SIN(RADIANS($B$2))*SIN(RADIANS(T304))+COS(RADIANS($B$2))*COS(RADIANS(T304))*COS(RADIANS(AC304))))</f>
        <v>39.1050460908327</v>
      </c>
      <c r="AE304" s="0" t="n">
        <f aca="false">90-AD304</f>
        <v>50.8949539091673</v>
      </c>
      <c r="AF304" s="0" t="n">
        <f aca="false">IF(AE304&gt;85,0,IF(AE304&gt;5,58.1/TAN(RADIANS(AE304))-0.07/POWER(TAN(RADIANS(AE304)),3)+0.000086/POWER(TAN(RADIANS(AE304)),5),IF(AE304&gt;-0.575,1735+AE304*(-518.2+AE304*(103.4+AE304*(-12.79+AE304*0.711))),-20.772/TAN(RADIANS(AE304)))))/3600</f>
        <v>0.0131076459300786</v>
      </c>
      <c r="AG304" s="0" t="n">
        <f aca="false">AE304+AF304</f>
        <v>50.9080615550974</v>
      </c>
      <c r="AH304" s="0" t="n">
        <f aca="false">IF(AC304&gt;0,MOD(DEGREES(ACOS(((SIN(RADIANS($B$2))*COS(RADIANS(AD304)))-SIN(RADIANS(T304)))/(COS(RADIANS($B$2))*SIN(RADIANS(AD304)))))+180,360),MOD(540-DEGREES(ACOS(((SIN(RADIANS($B$2))*COS(RADIANS(AD304)))-SIN(RADIANS(T304)))/(COS(RADIANS($B$2))*SIN(RADIANS(AD304))))),360))</f>
        <v>171.716441492392</v>
      </c>
    </row>
    <row r="305" customFormat="false" ht="15" hidden="false" customHeight="false" outlineLevel="0" collapsed="false">
      <c r="D305" s="4" t="n">
        <f aca="false">D304+1</f>
        <v>43769</v>
      </c>
      <c r="E305" s="5" t="n">
        <f aca="false">$B$5</f>
        <v>0.5</v>
      </c>
      <c r="F305" s="6" t="n">
        <f aca="false">D305+2415018.5+E305-$B$4/24</f>
        <v>2458788.25</v>
      </c>
      <c r="G305" s="7" t="n">
        <f aca="false">(F305-2451545)/36525</f>
        <v>0.198309377138946</v>
      </c>
      <c r="I305" s="0" t="n">
        <f aca="false">MOD(280.46646+G305*(36000.76983 + G305*0.0003032),360)</f>
        <v>219.756713433682</v>
      </c>
      <c r="J305" s="0" t="n">
        <f aca="false">357.52911+G305*(35999.05029 - 0.0001537*G305)</f>
        <v>7496.47834455899</v>
      </c>
      <c r="K305" s="0" t="n">
        <f aca="false">0.016708634-G305*(0.000042037+0.0000001267*G305)</f>
        <v>0.0167002926860318</v>
      </c>
      <c r="L305" s="0" t="n">
        <f aca="false">SIN(RADIANS(J305))*(1.914602-G305*(0.004817+0.000014*G305))+SIN(RADIANS(2*J305))*(0.019993-0.000101*G305)+SIN(RADIANS(3*J305))*0.000289</f>
        <v>-1.72879938226158</v>
      </c>
      <c r="M305" s="0" t="n">
        <f aca="false">I305+L305</f>
        <v>218.027914051421</v>
      </c>
      <c r="N305" s="0" t="n">
        <f aca="false">J305+L305</f>
        <v>7494.74954517673</v>
      </c>
      <c r="O305" s="0" t="n">
        <f aca="false">(1.000001018*(1-K305*K305))/(1+K305*COS(RADIANS(N305)))</f>
        <v>0.992780970886596</v>
      </c>
      <c r="P305" s="0" t="n">
        <f aca="false">M305-0.00569-0.00478*SIN(RADIANS(125.04-1934.136*G305))</f>
        <v>218.017539723711</v>
      </c>
      <c r="Q305" s="0" t="n">
        <f aca="false">23+(26+((21.448-G305*(46.815+G305*(0.00059-G305*0.001813))))/60)/60</f>
        <v>23.4367122604016</v>
      </c>
      <c r="R305" s="0" t="n">
        <f aca="false">Q305+0.00256*COS(RADIANS(125.04-1934.136*G305))</f>
        <v>23.4362026362057</v>
      </c>
      <c r="S305" s="0" t="n">
        <f aca="false">DEGREES(ATAN2(COS(RADIANS(P305)),COS(RADIANS(R305))*SIN(RADIANS(P305))))</f>
        <v>-144.348703771638</v>
      </c>
      <c r="T305" s="0" t="n">
        <f aca="false">DEGREES(ASIN(SIN(RADIANS(R305))*SIN(RADIANS(P305))))</f>
        <v>-14.1795617457395</v>
      </c>
      <c r="U305" s="0" t="n">
        <f aca="false">TAN(RADIANS(R305/2))*TAN(RADIANS(R305/2))</f>
        <v>0.0430228666349179</v>
      </c>
      <c r="V305" s="0" t="n">
        <f aca="false">4*DEGREES(U305*SIN(2*RADIANS(I305))-2*K305*SIN(RADIANS(J305))+4*K305*U305*SIN(RADIANS(J305))*COS(2*RADIANS(I305))-0.5*U305*U305*SIN(4*RADIANS(I305))-1.25*K305*K305*SIN(2*RADIANS(J305)))</f>
        <v>16.4278552253345</v>
      </c>
      <c r="W305" s="0" t="n">
        <f aca="false">DEGREES(ACOS(COS(RADIANS(90.833))/(COS(RADIANS($B$2))*COS(RADIANS(T305)))-TAN(RADIANS($B$2))*TAN(RADIANS(T305))))</f>
        <v>84.2183031161076</v>
      </c>
      <c r="X305" s="5" t="n">
        <f aca="false">(720-4*$B$3-V305+$B$4*60)/1440</f>
        <v>0.514886211649073</v>
      </c>
      <c r="Y305" s="5" t="n">
        <f aca="false">(X305*1440-W305*4)/1440</f>
        <v>0.280946480770997</v>
      </c>
      <c r="Z305" s="5" t="n">
        <f aca="false">(X305*1440+W305*4)/1440</f>
        <v>0.74882594252715</v>
      </c>
      <c r="AA305" s="0" t="n">
        <f aca="false">8*W305</f>
        <v>673.746424928861</v>
      </c>
      <c r="AB305" s="0" t="n">
        <f aca="false">MOD(E305*1440+V305+4*$B$3-60*$B$4,1440)</f>
        <v>698.563855225335</v>
      </c>
      <c r="AC305" s="0" t="n">
        <f aca="false">IF(AB305/4&lt;0,AB305/4+180,AB305/4-180)</f>
        <v>-5.35903619366638</v>
      </c>
      <c r="AD305" s="0" t="n">
        <f aca="false">DEGREES(ACOS(SIN(RADIANS($B$2))*SIN(RADIANS(T305))+COS(RADIANS($B$2))*COS(RADIANS(T305))*COS(RADIANS(AC305))))</f>
        <v>39.4256475444806</v>
      </c>
      <c r="AE305" s="0" t="n">
        <f aca="false">90-AD305</f>
        <v>50.5743524555194</v>
      </c>
      <c r="AF305" s="0" t="n">
        <f aca="false">IF(AE305&gt;85,0,IF(AE305&gt;5,58.1/TAN(RADIANS(AE305))-0.07/POWER(TAN(RADIANS(AE305)),3)+0.000086/POWER(TAN(RADIANS(AE305)),5),IF(AE305&gt;-0.575,1735+AE305*(-518.2+AE305*(103.4+AE305*(-12.79+AE305*0.711))),-20.772/TAN(RADIANS(AE305)))))/3600</f>
        <v>0.0132579389132598</v>
      </c>
      <c r="AG305" s="0" t="n">
        <f aca="false">AE305+AF305</f>
        <v>50.5876103944327</v>
      </c>
      <c r="AH305" s="0" t="n">
        <f aca="false">IF(AC305&gt;0,MOD(DEGREES(ACOS(((SIN(RADIANS($B$2))*COS(RADIANS(AD305)))-SIN(RADIANS(T305)))/(COS(RADIANS($B$2))*SIN(RADIANS(AD305)))))+180,360),MOD(540-DEGREES(ACOS(((SIN(RADIANS($B$2))*COS(RADIANS(AD305)))-SIN(RADIANS(T305)))/(COS(RADIANS($B$2))*SIN(RADIANS(AD305))))),360))</f>
        <v>171.802669299694</v>
      </c>
    </row>
    <row r="306" customFormat="false" ht="15" hidden="false" customHeight="false" outlineLevel="0" collapsed="false">
      <c r="D306" s="4" t="n">
        <f aca="false">D305+1</f>
        <v>43770</v>
      </c>
      <c r="E306" s="5" t="n">
        <f aca="false">$B$5</f>
        <v>0.5</v>
      </c>
      <c r="F306" s="6" t="n">
        <f aca="false">D306+2415018.5+E306-$B$4/24</f>
        <v>2458789.25</v>
      </c>
      <c r="G306" s="7" t="n">
        <f aca="false">(F306-2451545)/36525</f>
        <v>0.198336755646817</v>
      </c>
      <c r="I306" s="0" t="n">
        <f aca="false">MOD(280.46646+G306*(36000.76983 + G306*0.0003032),360)</f>
        <v>220.74236079714</v>
      </c>
      <c r="J306" s="0" t="n">
        <f aca="false">357.52911+G306*(35999.05029 - 0.0001537*G306)</f>
        <v>7497.46394483905</v>
      </c>
      <c r="K306" s="0" t="n">
        <f aca="false">0.016708634-G306*(0.000042037+0.0000001267*G306)</f>
        <v>0.0167002915337456</v>
      </c>
      <c r="L306" s="0" t="n">
        <f aca="false">SIN(RADIANS(J306))*(1.914602-G306*(0.004817+0.000014*G306))+SIN(RADIANS(2*J306))*(0.019993-0.000101*G306)+SIN(RADIANS(3*J306))*0.000289</f>
        <v>-1.71428870218855</v>
      </c>
      <c r="M306" s="0" t="n">
        <f aca="false">I306+L306</f>
        <v>219.028072094951</v>
      </c>
      <c r="N306" s="0" t="n">
        <f aca="false">J306+L306</f>
        <v>7495.74965613686</v>
      </c>
      <c r="O306" s="0" t="n">
        <f aca="false">(1.000001018*(1-K306*K306))/(1+K306*COS(RADIANS(N306)))</f>
        <v>0.992521107202401</v>
      </c>
      <c r="P306" s="0" t="n">
        <f aca="false">M306-0.00569-0.00478*SIN(RADIANS(125.04-1934.136*G306))</f>
        <v>219.01769688979</v>
      </c>
      <c r="Q306" s="0" t="n">
        <f aca="false">23+(26+((21.448-G306*(46.815+G306*(0.00059-G306*0.001813))))/60)/60</f>
        <v>23.4367119043668</v>
      </c>
      <c r="R306" s="0" t="n">
        <f aca="false">Q306+0.00256*COS(RADIANS(125.04-1934.136*G306))</f>
        <v>23.4362045990291</v>
      </c>
      <c r="S306" s="0" t="n">
        <f aca="false">DEGREES(ATAN2(COS(RADIANS(P306)),COS(RADIANS(R306))*SIN(RADIANS(P306))))</f>
        <v>-143.371078764104</v>
      </c>
      <c r="T306" s="0" t="n">
        <f aca="false">DEGREES(ASIN(SIN(RADIANS(R306))*SIN(RADIANS(P306))))</f>
        <v>-14.5008062905983</v>
      </c>
      <c r="U306" s="0" t="n">
        <f aca="false">TAN(RADIANS(R306/2))*TAN(RADIANS(R306/2))</f>
        <v>0.0430228740463496</v>
      </c>
      <c r="V306" s="0" t="n">
        <f aca="false">4*DEGREES(U306*SIN(2*RADIANS(I306))-2*K306*SIN(RADIANS(J306))+4*K306*U306*SIN(RADIANS(J306))*COS(2*RADIANS(I306))-0.5*U306*U306*SIN(4*RADIANS(I306))-1.25*K306*K306*SIN(2*RADIANS(J306)))</f>
        <v>16.4603107218069</v>
      </c>
      <c r="W306" s="0" t="n">
        <f aca="false">DEGREES(ACOS(COS(RADIANS(90.833))/(COS(RADIANS($B$2))*COS(RADIANS(T306)))-TAN(RADIANS($B$2))*TAN(RADIANS(T306))))</f>
        <v>84.059986043122</v>
      </c>
      <c r="X306" s="5" t="n">
        <f aca="false">(720-4*$B$3-V306+$B$4*60)/1440</f>
        <v>0.514863673109856</v>
      </c>
      <c r="Y306" s="5" t="n">
        <f aca="false">(X306*1440-W306*4)/1440</f>
        <v>0.281363711878962</v>
      </c>
      <c r="Z306" s="5" t="n">
        <f aca="false">(X306*1440+W306*4)/1440</f>
        <v>0.748363634340751</v>
      </c>
      <c r="AA306" s="0" t="n">
        <f aca="false">8*W306</f>
        <v>672.479888344976</v>
      </c>
      <c r="AB306" s="0" t="n">
        <f aca="false">MOD(E306*1440+V306+4*$B$3-60*$B$4,1440)</f>
        <v>698.596310721807</v>
      </c>
      <c r="AC306" s="0" t="n">
        <f aca="false">IF(AB306/4&lt;0,AB306/4+180,AB306/4-180)</f>
        <v>-5.35092231954826</v>
      </c>
      <c r="AD306" s="0" t="n">
        <f aca="false">DEGREES(ACOS(SIN(RADIANS($B$2))*SIN(RADIANS(T306))+COS(RADIANS($B$2))*COS(RADIANS(T306))*COS(RADIANS(AC306))))</f>
        <v>39.7430003562788</v>
      </c>
      <c r="AE306" s="0" t="n">
        <f aca="false">90-AD306</f>
        <v>50.2569996437212</v>
      </c>
      <c r="AF306" s="0" t="n">
        <f aca="false">IF(AE306&gt;85,0,IF(AE306&gt;5,58.1/TAN(RADIANS(AE306))-0.07/POWER(TAN(RADIANS(AE306)),3)+0.000086/POWER(TAN(RADIANS(AE306)),5),IF(AE306&gt;-0.575,1735+AE306*(-518.2+AE306*(103.4+AE306*(-12.79+AE306*0.711))),-20.772/TAN(RADIANS(AE306)))))/3600</f>
        <v>0.0134080687524246</v>
      </c>
      <c r="AG306" s="0" t="n">
        <f aca="false">AE306+AF306</f>
        <v>50.2704077124736</v>
      </c>
      <c r="AH306" s="0" t="n">
        <f aca="false">IF(AC306&gt;0,MOD(DEGREES(ACOS(((SIN(RADIANS($B$2))*COS(RADIANS(AD306)))-SIN(RADIANS(T306)))/(COS(RADIANS($B$2))*SIN(RADIANS(AD306)))))+180,360),MOD(540-DEGREES(ACOS(((SIN(RADIANS($B$2))*COS(RADIANS(AD306)))-SIN(RADIANS(T306)))/(COS(RADIANS($B$2))*SIN(RADIANS(AD306))))),360))</f>
        <v>171.881871404478</v>
      </c>
    </row>
    <row r="307" customFormat="false" ht="15" hidden="false" customHeight="false" outlineLevel="0" collapsed="false">
      <c r="D307" s="4" t="n">
        <f aca="false">D306+1</f>
        <v>43771</v>
      </c>
      <c r="E307" s="5" t="n">
        <f aca="false">$B$5</f>
        <v>0.5</v>
      </c>
      <c r="F307" s="6" t="n">
        <f aca="false">D307+2415018.5+E307-$B$4/24</f>
        <v>2458790.25</v>
      </c>
      <c r="G307" s="7" t="n">
        <f aca="false">(F307-2451545)/36525</f>
        <v>0.198364134154689</v>
      </c>
      <c r="I307" s="0" t="n">
        <f aca="false">MOD(280.46646+G307*(36000.76983 + G307*0.0003032),360)</f>
        <v>221.728008160597</v>
      </c>
      <c r="J307" s="0" t="n">
        <f aca="false">357.52911+G307*(35999.05029 - 0.0001537*G307)</f>
        <v>7498.4495451191</v>
      </c>
      <c r="K307" s="0" t="n">
        <f aca="false">0.016708634-G307*(0.000042037+0.0000001267*G307)</f>
        <v>0.0167002903814592</v>
      </c>
      <c r="L307" s="0" t="n">
        <f aca="false">SIN(RADIANS(J307))*(1.914602-G307*(0.004817+0.000014*G307))+SIN(RADIANS(2*J307))*(0.019993-0.000101*G307)+SIN(RADIANS(3*J307))*0.000289</f>
        <v>-1.69925634646544</v>
      </c>
      <c r="M307" s="0" t="n">
        <f aca="false">I307+L307</f>
        <v>220.028751814131</v>
      </c>
      <c r="N307" s="0" t="n">
        <f aca="false">J307+L307</f>
        <v>7496.75028877264</v>
      </c>
      <c r="O307" s="0" t="n">
        <f aca="false">(1.000001018*(1-K307*K307))/(1+K307*COS(RADIANS(N307)))</f>
        <v>0.992263422878132</v>
      </c>
      <c r="P307" s="0" t="n">
        <f aca="false">M307-0.00569-0.00478*SIN(RADIANS(125.04-1934.136*G307))</f>
        <v>220.018375735521</v>
      </c>
      <c r="Q307" s="0" t="n">
        <f aca="false">23+(26+((21.448-G307*(46.815+G307*(0.00059-G307*0.001813))))/60)/60</f>
        <v>23.436711548332</v>
      </c>
      <c r="R307" s="0" t="n">
        <f aca="false">Q307+0.00256*COS(RADIANS(125.04-1934.136*G307))</f>
        <v>23.4362065622858</v>
      </c>
      <c r="S307" s="0" t="n">
        <f aca="false">DEGREES(ATAN2(COS(RADIANS(P307)),COS(RADIANS(R307))*SIN(RADIANS(P307))))</f>
        <v>-142.390120273875</v>
      </c>
      <c r="T307" s="0" t="n">
        <f aca="false">DEGREES(ASIN(SIN(RADIANS(R307))*SIN(RADIANS(P307))))</f>
        <v>-14.8181598869981</v>
      </c>
      <c r="U307" s="0" t="n">
        <f aca="false">TAN(RADIANS(R307/2))*TAN(RADIANS(R307/2))</f>
        <v>0.0430228814594182</v>
      </c>
      <c r="V307" s="0" t="n">
        <f aca="false">4*DEGREES(U307*SIN(2*RADIANS(I307))-2*K307*SIN(RADIANS(J307))+4*K307*U307*SIN(RADIANS(J307))*COS(2*RADIANS(I307))-0.5*U307*U307*SIN(4*RADIANS(I307))-1.25*K307*K307*SIN(2*RADIANS(J307)))</f>
        <v>16.4792035447835</v>
      </c>
      <c r="W307" s="0" t="n">
        <f aca="false">DEGREES(ACOS(COS(RADIANS(90.833))/(COS(RADIANS($B$2))*COS(RADIANS(T307)))-TAN(RADIANS($B$2))*TAN(RADIANS(T307))))</f>
        <v>83.9031196638474</v>
      </c>
      <c r="X307" s="5" t="n">
        <f aca="false">(720-4*$B$3-V307+$B$4*60)/1440</f>
        <v>0.5148505530939</v>
      </c>
      <c r="Y307" s="5" t="n">
        <f aca="false">(X307*1440-W307*4)/1440</f>
        <v>0.281786331805435</v>
      </c>
      <c r="Z307" s="5" t="n">
        <f aca="false">(X307*1440+W307*4)/1440</f>
        <v>0.747914774382366</v>
      </c>
      <c r="AA307" s="0" t="n">
        <f aca="false">8*W307</f>
        <v>671.224957310779</v>
      </c>
      <c r="AB307" s="0" t="n">
        <f aca="false">MOD(E307*1440+V307+4*$B$3-60*$B$4,1440)</f>
        <v>698.615203544784</v>
      </c>
      <c r="AC307" s="0" t="n">
        <f aca="false">IF(AB307/4&lt;0,AB307/4+180,AB307/4-180)</f>
        <v>-5.34619911380412</v>
      </c>
      <c r="AD307" s="0" t="n">
        <f aca="false">DEGREES(ACOS(SIN(RADIANS($B$2))*SIN(RADIANS(T307))+COS(RADIANS($B$2))*COS(RADIANS(T307))*COS(RADIANS(AC307))))</f>
        <v>40.0569825845501</v>
      </c>
      <c r="AE307" s="0" t="n">
        <f aca="false">90-AD307</f>
        <v>49.9430174154499</v>
      </c>
      <c r="AF307" s="0" t="n">
        <f aca="false">IF(AE307&gt;85,0,IF(AE307&gt;5,58.1/TAN(RADIANS(AE307))-0.07/POWER(TAN(RADIANS(AE307)),3)+0.000086/POWER(TAN(RADIANS(AE307)),5),IF(AE307&gt;-0.575,1735+AE307*(-518.2+AE307*(103.4+AE307*(-12.79+AE307*0.711))),-20.772/TAN(RADIANS(AE307)))))/3600</f>
        <v>0.0135579627745478</v>
      </c>
      <c r="AG307" s="0" t="n">
        <f aca="false">AE307+AF307</f>
        <v>49.9565753782245</v>
      </c>
      <c r="AH307" s="0" t="n">
        <f aca="false">IF(AC307&gt;0,MOD(DEGREES(ACOS(((SIN(RADIANS($B$2))*COS(RADIANS(AD307)))-SIN(RADIANS(T307)))/(COS(RADIANS($B$2))*SIN(RADIANS(AD307)))))+180,360),MOD(540-DEGREES(ACOS(((SIN(RADIANS($B$2))*COS(RADIANS(AD307)))-SIN(RADIANS(T307)))/(COS(RADIANS($B$2))*SIN(RADIANS(AD307))))),360))</f>
        <v>171.954147303961</v>
      </c>
    </row>
    <row r="308" customFormat="false" ht="15" hidden="false" customHeight="false" outlineLevel="0" collapsed="false">
      <c r="D308" s="4" t="n">
        <f aca="false">D307+1</f>
        <v>43772</v>
      </c>
      <c r="E308" s="5" t="n">
        <f aca="false">$B$5</f>
        <v>0.5</v>
      </c>
      <c r="F308" s="6" t="n">
        <f aca="false">D308+2415018.5+E308-$B$4/24</f>
        <v>2458791.25</v>
      </c>
      <c r="G308" s="7" t="n">
        <f aca="false">(F308-2451545)/36525</f>
        <v>0.19839151266256</v>
      </c>
      <c r="I308" s="0" t="n">
        <f aca="false">MOD(280.46646+G308*(36000.76983 + G308*0.0003032),360)</f>
        <v>222.713655524055</v>
      </c>
      <c r="J308" s="0" t="n">
        <f aca="false">357.52911+G308*(35999.05029 - 0.0001537*G308)</f>
        <v>7499.43514539916</v>
      </c>
      <c r="K308" s="0" t="n">
        <f aca="false">0.016708634-G308*(0.000042037+0.0000001267*G308)</f>
        <v>0.0167002892291725</v>
      </c>
      <c r="L308" s="0" t="n">
        <f aca="false">SIN(RADIANS(J308))*(1.914602-G308*(0.004817+0.000014*G308))+SIN(RADIANS(2*J308))*(0.019993-0.000101*G308)+SIN(RADIANS(3*J308))*0.000289</f>
        <v>-1.683706386348</v>
      </c>
      <c r="M308" s="0" t="n">
        <f aca="false">I308+L308</f>
        <v>221.029949137707</v>
      </c>
      <c r="N308" s="0" t="n">
        <f aca="false">J308+L308</f>
        <v>7497.75143901281</v>
      </c>
      <c r="O308" s="0" t="n">
        <f aca="false">(1.000001018*(1-K308*K308))/(1+K308*COS(RADIANS(N308)))</f>
        <v>0.992007997658397</v>
      </c>
      <c r="P308" s="0" t="n">
        <f aca="false">M308-0.00569-0.00478*SIN(RADIANS(125.04-1934.136*G308))</f>
        <v>221.019572189651</v>
      </c>
      <c r="Q308" s="0" t="n">
        <f aca="false">23+(26+((21.448-G308*(46.815+G308*(0.00059-G308*0.001813))))/60)/60</f>
        <v>23.4367111922971</v>
      </c>
      <c r="R308" s="0" t="n">
        <f aca="false">Q308+0.00256*COS(RADIANS(125.04-1934.136*G308))</f>
        <v>23.4362085259739</v>
      </c>
      <c r="S308" s="0" t="n">
        <f aca="false">DEGREES(ATAN2(COS(RADIANS(P308)),COS(RADIANS(R308))*SIN(RADIANS(P308))))</f>
        <v>-141.405792162319</v>
      </c>
      <c r="T308" s="0" t="n">
        <f aca="false">DEGREES(ASIN(SIN(RADIANS(R308))*SIN(RADIANS(P308))))</f>
        <v>-15.131509900646</v>
      </c>
      <c r="U308" s="0" t="n">
        <f aca="false">TAN(RADIANS(R308/2))*TAN(RADIANS(R308/2))</f>
        <v>0.0430228888741163</v>
      </c>
      <c r="V308" s="0" t="n">
        <f aca="false">4*DEGREES(U308*SIN(2*RADIANS(I308))-2*K308*SIN(RADIANS(J308))+4*K308*U308*SIN(RADIANS(J308))*COS(2*RADIANS(I308))-0.5*U308*U308*SIN(4*RADIANS(I308))-1.25*K308*K308*SIN(2*RADIANS(J308)))</f>
        <v>16.4843870511699</v>
      </c>
      <c r="W308" s="0" t="n">
        <f aca="false">DEGREES(ACOS(COS(RADIANS(90.833))/(COS(RADIANS($B$2))*COS(RADIANS(T308)))-TAN(RADIANS($B$2))*TAN(RADIANS(T308))))</f>
        <v>83.7477641561906</v>
      </c>
      <c r="X308" s="5" t="n">
        <f aca="false">(720-4*$B$3-V308+$B$4*60)/1440</f>
        <v>0.514846953436688</v>
      </c>
      <c r="Y308" s="5" t="n">
        <f aca="false">(X308*1440-W308*4)/1440</f>
        <v>0.282214275225047</v>
      </c>
      <c r="Z308" s="5" t="n">
        <f aca="false">(X308*1440+W308*4)/1440</f>
        <v>0.747479631648328</v>
      </c>
      <c r="AA308" s="0" t="n">
        <f aca="false">8*W308</f>
        <v>669.982113249525</v>
      </c>
      <c r="AB308" s="0" t="n">
        <f aca="false">MOD(E308*1440+V308+4*$B$3-60*$B$4,1440)</f>
        <v>698.62038705117</v>
      </c>
      <c r="AC308" s="0" t="n">
        <f aca="false">IF(AB308/4&lt;0,AB308/4+180,AB308/4-180)</f>
        <v>-5.34490323720752</v>
      </c>
      <c r="AD308" s="0" t="n">
        <f aca="false">DEGREES(ACOS(SIN(RADIANS($B$2))*SIN(RADIANS(T308))+COS(RADIANS($B$2))*COS(RADIANS(T308))*COS(RADIANS(AC308))))</f>
        <v>40.3674730357289</v>
      </c>
      <c r="AE308" s="0" t="n">
        <f aca="false">90-AD308</f>
        <v>49.6325269642711</v>
      </c>
      <c r="AF308" s="0" t="n">
        <f aca="false">IF(AE308&gt;85,0,IF(AE308&gt;5,58.1/TAN(RADIANS(AE308))-0.07/POWER(TAN(RADIANS(AE308)),3)+0.000086/POWER(TAN(RADIANS(AE308)),5),IF(AE308&gt;-0.575,1735+AE308*(-518.2+AE308*(103.4+AE308*(-12.79+AE308*0.711))),-20.772/TAN(RADIANS(AE308)))))/3600</f>
        <v>0.0137075459191595</v>
      </c>
      <c r="AG308" s="0" t="n">
        <f aca="false">AE308+AF308</f>
        <v>49.6462345101902</v>
      </c>
      <c r="AH308" s="0" t="n">
        <f aca="false">IF(AC308&gt;0,MOD(DEGREES(ACOS(((SIN(RADIANS($B$2))*COS(RADIANS(AD308)))-SIN(RADIANS(T308)))/(COS(RADIANS($B$2))*SIN(RADIANS(AD308)))))+180,360),MOD(540-DEGREES(ACOS(((SIN(RADIANS($B$2))*COS(RADIANS(AD308)))-SIN(RADIANS(T308)))/(COS(RADIANS($B$2))*SIN(RADIANS(AD308))))),360))</f>
        <v>172.019596239683</v>
      </c>
    </row>
    <row r="309" customFormat="false" ht="15" hidden="false" customHeight="false" outlineLevel="0" collapsed="false">
      <c r="D309" s="4" t="n">
        <f aca="false">D308+1</f>
        <v>43773</v>
      </c>
      <c r="E309" s="5" t="n">
        <f aca="false">$B$5</f>
        <v>0.5</v>
      </c>
      <c r="F309" s="6" t="n">
        <f aca="false">D309+2415018.5+E309-$B$4/24</f>
        <v>2458792.25</v>
      </c>
      <c r="G309" s="7" t="n">
        <f aca="false">(F309-2451545)/36525</f>
        <v>0.198418891170431</v>
      </c>
      <c r="I309" s="0" t="n">
        <f aca="false">MOD(280.46646+G309*(36000.76983 + G309*0.0003032),360)</f>
        <v>223.699302887514</v>
      </c>
      <c r="J309" s="0" t="n">
        <f aca="false">357.52911+G309*(35999.05029 - 0.0001537*G309)</f>
        <v>7500.42074567921</v>
      </c>
      <c r="K309" s="0" t="n">
        <f aca="false">0.016708634-G309*(0.000042037+0.0000001267*G309)</f>
        <v>0.0167002880768857</v>
      </c>
      <c r="L309" s="0" t="n">
        <f aca="false">SIN(RADIANS(J309))*(1.914602-G309*(0.004817+0.000014*G309))+SIN(RADIANS(2*J309))*(0.019993-0.000101*G309)+SIN(RADIANS(3*J309))*0.000289</f>
        <v>-1.66764306367993</v>
      </c>
      <c r="M309" s="0" t="n">
        <f aca="false">I309+L309</f>
        <v>222.031659823834</v>
      </c>
      <c r="N309" s="0" t="n">
        <f aca="false">J309+L309</f>
        <v>7498.75310261553</v>
      </c>
      <c r="O309" s="0" t="n">
        <f aca="false">(1.000001018*(1-K309*K309))/(1+K309*COS(RADIANS(N309)))</f>
        <v>0.99175491071051</v>
      </c>
      <c r="P309" s="0" t="n">
        <f aca="false">M309-0.00569-0.00478*SIN(RADIANS(125.04-1934.136*G309))</f>
        <v>222.021282010335</v>
      </c>
      <c r="Q309" s="0" t="n">
        <f aca="false">23+(26+((21.448-G309*(46.815+G309*(0.00059-G309*0.001813))))/60)/60</f>
        <v>23.4367108362623</v>
      </c>
      <c r="R309" s="0" t="n">
        <f aca="false">Q309+0.00256*COS(RADIANS(125.04-1934.136*G309))</f>
        <v>23.4362104900913</v>
      </c>
      <c r="S309" s="0" t="n">
        <f aca="false">DEGREES(ATAN2(COS(RADIANS(P309)),COS(RADIANS(R309))*SIN(RADIANS(P309))))</f>
        <v>-140.418061438156</v>
      </c>
      <c r="T309" s="0" t="n">
        <f aca="false">DEGREES(ASIN(SIN(RADIANS(R309))*SIN(RADIANS(P309))))</f>
        <v>-15.4407436543924</v>
      </c>
      <c r="U309" s="0" t="n">
        <f aca="false">TAN(RADIANS(R309/2))*TAN(RADIANS(R309/2))</f>
        <v>0.0430228962904363</v>
      </c>
      <c r="V309" s="0" t="n">
        <f aca="false">4*DEGREES(U309*SIN(2*RADIANS(I309))-2*K309*SIN(RADIANS(J309))+4*K309*U309*SIN(RADIANS(J309))*COS(2*RADIANS(I309))-0.5*U309*U309*SIN(4*RADIANS(I309))-1.25*K309*K309*SIN(2*RADIANS(J309)))</f>
        <v>16.4757287831553</v>
      </c>
      <c r="W309" s="0" t="n">
        <f aca="false">DEGREES(ACOS(COS(RADIANS(90.833))/(COS(RADIANS($B$2))*COS(RADIANS(T309)))-TAN(RADIANS($B$2))*TAN(RADIANS(T309))))</f>
        <v>83.5939809925211</v>
      </c>
      <c r="X309" s="5" t="n">
        <f aca="false">(720-4*$B$3-V309+$B$4*60)/1440</f>
        <v>0.514852966122809</v>
      </c>
      <c r="Y309" s="5" t="n">
        <f aca="false">(X309*1440-W309*4)/1440</f>
        <v>0.282647463365806</v>
      </c>
      <c r="Z309" s="5" t="n">
        <f aca="false">(X309*1440+W309*4)/1440</f>
        <v>0.747058468879812</v>
      </c>
      <c r="AA309" s="0" t="n">
        <f aca="false">8*W309</f>
        <v>668.751847940169</v>
      </c>
      <c r="AB309" s="0" t="n">
        <f aca="false">MOD(E309*1440+V309+4*$B$3-60*$B$4,1440)</f>
        <v>698.611728783155</v>
      </c>
      <c r="AC309" s="0" t="n">
        <f aca="false">IF(AB309/4&lt;0,AB309/4+180,AB309/4-180)</f>
        <v>-5.34706780421118</v>
      </c>
      <c r="AD309" s="0" t="n">
        <f aca="false">DEGREES(ACOS(SIN(RADIANS($B$2))*SIN(RADIANS(T309))+COS(RADIANS($B$2))*COS(RADIANS(T309))*COS(RADIANS(AC309))))</f>
        <v>40.6743513101149</v>
      </c>
      <c r="AE309" s="0" t="n">
        <f aca="false">90-AD309</f>
        <v>49.3256486898851</v>
      </c>
      <c r="AF309" s="0" t="n">
        <f aca="false">IF(AE309&gt;85,0,IF(AE309&gt;5,58.1/TAN(RADIANS(AE309))-0.07/POWER(TAN(RADIANS(AE309)),3)+0.000086/POWER(TAN(RADIANS(AE309)),5),IF(AE309&gt;-0.575,1735+AE309*(-518.2+AE309*(103.4+AE309*(-12.79+AE309*0.711))),-20.772/TAN(RADIANS(AE309)))))/3600</f>
        <v>0.0138567407260207</v>
      </c>
      <c r="AG309" s="0" t="n">
        <f aca="false">AE309+AF309</f>
        <v>49.3395054306111</v>
      </c>
      <c r="AH309" s="0" t="n">
        <f aca="false">IF(AC309&gt;0,MOD(DEGREES(ACOS(((SIN(RADIANS($B$2))*COS(RADIANS(AD309)))-SIN(RADIANS(T309)))/(COS(RADIANS($B$2))*SIN(RADIANS(AD309)))))+180,360),MOD(540-DEGREES(ACOS(((SIN(RADIANS($B$2))*COS(RADIANS(AD309)))-SIN(RADIANS(T309)))/(COS(RADIANS($B$2))*SIN(RADIANS(AD309))))),360))</f>
        <v>172.078317257189</v>
      </c>
    </row>
    <row r="310" customFormat="false" ht="15" hidden="false" customHeight="false" outlineLevel="0" collapsed="false">
      <c r="D310" s="4" t="n">
        <f aca="false">D309+1</f>
        <v>43774</v>
      </c>
      <c r="E310" s="5" t="n">
        <f aca="false">$B$5</f>
        <v>0.5</v>
      </c>
      <c r="F310" s="6" t="n">
        <f aca="false">D310+2415018.5+E310-$B$4/24</f>
        <v>2458793.25</v>
      </c>
      <c r="G310" s="7" t="n">
        <f aca="false">(F310-2451545)/36525</f>
        <v>0.198446269678303</v>
      </c>
      <c r="I310" s="0" t="n">
        <f aca="false">MOD(280.46646+G310*(36000.76983 + G310*0.0003032),360)</f>
        <v>224.684950250972</v>
      </c>
      <c r="J310" s="0" t="n">
        <f aca="false">357.52911+G310*(35999.05029 - 0.0001537*G310)</f>
        <v>7501.40634595927</v>
      </c>
      <c r="K310" s="0" t="n">
        <f aca="false">0.016708634-G310*(0.000042037+0.0000001267*G310)</f>
        <v>0.0167002869245987</v>
      </c>
      <c r="L310" s="0" t="n">
        <f aca="false">SIN(RADIANS(J310))*(1.914602-G310*(0.004817+0.000014*G310))+SIN(RADIANS(2*J310))*(0.019993-0.000101*G310)+SIN(RADIANS(3*J310))*0.000289</f>
        <v>-1.65107079011495</v>
      </c>
      <c r="M310" s="0" t="n">
        <f aca="false">I310+L310</f>
        <v>223.033879460857</v>
      </c>
      <c r="N310" s="0" t="n">
        <f aca="false">J310+L310</f>
        <v>7499.75527516915</v>
      </c>
      <c r="O310" s="0" t="n">
        <f aca="false">(1.000001018*(1-K310*K310))/(1+K310*COS(RADIANS(N310)))</f>
        <v>0.99150424059686</v>
      </c>
      <c r="P310" s="0" t="n">
        <f aca="false">M310-0.00569-0.00478*SIN(RADIANS(125.04-1934.136*G310))</f>
        <v>223.023500785919</v>
      </c>
      <c r="Q310" s="0" t="n">
        <f aca="false">23+(26+((21.448-G310*(46.815+G310*(0.00059-G310*0.001813))))/60)/60</f>
        <v>23.4367104802275</v>
      </c>
      <c r="R310" s="0" t="n">
        <f aca="false">Q310+0.00256*COS(RADIANS(125.04-1934.136*G310))</f>
        <v>23.4362124546361</v>
      </c>
      <c r="S310" s="0" t="n">
        <f aca="false">DEGREES(ATAN2(COS(RADIANS(P310)),COS(RADIANS(R310))*SIN(RADIANS(P310))))</f>
        <v>-139.426898369874</v>
      </c>
      <c r="T310" s="0" t="n">
        <f aca="false">DEGREES(ASIN(SIN(RADIANS(R310))*SIN(RADIANS(P310))))</f>
        <v>-15.7457484854471</v>
      </c>
      <c r="U310" s="0" t="n">
        <f aca="false">TAN(RADIANS(R310/2))*TAN(RADIANS(R310/2))</f>
        <v>0.0430229037083707</v>
      </c>
      <c r="V310" s="0" t="n">
        <f aca="false">4*DEGREES(U310*SIN(2*RADIANS(I310))-2*K310*SIN(RADIANS(J310))+4*K310*U310*SIN(RADIANS(J310))*COS(2*RADIANS(I310))-0.5*U310*U310*SIN(4*RADIANS(I310))-1.25*K310*K310*SIN(2*RADIANS(J310)))</f>
        <v>16.4531109424944</v>
      </c>
      <c r="W310" s="0" t="n">
        <f aca="false">DEGREES(ACOS(COS(RADIANS(90.833))/(COS(RADIANS($B$2))*COS(RADIANS(T310)))-TAN(RADIANS($B$2))*TAN(RADIANS(T310))))</f>
        <v>83.4418329179722</v>
      </c>
      <c r="X310" s="5" t="n">
        <f aca="false">(720-4*$B$3-V310+$B$4*60)/1440</f>
        <v>0.514868672956601</v>
      </c>
      <c r="Y310" s="5" t="n">
        <f aca="false">(X310*1440-W310*4)/1440</f>
        <v>0.283085803740012</v>
      </c>
      <c r="Z310" s="5" t="n">
        <f aca="false">(X310*1440+W310*4)/1440</f>
        <v>0.746651542173191</v>
      </c>
      <c r="AA310" s="0" t="n">
        <f aca="false">8*W310</f>
        <v>667.534663343777</v>
      </c>
      <c r="AB310" s="0" t="n">
        <f aca="false">MOD(E310*1440+V310+4*$B$3-60*$B$4,1440)</f>
        <v>698.589110942494</v>
      </c>
      <c r="AC310" s="0" t="n">
        <f aca="false">IF(AB310/4&lt;0,AB310/4+180,AB310/4-180)</f>
        <v>-5.35272226437638</v>
      </c>
      <c r="AD310" s="0" t="n">
        <f aca="false">DEGREES(ACOS(SIN(RADIANS($B$2))*SIN(RADIANS(T310))+COS(RADIANS($B$2))*COS(RADIANS(T310))*COS(RADIANS(AC310))))</f>
        <v>40.9774978485947</v>
      </c>
      <c r="AE310" s="0" t="n">
        <f aca="false">90-AD310</f>
        <v>49.0225021514053</v>
      </c>
      <c r="AF310" s="0" t="n">
        <f aca="false">IF(AE310&gt;85,0,IF(AE310&gt;5,58.1/TAN(RADIANS(AE310))-0.07/POWER(TAN(RADIANS(AE310)),3)+0.000086/POWER(TAN(RADIANS(AE310)),5),IF(AE310&gt;-0.575,1735+AE310*(-518.2+AE310*(103.4+AE310*(-12.79+AE310*0.711))),-20.772/TAN(RADIANS(AE310)))))/3600</f>
        <v>0.0140054673294417</v>
      </c>
      <c r="AG310" s="0" t="n">
        <f aca="false">AE310+AF310</f>
        <v>49.0365076187348</v>
      </c>
      <c r="AH310" s="0" t="n">
        <f aca="false">IF(AC310&gt;0,MOD(DEGREES(ACOS(((SIN(RADIANS($B$2))*COS(RADIANS(AD310)))-SIN(RADIANS(T310)))/(COS(RADIANS($B$2))*SIN(RADIANS(AD310)))))+180,360),MOD(540-DEGREES(ACOS(((SIN(RADIANS($B$2))*COS(RADIANS(AD310)))-SIN(RADIANS(T310)))/(COS(RADIANS($B$2))*SIN(RADIANS(AD310))))),360))</f>
        <v>172.130409260655</v>
      </c>
    </row>
    <row r="311" customFormat="false" ht="15" hidden="false" customHeight="false" outlineLevel="0" collapsed="false">
      <c r="D311" s="4" t="n">
        <f aca="false">D310+1</f>
        <v>43775</v>
      </c>
      <c r="E311" s="5" t="n">
        <f aca="false">$B$5</f>
        <v>0.5</v>
      </c>
      <c r="F311" s="6" t="n">
        <f aca="false">D311+2415018.5+E311-$B$4/24</f>
        <v>2458794.25</v>
      </c>
      <c r="G311" s="7" t="n">
        <f aca="false">(F311-2451545)/36525</f>
        <v>0.198473648186174</v>
      </c>
      <c r="I311" s="0" t="n">
        <f aca="false">MOD(280.46646+G311*(36000.76983 + G311*0.0003032),360)</f>
        <v>225.670597614432</v>
      </c>
      <c r="J311" s="0" t="n">
        <f aca="false">357.52911+G311*(35999.05029 - 0.0001537*G311)</f>
        <v>7502.39194623932</v>
      </c>
      <c r="K311" s="0" t="n">
        <f aca="false">0.016708634-G311*(0.000042037+0.0000001267*G311)</f>
        <v>0.0167002857723115</v>
      </c>
      <c r="L311" s="0" t="n">
        <f aca="false">SIN(RADIANS(J311))*(1.914602-G311*(0.004817+0.000014*G311))+SIN(RADIANS(2*J311))*(0.019993-0.000101*G311)+SIN(RADIANS(3*J311))*0.000289</f>
        <v>-1.63399414626813</v>
      </c>
      <c r="M311" s="0" t="n">
        <f aca="false">I311+L311</f>
        <v>224.036603468164</v>
      </c>
      <c r="N311" s="0" t="n">
        <f aca="false">J311+L311</f>
        <v>7500.75795209305</v>
      </c>
      <c r="O311" s="0" t="n">
        <f aca="false">(1.000001018*(1-K311*K311))/(1+K311*COS(RADIANS(N311)))</f>
        <v>0.991256065247344</v>
      </c>
      <c r="P311" s="0" t="n">
        <f aca="false">M311-0.00569-0.00478*SIN(RADIANS(125.04-1934.136*G311))</f>
        <v>224.026223935792</v>
      </c>
      <c r="Q311" s="0" t="n">
        <f aca="false">23+(26+((21.448-G311*(46.815+G311*(0.00059-G311*0.001813))))/60)/60</f>
        <v>23.4367101241926</v>
      </c>
      <c r="R311" s="0" t="n">
        <f aca="false">Q311+0.00256*COS(RADIANS(125.04-1934.136*G311))</f>
        <v>23.4362144196063</v>
      </c>
      <c r="S311" s="0" t="n">
        <f aca="false">DEGREES(ATAN2(COS(RADIANS(P311)),COS(RADIANS(R311))*SIN(RADIANS(P311))))</f>
        <v>-138.432276597469</v>
      </c>
      <c r="T311" s="0" t="n">
        <f aca="false">DEGREES(ASIN(SIN(RADIANS(R311))*SIN(RADIANS(P311))))</f>
        <v>-16.0464118060147</v>
      </c>
      <c r="U311" s="0" t="n">
        <f aca="false">TAN(RADIANS(R311/2))*TAN(RADIANS(R311/2))</f>
        <v>0.0430229111279121</v>
      </c>
      <c r="V311" s="0" t="n">
        <f aca="false">4*DEGREES(U311*SIN(2*RADIANS(I311))-2*K311*SIN(RADIANS(J311))+4*K311*U311*SIN(RADIANS(J311))*COS(2*RADIANS(I311))-0.5*U311*U311*SIN(4*RADIANS(I311))-1.25*K311*K311*SIN(2*RADIANS(J311)))</f>
        <v>16.4164308491746</v>
      </c>
      <c r="W311" s="0" t="n">
        <f aca="false">DEGREES(ACOS(COS(RADIANS(90.833))/(COS(RADIANS($B$2))*COS(RADIANS(T311)))-TAN(RADIANS($B$2))*TAN(RADIANS(T311))))</f>
        <v>83.2913839234536</v>
      </c>
      <c r="X311" s="5" t="n">
        <f aca="false">(720-4*$B$3-V311+$B$4*60)/1440</f>
        <v>0.514894145243629</v>
      </c>
      <c r="Y311" s="5" t="n">
        <f aca="false">(X311*1440-W311*4)/1440</f>
        <v>0.283529189900702</v>
      </c>
      <c r="Z311" s="5" t="n">
        <f aca="false">(X311*1440+W311*4)/1440</f>
        <v>0.746259100586555</v>
      </c>
      <c r="AA311" s="0" t="n">
        <f aca="false">8*W311</f>
        <v>666.331071387628</v>
      </c>
      <c r="AB311" s="0" t="n">
        <f aca="false">MOD(E311*1440+V311+4*$B$3-60*$B$4,1440)</f>
        <v>698.552430849175</v>
      </c>
      <c r="AC311" s="0" t="n">
        <f aca="false">IF(AB311/4&lt;0,AB311/4+180,AB311/4-180)</f>
        <v>-5.36189228770633</v>
      </c>
      <c r="AD311" s="0" t="n">
        <f aca="false">DEGREES(ACOS(SIN(RADIANS($B$2))*SIN(RADIANS(T311))+COS(RADIANS($B$2))*COS(RADIANS(T311))*COS(RADIANS(AC311))))</f>
        <v>41.2767939803143</v>
      </c>
      <c r="AE311" s="0" t="n">
        <f aca="false">90-AD311</f>
        <v>48.7232060196857</v>
      </c>
      <c r="AF311" s="0" t="n">
        <f aca="false">IF(AE311&gt;85,0,IF(AE311&gt;5,58.1/TAN(RADIANS(AE311))-0.07/POWER(TAN(RADIANS(AE311)),3)+0.000086/POWER(TAN(RADIANS(AE311)),5),IF(AE311&gt;-0.575,1735+AE311*(-518.2+AE311*(103.4+AE311*(-12.79+AE311*0.711))),-20.772/TAN(RADIANS(AE311)))))/3600</f>
        <v>0.0141536434597292</v>
      </c>
      <c r="AG311" s="0" t="n">
        <f aca="false">AE311+AF311</f>
        <v>48.7373596631454</v>
      </c>
      <c r="AH311" s="0" t="n">
        <f aca="false">IF(AC311&gt;0,MOD(DEGREES(ACOS(((SIN(RADIANS($B$2))*COS(RADIANS(AD311)))-SIN(RADIANS(T311)))/(COS(RADIANS($B$2))*SIN(RADIANS(AD311)))))+180,360),MOD(540-DEGREES(ACOS(((SIN(RADIANS($B$2))*COS(RADIANS(AD311)))-SIN(RADIANS(T311)))/(COS(RADIANS($B$2))*SIN(RADIANS(AD311))))),360))</f>
        <v>172.175971062378</v>
      </c>
    </row>
    <row r="312" customFormat="false" ht="15" hidden="false" customHeight="false" outlineLevel="0" collapsed="false">
      <c r="D312" s="4" t="n">
        <f aca="false">D311+1</f>
        <v>43776</v>
      </c>
      <c r="E312" s="5" t="n">
        <f aca="false">$B$5</f>
        <v>0.5</v>
      </c>
      <c r="F312" s="6" t="n">
        <f aca="false">D312+2415018.5+E312-$B$4/24</f>
        <v>2458795.25</v>
      </c>
      <c r="G312" s="7" t="n">
        <f aca="false">(F312-2451545)/36525</f>
        <v>0.198501026694045</v>
      </c>
      <c r="I312" s="0" t="n">
        <f aca="false">MOD(280.46646+G312*(36000.76983 + G312*0.0003032),360)</f>
        <v>226.656244977892</v>
      </c>
      <c r="J312" s="0" t="n">
        <f aca="false">357.52911+G312*(35999.05029 - 0.0001537*G312)</f>
        <v>7503.37754651938</v>
      </c>
      <c r="K312" s="0" t="n">
        <f aca="false">0.016708634-G312*(0.000042037+0.0000001267*G312)</f>
        <v>0.0167002846200241</v>
      </c>
      <c r="L312" s="0" t="n">
        <f aca="false">SIN(RADIANS(J312))*(1.914602-G312*(0.004817+0.000014*G312))+SIN(RADIANS(2*J312))*(0.019993-0.000101*G312)+SIN(RADIANS(3*J312))*0.000289</f>
        <v>-1.61641788079495</v>
      </c>
      <c r="M312" s="0" t="n">
        <f aca="false">I312+L312</f>
        <v>225.039827097097</v>
      </c>
      <c r="N312" s="0" t="n">
        <f aca="false">J312+L312</f>
        <v>7501.76112863858</v>
      </c>
      <c r="O312" s="0" t="n">
        <f aca="false">(1.000001018*(1-K312*K312))/(1+K312*COS(RADIANS(N312)))</f>
        <v>0.991010461931865</v>
      </c>
      <c r="P312" s="0" t="n">
        <f aca="false">M312-0.00569-0.00478*SIN(RADIANS(125.04-1934.136*G312))</f>
        <v>225.029446711297</v>
      </c>
      <c r="Q312" s="0" t="n">
        <f aca="false">23+(26+((21.448-G312*(46.815+G312*(0.00059-G312*0.001813))))/60)/60</f>
        <v>23.4367097681578</v>
      </c>
      <c r="R312" s="0" t="n">
        <f aca="false">Q312+0.00256*COS(RADIANS(125.04-1934.136*G312))</f>
        <v>23.4362163849999</v>
      </c>
      <c r="S312" s="0" t="n">
        <f aca="false">DEGREES(ATAN2(COS(RADIANS(P312)),COS(RADIANS(R312))*SIN(RADIANS(P312))))</f>
        <v>-137.434173243195</v>
      </c>
      <c r="T312" s="0" t="n">
        <f aca="false">DEGREES(ASIN(SIN(RADIANS(R312))*SIN(RADIANS(P312))))</f>
        <v>-16.3426211673661</v>
      </c>
      <c r="U312" s="0" t="n">
        <f aca="false">TAN(RADIANS(R312/2))*TAN(RADIANS(R312/2))</f>
        <v>0.043022918549053</v>
      </c>
      <c r="V312" s="0" t="n">
        <f aca="false">4*DEGREES(U312*SIN(2*RADIANS(I312))-2*K312*SIN(RADIANS(J312))+4*K312*U312*SIN(RADIANS(J312))*COS(2*RADIANS(I312))-0.5*U312*U312*SIN(4*RADIANS(I312))-1.25*K312*K312*SIN(2*RADIANS(J312)))</f>
        <v>16.365601382603</v>
      </c>
      <c r="W312" s="0" t="n">
        <f aca="false">DEGREES(ACOS(COS(RADIANS(90.833))/(COS(RADIANS($B$2))*COS(RADIANS(T312)))-TAN(RADIANS($B$2))*TAN(RADIANS(T312))))</f>
        <v>83.1426992131641</v>
      </c>
      <c r="X312" s="5" t="n">
        <f aca="false">(720-4*$B$3-V312+$B$4*60)/1440</f>
        <v>0.514929443484304</v>
      </c>
      <c r="Y312" s="5" t="n">
        <f aca="false">(X312*1440-W312*4)/1440</f>
        <v>0.283977501225514</v>
      </c>
      <c r="Z312" s="5" t="n">
        <f aca="false">(X312*1440+W312*4)/1440</f>
        <v>0.745881385743093</v>
      </c>
      <c r="AA312" s="0" t="n">
        <f aca="false">8*W312</f>
        <v>665.141593705313</v>
      </c>
      <c r="AB312" s="0" t="n">
        <f aca="false">MOD(E312*1440+V312+4*$B$3-60*$B$4,1440)</f>
        <v>698.501601382603</v>
      </c>
      <c r="AC312" s="0" t="n">
        <f aca="false">IF(AB312/4&lt;0,AB312/4+180,AB312/4-180)</f>
        <v>-5.37459965434925</v>
      </c>
      <c r="AD312" s="0" t="n">
        <f aca="false">DEGREES(ACOS(SIN(RADIANS($B$2))*SIN(RADIANS(T312))+COS(RADIANS($B$2))*COS(RADIANS(T312))*COS(RADIANS(AC312))))</f>
        <v>41.5721219712766</v>
      </c>
      <c r="AE312" s="0" t="n">
        <f aca="false">90-AD312</f>
        <v>48.4278780287234</v>
      </c>
      <c r="AF312" s="0" t="n">
        <f aca="false">IF(AE312&gt;85,0,IF(AE312&gt;5,58.1/TAN(RADIANS(AE312))-0.07/POWER(TAN(RADIANS(AE312)),3)+0.000086/POWER(TAN(RADIANS(AE312)),5),IF(AE312&gt;-0.575,1735+AE312*(-518.2+AE312*(103.4+AE312*(-12.79+AE312*0.711))),-20.772/TAN(RADIANS(AE312)))))/3600</f>
        <v>0.0143011844522481</v>
      </c>
      <c r="AG312" s="0" t="n">
        <f aca="false">AE312+AF312</f>
        <v>48.4421792131757</v>
      </c>
      <c r="AH312" s="0" t="n">
        <f aca="false">IF(AC312&gt;0,MOD(DEGREES(ACOS(((SIN(RADIANS($B$2))*COS(RADIANS(AD312)))-SIN(RADIANS(T312)))/(COS(RADIANS($B$2))*SIN(RADIANS(AD312)))))+180,360),MOD(540-DEGREES(ACOS(((SIN(RADIANS($B$2))*COS(RADIANS(AD312)))-SIN(RADIANS(T312)))/(COS(RADIANS($B$2))*SIN(RADIANS(AD312))))),360))</f>
        <v>172.21510142709</v>
      </c>
    </row>
    <row r="313" customFormat="false" ht="15" hidden="false" customHeight="false" outlineLevel="0" collapsed="false">
      <c r="D313" s="4" t="n">
        <f aca="false">D312+1</f>
        <v>43777</v>
      </c>
      <c r="E313" s="5" t="n">
        <f aca="false">$B$5</f>
        <v>0.5</v>
      </c>
      <c r="F313" s="6" t="n">
        <f aca="false">D313+2415018.5+E313-$B$4/24</f>
        <v>2458796.25</v>
      </c>
      <c r="G313" s="7" t="n">
        <f aca="false">(F313-2451545)/36525</f>
        <v>0.198528405201917</v>
      </c>
      <c r="I313" s="0" t="n">
        <f aca="false">MOD(280.46646+G313*(36000.76983 + G313*0.0003032),360)</f>
        <v>227.641892341352</v>
      </c>
      <c r="J313" s="0" t="n">
        <f aca="false">357.52911+G313*(35999.05029 - 0.0001537*G313)</f>
        <v>7504.36314679943</v>
      </c>
      <c r="K313" s="0" t="n">
        <f aca="false">0.016708634-G313*(0.000042037+0.0000001267*G313)</f>
        <v>0.0167002834677366</v>
      </c>
      <c r="L313" s="0" t="n">
        <f aca="false">SIN(RADIANS(J313))*(1.914602-G313*(0.004817+0.000014*G313))+SIN(RADIANS(2*J313))*(0.019993-0.000101*G313)+SIN(RADIANS(3*J313))*0.000289</f>
        <v>-1.59834690939826</v>
      </c>
      <c r="M313" s="0" t="n">
        <f aca="false">I313+L313</f>
        <v>226.043545431954</v>
      </c>
      <c r="N313" s="0" t="n">
        <f aca="false">J313+L313</f>
        <v>7502.76479989003</v>
      </c>
      <c r="O313" s="0" t="n">
        <f aca="false">(1.000001018*(1-K313*K313))/(1+K313*COS(RADIANS(N313)))</f>
        <v>0.990767507232919</v>
      </c>
      <c r="P313" s="0" t="n">
        <f aca="false">M313-0.00569-0.00478*SIN(RADIANS(125.04-1934.136*G313))</f>
        <v>226.033164196732</v>
      </c>
      <c r="Q313" s="0" t="n">
        <f aca="false">23+(26+((21.448-G313*(46.815+G313*(0.00059-G313*0.001813))))/60)/60</f>
        <v>23.436709412123</v>
      </c>
      <c r="R313" s="0" t="n">
        <f aca="false">Q313+0.00256*COS(RADIANS(125.04-1934.136*G313))</f>
        <v>23.436218350815</v>
      </c>
      <c r="S313" s="0" t="n">
        <f aca="false">DEGREES(ATAN2(COS(RADIANS(P313)),COS(RADIANS(R313))*SIN(RADIANS(P313))))</f>
        <v>-136.432569020853</v>
      </c>
      <c r="T313" s="0" t="n">
        <f aca="false">DEGREES(ASIN(SIN(RADIANS(R313))*SIN(RADIANS(P313))))</f>
        <v>-16.6342643273661</v>
      </c>
      <c r="U313" s="0" t="n">
        <f aca="false">TAN(RADIANS(R313/2))*TAN(RADIANS(R313/2))</f>
        <v>0.0430229259717859</v>
      </c>
      <c r="V313" s="0" t="n">
        <f aca="false">4*DEGREES(U313*SIN(2*RADIANS(I313))-2*K313*SIN(RADIANS(J313))+4*K313*U313*SIN(RADIANS(J313))*COS(2*RADIANS(I313))-0.5*U313*U313*SIN(4*RADIANS(I313))-1.25*K313*K313*SIN(2*RADIANS(J313)))</f>
        <v>16.3005514034765</v>
      </c>
      <c r="W313" s="0" t="n">
        <f aca="false">DEGREES(ACOS(COS(RADIANS(90.833))/(COS(RADIANS($B$2))*COS(RADIANS(T313)))-TAN(RADIANS($B$2))*TAN(RADIANS(T313))))</f>
        <v>82.995845166392</v>
      </c>
      <c r="X313" s="5" t="n">
        <f aca="false">(720-4*$B$3-V313+$B$4*60)/1440</f>
        <v>0.514974617080919</v>
      </c>
      <c r="Y313" s="5" t="n">
        <f aca="false">(X313*1440-W313*4)/1440</f>
        <v>0.28443060272983</v>
      </c>
      <c r="Z313" s="5" t="n">
        <f aca="false">(X313*1440+W313*4)/1440</f>
        <v>0.745518631432008</v>
      </c>
      <c r="AA313" s="0" t="n">
        <f aca="false">8*W313</f>
        <v>663.966761331136</v>
      </c>
      <c r="AB313" s="0" t="n">
        <f aca="false">MOD(E313*1440+V313+4*$B$3-60*$B$4,1440)</f>
        <v>698.436551403476</v>
      </c>
      <c r="AC313" s="0" t="n">
        <f aca="false">IF(AB313/4&lt;0,AB313/4+180,AB313/4-180)</f>
        <v>-5.3908621491309</v>
      </c>
      <c r="AD313" s="0" t="n">
        <f aca="false">DEGREES(ACOS(SIN(RADIANS($B$2))*SIN(RADIANS(T313))+COS(RADIANS($B$2))*COS(RADIANS(T313))*COS(RADIANS(AC313))))</f>
        <v>41.8633650738553</v>
      </c>
      <c r="AE313" s="0" t="n">
        <f aca="false">90-AD313</f>
        <v>48.1366349261447</v>
      </c>
      <c r="AF313" s="0" t="n">
        <f aca="false">IF(AE313&gt;85,0,IF(AE313&gt;5,58.1/TAN(RADIANS(AE313))-0.07/POWER(TAN(RADIANS(AE313)),3)+0.000086/POWER(TAN(RADIANS(AE313)),5),IF(AE313&gt;-0.575,1735+AE313*(-518.2+AE313*(103.4+AE313*(-12.79+AE313*0.711))),-20.772/TAN(RADIANS(AE313)))))/3600</f>
        <v>0.0144480032645908</v>
      </c>
      <c r="AG313" s="0" t="n">
        <f aca="false">AE313+AF313</f>
        <v>48.1510829294093</v>
      </c>
      <c r="AH313" s="0" t="n">
        <f aca="false">IF(AC313&gt;0,MOD(DEGREES(ACOS(((SIN(RADIANS($B$2))*COS(RADIANS(AD313)))-SIN(RADIANS(T313)))/(COS(RADIANS($B$2))*SIN(RADIANS(AD313)))))+180,360),MOD(540-DEGREES(ACOS(((SIN(RADIANS($B$2))*COS(RADIANS(AD313)))-SIN(RADIANS(T313)))/(COS(RADIANS($B$2))*SIN(RADIANS(AD313))))),360))</f>
        <v>172.247899111085</v>
      </c>
    </row>
    <row r="314" customFormat="false" ht="15" hidden="false" customHeight="false" outlineLevel="0" collapsed="false">
      <c r="D314" s="4" t="n">
        <f aca="false">D313+1</f>
        <v>43778</v>
      </c>
      <c r="E314" s="5" t="n">
        <f aca="false">$B$5</f>
        <v>0.5</v>
      </c>
      <c r="F314" s="6" t="n">
        <f aca="false">D314+2415018.5+E314-$B$4/24</f>
        <v>2458797.25</v>
      </c>
      <c r="G314" s="7" t="n">
        <f aca="false">(F314-2451545)/36525</f>
        <v>0.198555783709788</v>
      </c>
      <c r="I314" s="0" t="n">
        <f aca="false">MOD(280.46646+G314*(36000.76983 + G314*0.0003032),360)</f>
        <v>228.627539704811</v>
      </c>
      <c r="J314" s="0" t="n">
        <f aca="false">357.52911+G314*(35999.05029 - 0.0001537*G314)</f>
        <v>7505.34874707949</v>
      </c>
      <c r="K314" s="0" t="n">
        <f aca="false">0.016708634-G314*(0.000042037+0.0000001267*G314)</f>
        <v>0.0167002823154488</v>
      </c>
      <c r="L314" s="0" t="n">
        <f aca="false">SIN(RADIANS(J314))*(1.914602-G314*(0.004817+0.000014*G314))+SIN(RADIANS(2*J314))*(0.019993-0.000101*G314)+SIN(RADIANS(3*J314))*0.000289</f>
        <v>-1.57978631376306</v>
      </c>
      <c r="M314" s="0" t="n">
        <f aca="false">I314+L314</f>
        <v>227.047753391048</v>
      </c>
      <c r="N314" s="0" t="n">
        <f aca="false">J314+L314</f>
        <v>7503.76896076572</v>
      </c>
      <c r="O314" s="0" t="n">
        <f aca="false">(1.000001018*(1-K314*K314))/(1+K314*COS(RADIANS(N314)))</f>
        <v>0.990527277018286</v>
      </c>
      <c r="P314" s="0" t="n">
        <f aca="false">M314-0.00569-0.00478*SIN(RADIANS(125.04-1934.136*G314))</f>
        <v>227.037371310412</v>
      </c>
      <c r="Q314" s="0" t="n">
        <f aca="false">23+(26+((21.448-G314*(46.815+G314*(0.00059-G314*0.001813))))/60)/60</f>
        <v>23.4367090560881</v>
      </c>
      <c r="R314" s="0" t="n">
        <f aca="false">Q314+0.00256*COS(RADIANS(125.04-1934.136*G314))</f>
        <v>23.4362203170495</v>
      </c>
      <c r="S314" s="0" t="n">
        <f aca="false">DEGREES(ATAN2(COS(RADIANS(P314)),COS(RADIANS(R314))*SIN(RADIANS(P314))))</f>
        <v>-135.427448343266</v>
      </c>
      <c r="T314" s="0" t="n">
        <f aca="false">DEGREES(ASIN(SIN(RADIANS(R314))*SIN(RADIANS(P314))))</f>
        <v>-16.9212293214544</v>
      </c>
      <c r="U314" s="0" t="n">
        <f aca="false">TAN(RADIANS(R314/2))*TAN(RADIANS(R314/2))</f>
        <v>0.0430229333961034</v>
      </c>
      <c r="V314" s="0" t="n">
        <f aca="false">4*DEGREES(U314*SIN(2*RADIANS(I314))-2*K314*SIN(RADIANS(J314))+4*K314*U314*SIN(RADIANS(J314))*COS(2*RADIANS(I314))-0.5*U314*U314*SIN(4*RADIANS(I314))-1.25*K314*K314*SIN(2*RADIANS(J314)))</f>
        <v>16.2212261545191</v>
      </c>
      <c r="W314" s="0" t="n">
        <f aca="false">DEGREES(ACOS(COS(RADIANS(90.833))/(COS(RADIANS($B$2))*COS(RADIANS(T314)))-TAN(RADIANS($B$2))*TAN(RADIANS(T314))))</f>
        <v>82.850889293413</v>
      </c>
      <c r="X314" s="5" t="n">
        <f aca="false">(720-4*$B$3-V314+$B$4*60)/1440</f>
        <v>0.515029704059362</v>
      </c>
      <c r="Y314" s="5" t="n">
        <f aca="false">(X314*1440-W314*4)/1440</f>
        <v>0.284888344910992</v>
      </c>
      <c r="Z314" s="5" t="n">
        <f aca="false">(X314*1440+W314*4)/1440</f>
        <v>0.745171063207731</v>
      </c>
      <c r="AA314" s="0" t="n">
        <f aca="false">8*W314</f>
        <v>662.807114347304</v>
      </c>
      <c r="AB314" s="0" t="n">
        <f aca="false">MOD(E314*1440+V314+4*$B$3-60*$B$4,1440)</f>
        <v>698.357226154519</v>
      </c>
      <c r="AC314" s="0" t="n">
        <f aca="false">IF(AB314/4&lt;0,AB314/4+180,AB314/4-180)</f>
        <v>-5.41069346137022</v>
      </c>
      <c r="AD314" s="0" t="n">
        <f aca="false">DEGREES(ACOS(SIN(RADIANS($B$2))*SIN(RADIANS(T314))+COS(RADIANS($B$2))*COS(RADIANS(T314))*COS(RADIANS(AC314))))</f>
        <v>42.1504075772038</v>
      </c>
      <c r="AE314" s="0" t="n">
        <f aca="false">90-AD314</f>
        <v>47.8495924227962</v>
      </c>
      <c r="AF314" s="0" t="n">
        <f aca="false">IF(AE314&gt;85,0,IF(AE314&gt;5,58.1/TAN(RADIANS(AE314))-0.07/POWER(TAN(RADIANS(AE314)),3)+0.000086/POWER(TAN(RADIANS(AE314)),5),IF(AE314&gt;-0.575,1735+AE314*(-518.2+AE314*(103.4+AE314*(-12.79+AE314*0.711))),-20.772/TAN(RADIANS(AE314)))))/3600</f>
        <v>0.0145940105023372</v>
      </c>
      <c r="AG314" s="0" t="n">
        <f aca="false">AE314+AF314</f>
        <v>47.8641864332986</v>
      </c>
      <c r="AH314" s="0" t="n">
        <f aca="false">IF(AC314&gt;0,MOD(DEGREES(ACOS(((SIN(RADIANS($B$2))*COS(RADIANS(AD314)))-SIN(RADIANS(T314)))/(COS(RADIANS($B$2))*SIN(RADIANS(AD314)))))+180,360),MOD(540-DEGREES(ACOS(((SIN(RADIANS($B$2))*COS(RADIANS(AD314)))-SIN(RADIANS(T314)))/(COS(RADIANS($B$2))*SIN(RADIANS(AD314))))),360))</f>
        <v>172.274462896187</v>
      </c>
    </row>
    <row r="315" customFormat="false" ht="15" hidden="false" customHeight="false" outlineLevel="0" collapsed="false">
      <c r="D315" s="4" t="n">
        <f aca="false">D314+1</f>
        <v>43779</v>
      </c>
      <c r="E315" s="5" t="n">
        <f aca="false">$B$5</f>
        <v>0.5</v>
      </c>
      <c r="F315" s="6" t="n">
        <f aca="false">D315+2415018.5+E315-$B$4/24</f>
        <v>2458798.25</v>
      </c>
      <c r="G315" s="7" t="n">
        <f aca="false">(F315-2451545)/36525</f>
        <v>0.198583162217659</v>
      </c>
      <c r="I315" s="0" t="n">
        <f aca="false">MOD(280.46646+G315*(36000.76983 + G315*0.0003032),360)</f>
        <v>229.613187068272</v>
      </c>
      <c r="J315" s="0" t="n">
        <f aca="false">357.52911+G315*(35999.05029 - 0.0001537*G315)</f>
        <v>7506.33434735954</v>
      </c>
      <c r="K315" s="0" t="n">
        <f aca="false">0.016708634-G315*(0.000042037+0.0000001267*G315)</f>
        <v>0.0167002811631609</v>
      </c>
      <c r="L315" s="0" t="n">
        <f aca="false">SIN(RADIANS(J315))*(1.914602-G315*(0.004817+0.000014*G315))+SIN(RADIANS(2*J315))*(0.019993-0.000101*G315)+SIN(RADIANS(3*J315))*0.000289</f>
        <v>-1.56074134041814</v>
      </c>
      <c r="M315" s="0" t="n">
        <f aca="false">I315+L315</f>
        <v>228.052445727854</v>
      </c>
      <c r="N315" s="0" t="n">
        <f aca="false">J315+L315</f>
        <v>7504.77360601912</v>
      </c>
      <c r="O315" s="0" t="n">
        <f aca="false">(1.000001018*(1-K315*K315))/(1+K315*COS(RADIANS(N315)))</f>
        <v>0.990289846413822</v>
      </c>
      <c r="P315" s="0" t="n">
        <f aca="false">M315-0.00569-0.00478*SIN(RADIANS(125.04-1934.136*G315))</f>
        <v>228.042062805811</v>
      </c>
      <c r="Q315" s="0" t="n">
        <f aca="false">23+(26+((21.448-G315*(46.815+G315*(0.00059-G315*0.001813))))/60)/60</f>
        <v>23.4367087000533</v>
      </c>
      <c r="R315" s="0" t="n">
        <f aca="false">Q315+0.00256*COS(RADIANS(125.04-1934.136*G315))</f>
        <v>23.4362222837015</v>
      </c>
      <c r="S315" s="0" t="n">
        <f aca="false">DEGREES(ATAN2(COS(RADIANS(P315)),COS(RADIANS(R315))*SIN(RADIANS(P315))))</f>
        <v>-134.418799427453</v>
      </c>
      <c r="T315" s="0" t="n">
        <f aca="false">DEGREES(ASIN(SIN(RADIANS(R315))*SIN(RADIANS(P315))))</f>
        <v>-17.2034045370698</v>
      </c>
      <c r="U315" s="0" t="n">
        <f aca="false">TAN(RADIANS(R315/2))*TAN(RADIANS(R315/2))</f>
        <v>0.0430229408219978</v>
      </c>
      <c r="V315" s="0" t="n">
        <f aca="false">4*DEGREES(U315*SIN(2*RADIANS(I315))-2*K315*SIN(RADIANS(J315))+4*K315*U315*SIN(RADIANS(J315))*COS(2*RADIANS(I315))-0.5*U315*U315*SIN(4*RADIANS(I315))-1.25*K315*K315*SIN(2*RADIANS(J315)))</f>
        <v>16.1275876383035</v>
      </c>
      <c r="W315" s="0" t="n">
        <f aca="false">DEGREES(ACOS(COS(RADIANS(90.833))/(COS(RADIANS($B$2))*COS(RADIANS(T315)))-TAN(RADIANS($B$2))*TAN(RADIANS(T315))))</f>
        <v>82.7079001853031</v>
      </c>
      <c r="X315" s="5" t="n">
        <f aca="false">(720-4*$B$3-V315+$B$4*60)/1440</f>
        <v>0.515094730806734</v>
      </c>
      <c r="Y315" s="5" t="n">
        <f aca="false">(X315*1440-W315*4)/1440</f>
        <v>0.285350563625336</v>
      </c>
      <c r="Z315" s="5" t="n">
        <f aca="false">(X315*1440+W315*4)/1440</f>
        <v>0.744838897988131</v>
      </c>
      <c r="AA315" s="0" t="n">
        <f aca="false">8*W315</f>
        <v>661.663201482425</v>
      </c>
      <c r="AB315" s="0" t="n">
        <f aca="false">MOD(E315*1440+V315+4*$B$3-60*$B$4,1440)</f>
        <v>698.263587638304</v>
      </c>
      <c r="AC315" s="0" t="n">
        <f aca="false">IF(AB315/4&lt;0,AB315/4+180,AB315/4-180)</f>
        <v>-5.43410309042412</v>
      </c>
      <c r="AD315" s="0" t="n">
        <f aca="false">DEGREES(ACOS(SIN(RADIANS($B$2))*SIN(RADIANS(T315))+COS(RADIANS($B$2))*COS(RADIANS(T315))*COS(RADIANS(AC315))))</f>
        <v>42.4331348585464</v>
      </c>
      <c r="AE315" s="0" t="n">
        <f aca="false">90-AD315</f>
        <v>47.5668651414536</v>
      </c>
      <c r="AF315" s="0" t="n">
        <f aca="false">IF(AE315&gt;85,0,IF(AE315&gt;5,58.1/TAN(RADIANS(AE315))-0.07/POWER(TAN(RADIANS(AE315)),3)+0.000086/POWER(TAN(RADIANS(AE315)),5),IF(AE315&gt;-0.575,1735+AE315*(-518.2+AE315*(103.4+AE315*(-12.79+AE315*0.711))),-20.772/TAN(RADIANS(AE315)))))/3600</f>
        <v>0.0147391144538889</v>
      </c>
      <c r="AG315" s="0" t="n">
        <f aca="false">AE315+AF315</f>
        <v>47.5816042559074</v>
      </c>
      <c r="AH315" s="0" t="n">
        <f aca="false">IF(AC315&gt;0,MOD(DEGREES(ACOS(((SIN(RADIANS($B$2))*COS(RADIANS(AD315)))-SIN(RADIANS(T315)))/(COS(RADIANS($B$2))*SIN(RADIANS(AD315)))))+180,360),MOD(540-DEGREES(ACOS(((SIN(RADIANS($B$2))*COS(RADIANS(AD315)))-SIN(RADIANS(T315)))/(COS(RADIANS($B$2))*SIN(RADIANS(AD315))))),360))</f>
        <v>172.294891618616</v>
      </c>
    </row>
    <row r="316" customFormat="false" ht="15" hidden="false" customHeight="false" outlineLevel="0" collapsed="false">
      <c r="D316" s="4" t="n">
        <f aca="false">D315+1</f>
        <v>43780</v>
      </c>
      <c r="E316" s="5" t="n">
        <f aca="false">$B$5</f>
        <v>0.5</v>
      </c>
      <c r="F316" s="6" t="n">
        <f aca="false">D316+2415018.5+E316-$B$4/24</f>
        <v>2458799.25</v>
      </c>
      <c r="G316" s="7" t="n">
        <f aca="false">(F316-2451545)/36525</f>
        <v>0.19861054072553</v>
      </c>
      <c r="I316" s="0" t="n">
        <f aca="false">MOD(280.46646+G316*(36000.76983 + G316*0.0003032),360)</f>
        <v>230.598834431734</v>
      </c>
      <c r="J316" s="0" t="n">
        <f aca="false">357.52911+G316*(35999.05029 - 0.0001537*G316)</f>
        <v>7507.31994763959</v>
      </c>
      <c r="K316" s="0" t="n">
        <f aca="false">0.016708634-G316*(0.000042037+0.0000001267*G316)</f>
        <v>0.0167002800108727</v>
      </c>
      <c r="L316" s="0" t="n">
        <f aca="false">SIN(RADIANS(J316))*(1.914602-G316*(0.004817+0.000014*G316))+SIN(RADIANS(2*J316))*(0.019993-0.000101*G316)+SIN(RADIANS(3*J316))*0.000289</f>
        <v>-1.54121739952463</v>
      </c>
      <c r="M316" s="0" t="n">
        <f aca="false">I316+L316</f>
        <v>229.057617032209</v>
      </c>
      <c r="N316" s="0" t="n">
        <f aca="false">J316+L316</f>
        <v>7505.77873024007</v>
      </c>
      <c r="O316" s="0" t="n">
        <f aca="false">(1.000001018*(1-K316*K316))/(1+K316*COS(RADIANS(N316)))</f>
        <v>0.990055289776385</v>
      </c>
      <c r="P316" s="0" t="n">
        <f aca="false">M316-0.00569-0.00478*SIN(RADIANS(125.04-1934.136*G316))</f>
        <v>229.047233272768</v>
      </c>
      <c r="Q316" s="0" t="n">
        <f aca="false">23+(26+((21.448-G316*(46.815+G316*(0.00059-G316*0.001813))))/60)/60</f>
        <v>23.4367083440185</v>
      </c>
      <c r="R316" s="0" t="n">
        <f aca="false">Q316+0.00256*COS(RADIANS(125.04-1934.136*G316))</f>
        <v>23.436224250769</v>
      </c>
      <c r="S316" s="0" t="n">
        <f aca="false">DEGREES(ATAN2(COS(RADIANS(P316)),COS(RADIANS(R316))*SIN(RADIANS(P316))))</f>
        <v>-133.406614397069</v>
      </c>
      <c r="T316" s="0" t="n">
        <f aca="false">DEGREES(ASIN(SIN(RADIANS(R316))*SIN(RADIANS(P316))))</f>
        <v>-17.4806787914916</v>
      </c>
      <c r="U316" s="0" t="n">
        <f aca="false">TAN(RADIANS(R316/2))*TAN(RADIANS(R316/2))</f>
        <v>0.0430229482494618</v>
      </c>
      <c r="V316" s="0" t="n">
        <f aca="false">4*DEGREES(U316*SIN(2*RADIANS(I316))-2*K316*SIN(RADIANS(J316))+4*K316*U316*SIN(RADIANS(J316))*COS(2*RADIANS(I316))-0.5*U316*U316*SIN(4*RADIANS(I316))-1.25*K316*K316*SIN(2*RADIANS(J316)))</f>
        <v>16.0196149704169</v>
      </c>
      <c r="W316" s="0" t="n">
        <f aca="false">DEGREES(ACOS(COS(RADIANS(90.833))/(COS(RADIANS($B$2))*COS(RADIANS(T316)))-TAN(RADIANS($B$2))*TAN(RADIANS(T316))))</f>
        <v>82.566947457508</v>
      </c>
      <c r="X316" s="5" t="n">
        <f aca="false">(720-4*$B$3-V316+$B$4*60)/1440</f>
        <v>0.515169711826099</v>
      </c>
      <c r="Y316" s="5" t="n">
        <f aca="false">(X316*1440-W316*4)/1440</f>
        <v>0.285817079999688</v>
      </c>
      <c r="Z316" s="5" t="n">
        <f aca="false">(X316*1440+W316*4)/1440</f>
        <v>0.744522343652511</v>
      </c>
      <c r="AA316" s="0" t="n">
        <f aca="false">8*W316</f>
        <v>660.535579660064</v>
      </c>
      <c r="AB316" s="0" t="n">
        <f aca="false">MOD(E316*1440+V316+4*$B$3-60*$B$4,1440)</f>
        <v>698.155614970417</v>
      </c>
      <c r="AC316" s="0" t="n">
        <f aca="false">IF(AB316/4&lt;0,AB316/4+180,AB316/4-180)</f>
        <v>-5.46109625739575</v>
      </c>
      <c r="AD316" s="0" t="n">
        <f aca="false">DEGREES(ACOS(SIN(RADIANS($B$2))*SIN(RADIANS(T316))+COS(RADIANS($B$2))*COS(RADIANS(T316))*COS(RADIANS(AC316))))</f>
        <v>42.7114334353332</v>
      </c>
      <c r="AE316" s="0" t="n">
        <f aca="false">90-AD316</f>
        <v>47.2885665646669</v>
      </c>
      <c r="AF316" s="0" t="n">
        <f aca="false">IF(AE316&gt;85,0,IF(AE316&gt;5,58.1/TAN(RADIANS(AE316))-0.07/POWER(TAN(RADIANS(AE316)),3)+0.000086/POWER(TAN(RADIANS(AE316)),5),IF(AE316&gt;-0.575,1735+AE316*(-518.2+AE316*(103.4+AE316*(-12.79+AE316*0.711))),-20.772/TAN(RADIANS(AE316)))))/3600</f>
        <v>0.0148832211348423</v>
      </c>
      <c r="AG316" s="0" t="n">
        <f aca="false">AE316+AF316</f>
        <v>47.3034497858017</v>
      </c>
      <c r="AH316" s="0" t="n">
        <f aca="false">IF(AC316&gt;0,MOD(DEGREES(ACOS(((SIN(RADIANS($B$2))*COS(RADIANS(AD316)))-SIN(RADIANS(T316)))/(COS(RADIANS($B$2))*SIN(RADIANS(AD316)))))+180,360),MOD(540-DEGREES(ACOS(((SIN(RADIANS($B$2))*COS(RADIANS(AD316)))-SIN(RADIANS(T316)))/(COS(RADIANS($B$2))*SIN(RADIANS(AD316))))),360))</f>
        <v>172.30928419284</v>
      </c>
    </row>
    <row r="317" customFormat="false" ht="15" hidden="false" customHeight="false" outlineLevel="0" collapsed="false">
      <c r="D317" s="4" t="n">
        <f aca="false">D316+1</f>
        <v>43781</v>
      </c>
      <c r="E317" s="5" t="n">
        <f aca="false">$B$5</f>
        <v>0.5</v>
      </c>
      <c r="F317" s="6" t="n">
        <f aca="false">D317+2415018.5+E317-$B$4/24</f>
        <v>2458800.25</v>
      </c>
      <c r="G317" s="7" t="n">
        <f aca="false">(F317-2451545)/36525</f>
        <v>0.198637919233402</v>
      </c>
      <c r="I317" s="0" t="n">
        <f aca="false">MOD(280.46646+G317*(36000.76983 + G317*0.0003032),360)</f>
        <v>231.584481795196</v>
      </c>
      <c r="J317" s="0" t="n">
        <f aca="false">357.52911+G317*(35999.05029 - 0.0001537*G317)</f>
        <v>7508.30554791965</v>
      </c>
      <c r="K317" s="0" t="n">
        <f aca="false">0.016708634-G317*(0.000042037+0.0000001267*G317)</f>
        <v>0.0167002788585844</v>
      </c>
      <c r="L317" s="0" t="n">
        <f aca="false">SIN(RADIANS(J317))*(1.914602-G317*(0.004817+0.000014*G317))+SIN(RADIANS(2*J317))*(0.019993-0.000101*G317)+SIN(RADIANS(3*J317))*0.000289</f>
        <v>-1.52122006359201</v>
      </c>
      <c r="M317" s="0" t="n">
        <f aca="false">I317+L317</f>
        <v>230.063261731604</v>
      </c>
      <c r="N317" s="0" t="n">
        <f aca="false">J317+L317</f>
        <v>7506.78432785605</v>
      </c>
      <c r="O317" s="0" t="n">
        <f aca="false">(1.000001018*(1-K317*K317))/(1+K317*COS(RADIANS(N317)))</f>
        <v>0.989823680666902</v>
      </c>
      <c r="P317" s="0" t="n">
        <f aca="false">M317-0.00569-0.00478*SIN(RADIANS(125.04-1934.136*G317))</f>
        <v>230.052877138774</v>
      </c>
      <c r="Q317" s="0" t="n">
        <f aca="false">23+(26+((21.448-G317*(46.815+G317*(0.00059-G317*0.001813))))/60)/60</f>
        <v>23.4367079879836</v>
      </c>
      <c r="R317" s="0" t="n">
        <f aca="false">Q317+0.00256*COS(RADIANS(125.04-1934.136*G317))</f>
        <v>23.43622621825</v>
      </c>
      <c r="S317" s="0" t="n">
        <f aca="false">DEGREES(ATAN2(COS(RADIANS(P317)),COS(RADIANS(R317))*SIN(RADIANS(P317))))</f>
        <v>-132.390889381614</v>
      </c>
      <c r="T317" s="0" t="n">
        <f aca="false">DEGREES(ASIN(SIN(RADIANS(R317))*SIN(RADIANS(P317))))</f>
        <v>-17.7529414130636</v>
      </c>
      <c r="U317" s="0" t="n">
        <f aca="false">TAN(RADIANS(R317/2))*TAN(RADIANS(R317/2))</f>
        <v>0.0430229556784878</v>
      </c>
      <c r="V317" s="0" t="n">
        <f aca="false">4*DEGREES(U317*SIN(2*RADIANS(I317))-2*K317*SIN(RADIANS(J317))+4*K317*U317*SIN(RADIANS(J317))*COS(2*RADIANS(I317))-0.5*U317*U317*SIN(4*RADIANS(I317))-1.25*K317*K317*SIN(2*RADIANS(J317)))</f>
        <v>15.8973047062842</v>
      </c>
      <c r="W317" s="0" t="n">
        <f aca="false">DEGREES(ACOS(COS(RADIANS(90.833))/(COS(RADIANS($B$2))*COS(RADIANS(T317)))-TAN(RADIANS($B$2))*TAN(RADIANS(T317))))</f>
        <v>82.4281016870229</v>
      </c>
      <c r="X317" s="5" t="n">
        <f aca="false">(720-4*$B$3-V317+$B$4*60)/1440</f>
        <v>0.515254649509525</v>
      </c>
      <c r="Y317" s="5" t="n">
        <f aca="false">(X317*1440-W317*4)/1440</f>
        <v>0.286287700378906</v>
      </c>
      <c r="Z317" s="5" t="n">
        <f aca="false">(X317*1440+W317*4)/1440</f>
        <v>0.744221598640144</v>
      </c>
      <c r="AA317" s="0" t="n">
        <f aca="false">8*W317</f>
        <v>659.424813496183</v>
      </c>
      <c r="AB317" s="0" t="n">
        <f aca="false">MOD(E317*1440+V317+4*$B$3-60*$B$4,1440)</f>
        <v>698.033304706284</v>
      </c>
      <c r="AC317" s="0" t="n">
        <f aca="false">IF(AB317/4&lt;0,AB317/4+180,AB317/4-180)</f>
        <v>-5.49167382342893</v>
      </c>
      <c r="AD317" s="0" t="n">
        <f aca="false">DEGREES(ACOS(SIN(RADIANS($B$2))*SIN(RADIANS(T317))+COS(RADIANS($B$2))*COS(RADIANS(T317))*COS(RADIANS(AC317))))</f>
        <v>42.985191018248</v>
      </c>
      <c r="AE317" s="0" t="n">
        <f aca="false">90-AD317</f>
        <v>47.014808981752</v>
      </c>
      <c r="AF317" s="0" t="n">
        <f aca="false">IF(AE317&gt;85,0,IF(AE317&gt;5,58.1/TAN(RADIANS(AE317))-0.07/POWER(TAN(RADIANS(AE317)),3)+0.000086/POWER(TAN(RADIANS(AE317)),5),IF(AE317&gt;-0.575,1735+AE317*(-518.2+AE317*(103.4+AE317*(-12.79+AE317*0.711))),-20.772/TAN(RADIANS(AE317)))))/3600</f>
        <v>0.0150262343423594</v>
      </c>
      <c r="AG317" s="0" t="n">
        <f aca="false">AE317+AF317</f>
        <v>47.0298352160943</v>
      </c>
      <c r="AH317" s="0" t="n">
        <f aca="false">IF(AC317&gt;0,MOD(DEGREES(ACOS(((SIN(RADIANS($B$2))*COS(RADIANS(AD317)))-SIN(RADIANS(T317)))/(COS(RADIANS($B$2))*SIN(RADIANS(AD317)))))+180,360),MOD(540-DEGREES(ACOS(((SIN(RADIANS($B$2))*COS(RADIANS(AD317)))-SIN(RADIANS(T317)))/(COS(RADIANS($B$2))*SIN(RADIANS(AD317))))),360))</f>
        <v>172.317739630531</v>
      </c>
    </row>
    <row r="318" customFormat="false" ht="15" hidden="false" customHeight="false" outlineLevel="0" collapsed="false">
      <c r="D318" s="4" t="n">
        <f aca="false">D317+1</f>
        <v>43782</v>
      </c>
      <c r="E318" s="5" t="n">
        <f aca="false">$B$5</f>
        <v>0.5</v>
      </c>
      <c r="F318" s="6" t="n">
        <f aca="false">D318+2415018.5+E318-$B$4/24</f>
        <v>2458801.25</v>
      </c>
      <c r="G318" s="7" t="n">
        <f aca="false">(F318-2451545)/36525</f>
        <v>0.198665297741273</v>
      </c>
      <c r="I318" s="0" t="n">
        <f aca="false">MOD(280.46646+G318*(36000.76983 + G318*0.0003032),360)</f>
        <v>232.570129158657</v>
      </c>
      <c r="J318" s="0" t="n">
        <f aca="false">357.52911+G318*(35999.05029 - 0.0001537*G318)</f>
        <v>7509.2911481997</v>
      </c>
      <c r="K318" s="0" t="n">
        <f aca="false">0.016708634-G318*(0.000042037+0.0000001267*G318)</f>
        <v>0.0167002777062959</v>
      </c>
      <c r="L318" s="0" t="n">
        <f aca="false">SIN(RADIANS(J318))*(1.914602-G318*(0.004817+0.000014*G318))+SIN(RADIANS(2*J318))*(0.019993-0.000101*G318)+SIN(RADIANS(3*J318))*0.000289</f>
        <v>-1.50075506611984</v>
      </c>
      <c r="M318" s="0" t="n">
        <f aca="false">I318+L318</f>
        <v>231.069374092538</v>
      </c>
      <c r="N318" s="0" t="n">
        <f aca="false">J318+L318</f>
        <v>7507.79039313358</v>
      </c>
      <c r="O318" s="0" t="n">
        <f aca="false">(1.000001018*(1-K318*K318))/(1+K318*COS(RADIANS(N318)))</f>
        <v>0.989595091823584</v>
      </c>
      <c r="P318" s="0" t="n">
        <f aca="false">M318-0.00569-0.00478*SIN(RADIANS(125.04-1934.136*G318))</f>
        <v>231.058988670329</v>
      </c>
      <c r="Q318" s="0" t="n">
        <f aca="false">23+(26+((21.448-G318*(46.815+G318*(0.00059-G318*0.001813))))/60)/60</f>
        <v>23.4367076319488</v>
      </c>
      <c r="R318" s="0" t="n">
        <f aca="false">Q318+0.00256*COS(RADIANS(125.04-1934.136*G318))</f>
        <v>23.4362281861425</v>
      </c>
      <c r="S318" s="0" t="n">
        <f aca="false">DEGREES(ATAN2(COS(RADIANS(P318)),COS(RADIANS(R318))*SIN(RADIANS(P318))))</f>
        <v>-131.3716246119</v>
      </c>
      <c r="T318" s="0" t="n">
        <f aca="false">DEGREES(ASIN(SIN(RADIANS(R318))*SIN(RADIANS(P318))))</f>
        <v>-18.0200823257474</v>
      </c>
      <c r="U318" s="0" t="n">
        <f aca="false">TAN(RADIANS(R318/2))*TAN(RADIANS(R318/2))</f>
        <v>0.0430229631090683</v>
      </c>
      <c r="V318" s="0" t="n">
        <f aca="false">4*DEGREES(U318*SIN(2*RADIANS(I318))-2*K318*SIN(RADIANS(J318))+4*K318*U318*SIN(RADIANS(J318))*COS(2*RADIANS(I318))-0.5*U318*U318*SIN(4*RADIANS(I318))-1.25*K318*K318*SIN(2*RADIANS(J318)))</f>
        <v>15.7606711400087</v>
      </c>
      <c r="W318" s="0" t="n">
        <f aca="false">DEGREES(ACOS(COS(RADIANS(90.833))/(COS(RADIANS($B$2))*COS(RADIANS(T318)))-TAN(RADIANS($B$2))*TAN(RADIANS(T318))))</f>
        <v>82.2914343430656</v>
      </c>
      <c r="X318" s="5" t="n">
        <f aca="false">(720-4*$B$3-V318+$B$4*60)/1440</f>
        <v>0.515349533930549</v>
      </c>
      <c r="Y318" s="5" t="n">
        <f aca="false">(X318*1440-W318*4)/1440</f>
        <v>0.286762216310923</v>
      </c>
      <c r="Z318" s="5" t="n">
        <f aca="false">(X318*1440+W318*4)/1440</f>
        <v>0.743936851550176</v>
      </c>
      <c r="AA318" s="0" t="n">
        <f aca="false">8*W318</f>
        <v>658.331474744525</v>
      </c>
      <c r="AB318" s="0" t="n">
        <f aca="false">MOD(E318*1440+V318+4*$B$3-60*$B$4,1440)</f>
        <v>697.896671140009</v>
      </c>
      <c r="AC318" s="0" t="n">
        <f aca="false">IF(AB318/4&lt;0,AB318/4+180,AB318/4-180)</f>
        <v>-5.52583221499782</v>
      </c>
      <c r="AD318" s="0" t="n">
        <f aca="false">DEGREES(ACOS(SIN(RADIANS($B$2))*SIN(RADIANS(T318))+COS(RADIANS($B$2))*COS(RADIANS(T318))*COS(RADIANS(AC318))))</f>
        <v>43.2542965650542</v>
      </c>
      <c r="AE318" s="0" t="n">
        <f aca="false">90-AD318</f>
        <v>46.7457034349458</v>
      </c>
      <c r="AF318" s="0" t="n">
        <f aca="false">IF(AE318&gt;85,0,IF(AE318&gt;5,58.1/TAN(RADIANS(AE318))-0.07/POWER(TAN(RADIANS(AE318)),3)+0.000086/POWER(TAN(RADIANS(AE318)),5),IF(AE318&gt;-0.575,1735+AE318*(-518.2+AE318*(103.4+AE318*(-12.79+AE318*0.711))),-20.772/TAN(RADIANS(AE318)))))/3600</f>
        <v>0.0151680557199672</v>
      </c>
      <c r="AG318" s="0" t="n">
        <f aca="false">AE318+AF318</f>
        <v>46.7608714906658</v>
      </c>
      <c r="AH318" s="0" t="n">
        <f aca="false">IF(AC318&gt;0,MOD(DEGREES(ACOS(((SIN(RADIANS($B$2))*COS(RADIANS(AD318)))-SIN(RADIANS(T318)))/(COS(RADIANS($B$2))*SIN(RADIANS(AD318)))))+180,360),MOD(540-DEGREES(ACOS(((SIN(RADIANS($B$2))*COS(RADIANS(AD318)))-SIN(RADIANS(T318)))/(COS(RADIANS($B$2))*SIN(RADIANS(AD318))))),360))</f>
        <v>172.320357054761</v>
      </c>
    </row>
    <row r="319" customFormat="false" ht="15" hidden="false" customHeight="false" outlineLevel="0" collapsed="false">
      <c r="D319" s="4" t="n">
        <f aca="false">D318+1</f>
        <v>43783</v>
      </c>
      <c r="E319" s="5" t="n">
        <f aca="false">$B$5</f>
        <v>0.5</v>
      </c>
      <c r="F319" s="6" t="n">
        <f aca="false">D319+2415018.5+E319-$B$4/24</f>
        <v>2458802.25</v>
      </c>
      <c r="G319" s="7" t="n">
        <f aca="false">(F319-2451545)/36525</f>
        <v>0.198692676249144</v>
      </c>
      <c r="I319" s="0" t="n">
        <f aca="false">MOD(280.46646+G319*(36000.76983 + G319*0.0003032),360)</f>
        <v>233.555776522121</v>
      </c>
      <c r="J319" s="0" t="n">
        <f aca="false">357.52911+G319*(35999.05029 - 0.0001537*G319)</f>
        <v>7510.27674847975</v>
      </c>
      <c r="K319" s="0" t="n">
        <f aca="false">0.016708634-G319*(0.000042037+0.0000001267*G319)</f>
        <v>0.0167002765540071</v>
      </c>
      <c r="L319" s="0" t="n">
        <f aca="false">SIN(RADIANS(J319))*(1.914602-G319*(0.004817+0.000014*G319))+SIN(RADIANS(2*J319))*(0.019993-0.000101*G319)+SIN(RADIANS(3*J319))*0.000289</f>
        <v>-1.47982830016701</v>
      </c>
      <c r="M319" s="0" t="n">
        <f aca="false">I319+L319</f>
        <v>232.075948221954</v>
      </c>
      <c r="N319" s="0" t="n">
        <f aca="false">J319+L319</f>
        <v>7508.79692017958</v>
      </c>
      <c r="O319" s="0" t="n">
        <f aca="false">(1.000001018*(1-K319*K319))/(1+K319*COS(RADIANS(N319)))</f>
        <v>0.989369595135317</v>
      </c>
      <c r="P319" s="0" t="n">
        <f aca="false">M319-0.00569-0.00478*SIN(RADIANS(125.04-1934.136*G319))</f>
        <v>232.065561974378</v>
      </c>
      <c r="Q319" s="0" t="n">
        <f aca="false">23+(26+((21.448-G319*(46.815+G319*(0.00059-G319*0.001813))))/60)/60</f>
        <v>23.436707275914</v>
      </c>
      <c r="R319" s="0" t="n">
        <f aca="false">Q319+0.00256*COS(RADIANS(125.04-1934.136*G319))</f>
        <v>23.4362301544445</v>
      </c>
      <c r="S319" s="0" t="n">
        <f aca="false">DEGREES(ATAN2(COS(RADIANS(P319)),COS(RADIANS(R319))*SIN(RADIANS(P319))))</f>
        <v>-130.348824511289</v>
      </c>
      <c r="T319" s="0" t="n">
        <f aca="false">DEGREES(ASIN(SIN(RADIANS(R319))*SIN(RADIANS(P319))))</f>
        <v>-18.2819921369346</v>
      </c>
      <c r="U319" s="0" t="n">
        <f aca="false">TAN(RADIANS(R319/2))*TAN(RADIANS(R319/2))</f>
        <v>0.0430229705411959</v>
      </c>
      <c r="V319" s="0" t="n">
        <f aca="false">4*DEGREES(U319*SIN(2*RADIANS(I319))-2*K319*SIN(RADIANS(J319))+4*K319*U319*SIN(RADIANS(J319))*COS(2*RADIANS(I319))-0.5*U319*U319*SIN(4*RADIANS(I319))-1.25*K319*K319*SIN(2*RADIANS(J319)))</f>
        <v>15.6097465736698</v>
      </c>
      <c r="W319" s="0" t="n">
        <f aca="false">DEGREES(ACOS(COS(RADIANS(90.833))/(COS(RADIANS($B$2))*COS(RADIANS(T319)))-TAN(RADIANS($B$2))*TAN(RADIANS(T319))))</f>
        <v>82.1570177111483</v>
      </c>
      <c r="X319" s="5" t="n">
        <f aca="false">(720-4*$B$3-V319+$B$4*60)/1440</f>
        <v>0.515454342657174</v>
      </c>
      <c r="Y319" s="5" t="n">
        <f aca="false">(X319*1440-W319*4)/1440</f>
        <v>0.287240404570651</v>
      </c>
      <c r="Z319" s="5" t="n">
        <f aca="false">(X319*1440+W319*4)/1440</f>
        <v>0.743668280743697</v>
      </c>
      <c r="AA319" s="0" t="n">
        <f aca="false">8*W319</f>
        <v>657.256141689186</v>
      </c>
      <c r="AB319" s="0" t="n">
        <f aca="false">MOD(E319*1440+V319+4*$B$3-60*$B$4,1440)</f>
        <v>697.74574657367</v>
      </c>
      <c r="AC319" s="0" t="n">
        <f aca="false">IF(AB319/4&lt;0,AB319/4+180,AB319/4-180)</f>
        <v>-5.56356335658251</v>
      </c>
      <c r="AD319" s="0" t="n">
        <f aca="false">DEGREES(ACOS(SIN(RADIANS($B$2))*SIN(RADIANS(T319))+COS(RADIANS($B$2))*COS(RADIANS(T319))*COS(RADIANS(AC319))))</f>
        <v>43.5186403352574</v>
      </c>
      <c r="AE319" s="0" t="n">
        <f aca="false">90-AD319</f>
        <v>46.4813596647426</v>
      </c>
      <c r="AF319" s="0" t="n">
        <f aca="false">IF(AE319&gt;85,0,IF(AE319&gt;5,58.1/TAN(RADIANS(AE319))-0.07/POWER(TAN(RADIANS(AE319)),3)+0.000086/POWER(TAN(RADIANS(AE319)),5),IF(AE319&gt;-0.575,1735+AE319*(-518.2+AE319*(103.4+AE319*(-12.79+AE319*0.711))),-20.772/TAN(RADIANS(AE319)))))/3600</f>
        <v>0.0153085848331966</v>
      </c>
      <c r="AG319" s="0" t="n">
        <f aca="false">AE319+AF319</f>
        <v>46.4966682495758</v>
      </c>
      <c r="AH319" s="0" t="n">
        <f aca="false">IF(AC319&gt;0,MOD(DEGREES(ACOS(((SIN(RADIANS($B$2))*COS(RADIANS(AD319)))-SIN(RADIANS(T319)))/(COS(RADIANS($B$2))*SIN(RADIANS(AD319)))))+180,360),MOD(540-DEGREES(ACOS(((SIN(RADIANS($B$2))*COS(RADIANS(AD319)))-SIN(RADIANS(T319)))/(COS(RADIANS($B$2))*SIN(RADIANS(AD319))))),360))</f>
        <v>172.31723570962</v>
      </c>
    </row>
    <row r="320" customFormat="false" ht="15" hidden="false" customHeight="false" outlineLevel="0" collapsed="false">
      <c r="D320" s="4" t="n">
        <f aca="false">D319+1</f>
        <v>43784</v>
      </c>
      <c r="E320" s="5" t="n">
        <f aca="false">$B$5</f>
        <v>0.5</v>
      </c>
      <c r="F320" s="6" t="n">
        <f aca="false">D320+2415018.5+E320-$B$4/24</f>
        <v>2458803.25</v>
      </c>
      <c r="G320" s="7" t="n">
        <f aca="false">(F320-2451545)/36525</f>
        <v>0.198720054757016</v>
      </c>
      <c r="I320" s="0" t="n">
        <f aca="false">MOD(280.46646+G320*(36000.76983 + G320*0.0003032),360)</f>
        <v>234.541423885585</v>
      </c>
      <c r="J320" s="0" t="n">
        <f aca="false">357.52911+G320*(35999.05029 - 0.0001537*G320)</f>
        <v>7511.2623487598</v>
      </c>
      <c r="K320" s="0" t="n">
        <f aca="false">0.016708634-G320*(0.000042037+0.0000001267*G320)</f>
        <v>0.0167002754017182</v>
      </c>
      <c r="L320" s="0" t="n">
        <f aca="false">SIN(RADIANS(J320))*(1.914602-G320*(0.004817+0.000014*G320))+SIN(RADIANS(2*J320))*(0.019993-0.000101*G320)+SIN(RADIANS(3*J320))*0.000289</f>
        <v>-1.45844581684681</v>
      </c>
      <c r="M320" s="0" t="n">
        <f aca="false">I320+L320</f>
        <v>233.082978068738</v>
      </c>
      <c r="N320" s="0" t="n">
        <f aca="false">J320+L320</f>
        <v>7509.80390294296</v>
      </c>
      <c r="O320" s="0" t="n">
        <f aca="false">(1.000001018*(1-K320*K320))/(1+K320*COS(RADIANS(N320)))</f>
        <v>0.989147261615224</v>
      </c>
      <c r="P320" s="0" t="n">
        <f aca="false">M320-0.00569-0.00478*SIN(RADIANS(125.04-1934.136*G320))</f>
        <v>233.072590999805</v>
      </c>
      <c r="Q320" s="0" t="n">
        <f aca="false">23+(26+((21.448-G320*(46.815+G320*(0.00059-G320*0.001813))))/60)/60</f>
        <v>23.4367069198792</v>
      </c>
      <c r="R320" s="0" t="n">
        <f aca="false">Q320+0.00256*COS(RADIANS(125.04-1934.136*G320))</f>
        <v>23.4362321231541</v>
      </c>
      <c r="S320" s="0" t="n">
        <f aca="false">DEGREES(ATAN2(COS(RADIANS(P320)),COS(RADIANS(R320))*SIN(RADIANS(P320))))</f>
        <v>-129.322497782139</v>
      </c>
      <c r="T320" s="0" t="n">
        <f aca="false">DEGREES(ASIN(SIN(RADIANS(R320))*SIN(RADIANS(P320))))</f>
        <v>-18.5385622284359</v>
      </c>
      <c r="U320" s="0" t="n">
        <f aca="false">TAN(RADIANS(R320/2))*TAN(RADIANS(R320/2))</f>
        <v>0.0430229779748631</v>
      </c>
      <c r="V320" s="0" t="n">
        <f aca="false">4*DEGREES(U320*SIN(2*RADIANS(I320))-2*K320*SIN(RADIANS(J320))+4*K320*U320*SIN(RADIANS(J320))*COS(2*RADIANS(I320))-0.5*U320*U320*SIN(4*RADIANS(I320))-1.25*K320*K320*SIN(2*RADIANS(J320)))</f>
        <v>15.4445815555747</v>
      </c>
      <c r="W320" s="0" t="n">
        <f aca="false">DEGREES(ACOS(COS(RADIANS(90.833))/(COS(RADIANS($B$2))*COS(RADIANS(T320)))-TAN(RADIANS($B$2))*TAN(RADIANS(T320))))</f>
        <v>82.0249248104846</v>
      </c>
      <c r="X320" s="5" t="n">
        <f aca="false">(720-4*$B$3-V320+$B$4*60)/1440</f>
        <v>0.515569040586406</v>
      </c>
      <c r="Y320" s="5" t="n">
        <f aca="false">(X320*1440-W320*4)/1440</f>
        <v>0.287722027223949</v>
      </c>
      <c r="Z320" s="5" t="n">
        <f aca="false">(X320*1440+W320*4)/1440</f>
        <v>0.743416053948863</v>
      </c>
      <c r="AA320" s="0" t="n">
        <f aca="false">8*W320</f>
        <v>656.199398483877</v>
      </c>
      <c r="AB320" s="0" t="n">
        <f aca="false">MOD(E320*1440+V320+4*$B$3-60*$B$4,1440)</f>
        <v>697.580581555575</v>
      </c>
      <c r="AC320" s="0" t="n">
        <f aca="false">IF(AB320/4&lt;0,AB320/4+180,AB320/4-180)</f>
        <v>-5.60485461110631</v>
      </c>
      <c r="AD320" s="0" t="n">
        <f aca="false">DEGREES(ACOS(SIN(RADIANS($B$2))*SIN(RADIANS(T320))+COS(RADIANS($B$2))*COS(RADIANS(T320))*COS(RADIANS(AC320))))</f>
        <v>43.7781139455703</v>
      </c>
      <c r="AE320" s="0" t="n">
        <f aca="false">90-AD320</f>
        <v>46.2218860544297</v>
      </c>
      <c r="AF320" s="0" t="n">
        <f aca="false">IF(AE320&gt;85,0,IF(AE320&gt;5,58.1/TAN(RADIANS(AE320))-0.07/POWER(TAN(RADIANS(AE320)),3)+0.000086/POWER(TAN(RADIANS(AE320)),5),IF(AE320&gt;-0.575,1735+AE320*(-518.2+AE320*(103.4+AE320*(-12.79+AE320*0.711))),-20.772/TAN(RADIANS(AE320)))))/3600</f>
        <v>0.0154477192564357</v>
      </c>
      <c r="AG320" s="0" t="n">
        <f aca="false">AE320+AF320</f>
        <v>46.2373337736862</v>
      </c>
      <c r="AH320" s="0" t="n">
        <f aca="false">IF(AC320&gt;0,MOD(DEGREES(ACOS(((SIN(RADIANS($B$2))*COS(RADIANS(AD320)))-SIN(RADIANS(T320)))/(COS(RADIANS($B$2))*SIN(RADIANS(AD320)))))+180,360),MOD(540-DEGREES(ACOS(((SIN(RADIANS($B$2))*COS(RADIANS(AD320)))-SIN(RADIANS(T320)))/(COS(RADIANS($B$2))*SIN(RADIANS(AD320))))),360))</f>
        <v>172.308474965435</v>
      </c>
    </row>
    <row r="321" customFormat="false" ht="15" hidden="false" customHeight="false" outlineLevel="0" collapsed="false">
      <c r="D321" s="4" t="n">
        <f aca="false">D320+1</f>
        <v>43785</v>
      </c>
      <c r="E321" s="5" t="n">
        <f aca="false">$B$5</f>
        <v>0.5</v>
      </c>
      <c r="F321" s="6" t="n">
        <f aca="false">D321+2415018.5+E321-$B$4/24</f>
        <v>2458804.25</v>
      </c>
      <c r="G321" s="7" t="n">
        <f aca="false">(F321-2451545)/36525</f>
        <v>0.198747433264887</v>
      </c>
      <c r="I321" s="0" t="n">
        <f aca="false">MOD(280.46646+G321*(36000.76983 + G321*0.0003032),360)</f>
        <v>235.527071249048</v>
      </c>
      <c r="J321" s="0" t="n">
        <f aca="false">357.52911+G321*(35999.05029 - 0.0001537*G321)</f>
        <v>7512.24794903985</v>
      </c>
      <c r="K321" s="0" t="n">
        <f aca="false">0.016708634-G321*(0.000042037+0.0000001267*G321)</f>
        <v>0.0167002742494291</v>
      </c>
      <c r="L321" s="0" t="n">
        <f aca="false">SIN(RADIANS(J321))*(1.914602-G321*(0.004817+0.000014*G321))+SIN(RADIANS(2*J321))*(0.019993-0.000101*G321)+SIN(RADIANS(3*J321))*0.000289</f>
        <v>-1.43661382374933</v>
      </c>
      <c r="M321" s="0" t="n">
        <f aca="false">I321+L321</f>
        <v>234.090457425299</v>
      </c>
      <c r="N321" s="0" t="n">
        <f aca="false">J321+L321</f>
        <v>7510.81133521611</v>
      </c>
      <c r="O321" s="0" t="n">
        <f aca="false">(1.000001018*(1-K321*K321))/(1+K321*COS(RADIANS(N321)))</f>
        <v>0.988928161374439</v>
      </c>
      <c r="P321" s="0" t="n">
        <f aca="false">M321-0.00569-0.00478*SIN(RADIANS(125.04-1934.136*G321))</f>
        <v>234.080069539021</v>
      </c>
      <c r="Q321" s="0" t="n">
        <f aca="false">23+(26+((21.448-G321*(46.815+G321*(0.00059-G321*0.001813))))/60)/60</f>
        <v>23.4367065638443</v>
      </c>
      <c r="R321" s="0" t="n">
        <f aca="false">Q321+0.00256*COS(RADIANS(125.04-1934.136*G321))</f>
        <v>23.4362340922692</v>
      </c>
      <c r="S321" s="0" t="n">
        <f aca="false">DEGREES(ATAN2(COS(RADIANS(P321)),COS(RADIANS(R321))*SIN(RADIANS(P321))))</f>
        <v>-128.292657486931</v>
      </c>
      <c r="T321" s="0" t="n">
        <f aca="false">DEGREES(ASIN(SIN(RADIANS(R321))*SIN(RADIANS(P321))))</f>
        <v>-18.7896848505475</v>
      </c>
      <c r="U321" s="0" t="n">
        <f aca="false">TAN(RADIANS(R321/2))*TAN(RADIANS(R321/2))</f>
        <v>0.0430229854100623</v>
      </c>
      <c r="V321" s="0" t="n">
        <f aca="false">4*DEGREES(U321*SIN(2*RADIANS(I321))-2*K321*SIN(RADIANS(J321))+4*K321*U321*SIN(RADIANS(J321))*COS(2*RADIANS(I321))-0.5*U321*U321*SIN(4*RADIANS(I321))-1.25*K321*K321*SIN(2*RADIANS(J321)))</f>
        <v>15.2652450860521</v>
      </c>
      <c r="W321" s="0" t="n">
        <f aca="false">DEGREES(ACOS(COS(RADIANS(90.833))/(COS(RADIANS($B$2))*COS(RADIANS(T321)))-TAN(RADIANS($B$2))*TAN(RADIANS(T321))))</f>
        <v>81.8952293046939</v>
      </c>
      <c r="X321" s="5" t="n">
        <f aca="false">(720-4*$B$3-V321+$B$4*60)/1440</f>
        <v>0.515693579801353</v>
      </c>
      <c r="Y321" s="5" t="n">
        <f aca="false">(X321*1440-W321*4)/1440</f>
        <v>0.288206831732758</v>
      </c>
      <c r="Z321" s="5" t="n">
        <f aca="false">(X321*1440+W321*4)/1440</f>
        <v>0.743180327869947</v>
      </c>
      <c r="AA321" s="0" t="n">
        <f aca="false">8*W321</f>
        <v>655.161834437551</v>
      </c>
      <c r="AB321" s="0" t="n">
        <f aca="false">MOD(E321*1440+V321+4*$B$3-60*$B$4,1440)</f>
        <v>697.401245086052</v>
      </c>
      <c r="AC321" s="0" t="n">
        <f aca="false">IF(AB321/4&lt;0,AB321/4+180,AB321/4-180)</f>
        <v>-5.64968872848698</v>
      </c>
      <c r="AD321" s="0" t="n">
        <f aca="false">DEGREES(ACOS(SIN(RADIANS($B$2))*SIN(RADIANS(T321))+COS(RADIANS($B$2))*COS(RADIANS(T321))*COS(RADIANS(AC321))))</f>
        <v>44.0326104261593</v>
      </c>
      <c r="AE321" s="0" t="n">
        <f aca="false">90-AD321</f>
        <v>45.9673895738407</v>
      </c>
      <c r="AF321" s="0" t="n">
        <f aca="false">IF(AE321&gt;85,0,IF(AE321&gt;5,58.1/TAN(RADIANS(AE321))-0.07/POWER(TAN(RADIANS(AE321)),3)+0.000086/POWER(TAN(RADIANS(AE321)),5),IF(AE321&gt;-0.575,1735+AE321*(-518.2+AE321*(103.4+AE321*(-12.79+AE321*0.711))),-20.772/TAN(RADIANS(AE321)))))/3600</f>
        <v>0.0155853546713422</v>
      </c>
      <c r="AG321" s="0" t="n">
        <f aca="false">AE321+AF321</f>
        <v>45.982974928512</v>
      </c>
      <c r="AH321" s="0" t="n">
        <f aca="false">IF(AC321&gt;0,MOD(DEGREES(ACOS(((SIN(RADIANS($B$2))*COS(RADIANS(AD321)))-SIN(RADIANS(T321)))/(COS(RADIANS($B$2))*SIN(RADIANS(AD321)))))+180,360),MOD(540-DEGREES(ACOS(((SIN(RADIANS($B$2))*COS(RADIANS(AD321)))-SIN(RADIANS(T321)))/(COS(RADIANS($B$2))*SIN(RADIANS(AD321))))),360))</f>
        <v>172.294174319816</v>
      </c>
    </row>
    <row r="322" customFormat="false" ht="15" hidden="false" customHeight="false" outlineLevel="0" collapsed="false">
      <c r="D322" s="4" t="n">
        <f aca="false">D321+1</f>
        <v>43786</v>
      </c>
      <c r="E322" s="5" t="n">
        <f aca="false">$B$5</f>
        <v>0.5</v>
      </c>
      <c r="F322" s="6" t="n">
        <f aca="false">D322+2415018.5+E322-$B$4/24</f>
        <v>2458805.25</v>
      </c>
      <c r="G322" s="7" t="n">
        <f aca="false">(F322-2451545)/36525</f>
        <v>0.198774811772758</v>
      </c>
      <c r="I322" s="0" t="n">
        <f aca="false">MOD(280.46646+G322*(36000.76983 + G322*0.0003032),360)</f>
        <v>236.512718612513</v>
      </c>
      <c r="J322" s="0" t="n">
        <f aca="false">357.52911+G322*(35999.05029 - 0.0001537*G322)</f>
        <v>7513.23354931991</v>
      </c>
      <c r="K322" s="0" t="n">
        <f aca="false">0.016708634-G322*(0.000042037+0.0000001267*G322)</f>
        <v>0.0167002730971399</v>
      </c>
      <c r="L322" s="0" t="n">
        <f aca="false">SIN(RADIANS(J322))*(1.914602-G322*(0.004817+0.000014*G322))+SIN(RADIANS(2*J322))*(0.019993-0.000101*G322)+SIN(RADIANS(3*J322))*0.000289</f>
        <v>-1.41433868328988</v>
      </c>
      <c r="M322" s="0" t="n">
        <f aca="false">I322+L322</f>
        <v>235.098379929223</v>
      </c>
      <c r="N322" s="0" t="n">
        <f aca="false">J322+L322</f>
        <v>7511.81921063662</v>
      </c>
      <c r="O322" s="0" t="n">
        <f aca="false">(1.000001018*(1-K322*K322))/(1+K322*COS(RADIANS(N322)))</f>
        <v>0.988712363596076</v>
      </c>
      <c r="P322" s="0" t="n">
        <f aca="false">M322-0.00569-0.00478*SIN(RADIANS(125.04-1934.136*G322))</f>
        <v>235.087991229614</v>
      </c>
      <c r="Q322" s="0" t="n">
        <f aca="false">23+(26+((21.448-G322*(46.815+G322*(0.00059-G322*0.001813))))/60)/60</f>
        <v>23.4367062078095</v>
      </c>
      <c r="R322" s="0" t="n">
        <f aca="false">Q322+0.00256*COS(RADIANS(125.04-1934.136*G322))</f>
        <v>23.436236061788</v>
      </c>
      <c r="S322" s="0" t="n">
        <f aca="false">DEGREES(ATAN2(COS(RADIANS(P322)),COS(RADIANS(R322))*SIN(RADIANS(P322))))</f>
        <v>-127.259321123512</v>
      </c>
      <c r="T322" s="0" t="n">
        <f aca="false">DEGREES(ASIN(SIN(RADIANS(R322))*SIN(RADIANS(P322))))</f>
        <v>-19.0352532190752</v>
      </c>
      <c r="U322" s="0" t="n">
        <f aca="false">TAN(RADIANS(R322/2))*TAN(RADIANS(R322/2))</f>
        <v>0.0430229928467861</v>
      </c>
      <c r="V322" s="0" t="n">
        <f aca="false">4*DEGREES(U322*SIN(2*RADIANS(I322))-2*K322*SIN(RADIANS(J322))+4*K322*U322*SIN(RADIANS(J322))*COS(2*RADIANS(I322))-0.5*U322*U322*SIN(4*RADIANS(I322))-1.25*K322*K322*SIN(2*RADIANS(J322)))</f>
        <v>15.0718247894533</v>
      </c>
      <c r="W322" s="0" t="n">
        <f aca="false">DEGREES(ACOS(COS(RADIANS(90.833))/(COS(RADIANS($B$2))*COS(RADIANS(T322)))-TAN(RADIANS($B$2))*TAN(RADIANS(T322))))</f>
        <v>81.7680054058075</v>
      </c>
      <c r="X322" s="5" t="n">
        <f aca="false">(720-4*$B$3-V322+$B$4*60)/1440</f>
        <v>0.515827899451769</v>
      </c>
      <c r="Y322" s="5" t="n">
        <f aca="false">(X322*1440-W322*4)/1440</f>
        <v>0.288694551102303</v>
      </c>
      <c r="Z322" s="5" t="n">
        <f aca="false">(X322*1440+W322*4)/1440</f>
        <v>0.742961247801234</v>
      </c>
      <c r="AA322" s="0" t="n">
        <f aca="false">8*W322</f>
        <v>654.14404324646</v>
      </c>
      <c r="AB322" s="0" t="n">
        <f aca="false">MOD(E322*1440+V322+4*$B$3-60*$B$4,1440)</f>
        <v>697.207824789453</v>
      </c>
      <c r="AC322" s="0" t="n">
        <f aca="false">IF(AB322/4&lt;0,AB322/4+180,AB322/4-180)</f>
        <v>-5.69804380263668</v>
      </c>
      <c r="AD322" s="0" t="n">
        <f aca="false">DEGREES(ACOS(SIN(RADIANS($B$2))*SIN(RADIANS(T322))+COS(RADIANS($B$2))*COS(RADIANS(T322))*COS(RADIANS(AC322))))</f>
        <v>44.2820242776479</v>
      </c>
      <c r="AE322" s="0" t="n">
        <f aca="false">90-AD322</f>
        <v>45.7179757223521</v>
      </c>
      <c r="AF322" s="0" t="n">
        <f aca="false">IF(AE322&gt;85,0,IF(AE322&gt;5,58.1/TAN(RADIANS(AE322))-0.07/POWER(TAN(RADIANS(AE322)),3)+0.000086/POWER(TAN(RADIANS(AE322)),5),IF(AE322&gt;-0.575,1735+AE322*(-518.2+AE322*(103.4+AE322*(-12.79+AE322*0.711))),-20.772/TAN(RADIANS(AE322)))))/3600</f>
        <v>0.0157213849771122</v>
      </c>
      <c r="AG322" s="0" t="n">
        <f aca="false">AE322+AF322</f>
        <v>45.7336971073293</v>
      </c>
      <c r="AH322" s="0" t="n">
        <f aca="false">IF(AC322&gt;0,MOD(DEGREES(ACOS(((SIN(RADIANS($B$2))*COS(RADIANS(AD322)))-SIN(RADIANS(T322)))/(COS(RADIANS($B$2))*SIN(RADIANS(AD322)))))+180,360),MOD(540-DEGREES(ACOS(((SIN(RADIANS($B$2))*COS(RADIANS(AD322)))-SIN(RADIANS(T322)))/(COS(RADIANS($B$2))*SIN(RADIANS(AD322))))),360))</f>
        <v>172.27443339476</v>
      </c>
    </row>
    <row r="323" customFormat="false" ht="15" hidden="false" customHeight="false" outlineLevel="0" collapsed="false">
      <c r="D323" s="4" t="n">
        <f aca="false">D322+1</f>
        <v>43787</v>
      </c>
      <c r="E323" s="5" t="n">
        <f aca="false">$B$5</f>
        <v>0.5</v>
      </c>
      <c r="F323" s="6" t="n">
        <f aca="false">D323+2415018.5+E323-$B$4/24</f>
        <v>2458806.25</v>
      </c>
      <c r="G323" s="7" t="n">
        <f aca="false">(F323-2451545)/36525</f>
        <v>0.19880219028063</v>
      </c>
      <c r="I323" s="0" t="n">
        <f aca="false">MOD(280.46646+G323*(36000.76983 + G323*0.0003032),360)</f>
        <v>237.498365975977</v>
      </c>
      <c r="J323" s="0" t="n">
        <f aca="false">357.52911+G323*(35999.05029 - 0.0001537*G323)</f>
        <v>7514.21914959996</v>
      </c>
      <c r="K323" s="0" t="n">
        <f aca="false">0.016708634-G323*(0.000042037+0.0000001267*G323)</f>
        <v>0.0167002719448504</v>
      </c>
      <c r="L323" s="0" t="n">
        <f aca="false">SIN(RADIANS(J323))*(1.914602-G323*(0.004817+0.000014*G323))+SIN(RADIANS(2*J323))*(0.019993-0.000101*G323)+SIN(RADIANS(3*J323))*0.000289</f>
        <v>-1.39162691098483</v>
      </c>
      <c r="M323" s="0" t="n">
        <f aca="false">I323+L323</f>
        <v>236.106739064992</v>
      </c>
      <c r="N323" s="0" t="n">
        <f aca="false">J323+L323</f>
        <v>7512.82752268897</v>
      </c>
      <c r="O323" s="0" t="n">
        <f aca="false">(1.000001018*(1-K323*K323))/(1+K323*COS(RADIANS(N323)))</f>
        <v>0.988499936509437</v>
      </c>
      <c r="P323" s="0" t="n">
        <f aca="false">M323-0.00569-0.00478*SIN(RADIANS(125.04-1934.136*G323))</f>
        <v>236.096349556065</v>
      </c>
      <c r="Q323" s="0" t="n">
        <f aca="false">23+(26+((21.448-G323*(46.815+G323*(0.00059-G323*0.001813))))/60)/60</f>
        <v>23.4367058517747</v>
      </c>
      <c r="R323" s="0" t="n">
        <f aca="false">Q323+0.00256*COS(RADIANS(125.04-1934.136*G323))</f>
        <v>23.4362380317083</v>
      </c>
      <c r="S323" s="0" t="n">
        <f aca="false">DEGREES(ATAN2(COS(RADIANS(P323)),COS(RADIANS(R323))*SIN(RADIANS(P323))))</f>
        <v>-126.222510693909</v>
      </c>
      <c r="T323" s="0" t="n">
        <f aca="false">DEGREES(ASIN(SIN(RADIANS(R323))*SIN(RADIANS(P323))))</f>
        <v>-19.2751616151811</v>
      </c>
      <c r="U323" s="0" t="n">
        <f aca="false">TAN(RADIANS(R323/2))*TAN(RADIANS(R323/2))</f>
        <v>0.0430230002850269</v>
      </c>
      <c r="V323" s="0" t="n">
        <f aca="false">4*DEGREES(U323*SIN(2*RADIANS(I323))-2*K323*SIN(RADIANS(J323))+4*K323*U323*SIN(RADIANS(J323))*COS(2*RADIANS(I323))-0.5*U323*U323*SIN(4*RADIANS(I323))-1.25*K323*K323*SIN(2*RADIANS(J323)))</f>
        <v>14.8644270511249</v>
      </c>
      <c r="W323" s="0" t="n">
        <f aca="false">DEGREES(ACOS(COS(RADIANS(90.833))/(COS(RADIANS($B$2))*COS(RADIANS(T323)))-TAN(RADIANS($B$2))*TAN(RADIANS(T323))))</f>
        <v>81.6433277716095</v>
      </c>
      <c r="X323" s="5" t="n">
        <f aca="false">(720-4*$B$3-V323+$B$4*60)/1440</f>
        <v>0.515971925658941</v>
      </c>
      <c r="Y323" s="5" t="n">
        <f aca="false">(X323*1440-W323*4)/1440</f>
        <v>0.289184904071137</v>
      </c>
      <c r="Z323" s="5" t="n">
        <f aca="false">(X323*1440+W323*4)/1440</f>
        <v>0.742758947246745</v>
      </c>
      <c r="AA323" s="0" t="n">
        <f aca="false">8*W323</f>
        <v>653.146622172876</v>
      </c>
      <c r="AB323" s="0" t="n">
        <f aca="false">MOD(E323*1440+V323+4*$B$3-60*$B$4,1440)</f>
        <v>697.000427051125</v>
      </c>
      <c r="AC323" s="0" t="n">
        <f aca="false">IF(AB323/4&lt;0,AB323/4+180,AB323/4-180)</f>
        <v>-5.74989323721877</v>
      </c>
      <c r="AD323" s="0" t="n">
        <f aca="false">DEGREES(ACOS(SIN(RADIANS($B$2))*SIN(RADIANS(T323))+COS(RADIANS($B$2))*COS(RADIANS(T323))*COS(RADIANS(AC323))))</f>
        <v>44.526251528846</v>
      </c>
      <c r="AE323" s="0" t="n">
        <f aca="false">90-AD323</f>
        <v>45.473748471154</v>
      </c>
      <c r="AF323" s="0" t="n">
        <f aca="false">IF(AE323&gt;85,0,IF(AE323&gt;5,58.1/TAN(RADIANS(AE323))-0.07/POWER(TAN(RADIANS(AE323)),3)+0.000086/POWER(TAN(RADIANS(AE323)),5),IF(AE323&gt;-0.575,1735+AE323*(-518.2+AE323*(103.4+AE323*(-12.79+AE323*0.711))),-20.772/TAN(RADIANS(AE323)))))/3600</f>
        <v>0.0158557024128543</v>
      </c>
      <c r="AG323" s="0" t="n">
        <f aca="false">AE323+AF323</f>
        <v>45.4896041735668</v>
      </c>
      <c r="AH323" s="0" t="n">
        <f aca="false">IF(AC323&gt;0,MOD(DEGREES(ACOS(((SIN(RADIANS($B$2))*COS(RADIANS(AD323)))-SIN(RADIANS(T323)))/(COS(RADIANS($B$2))*SIN(RADIANS(AD323)))))+180,360),MOD(540-DEGREES(ACOS(((SIN(RADIANS($B$2))*COS(RADIANS(AD323)))-SIN(RADIANS(T323)))/(COS(RADIANS($B$2))*SIN(RADIANS(AD323))))),360))</f>
        <v>172.24935193006</v>
      </c>
    </row>
    <row r="324" customFormat="false" ht="15" hidden="false" customHeight="false" outlineLevel="0" collapsed="false">
      <c r="D324" s="4" t="n">
        <f aca="false">D323+1</f>
        <v>43788</v>
      </c>
      <c r="E324" s="5" t="n">
        <f aca="false">$B$5</f>
        <v>0.5</v>
      </c>
      <c r="F324" s="6" t="n">
        <f aca="false">D324+2415018.5+E324-$B$4/24</f>
        <v>2458807.25</v>
      </c>
      <c r="G324" s="7" t="n">
        <f aca="false">(F324-2451545)/36525</f>
        <v>0.198829568788501</v>
      </c>
      <c r="I324" s="0" t="n">
        <f aca="false">MOD(280.46646+G324*(36000.76983 + G324*0.0003032),360)</f>
        <v>238.484013339443</v>
      </c>
      <c r="J324" s="0" t="n">
        <f aca="false">357.52911+G324*(35999.05029 - 0.0001537*G324)</f>
        <v>7515.20474988001</v>
      </c>
      <c r="K324" s="0" t="n">
        <f aca="false">0.016708634-G324*(0.000042037+0.0000001267*G324)</f>
        <v>0.0167002707925607</v>
      </c>
      <c r="L324" s="0" t="n">
        <f aca="false">SIN(RADIANS(J324))*(1.914602-G324*(0.004817+0.000014*G324))+SIN(RADIANS(2*J324))*(0.019993-0.000101*G324)+SIN(RADIANS(3*J324))*0.000289</f>
        <v>-1.36848517365437</v>
      </c>
      <c r="M324" s="0" t="n">
        <f aca="false">I324+L324</f>
        <v>237.115528165788</v>
      </c>
      <c r="N324" s="0" t="n">
        <f aca="false">J324+L324</f>
        <v>7513.83626470636</v>
      </c>
      <c r="O324" s="0" t="n">
        <f aca="false">(1.000001018*(1-K324*K324))/(1+K324*COS(RADIANS(N324)))</f>
        <v>0.988290947364447</v>
      </c>
      <c r="P324" s="0" t="n">
        <f aca="false">M324-0.00569-0.00478*SIN(RADIANS(125.04-1934.136*G324))</f>
        <v>237.105137851557</v>
      </c>
      <c r="Q324" s="0" t="n">
        <f aca="false">23+(26+((21.448-G324*(46.815+G324*(0.00059-G324*0.001813))))/60)/60</f>
        <v>23.4367054957398</v>
      </c>
      <c r="R324" s="0" t="n">
        <f aca="false">Q324+0.00256*COS(RADIANS(125.04-1934.136*G324))</f>
        <v>23.4362400020282</v>
      </c>
      <c r="S324" s="0" t="n">
        <f aca="false">DEGREES(ATAN2(COS(RADIANS(P324)),COS(RADIANS(R324))*SIN(RADIANS(P324))))</f>
        <v>-125.182252766127</v>
      </c>
      <c r="T324" s="0" t="n">
        <f aca="false">DEGREES(ASIN(SIN(RADIANS(R324))*SIN(RADIANS(P324))))</f>
        <v>-19.5093054879002</v>
      </c>
      <c r="U324" s="0" t="n">
        <f aca="false">TAN(RADIANS(R324/2))*TAN(RADIANS(R324/2))</f>
        <v>0.0430230077247773</v>
      </c>
      <c r="V324" s="0" t="n">
        <f aca="false">4*DEGREES(U324*SIN(2*RADIANS(I324))-2*K324*SIN(RADIANS(J324))+4*K324*U324*SIN(RADIANS(J324))*COS(2*RADIANS(I324))-0.5*U324*U324*SIN(4*RADIANS(I324))-1.25*K324*K324*SIN(2*RADIANS(J324)))</f>
        <v>14.6431771182126</v>
      </c>
      <c r="W324" s="0" t="n">
        <f aca="false">DEGREES(ACOS(COS(RADIANS(90.833))/(COS(RADIANS($B$2))*COS(RADIANS(T324)))-TAN(RADIANS($B$2))*TAN(RADIANS(T324))))</f>
        <v>81.5212713963912</v>
      </c>
      <c r="X324" s="5" t="n">
        <f aca="false">(720-4*$B$3-V324+$B$4*60)/1440</f>
        <v>0.516125571445686</v>
      </c>
      <c r="Y324" s="5" t="n">
        <f aca="false">(X324*1440-W324*4)/1440</f>
        <v>0.289677595344599</v>
      </c>
      <c r="Z324" s="5" t="n">
        <f aca="false">(X324*1440+W324*4)/1440</f>
        <v>0.742573547546772</v>
      </c>
      <c r="AA324" s="0" t="n">
        <f aca="false">8*W324</f>
        <v>652.170171171129</v>
      </c>
      <c r="AB324" s="0" t="n">
        <f aca="false">MOD(E324*1440+V324+4*$B$3-60*$B$4,1440)</f>
        <v>696.779177118213</v>
      </c>
      <c r="AC324" s="0" t="n">
        <f aca="false">IF(AB324/4&lt;0,AB324/4+180,AB324/4-180)</f>
        <v>-5.80520572044685</v>
      </c>
      <c r="AD324" s="0" t="n">
        <f aca="false">DEGREES(ACOS(SIN(RADIANS($B$2))*SIN(RADIANS(T324))+COS(RADIANS($B$2))*COS(RADIANS(T324))*COS(RADIANS(AC324))))</f>
        <v>44.7651897951777</v>
      </c>
      <c r="AE324" s="0" t="n">
        <f aca="false">90-AD324</f>
        <v>45.2348102048223</v>
      </c>
      <c r="AF324" s="0" t="n">
        <f aca="false">IF(AE324&gt;85,0,IF(AE324&gt;5,58.1/TAN(RADIANS(AE324))-0.07/POWER(TAN(RADIANS(AE324)),3)+0.000086/POWER(TAN(RADIANS(AE324)),5),IF(AE324&gt;-0.575,1735+AE324*(-518.2+AE324*(103.4+AE324*(-12.79+AE324*0.711))),-20.772/TAN(RADIANS(AE324)))))/3600</f>
        <v>0.015988197692265</v>
      </c>
      <c r="AG324" s="0" t="n">
        <f aca="false">AE324+AF324</f>
        <v>45.2507984025146</v>
      </c>
      <c r="AH324" s="0" t="n">
        <f aca="false">IF(AC324&gt;0,MOD(DEGREES(ACOS(((SIN(RADIANS($B$2))*COS(RADIANS(AD324)))-SIN(RADIANS(T324)))/(COS(RADIANS($B$2))*SIN(RADIANS(AD324)))))+180,360),MOD(540-DEGREES(ACOS(((SIN(RADIANS($B$2))*COS(RADIANS(AD324)))-SIN(RADIANS(T324)))/(COS(RADIANS($B$2))*SIN(RADIANS(AD324))))),360))</f>
        <v>172.219029773293</v>
      </c>
    </row>
    <row r="325" customFormat="false" ht="15" hidden="false" customHeight="false" outlineLevel="0" collapsed="false">
      <c r="D325" s="4" t="n">
        <f aca="false">D324+1</f>
        <v>43789</v>
      </c>
      <c r="E325" s="5" t="n">
        <f aca="false">$B$5</f>
        <v>0.5</v>
      </c>
      <c r="F325" s="6" t="n">
        <f aca="false">D325+2415018.5+E325-$B$4/24</f>
        <v>2458808.25</v>
      </c>
      <c r="G325" s="7" t="n">
        <f aca="false">(F325-2451545)/36525</f>
        <v>0.198856947296372</v>
      </c>
      <c r="I325" s="0" t="n">
        <f aca="false">MOD(280.46646+G325*(36000.76983 + G325*0.0003032),360)</f>
        <v>239.469660702907</v>
      </c>
      <c r="J325" s="0" t="n">
        <f aca="false">357.52911+G325*(35999.05029 - 0.0001537*G325)</f>
        <v>7516.19035016006</v>
      </c>
      <c r="K325" s="0" t="n">
        <f aca="false">0.016708634-G325*(0.000042037+0.0000001267*G325)</f>
        <v>0.0167002696402709</v>
      </c>
      <c r="L325" s="0" t="n">
        <f aca="false">SIN(RADIANS(J325))*(1.914602-G325*(0.004817+0.000014*G325))+SIN(RADIANS(2*J325))*(0.019993-0.000101*G325)+SIN(RADIANS(3*J325))*0.000289</f>
        <v>-1.34492028755229</v>
      </c>
      <c r="M325" s="0" t="n">
        <f aca="false">I325+L325</f>
        <v>238.124740415355</v>
      </c>
      <c r="N325" s="0" t="n">
        <f aca="false">J325+L325</f>
        <v>7514.84542987251</v>
      </c>
      <c r="O325" s="0" t="n">
        <f aca="false">(1.000001018*(1-K325*K325))/(1+K325*COS(RADIANS(N325)))</f>
        <v>0.988085462406355</v>
      </c>
      <c r="P325" s="0" t="n">
        <f aca="false">M325-0.00569-0.00478*SIN(RADIANS(125.04-1934.136*G325))</f>
        <v>238.114349299835</v>
      </c>
      <c r="Q325" s="0" t="n">
        <f aca="false">23+(26+((21.448-G325*(46.815+G325*(0.00059-G325*0.001813))))/60)/60</f>
        <v>23.436705139705</v>
      </c>
      <c r="R325" s="0" t="n">
        <f aca="false">Q325+0.00256*COS(RADIANS(125.04-1934.136*G325))</f>
        <v>23.4362419727457</v>
      </c>
      <c r="S325" s="0" t="n">
        <f aca="false">DEGREES(ATAN2(COS(RADIANS(P325)),COS(RADIANS(R325))*SIN(RADIANS(P325))))</f>
        <v>-124.138578528397</v>
      </c>
      <c r="T325" s="0" t="n">
        <f aca="false">DEGREES(ASIN(SIN(RADIANS(R325))*SIN(RADIANS(P325))))</f>
        <v>-19.7375815591535</v>
      </c>
      <c r="U325" s="0" t="n">
        <f aca="false">TAN(RADIANS(R325/2))*TAN(RADIANS(R325/2))</f>
        <v>0.0430230151660297</v>
      </c>
      <c r="V325" s="0" t="n">
        <f aca="false">4*DEGREES(U325*SIN(2*RADIANS(I325))-2*K325*SIN(RADIANS(J325))+4*K325*U325*SIN(RADIANS(J325))*COS(2*RADIANS(I325))-0.5*U325*U325*SIN(4*RADIANS(I325))-1.25*K325*K325*SIN(2*RADIANS(J325)))</f>
        <v>14.408219163258</v>
      </c>
      <c r="W325" s="0" t="n">
        <f aca="false">DEGREES(ACOS(COS(RADIANS(90.833))/(COS(RADIANS($B$2))*COS(RADIANS(T325)))-TAN(RADIANS($B$2))*TAN(RADIANS(T325))))</f>
        <v>81.4019114952346</v>
      </c>
      <c r="X325" s="5" t="n">
        <f aca="false">(720-4*$B$3-V325+$B$4*60)/1440</f>
        <v>0.516288736692182</v>
      </c>
      <c r="Y325" s="5" t="n">
        <f aca="false">(X325*1440-W325*4)/1440</f>
        <v>0.290172315872086</v>
      </c>
      <c r="Z325" s="5" t="n">
        <f aca="false">(X325*1440+W325*4)/1440</f>
        <v>0.742405157512278</v>
      </c>
      <c r="AA325" s="0" t="n">
        <f aca="false">8*W325</f>
        <v>651.215291961877</v>
      </c>
      <c r="AB325" s="0" t="n">
        <f aca="false">MOD(E325*1440+V325+4*$B$3-60*$B$4,1440)</f>
        <v>696.544219163258</v>
      </c>
      <c r="AC325" s="0" t="n">
        <f aca="false">IF(AB325/4&lt;0,AB325/4+180,AB325/4-180)</f>
        <v>-5.86394520918549</v>
      </c>
      <c r="AD325" s="0" t="n">
        <f aca="false">DEGREES(ACOS(SIN(RADIANS($B$2))*SIN(RADIANS(T325))+COS(RADIANS($B$2))*COS(RADIANS(T325))*COS(RADIANS(AC325))))</f>
        <v>44.9987383377614</v>
      </c>
      <c r="AE325" s="0" t="n">
        <f aca="false">90-AD325</f>
        <v>45.0012616622386</v>
      </c>
      <c r="AF325" s="0" t="n">
        <f aca="false">IF(AE325&gt;85,0,IF(AE325&gt;5,58.1/TAN(RADIANS(AE325))-0.07/POWER(TAN(RADIANS(AE325)),3)+0.000086/POWER(TAN(RADIANS(AE325)),5),IF(AE325&gt;-0.575,1735+AE325*(-518.2+AE325*(103.4+AE325*(-12.79+AE325*0.711))),-20.772/TAN(RADIANS(AE325)))))/3600</f>
        <v>0.0161187601507384</v>
      </c>
      <c r="AG325" s="0" t="n">
        <f aca="false">AE325+AF325</f>
        <v>45.0173804223893</v>
      </c>
      <c r="AH325" s="0" t="n">
        <f aca="false">IF(AC325&gt;0,MOD(DEGREES(ACOS(((SIN(RADIANS($B$2))*COS(RADIANS(AD325)))-SIN(RADIANS(T325)))/(COS(RADIANS($B$2))*SIN(RADIANS(AD325)))))+180,360),MOD(540-DEGREES(ACOS(((SIN(RADIANS($B$2))*COS(RADIANS(AD325)))-SIN(RADIANS(T325)))/(COS(RADIANS($B$2))*SIN(RADIANS(AD325))))),360))</f>
        <v>172.183566866667</v>
      </c>
    </row>
    <row r="326" customFormat="false" ht="15" hidden="false" customHeight="false" outlineLevel="0" collapsed="false">
      <c r="D326" s="4" t="n">
        <f aca="false">D325+1</f>
        <v>43790</v>
      </c>
      <c r="E326" s="5" t="n">
        <f aca="false">$B$5</f>
        <v>0.5</v>
      </c>
      <c r="F326" s="6" t="n">
        <f aca="false">D326+2415018.5+E326-$B$4/24</f>
        <v>2458809.25</v>
      </c>
      <c r="G326" s="7" t="n">
        <f aca="false">(F326-2451545)/36525</f>
        <v>0.198884325804244</v>
      </c>
      <c r="I326" s="0" t="n">
        <f aca="false">MOD(280.46646+G326*(36000.76983 + G326*0.0003032),360)</f>
        <v>240.455308066374</v>
      </c>
      <c r="J326" s="0" t="n">
        <f aca="false">357.52911+G326*(35999.05029 - 0.0001537*G326)</f>
        <v>7517.17595044011</v>
      </c>
      <c r="K326" s="0" t="n">
        <f aca="false">0.016708634-G326*(0.000042037+0.0000001267*G326)</f>
        <v>0.0167002684879808</v>
      </c>
      <c r="L326" s="0" t="n">
        <f aca="false">SIN(RADIANS(J326))*(1.914602-G326*(0.004817+0.000014*G326))+SIN(RADIANS(2*J326))*(0.019993-0.000101*G326)+SIN(RADIANS(3*J326))*0.000289</f>
        <v>-1.32093921642406</v>
      </c>
      <c r="M326" s="0" t="n">
        <f aca="false">I326+L326</f>
        <v>239.13436884995</v>
      </c>
      <c r="N326" s="0" t="n">
        <f aca="false">J326+L326</f>
        <v>7515.85501122369</v>
      </c>
      <c r="O326" s="0" t="n">
        <f aca="false">(1.000001018*(1-K326*K326))/(1+K326*COS(RADIANS(N326)))</f>
        <v>0.987883546850694</v>
      </c>
      <c r="P326" s="0" t="n">
        <f aca="false">M326-0.00569-0.00478*SIN(RADIANS(125.04-1934.136*G326))</f>
        <v>239.123976937156</v>
      </c>
      <c r="Q326" s="0" t="n">
        <f aca="false">23+(26+((21.448-G326*(46.815+G326*(0.00059-G326*0.001813))))/60)/60</f>
        <v>23.4367047836702</v>
      </c>
      <c r="R326" s="0" t="n">
        <f aca="false">Q326+0.00256*COS(RADIANS(125.04-1934.136*G326))</f>
        <v>23.4362439438588</v>
      </c>
      <c r="S326" s="0" t="n">
        <f aca="false">DEGREES(ATAN2(COS(RADIANS(P326)),COS(RADIANS(R326))*SIN(RADIANS(P326))))</f>
        <v>-123.091523835272</v>
      </c>
      <c r="T326" s="0" t="n">
        <f aca="false">DEGREES(ASIN(SIN(RADIANS(R326))*SIN(RADIANS(P326))))</f>
        <v>-19.9598879310699</v>
      </c>
      <c r="U326" s="0" t="n">
        <f aca="false">TAN(RADIANS(R326/2))*TAN(RADIANS(R326/2))</f>
        <v>0.0430230226087767</v>
      </c>
      <c r="V326" s="0" t="n">
        <f aca="false">4*DEGREES(U326*SIN(2*RADIANS(I326))-2*K326*SIN(RADIANS(J326))+4*K326*U326*SIN(RADIANS(J326))*COS(2*RADIANS(I326))-0.5*U326*U326*SIN(4*RADIANS(I326))-1.25*K326*K326*SIN(2*RADIANS(J326)))</f>
        <v>14.1597163096684</v>
      </c>
      <c r="W326" s="0" t="n">
        <f aca="false">DEGREES(ACOS(COS(RADIANS(90.833))/(COS(RADIANS($B$2))*COS(RADIANS(T326)))-TAN(RADIANS($B$2))*TAN(RADIANS(T326))))</f>
        <v>81.2853233819873</v>
      </c>
      <c r="X326" s="5" t="n">
        <f aca="false">(720-4*$B$3-V326+$B$4*60)/1440</f>
        <v>0.516461308118286</v>
      </c>
      <c r="Y326" s="5" t="n">
        <f aca="false">(X326*1440-W326*4)/1440</f>
        <v>0.290668743168321</v>
      </c>
      <c r="Z326" s="5" t="n">
        <f aca="false">(X326*1440+W326*4)/1440</f>
        <v>0.742253873068251</v>
      </c>
      <c r="AA326" s="0" t="n">
        <f aca="false">8*W326</f>
        <v>650.282587055898</v>
      </c>
      <c r="AB326" s="0" t="n">
        <f aca="false">MOD(E326*1440+V326+4*$B$3-60*$B$4,1440)</f>
        <v>696.295716309669</v>
      </c>
      <c r="AC326" s="0" t="n">
        <f aca="false">IF(AB326/4&lt;0,AB326/4+180,AB326/4-180)</f>
        <v>-5.92607092258288</v>
      </c>
      <c r="AD326" s="0" t="n">
        <f aca="false">DEGREES(ACOS(SIN(RADIANS($B$2))*SIN(RADIANS(T326))+COS(RADIANS($B$2))*COS(RADIANS(T326))*COS(RADIANS(AC326))))</f>
        <v>45.2267981231037</v>
      </c>
      <c r="AE326" s="0" t="n">
        <f aca="false">90-AD326</f>
        <v>44.7732018768964</v>
      </c>
      <c r="AF326" s="0" t="n">
        <f aca="false">IF(AE326&gt;85,0,IF(AE326&gt;5,58.1/TAN(RADIANS(AE326))-0.07/POWER(TAN(RADIANS(AE326)),3)+0.000086/POWER(TAN(RADIANS(AE326)),5),IF(AE326&gt;-0.575,1735+AE326*(-518.2+AE326*(103.4+AE326*(-12.79+AE326*0.711))),-20.772/TAN(RADIANS(AE326)))))/3600</f>
        <v>0.0162472779049763</v>
      </c>
      <c r="AG326" s="0" t="n">
        <f aca="false">AE326+AF326</f>
        <v>44.7894491548013</v>
      </c>
      <c r="AH326" s="0" t="n">
        <f aca="false">IF(AC326&gt;0,MOD(DEGREES(ACOS(((SIN(RADIANS($B$2))*COS(RADIANS(AD326)))-SIN(RADIANS(T326)))/(COS(RADIANS($B$2))*SIN(RADIANS(AD326)))))+180,360),MOD(540-DEGREES(ACOS(((SIN(RADIANS($B$2))*COS(RADIANS(AD326)))-SIN(RADIANS(T326)))/(COS(RADIANS($B$2))*SIN(RADIANS(AD326))))),360))</f>
        <v>172.143063231014</v>
      </c>
    </row>
    <row r="327" customFormat="false" ht="15" hidden="false" customHeight="false" outlineLevel="0" collapsed="false">
      <c r="D327" s="4" t="n">
        <f aca="false">D326+1</f>
        <v>43791</v>
      </c>
      <c r="E327" s="5" t="n">
        <f aca="false">$B$5</f>
        <v>0.5</v>
      </c>
      <c r="F327" s="6" t="n">
        <f aca="false">D327+2415018.5+E327-$B$4/24</f>
        <v>2458810.25</v>
      </c>
      <c r="G327" s="7" t="n">
        <f aca="false">(F327-2451545)/36525</f>
        <v>0.198911704312115</v>
      </c>
      <c r="I327" s="0" t="n">
        <f aca="false">MOD(280.46646+G327*(36000.76983 + G327*0.0003032),360)</f>
        <v>241.44095542984</v>
      </c>
      <c r="J327" s="0" t="n">
        <f aca="false">357.52911+G327*(35999.05029 - 0.0001537*G327)</f>
        <v>7518.16155072016</v>
      </c>
      <c r="K327" s="0" t="n">
        <f aca="false">0.016708634-G327*(0.000042037+0.0000001267*G327)</f>
        <v>0.0167002673356906</v>
      </c>
      <c r="L327" s="0" t="n">
        <f aca="false">SIN(RADIANS(J327))*(1.914602-G327*(0.004817+0.000014*G327))+SIN(RADIANS(2*J327))*(0.019993-0.000101*G327)+SIN(RADIANS(3*J327))*0.000289</f>
        <v>-1.29654906949233</v>
      </c>
      <c r="M327" s="0" t="n">
        <f aca="false">I327+L327</f>
        <v>240.144406360348</v>
      </c>
      <c r="N327" s="0" t="n">
        <f aca="false">J327+L327</f>
        <v>7516.86500165067</v>
      </c>
      <c r="O327" s="0" t="n">
        <f aca="false">(1.000001018*(1-K327*K327))/(1+K327*COS(RADIANS(N327)))</f>
        <v>0.987685264858531</v>
      </c>
      <c r="P327" s="0" t="n">
        <f aca="false">M327-0.00569-0.00478*SIN(RADIANS(125.04-1934.136*G327))</f>
        <v>240.134013654297</v>
      </c>
      <c r="Q327" s="0" t="n">
        <f aca="false">23+(26+((21.448-G327*(46.815+G327*(0.00059-G327*0.001813))))/60)/60</f>
        <v>23.4367044276354</v>
      </c>
      <c r="R327" s="0" t="n">
        <f aca="false">Q327+0.00256*COS(RADIANS(125.04-1934.136*G327))</f>
        <v>23.4362459153656</v>
      </c>
      <c r="S327" s="0" t="n">
        <f aca="false">DEGREES(ATAN2(COS(RADIANS(P327)),COS(RADIANS(R327))*SIN(RADIANS(P327))))</f>
        <v>-122.041129245074</v>
      </c>
      <c r="T327" s="0" t="n">
        <f aca="false">DEGREES(ASIN(SIN(RADIANS(R327))*SIN(RADIANS(P327))))</f>
        <v>-20.176124195402</v>
      </c>
      <c r="U327" s="0" t="n">
        <f aca="false">TAN(RADIANS(R327/2))*TAN(RADIANS(R327/2))</f>
        <v>0.0430230300530108</v>
      </c>
      <c r="V327" s="0" t="n">
        <f aca="false">4*DEGREES(U327*SIN(2*RADIANS(I327))-2*K327*SIN(RADIANS(J327))+4*K327*U327*SIN(RADIANS(J327))*COS(2*RADIANS(I327))-0.5*U327*U327*SIN(4*RADIANS(I327))-1.25*K327*K327*SIN(2*RADIANS(J327)))</f>
        <v>13.8978506182429</v>
      </c>
      <c r="W327" s="0" t="n">
        <f aca="false">DEGREES(ACOS(COS(RADIANS(90.833))/(COS(RADIANS($B$2))*COS(RADIANS(T327)))-TAN(RADIANS($B$2))*TAN(RADIANS(T327))))</f>
        <v>81.1715823411381</v>
      </c>
      <c r="X327" s="5" t="n">
        <f aca="false">(720-4*$B$3-V327+$B$4*60)/1440</f>
        <v>0.516643159292887</v>
      </c>
      <c r="Y327" s="5" t="n">
        <f aca="false">(X327*1440-W327*4)/1440</f>
        <v>0.291166541678614</v>
      </c>
      <c r="Z327" s="5" t="n">
        <f aca="false">(X327*1440+W327*4)/1440</f>
        <v>0.742119776907159</v>
      </c>
      <c r="AA327" s="0" t="n">
        <f aca="false">8*W327</f>
        <v>649.372658729105</v>
      </c>
      <c r="AB327" s="0" t="n">
        <f aca="false">MOD(E327*1440+V327+4*$B$3-60*$B$4,1440)</f>
        <v>696.033850618243</v>
      </c>
      <c r="AC327" s="0" t="n">
        <f aca="false">IF(AB327/4&lt;0,AB327/4+180,AB327/4-180)</f>
        <v>-5.99153734543927</v>
      </c>
      <c r="AD327" s="0" t="n">
        <f aca="false">DEGREES(ACOS(SIN(RADIANS($B$2))*SIN(RADIANS(T327))+COS(RADIANS($B$2))*COS(RADIANS(T327))*COS(RADIANS(AC327))))</f>
        <v>45.4492718833448</v>
      </c>
      <c r="AE327" s="0" t="n">
        <f aca="false">90-AD327</f>
        <v>44.5507281166552</v>
      </c>
      <c r="AF327" s="0" t="n">
        <f aca="false">IF(AE327&gt;85,0,IF(AE327&gt;5,58.1/TAN(RADIANS(AE327))-0.07/POWER(TAN(RADIANS(AE327)),3)+0.000086/POWER(TAN(RADIANS(AE327)),5),IF(AE327&gt;-0.575,1735+AE327*(-518.2+AE327*(103.4+AE327*(-12.79+AE327*0.711))),-20.772/TAN(RADIANS(AE327)))))/3600</f>
        <v>0.016373638025087</v>
      </c>
      <c r="AG327" s="0" t="n">
        <f aca="false">AE327+AF327</f>
        <v>44.5671017546803</v>
      </c>
      <c r="AH327" s="0" t="n">
        <f aca="false">IF(AC327&gt;0,MOD(DEGREES(ACOS(((SIN(RADIANS($B$2))*COS(RADIANS(AD327)))-SIN(RADIANS(T327)))/(COS(RADIANS($B$2))*SIN(RADIANS(AD327)))))+180,360),MOD(540-DEGREES(ACOS(((SIN(RADIANS($B$2))*COS(RADIANS(AD327)))-SIN(RADIANS(T327)))/(COS(RADIANS($B$2))*SIN(RADIANS(AD327))))),360))</f>
        <v>172.097618947222</v>
      </c>
    </row>
    <row r="328" customFormat="false" ht="15" hidden="false" customHeight="false" outlineLevel="0" collapsed="false">
      <c r="D328" s="4" t="n">
        <f aca="false">D327+1</f>
        <v>43792</v>
      </c>
      <c r="E328" s="5" t="n">
        <f aca="false">$B$5</f>
        <v>0.5</v>
      </c>
      <c r="F328" s="6" t="n">
        <f aca="false">D328+2415018.5+E328-$B$4/24</f>
        <v>2458811.25</v>
      </c>
      <c r="G328" s="7" t="n">
        <f aca="false">(F328-2451545)/36525</f>
        <v>0.198939082819986</v>
      </c>
      <c r="I328" s="0" t="n">
        <f aca="false">MOD(280.46646+G328*(36000.76983 + G328*0.0003032),360)</f>
        <v>242.426602793307</v>
      </c>
      <c r="J328" s="0" t="n">
        <f aca="false">357.52911+G328*(35999.05029 - 0.0001537*G328)</f>
        <v>7519.14715100022</v>
      </c>
      <c r="K328" s="0" t="n">
        <f aca="false">0.016708634-G328*(0.000042037+0.0000001267*G328)</f>
        <v>0.0167002661834002</v>
      </c>
      <c r="L328" s="0" t="n">
        <f aca="false">SIN(RADIANS(J328))*(1.914602-G328*(0.004817+0.000014*G328))+SIN(RADIANS(2*J328))*(0.019993-0.000101*G328)+SIN(RADIANS(3*J328))*0.000289</f>
        <v>-1.27175709937144</v>
      </c>
      <c r="M328" s="0" t="n">
        <f aca="false">I328+L328</f>
        <v>241.154845693936</v>
      </c>
      <c r="N328" s="0" t="n">
        <f aca="false">J328+L328</f>
        <v>7517.87539390084</v>
      </c>
      <c r="O328" s="0" t="n">
        <f aca="false">(1.000001018*(1-K328*K328))/(1+K328*COS(RADIANS(N328)))</f>
        <v>0.987490679512006</v>
      </c>
      <c r="P328" s="0" t="n">
        <f aca="false">M328-0.00569-0.00478*SIN(RADIANS(125.04-1934.136*G328))</f>
        <v>241.144452198645</v>
      </c>
      <c r="Q328" s="0" t="n">
        <f aca="false">23+(26+((21.448-G328*(46.815+G328*(0.00059-G328*0.001813))))/60)/60</f>
        <v>23.4367040716005</v>
      </c>
      <c r="R328" s="0" t="n">
        <f aca="false">Q328+0.00256*COS(RADIANS(125.04-1934.136*G328))</f>
        <v>23.4362478872641</v>
      </c>
      <c r="S328" s="0" t="n">
        <f aca="false">DEGREES(ATAN2(COS(RADIANS(P328)),COS(RADIANS(R328))*SIN(RADIANS(P328))))</f>
        <v>-120.987440048093</v>
      </c>
      <c r="T328" s="0" t="n">
        <f aca="false">DEGREES(ASIN(SIN(RADIANS(R328))*SIN(RADIANS(P328))))</f>
        <v>-20.3861915448158</v>
      </c>
      <c r="U328" s="0" t="n">
        <f aca="false">TAN(RADIANS(R328/2))*TAN(RADIANS(R328/2))</f>
        <v>0.0430230374987244</v>
      </c>
      <c r="V328" s="0" t="n">
        <f aca="false">4*DEGREES(U328*SIN(2*RADIANS(I328))-2*K328*SIN(RADIANS(J328))+4*K328*U328*SIN(RADIANS(J328))*COS(2*RADIANS(I328))-0.5*U328*U328*SIN(4*RADIANS(I328))-1.25*K328*K328*SIN(2*RADIANS(J328)))</f>
        <v>13.6228230340677</v>
      </c>
      <c r="W328" s="0" t="n">
        <f aca="false">DEGREES(ACOS(COS(RADIANS(90.833))/(COS(RADIANS($B$2))*COS(RADIANS(T328)))-TAN(RADIANS($B$2))*TAN(RADIANS(T328))))</f>
        <v>81.0607634938446</v>
      </c>
      <c r="X328" s="5" t="n">
        <f aca="false">(720-4*$B$3-V328+$B$4*60)/1440</f>
        <v>0.516834150670786</v>
      </c>
      <c r="Y328" s="5" t="n">
        <f aca="false">(X328*1440-W328*4)/1440</f>
        <v>0.291665363187885</v>
      </c>
      <c r="Z328" s="5" t="n">
        <f aca="false">(X328*1440+W328*4)/1440</f>
        <v>0.742002938153688</v>
      </c>
      <c r="AA328" s="0" t="n">
        <f aca="false">8*W328</f>
        <v>648.486107950757</v>
      </c>
      <c r="AB328" s="0" t="n">
        <f aca="false">MOD(E328*1440+V328+4*$B$3-60*$B$4,1440)</f>
        <v>695.758823034068</v>
      </c>
      <c r="AC328" s="0" t="n">
        <f aca="false">IF(AB328/4&lt;0,AB328/4+180,AB328/4-180)</f>
        <v>-6.06029424148306</v>
      </c>
      <c r="AD328" s="0" t="n">
        <f aca="false">DEGREES(ACOS(SIN(RADIANS($B$2))*SIN(RADIANS(T328))+COS(RADIANS($B$2))*COS(RADIANS(T328))*COS(RADIANS(AC328))))</f>
        <v>45.6660641770038</v>
      </c>
      <c r="AE328" s="0" t="n">
        <f aca="false">90-AD328</f>
        <v>44.3339358229962</v>
      </c>
      <c r="AF328" s="0" t="n">
        <f aca="false">IF(AE328&gt;85,0,IF(AE328&gt;5,58.1/TAN(RADIANS(AE328))-0.07/POWER(TAN(RADIANS(AE328)),3)+0.000086/POWER(TAN(RADIANS(AE328)),5),IF(AE328&gt;-0.575,1735+AE328*(-518.2+AE328*(103.4+AE328*(-12.79+AE328*0.711))),-20.772/TAN(RADIANS(AE328)))))/3600</f>
        <v>0.0164977267190895</v>
      </c>
      <c r="AG328" s="0" t="n">
        <f aca="false">AE328+AF328</f>
        <v>44.3504335497153</v>
      </c>
      <c r="AH328" s="0" t="n">
        <f aca="false">IF(AC328&gt;0,MOD(DEGREES(ACOS(((SIN(RADIANS($B$2))*COS(RADIANS(AD328)))-SIN(RADIANS(T328)))/(COS(RADIANS($B$2))*SIN(RADIANS(AD328)))))+180,360),MOD(540-DEGREES(ACOS(((SIN(RADIANS($B$2))*COS(RADIANS(AD328)))-SIN(RADIANS(T328)))/(COS(RADIANS($B$2))*SIN(RADIANS(AD328))))),360))</f>
        <v>172.047334135424</v>
      </c>
    </row>
    <row r="329" customFormat="false" ht="15" hidden="false" customHeight="false" outlineLevel="0" collapsed="false">
      <c r="D329" s="4" t="n">
        <f aca="false">D328+1</f>
        <v>43793</v>
      </c>
      <c r="E329" s="5" t="n">
        <f aca="false">$B$5</f>
        <v>0.5</v>
      </c>
      <c r="F329" s="6" t="n">
        <f aca="false">D329+2415018.5+E329-$B$4/24</f>
        <v>2458812.25</v>
      </c>
      <c r="G329" s="7" t="n">
        <f aca="false">(F329-2451545)/36525</f>
        <v>0.198966461327858</v>
      </c>
      <c r="I329" s="0" t="n">
        <f aca="false">MOD(280.46646+G329*(36000.76983 + G329*0.0003032),360)</f>
        <v>243.412250156774</v>
      </c>
      <c r="J329" s="0" t="n">
        <f aca="false">357.52911+G329*(35999.05029 - 0.0001537*G329)</f>
        <v>7520.13275128027</v>
      </c>
      <c r="K329" s="0" t="n">
        <f aca="false">0.016708634-G329*(0.000042037+0.0000001267*G329)</f>
        <v>0.0167002650311096</v>
      </c>
      <c r="L329" s="0" t="n">
        <f aca="false">SIN(RADIANS(J329))*(1.914602-G329*(0.004817+0.000014*G329))+SIN(RADIANS(2*J329))*(0.019993-0.000101*G329)+SIN(RADIANS(3*J329))*0.000289</f>
        <v>-1.24657069991075</v>
      </c>
      <c r="M329" s="0" t="n">
        <f aca="false">I329+L329</f>
        <v>242.165679456864</v>
      </c>
      <c r="N329" s="0" t="n">
        <f aca="false">J329+L329</f>
        <v>7518.88618058035</v>
      </c>
      <c r="O329" s="0" t="n">
        <f aca="false">(1.000001018*(1-K329*K329))/(1+K329*COS(RADIANS(N329)))</f>
        <v>0.987299852790196</v>
      </c>
      <c r="P329" s="0" t="n">
        <f aca="false">M329-0.00569-0.00478*SIN(RADIANS(125.04-1934.136*G329))</f>
        <v>242.15528517635</v>
      </c>
      <c r="Q329" s="0" t="n">
        <f aca="false">23+(26+((21.448-G329*(46.815+G329*(0.00059-G329*0.001813))))/60)/60</f>
        <v>23.4367037155657</v>
      </c>
      <c r="R329" s="0" t="n">
        <f aca="false">Q329+0.00256*COS(RADIANS(125.04-1934.136*G329))</f>
        <v>23.4362498595522</v>
      </c>
      <c r="S329" s="0" t="n">
        <f aca="false">DEGREES(ATAN2(COS(RADIANS(P329)),COS(RADIANS(R329))*SIN(RADIANS(P329))))</f>
        <v>-119.930506285059</v>
      </c>
      <c r="T329" s="0" t="n">
        <f aca="false">DEGREES(ASIN(SIN(RADIANS(R329))*SIN(RADIANS(P329))))</f>
        <v>-20.5899928858008</v>
      </c>
      <c r="U329" s="0" t="n">
        <f aca="false">TAN(RADIANS(R329/2))*TAN(RADIANS(R329/2))</f>
        <v>0.0430230449459099</v>
      </c>
      <c r="V329" s="0" t="n">
        <f aca="false">4*DEGREES(U329*SIN(2*RADIANS(I329))-2*K329*SIN(RADIANS(J329))+4*K329*U329*SIN(RADIANS(J329))*COS(2*RADIANS(I329))-0.5*U329*U329*SIN(4*RADIANS(I329))-1.25*K329*K329*SIN(2*RADIANS(J329)))</f>
        <v>13.3348532932095</v>
      </c>
      <c r="W329" s="0" t="n">
        <f aca="false">DEGREES(ACOS(COS(RADIANS(90.833))/(COS(RADIANS($B$2))*COS(RADIANS(T329)))-TAN(RADIANS($B$2))*TAN(RADIANS(T329))))</f>
        <v>80.9529416584209</v>
      </c>
      <c r="X329" s="5" t="n">
        <f aca="false">(720-4*$B$3-V329+$B$4*60)/1440</f>
        <v>0.517034129657493</v>
      </c>
      <c r="Y329" s="5" t="n">
        <f aca="false">(X329*1440-W329*4)/1440</f>
        <v>0.292164847272991</v>
      </c>
      <c r="Z329" s="5" t="n">
        <f aca="false">(X329*1440+W329*4)/1440</f>
        <v>0.741903412041996</v>
      </c>
      <c r="AA329" s="0" t="n">
        <f aca="false">8*W329</f>
        <v>647.623533267367</v>
      </c>
      <c r="AB329" s="0" t="n">
        <f aca="false">MOD(E329*1440+V329+4*$B$3-60*$B$4,1440)</f>
        <v>695.47085329321</v>
      </c>
      <c r="AC329" s="0" t="n">
        <f aca="false">IF(AB329/4&lt;0,AB329/4+180,AB329/4-180)</f>
        <v>-6.13228667669762</v>
      </c>
      <c r="AD329" s="0" t="n">
        <f aca="false">DEGREES(ACOS(SIN(RADIANS($B$2))*SIN(RADIANS(T329))+COS(RADIANS($B$2))*COS(RADIANS(T329))*COS(RADIANS(AC329))))</f>
        <v>45.8770814501436</v>
      </c>
      <c r="AE329" s="0" t="n">
        <f aca="false">90-AD329</f>
        <v>44.1229185498564</v>
      </c>
      <c r="AF329" s="0" t="n">
        <f aca="false">IF(AE329&gt;85,0,IF(AE329&gt;5,58.1/TAN(RADIANS(AE329))-0.07/POWER(TAN(RADIANS(AE329)),3)+0.000086/POWER(TAN(RADIANS(AE329)),5),IF(AE329&gt;-0.575,1735+AE329*(-518.2+AE329*(103.4+AE329*(-12.79+AE329*0.711))),-20.772/TAN(RADIANS(AE329)))))/3600</f>
        <v>0.0166194295296441</v>
      </c>
      <c r="AG329" s="0" t="n">
        <f aca="false">AE329+AF329</f>
        <v>44.1395379793861</v>
      </c>
      <c r="AH329" s="0" t="n">
        <f aca="false">IF(AC329&gt;0,MOD(DEGREES(ACOS(((SIN(RADIANS($B$2))*COS(RADIANS(AD329)))-SIN(RADIANS(T329)))/(COS(RADIANS($B$2))*SIN(RADIANS(AD329)))))+180,360),MOD(540-DEGREES(ACOS(((SIN(RADIANS($B$2))*COS(RADIANS(AD329)))-SIN(RADIANS(T329)))/(COS(RADIANS($B$2))*SIN(RADIANS(AD329))))),360))</f>
        <v>171.992308932232</v>
      </c>
    </row>
    <row r="330" customFormat="false" ht="15" hidden="false" customHeight="false" outlineLevel="0" collapsed="false">
      <c r="D330" s="4" t="n">
        <f aca="false">D329+1</f>
        <v>43794</v>
      </c>
      <c r="E330" s="5" t="n">
        <f aca="false">$B$5</f>
        <v>0.5</v>
      </c>
      <c r="F330" s="6" t="n">
        <f aca="false">D330+2415018.5+E330-$B$4/24</f>
        <v>2458813.25</v>
      </c>
      <c r="G330" s="7" t="n">
        <f aca="false">(F330-2451545)/36525</f>
        <v>0.198993839835729</v>
      </c>
      <c r="I330" s="0" t="n">
        <f aca="false">MOD(280.46646+G330*(36000.76983 + G330*0.0003032),360)</f>
        <v>244.397897520243</v>
      </c>
      <c r="J330" s="0" t="n">
        <f aca="false">357.52911+G330*(35999.05029 - 0.0001537*G330)</f>
        <v>7521.11835156032</v>
      </c>
      <c r="K330" s="0" t="n">
        <f aca="false">0.016708634-G330*(0.000042037+0.0000001267*G330)</f>
        <v>0.0167002638788188</v>
      </c>
      <c r="L330" s="0" t="n">
        <f aca="false">SIN(RADIANS(J330))*(1.914602-G330*(0.004817+0.000014*G330))+SIN(RADIANS(2*J330))*(0.019993-0.000101*G330)+SIN(RADIANS(3*J330))*0.000289</f>
        <v>-1.2209974039672</v>
      </c>
      <c r="M330" s="0" t="n">
        <f aca="false">I330+L330</f>
        <v>243.176900116275</v>
      </c>
      <c r="N330" s="0" t="n">
        <f aca="false">J330+L330</f>
        <v>7519.89735415635</v>
      </c>
      <c r="O330" s="0" t="n">
        <f aca="false">(1.000001018*(1-K330*K330))/(1+K330*COS(RADIANS(N330)))</f>
        <v>0.987112845545289</v>
      </c>
      <c r="P330" s="0" t="n">
        <f aca="false">M330-0.00569-0.00478*SIN(RADIANS(125.04-1934.136*G330))</f>
        <v>243.166505054558</v>
      </c>
      <c r="Q330" s="0" t="n">
        <f aca="false">23+(26+((21.448-G330*(46.815+G330*(0.00059-G330*0.001813))))/60)/60</f>
        <v>23.4367033595309</v>
      </c>
      <c r="R330" s="0" t="n">
        <f aca="false">Q330+0.00256*COS(RADIANS(125.04-1934.136*G330))</f>
        <v>23.4362518322279</v>
      </c>
      <c r="S330" s="0" t="n">
        <f aca="false">DEGREES(ATAN2(COS(RADIANS(P330)),COS(RADIANS(R330))*SIN(RADIANS(P330))))</f>
        <v>-118.87038275536</v>
      </c>
      <c r="T330" s="0" t="n">
        <f aca="false">DEGREES(ASIN(SIN(RADIANS(R330))*SIN(RADIANS(P330))))</f>
        <v>-20.7874329529421</v>
      </c>
      <c r="U330" s="0" t="n">
        <f aca="false">TAN(RADIANS(R330/2))*TAN(RADIANS(R330/2))</f>
        <v>0.0430230523945601</v>
      </c>
      <c r="V330" s="0" t="n">
        <f aca="false">4*DEGREES(U330*SIN(2*RADIANS(I330))-2*K330*SIN(RADIANS(J330))+4*K330*U330*SIN(RADIANS(J330))*COS(2*RADIANS(I330))-0.5*U330*U330*SIN(4*RADIANS(I330))-1.25*K330*K330*SIN(2*RADIANS(J330)))</f>
        <v>13.0341797887652</v>
      </c>
      <c r="W330" s="0" t="n">
        <f aca="false">DEGREES(ACOS(COS(RADIANS(90.833))/(COS(RADIANS($B$2))*COS(RADIANS(T330)))-TAN(RADIANS($B$2))*TAN(RADIANS(T330))))</f>
        <v>80.8481912056356</v>
      </c>
      <c r="X330" s="5" t="n">
        <f aca="false">(720-4*$B$3-V330+$B$4*60)/1440</f>
        <v>0.517242930702246</v>
      </c>
      <c r="Y330" s="5" t="n">
        <f aca="false">(X330*1440-W330*4)/1440</f>
        <v>0.292664621797703</v>
      </c>
      <c r="Z330" s="5" t="n">
        <f aca="false">(X330*1440+W330*4)/1440</f>
        <v>0.74182123960679</v>
      </c>
      <c r="AA330" s="0" t="n">
        <f aca="false">8*W330</f>
        <v>646.785529645085</v>
      </c>
      <c r="AB330" s="0" t="n">
        <f aca="false">MOD(E330*1440+V330+4*$B$3-60*$B$4,1440)</f>
        <v>695.170179788765</v>
      </c>
      <c r="AC330" s="0" t="n">
        <f aca="false">IF(AB330/4&lt;0,AB330/4+180,AB330/4-180)</f>
        <v>-6.20745505280871</v>
      </c>
      <c r="AD330" s="0" t="n">
        <f aca="false">DEGREES(ACOS(SIN(RADIANS($B$2))*SIN(RADIANS(T330))+COS(RADIANS($B$2))*COS(RADIANS(T330))*COS(RADIANS(AC330))))</f>
        <v>46.0822320978828</v>
      </c>
      <c r="AE330" s="0" t="n">
        <f aca="false">90-AD330</f>
        <v>43.9177679021172</v>
      </c>
      <c r="AF330" s="0" t="n">
        <f aca="false">IF(AE330&gt;85,0,IF(AE330&gt;5,58.1/TAN(RADIANS(AE330))-0.07/POWER(TAN(RADIANS(AE330)),3)+0.000086/POWER(TAN(RADIANS(AE330)),5),IF(AE330&gt;-0.575,1735+AE330*(-518.2+AE330*(103.4+AE330*(-12.79+AE330*0.711))),-20.772/TAN(RADIANS(AE330)))))/3600</f>
        <v>0.0167386315427474</v>
      </c>
      <c r="AG330" s="0" t="n">
        <f aca="false">AE330+AF330</f>
        <v>43.9345065336599</v>
      </c>
      <c r="AH330" s="0" t="n">
        <f aca="false">IF(AC330&gt;0,MOD(DEGREES(ACOS(((SIN(RADIANS($B$2))*COS(RADIANS(AD330)))-SIN(RADIANS(T330)))/(COS(RADIANS($B$2))*SIN(RADIANS(AD330)))))+180,360),MOD(540-DEGREES(ACOS(((SIN(RADIANS($B$2))*COS(RADIANS(AD330)))-SIN(RADIANS(T330)))/(COS(RADIANS($B$2))*SIN(RADIANS(AD330))))),360))</f>
        <v>171.932643466333</v>
      </c>
    </row>
    <row r="331" customFormat="false" ht="15" hidden="false" customHeight="false" outlineLevel="0" collapsed="false">
      <c r="D331" s="4" t="n">
        <f aca="false">D330+1</f>
        <v>43795</v>
      </c>
      <c r="E331" s="5" t="n">
        <f aca="false">$B$5</f>
        <v>0.5</v>
      </c>
      <c r="F331" s="6" t="n">
        <f aca="false">D331+2415018.5+E331-$B$4/24</f>
        <v>2458814.25</v>
      </c>
      <c r="G331" s="7" t="n">
        <f aca="false">(F331-2451545)/36525</f>
        <v>0.1990212183436</v>
      </c>
      <c r="I331" s="0" t="n">
        <f aca="false">MOD(280.46646+G331*(36000.76983 + G331*0.0003032),360)</f>
        <v>245.383544883711</v>
      </c>
      <c r="J331" s="0" t="n">
        <f aca="false">357.52911+G331*(35999.05029 - 0.0001537*G331)</f>
        <v>7522.10395184037</v>
      </c>
      <c r="K331" s="0" t="n">
        <f aca="false">0.016708634-G331*(0.000042037+0.0000001267*G331)</f>
        <v>0.0167002627265278</v>
      </c>
      <c r="L331" s="0" t="n">
        <f aca="false">SIN(RADIANS(J331))*(1.914602-G331*(0.004817+0.000014*G331))+SIN(RADIANS(2*J331))*(0.019993-0.000101*G331)+SIN(RADIANS(3*J331))*0.000289</f>
        <v>-1.19504488110884</v>
      </c>
      <c r="M331" s="0" t="n">
        <f aca="false">I331+L331</f>
        <v>244.188500002602</v>
      </c>
      <c r="N331" s="0" t="n">
        <f aca="false">J331+L331</f>
        <v>7520.90890695926</v>
      </c>
      <c r="O331" s="0" t="n">
        <f aca="false">(1.000001018*(1-K331*K331))/(1+K331*COS(RADIANS(N331)))</f>
        <v>0.986929717479112</v>
      </c>
      <c r="P331" s="0" t="n">
        <f aca="false">M331-0.00569-0.00478*SIN(RADIANS(125.04-1934.136*G331))</f>
        <v>244.178104163699</v>
      </c>
      <c r="Q331" s="0" t="n">
        <f aca="false">23+(26+((21.448-G331*(46.815+G331*(0.00059-G331*0.001813))))/60)/60</f>
        <v>23.436703003496</v>
      </c>
      <c r="R331" s="0" t="n">
        <f aca="false">Q331+0.00256*COS(RADIANS(125.04-1934.136*G331))</f>
        <v>23.4362538052894</v>
      </c>
      <c r="S331" s="0" t="n">
        <f aca="false">DEGREES(ATAN2(COS(RADIANS(P331)),COS(RADIANS(R331))*SIN(RADIANS(P331))))</f>
        <v>-117.807129014539</v>
      </c>
      <c r="T331" s="0" t="n">
        <f aca="false">DEGREES(ASIN(SIN(RADIANS(R331))*SIN(RADIANS(P331))))</f>
        <v>-20.978418424268</v>
      </c>
      <c r="U331" s="0" t="n">
        <f aca="false">TAN(RADIANS(R331/2))*TAN(RADIANS(R331/2))</f>
        <v>0.0430230598446672</v>
      </c>
      <c r="V331" s="0" t="n">
        <f aca="false">4*DEGREES(U331*SIN(2*RADIANS(I331))-2*K331*SIN(RADIANS(J331))+4*K331*U331*SIN(RADIANS(J331))*COS(2*RADIANS(I331))-0.5*U331*U331*SIN(4*RADIANS(I331))-1.25*K331*K331*SIN(2*RADIANS(J331)))</f>
        <v>12.7210593959616</v>
      </c>
      <c r="W331" s="0" t="n">
        <f aca="false">DEGREES(ACOS(COS(RADIANS(90.833))/(COS(RADIANS($B$2))*COS(RADIANS(T331)))-TAN(RADIANS($B$2))*TAN(RADIANS(T331))))</f>
        <v>80.7465859092281</v>
      </c>
      <c r="X331" s="5" t="n">
        <f aca="false">(720-4*$B$3-V331+$B$4*60)/1440</f>
        <v>0.517460375419471</v>
      </c>
      <c r="Y331" s="5" t="n">
        <f aca="false">(X331*1440-W331*4)/1440</f>
        <v>0.293164303449393</v>
      </c>
      <c r="Z331" s="5" t="n">
        <f aca="false">(X331*1440+W331*4)/1440</f>
        <v>0.741756447389549</v>
      </c>
      <c r="AA331" s="0" t="n">
        <f aca="false">8*W331</f>
        <v>645.972687273824</v>
      </c>
      <c r="AB331" s="0" t="n">
        <f aca="false">MOD(E331*1440+V331+4*$B$3-60*$B$4,1440)</f>
        <v>694.857059395962</v>
      </c>
      <c r="AC331" s="0" t="n">
        <f aca="false">IF(AB331/4&lt;0,AB331/4+180,AB331/4-180)</f>
        <v>-6.28573515100959</v>
      </c>
      <c r="AD331" s="0" t="n">
        <f aca="false">DEGREES(ACOS(SIN(RADIANS($B$2))*SIN(RADIANS(T331))+COS(RADIANS($B$2))*COS(RADIANS(T331))*COS(RADIANS(AC331))))</f>
        <v>46.2814265261589</v>
      </c>
      <c r="AE331" s="0" t="n">
        <f aca="false">90-AD331</f>
        <v>43.7185734738411</v>
      </c>
      <c r="AF331" s="0" t="n">
        <f aca="false">IF(AE331&gt;85,0,IF(AE331&gt;5,58.1/TAN(RADIANS(AE331))-0.07/POWER(TAN(RADIANS(AE331)),3)+0.000086/POWER(TAN(RADIANS(AE331)),5),IF(AE331&gt;-0.575,1735+AE331*(-518.2+AE331*(103.4+AE331*(-12.79+AE331*0.711))),-20.772/TAN(RADIANS(AE331)))))/3600</f>
        <v>0.0168552176080303</v>
      </c>
      <c r="AG331" s="0" t="n">
        <f aca="false">AE331+AF331</f>
        <v>43.7354286914492</v>
      </c>
      <c r="AH331" s="0" t="n">
        <f aca="false">IF(AC331&gt;0,MOD(DEGREES(ACOS(((SIN(RADIANS($B$2))*COS(RADIANS(AD331)))-SIN(RADIANS(T331)))/(COS(RADIANS($B$2))*SIN(RADIANS(AD331)))))+180,360),MOD(540-DEGREES(ACOS(((SIN(RADIANS($B$2))*COS(RADIANS(AD331)))-SIN(RADIANS(T331)))/(COS(RADIANS($B$2))*SIN(RADIANS(AD331))))),360))</f>
        <v>171.868437832737</v>
      </c>
    </row>
    <row r="332" customFormat="false" ht="15" hidden="false" customHeight="false" outlineLevel="0" collapsed="false">
      <c r="D332" s="4" t="n">
        <f aca="false">D331+1</f>
        <v>43796</v>
      </c>
      <c r="E332" s="5" t="n">
        <f aca="false">$B$5</f>
        <v>0.5</v>
      </c>
      <c r="F332" s="6" t="n">
        <f aca="false">D332+2415018.5+E332-$B$4/24</f>
        <v>2458815.25</v>
      </c>
      <c r="G332" s="7" t="n">
        <f aca="false">(F332-2451545)/36525</f>
        <v>0.199048596851472</v>
      </c>
      <c r="I332" s="0" t="n">
        <f aca="false">MOD(280.46646+G332*(36000.76983 + G332*0.0003032),360)</f>
        <v>246.369192247179</v>
      </c>
      <c r="J332" s="0" t="n">
        <f aca="false">357.52911+G332*(35999.05029 - 0.0001537*G332)</f>
        <v>7523.08955212041</v>
      </c>
      <c r="K332" s="0" t="n">
        <f aca="false">0.016708634-G332*(0.000042037+0.0000001267*G332)</f>
        <v>0.0167002615742366</v>
      </c>
      <c r="L332" s="0" t="n">
        <f aca="false">SIN(RADIANS(J332))*(1.914602-G332*(0.004817+0.000014*G332))+SIN(RADIANS(2*J332))*(0.019993-0.000101*G332)+SIN(RADIANS(3*J332))*0.000289</f>
        <v>-1.16872093524865</v>
      </c>
      <c r="M332" s="0" t="n">
        <f aca="false">I332+L332</f>
        <v>245.20047131193</v>
      </c>
      <c r="N332" s="0" t="n">
        <f aca="false">J332+L332</f>
        <v>7521.92083118517</v>
      </c>
      <c r="O332" s="0" t="n">
        <f aca="false">(1.000001018*(1-K332*K332))/(1+K332*COS(RADIANS(N332)))</f>
        <v>0.986750527120003</v>
      </c>
      <c r="P332" s="0" t="n">
        <f aca="false">M332-0.00569-0.00478*SIN(RADIANS(125.04-1934.136*G332))</f>
        <v>245.190074699862</v>
      </c>
      <c r="Q332" s="0" t="n">
        <f aca="false">23+(26+((21.448-G332*(46.815+G332*(0.00059-G332*0.001813))))/60)/60</f>
        <v>23.4367026474612</v>
      </c>
      <c r="R332" s="0" t="n">
        <f aca="false">Q332+0.00256*COS(RADIANS(125.04-1934.136*G332))</f>
        <v>23.4362557787345</v>
      </c>
      <c r="S332" s="0" t="n">
        <f aca="false">DEGREES(ATAN2(COS(RADIANS(P332)),COS(RADIANS(R332))*SIN(RADIANS(P332))))</f>
        <v>-116.740809360612</v>
      </c>
      <c r="T332" s="0" t="n">
        <f aca="false">DEGREES(ASIN(SIN(RADIANS(R332))*SIN(RADIANS(P332))))</f>
        <v>-21.1628580373787</v>
      </c>
      <c r="U332" s="0" t="n">
        <f aca="false">TAN(RADIANS(R332/2))*TAN(RADIANS(R332/2))</f>
        <v>0.0430230672962238</v>
      </c>
      <c r="V332" s="0" t="n">
        <f aca="false">4*DEGREES(U332*SIN(2*RADIANS(I332))-2*K332*SIN(RADIANS(J332))+4*K332*U332*SIN(RADIANS(J332))*COS(2*RADIANS(I332))-0.5*U332*U332*SIN(4*RADIANS(I332))-1.25*K332*K332*SIN(2*RADIANS(J332)))</f>
        <v>12.3957672561172</v>
      </c>
      <c r="W332" s="0" t="n">
        <f aca="false">DEGREES(ACOS(COS(RADIANS(90.833))/(COS(RADIANS($B$2))*COS(RADIANS(T332)))-TAN(RADIANS($B$2))*TAN(RADIANS(T332))))</f>
        <v>80.6481987920925</v>
      </c>
      <c r="X332" s="5" t="n">
        <f aca="false">(720-4*$B$3-V332+$B$4*60)/1440</f>
        <v>0.517686272738807</v>
      </c>
      <c r="Y332" s="5" t="n">
        <f aca="false">(X332*1440-W332*4)/1440</f>
        <v>0.293663498316328</v>
      </c>
      <c r="Z332" s="5" t="n">
        <f aca="false">(X332*1440+W332*4)/1440</f>
        <v>0.741709047161287</v>
      </c>
      <c r="AA332" s="0" t="n">
        <f aca="false">8*W332</f>
        <v>645.18559033674</v>
      </c>
      <c r="AB332" s="0" t="n">
        <f aca="false">MOD(E332*1440+V332+4*$B$3-60*$B$4,1440)</f>
        <v>694.531767256117</v>
      </c>
      <c r="AC332" s="0" t="n">
        <f aca="false">IF(AB332/4&lt;0,AB332/4+180,AB332/4-180)</f>
        <v>-6.36705818597068</v>
      </c>
      <c r="AD332" s="0" t="n">
        <f aca="false">DEGREES(ACOS(SIN(RADIANS($B$2))*SIN(RADIANS(T332))+COS(RADIANS($B$2))*COS(RADIANS(T332))*COS(RADIANS(AC332))))</f>
        <v>46.4745772136457</v>
      </c>
      <c r="AE332" s="0" t="n">
        <f aca="false">90-AD332</f>
        <v>43.5254227863543</v>
      </c>
      <c r="AF332" s="0" t="n">
        <f aca="false">IF(AE332&gt;85,0,IF(AE332&gt;5,58.1/TAN(RADIANS(AE332))-0.07/POWER(TAN(RADIANS(AE332)),3)+0.000086/POWER(TAN(RADIANS(AE332)),5),IF(AE332&gt;-0.575,1735+AE332*(-518.2+AE332*(103.4+AE332*(-12.79+AE332*0.711))),-20.772/TAN(RADIANS(AE332)))))/3600</f>
        <v>0.0169690725702</v>
      </c>
      <c r="AG332" s="0" t="n">
        <f aca="false">AE332+AF332</f>
        <v>43.5423918589246</v>
      </c>
      <c r="AH332" s="0" t="n">
        <f aca="false">IF(AC332&gt;0,MOD(DEGREES(ACOS(((SIN(RADIANS($B$2))*COS(RADIANS(AD332)))-SIN(RADIANS(T332)))/(COS(RADIANS($B$2))*SIN(RADIANS(AD332)))))+180,360),MOD(540-DEGREES(ACOS(((SIN(RADIANS($B$2))*COS(RADIANS(AD332)))-SIN(RADIANS(T332)))/(COS(RADIANS($B$2))*SIN(RADIANS(AD332))))),360))</f>
        <v>171.799792065986</v>
      </c>
    </row>
    <row r="333" customFormat="false" ht="15" hidden="false" customHeight="false" outlineLevel="0" collapsed="false">
      <c r="D333" s="4" t="n">
        <f aca="false">D332+1</f>
        <v>43797</v>
      </c>
      <c r="E333" s="5" t="n">
        <f aca="false">$B$5</f>
        <v>0.5</v>
      </c>
      <c r="F333" s="6" t="n">
        <f aca="false">D333+2415018.5+E333-$B$4/24</f>
        <v>2458816.25</v>
      </c>
      <c r="G333" s="7" t="n">
        <f aca="false">(F333-2451545)/36525</f>
        <v>0.199075975359343</v>
      </c>
      <c r="I333" s="0" t="n">
        <f aca="false">MOD(280.46646+G333*(36000.76983 + G333*0.0003032),360)</f>
        <v>247.354839610648</v>
      </c>
      <c r="J333" s="0" t="n">
        <f aca="false">357.52911+G333*(35999.05029 - 0.0001537*G333)</f>
        <v>7524.07515240046</v>
      </c>
      <c r="K333" s="0" t="n">
        <f aca="false">0.016708634-G333*(0.000042037+0.0000001267*G333)</f>
        <v>0.0167002604219452</v>
      </c>
      <c r="L333" s="0" t="n">
        <f aca="false">SIN(RADIANS(J333))*(1.914602-G333*(0.004817+0.000014*G333))+SIN(RADIANS(2*J333))*(0.019993-0.000101*G333)+SIN(RADIANS(3*J333))*0.000289</f>
        <v>-1.14203350221007</v>
      </c>
      <c r="M333" s="0" t="n">
        <f aca="false">I333+L333</f>
        <v>246.212806108438</v>
      </c>
      <c r="N333" s="0" t="n">
        <f aca="false">J333+L333</f>
        <v>7522.93311889825</v>
      </c>
      <c r="O333" s="0" t="n">
        <f aca="false">(1.000001018*(1-K333*K333))/(1+K333*COS(RADIANS(N333)))</f>
        <v>0.986575331800061</v>
      </c>
      <c r="P333" s="0" t="n">
        <f aca="false">M333-0.00569-0.00478*SIN(RADIANS(125.04-1934.136*G333))</f>
        <v>246.202408727224</v>
      </c>
      <c r="Q333" s="0" t="n">
        <f aca="false">23+(26+((21.448-G333*(46.815+G333*(0.00059-G333*0.001813))))/60)/60</f>
        <v>23.4367022914264</v>
      </c>
      <c r="R333" s="0" t="n">
        <f aca="false">Q333+0.00256*COS(RADIANS(125.04-1934.136*G333))</f>
        <v>23.4362577525614</v>
      </c>
      <c r="S333" s="0" t="n">
        <f aca="false">DEGREES(ATAN2(COS(RADIANS(P333)),COS(RADIANS(R333))*SIN(RADIANS(P333))))</f>
        <v>-115.671492808809</v>
      </c>
      <c r="T333" s="0" t="n">
        <f aca="false">DEGREES(ASIN(SIN(RADIANS(R333))*SIN(RADIANS(P333))))</f>
        <v>-21.3406627060396</v>
      </c>
      <c r="U333" s="0" t="n">
        <f aca="false">TAN(RADIANS(R333/2))*TAN(RADIANS(R333/2))</f>
        <v>0.0430230747492225</v>
      </c>
      <c r="V333" s="0" t="n">
        <f aca="false">4*DEGREES(U333*SIN(2*RADIANS(I333))-2*K333*SIN(RADIANS(J333))+4*K333*U333*SIN(RADIANS(J333))*COS(2*RADIANS(I333))-0.5*U333*U333*SIN(4*RADIANS(I333))-1.25*K333*K333*SIN(2*RADIANS(J333)))</f>
        <v>12.0585965194286</v>
      </c>
      <c r="W333" s="0" t="n">
        <f aca="false">DEGREES(ACOS(COS(RADIANS(90.833))/(COS(RADIANS($B$2))*COS(RADIANS(T333)))-TAN(RADIANS($B$2))*TAN(RADIANS(T333))))</f>
        <v>80.5531019686397</v>
      </c>
      <c r="X333" s="5" t="n">
        <f aca="false">(720-4*$B$3-V333+$B$4*60)/1440</f>
        <v>0.51792041908373</v>
      </c>
      <c r="Y333" s="5" t="n">
        <f aca="false">(X333*1440-W333*4)/1440</f>
        <v>0.294161802504175</v>
      </c>
      <c r="Z333" s="5" t="n">
        <f aca="false">(X333*1440+W333*4)/1440</f>
        <v>0.741679035663285</v>
      </c>
      <c r="AA333" s="0" t="n">
        <f aca="false">8*W333</f>
        <v>644.424815749118</v>
      </c>
      <c r="AB333" s="0" t="n">
        <f aca="false">MOD(E333*1440+V333+4*$B$3-60*$B$4,1440)</f>
        <v>694.194596519429</v>
      </c>
      <c r="AC333" s="0" t="n">
        <f aca="false">IF(AB333/4&lt;0,AB333/4+180,AB333/4-180)</f>
        <v>-6.45135087014285</v>
      </c>
      <c r="AD333" s="0" t="n">
        <f aca="false">DEGREES(ACOS(SIN(RADIANS($B$2))*SIN(RADIANS(T333))+COS(RADIANS($B$2))*COS(RADIANS(T333))*COS(RADIANS(AC333))))</f>
        <v>46.6615987737127</v>
      </c>
      <c r="AE333" s="0" t="n">
        <f aca="false">90-AD333</f>
        <v>43.3384012262873</v>
      </c>
      <c r="AF333" s="0" t="n">
        <f aca="false">IF(AE333&gt;85,0,IF(AE333&gt;5,58.1/TAN(RADIANS(AE333))-0.07/POWER(TAN(RADIANS(AE333)),3)+0.000086/POWER(TAN(RADIANS(AE333)),5),IF(AE333&gt;-0.575,1735+AE333*(-518.2+AE333*(103.4+AE333*(-12.79+AE333*0.711))),-20.772/TAN(RADIANS(AE333)))))/3600</f>
        <v>0.0170800815110637</v>
      </c>
      <c r="AG333" s="0" t="n">
        <f aca="false">AE333+AF333</f>
        <v>43.3554813077984</v>
      </c>
      <c r="AH333" s="0" t="n">
        <f aca="false">IF(AC333&gt;0,MOD(DEGREES(ACOS(((SIN(RADIANS($B$2))*COS(RADIANS(AD333)))-SIN(RADIANS(T333)))/(COS(RADIANS($B$2))*SIN(RADIANS(AD333)))))+180,360),MOD(540-DEGREES(ACOS(((SIN(RADIANS($B$2))*COS(RADIANS(AD333)))-SIN(RADIANS(T333)))/(COS(RADIANS($B$2))*SIN(RADIANS(AD333))))),360))</f>
        <v>171.726806112592</v>
      </c>
    </row>
    <row r="334" customFormat="false" ht="15" hidden="false" customHeight="false" outlineLevel="0" collapsed="false">
      <c r="D334" s="4" t="n">
        <f aca="false">D333+1</f>
        <v>43798</v>
      </c>
      <c r="E334" s="5" t="n">
        <f aca="false">$B$5</f>
        <v>0.5</v>
      </c>
      <c r="F334" s="6" t="n">
        <f aca="false">D334+2415018.5+E334-$B$4/24</f>
        <v>2458817.25</v>
      </c>
      <c r="G334" s="7" t="n">
        <f aca="false">(F334-2451545)/36525</f>
        <v>0.199103353867214</v>
      </c>
      <c r="I334" s="0" t="n">
        <f aca="false">MOD(280.46646+G334*(36000.76983 + G334*0.0003032),360)</f>
        <v>248.340486974118</v>
      </c>
      <c r="J334" s="0" t="n">
        <f aca="false">357.52911+G334*(35999.05029 - 0.0001537*G334)</f>
        <v>7525.06075268051</v>
      </c>
      <c r="K334" s="0" t="n">
        <f aca="false">0.016708634-G334*(0.000042037+0.0000001267*G334)</f>
        <v>0.0167002592696536</v>
      </c>
      <c r="L334" s="0" t="n">
        <f aca="false">SIN(RADIANS(J334))*(1.914602-G334*(0.004817+0.000014*G334))+SIN(RADIANS(2*J334))*(0.019993-0.000101*G334)+SIN(RADIANS(3*J334))*0.000289</f>
        <v>-1.11499064722536</v>
      </c>
      <c r="M334" s="0" t="n">
        <f aca="false">I334+L334</f>
        <v>247.225496326893</v>
      </c>
      <c r="N334" s="0" t="n">
        <f aca="false">J334+L334</f>
        <v>7523.94576203329</v>
      </c>
      <c r="O334" s="0" t="n">
        <f aca="false">(1.000001018*(1-K334*K334))/(1+K334*COS(RADIANS(N334)))</f>
        <v>0.98640418763277</v>
      </c>
      <c r="P334" s="0" t="n">
        <f aca="false">M334-0.00569-0.00478*SIN(RADIANS(125.04-1934.136*G334))</f>
        <v>247.215098180554</v>
      </c>
      <c r="Q334" s="0" t="n">
        <f aca="false">23+(26+((21.448-G334*(46.815+G334*(0.00059-G334*0.001813))))/60)/60</f>
        <v>23.4367019353916</v>
      </c>
      <c r="R334" s="0" t="n">
        <f aca="false">Q334+0.00256*COS(RADIANS(125.04-1934.136*G334))</f>
        <v>23.436259726768</v>
      </c>
      <c r="S334" s="0" t="n">
        <f aca="false">DEGREES(ATAN2(COS(RADIANS(P334)),COS(RADIANS(R334))*SIN(RADIANS(P334))))</f>
        <v>-114.599253054359</v>
      </c>
      <c r="T334" s="0" t="n">
        <f aca="false">DEGREES(ASIN(SIN(RADIANS(R334))*SIN(RADIANS(P334))))</f>
        <v>-21.5117456369098</v>
      </c>
      <c r="U334" s="0" t="n">
        <f aca="false">TAN(RADIANS(R334/2))*TAN(RADIANS(R334/2))</f>
        <v>0.0430230822036555</v>
      </c>
      <c r="V334" s="0" t="n">
        <f aca="false">4*DEGREES(U334*SIN(2*RADIANS(I334))-2*K334*SIN(RADIANS(J334))+4*K334*U334*SIN(RADIANS(J334))*COS(2*RADIANS(I334))-0.5*U334*U334*SIN(4*RADIANS(I334))-1.25*K334*K334*SIN(2*RADIANS(J334)))</f>
        <v>11.7098580466696</v>
      </c>
      <c r="W334" s="0" t="n">
        <f aca="false">DEGREES(ACOS(COS(RADIANS(90.833))/(COS(RADIANS($B$2))*COS(RADIANS(T334)))-TAN(RADIANS($B$2))*TAN(RADIANS(T334))))</f>
        <v>80.4613664838849</v>
      </c>
      <c r="X334" s="5" t="n">
        <f aca="false">(720-4*$B$3-V334+$B$4*60)/1440</f>
        <v>0.518162598578702</v>
      </c>
      <c r="Y334" s="5" t="n">
        <f aca="false">(X334*1440-W334*4)/1440</f>
        <v>0.294658802790132</v>
      </c>
      <c r="Z334" s="5" t="n">
        <f aca="false">(X334*1440+W334*4)/1440</f>
        <v>0.741666394367271</v>
      </c>
      <c r="AA334" s="0" t="n">
        <f aca="false">8*W334</f>
        <v>643.690931871079</v>
      </c>
      <c r="AB334" s="0" t="n">
        <f aca="false">MOD(E334*1440+V334+4*$B$3-60*$B$4,1440)</f>
        <v>693.84585804667</v>
      </c>
      <c r="AC334" s="0" t="n">
        <f aca="false">IF(AB334/4&lt;0,AB334/4+180,AB334/4-180)</f>
        <v>-6.53853548833257</v>
      </c>
      <c r="AD334" s="0" t="n">
        <f aca="false">DEGREES(ACOS(SIN(RADIANS($B$2))*SIN(RADIANS(T334))+COS(RADIANS($B$2))*COS(RADIANS(T334))*COS(RADIANS(AC334))))</f>
        <v>46.842408016304</v>
      </c>
      <c r="AE334" s="0" t="n">
        <f aca="false">90-AD334</f>
        <v>43.157591983696</v>
      </c>
      <c r="AF334" s="0" t="n">
        <f aca="false">IF(AE334&gt;85,0,IF(AE334&gt;5,58.1/TAN(RADIANS(AE334))-0.07/POWER(TAN(RADIANS(AE334)),3)+0.000086/POWER(TAN(RADIANS(AE334)),5),IF(AE334&gt;-0.575,1735+AE334*(-518.2+AE334*(103.4+AE334*(-12.79+AE334*0.711))),-20.772/TAN(RADIANS(AE334)))))/3600</f>
        <v>0.0171881300014675</v>
      </c>
      <c r="AG334" s="0" t="n">
        <f aca="false">AE334+AF334</f>
        <v>43.1747801136974</v>
      </c>
      <c r="AH334" s="0" t="n">
        <f aca="false">IF(AC334&gt;0,MOD(DEGREES(ACOS(((SIN(RADIANS($B$2))*COS(RADIANS(AD334)))-SIN(RADIANS(T334)))/(COS(RADIANS($B$2))*SIN(RADIANS(AD334)))))+180,360),MOD(540-DEGREES(ACOS(((SIN(RADIANS($B$2))*COS(RADIANS(AD334)))-SIN(RADIANS(T334)))/(COS(RADIANS($B$2))*SIN(RADIANS(AD334))))),360))</f>
        <v>171.649579802992</v>
      </c>
    </row>
    <row r="335" customFormat="false" ht="15" hidden="false" customHeight="false" outlineLevel="0" collapsed="false">
      <c r="D335" s="4" t="n">
        <f aca="false">D334+1</f>
        <v>43799</v>
      </c>
      <c r="E335" s="5" t="n">
        <f aca="false">$B$5</f>
        <v>0.5</v>
      </c>
      <c r="F335" s="6" t="n">
        <f aca="false">D335+2415018.5+E335-$B$4/24</f>
        <v>2458818.25</v>
      </c>
      <c r="G335" s="7" t="n">
        <f aca="false">(F335-2451545)/36525</f>
        <v>0.199130732375086</v>
      </c>
      <c r="I335" s="0" t="n">
        <f aca="false">MOD(280.46646+G335*(36000.76983 + G335*0.0003032),360)</f>
        <v>249.326134337587</v>
      </c>
      <c r="J335" s="0" t="n">
        <f aca="false">357.52911+G335*(35999.05029 - 0.0001537*G335)</f>
        <v>7526.04635296056</v>
      </c>
      <c r="K335" s="0" t="n">
        <f aca="false">0.016708634-G335*(0.000042037+0.0000001267*G335)</f>
        <v>0.0167002581173619</v>
      </c>
      <c r="L335" s="0" t="n">
        <f aca="false">SIN(RADIANS(J335))*(1.914602-G335*(0.004817+0.000014*G335))+SIN(RADIANS(2*J335))*(0.019993-0.000101*G335)+SIN(RADIANS(3*J335))*0.000289</f>
        <v>-1.08760056236691</v>
      </c>
      <c r="M335" s="0" t="n">
        <f aca="false">I335+L335</f>
        <v>248.23853377522</v>
      </c>
      <c r="N335" s="0" t="n">
        <f aca="false">J335+L335</f>
        <v>7524.9587523982</v>
      </c>
      <c r="O335" s="0" t="n">
        <f aca="false">(1.000001018*(1-K335*K335))/(1+K335*COS(RADIANS(N335)))</f>
        <v>0.986237149491028</v>
      </c>
      <c r="P335" s="0" t="n">
        <f aca="false">M335-0.00569-0.00478*SIN(RADIANS(125.04-1934.136*G335))</f>
        <v>248.228134867779</v>
      </c>
      <c r="Q335" s="0" t="n">
        <f aca="false">23+(26+((21.448-G335*(46.815+G335*(0.00059-G335*0.001813))))/60)/60</f>
        <v>23.4367015793567</v>
      </c>
      <c r="R335" s="0" t="n">
        <f aca="false">Q335+0.00256*COS(RADIANS(125.04-1934.136*G335))</f>
        <v>23.4362617013523</v>
      </c>
      <c r="S335" s="0" t="n">
        <f aca="false">DEGREES(ATAN2(COS(RADIANS(P335)),COS(RADIANS(R335))*SIN(RADIANS(P335))))</f>
        <v>-113.524168422993</v>
      </c>
      <c r="T335" s="0" t="n">
        <f aca="false">DEGREES(ASIN(SIN(RADIANS(R335))*SIN(RADIANS(P335))))</f>
        <v>-21.6760224460626</v>
      </c>
      <c r="U335" s="0" t="n">
        <f aca="false">TAN(RADIANS(R335/2))*TAN(RADIANS(R335/2))</f>
        <v>0.0430230896595156</v>
      </c>
      <c r="V335" s="0" t="n">
        <f aca="false">4*DEGREES(U335*SIN(2*RADIANS(I335))-2*K335*SIN(RADIANS(J335))+4*K335*U335*SIN(RADIANS(J335))*COS(2*RADIANS(I335))-0.5*U335*U335*SIN(4*RADIANS(I335))-1.25*K335*K335*SIN(2*RADIANS(J335)))</f>
        <v>11.3498800700311</v>
      </c>
      <c r="W335" s="0" t="n">
        <f aca="false">DEGREES(ACOS(COS(RADIANS(90.833))/(COS(RADIANS($B$2))*COS(RADIANS(T335)))-TAN(RADIANS($B$2))*TAN(RADIANS(T335))))</f>
        <v>80.3730621498657</v>
      </c>
      <c r="X335" s="5" t="n">
        <f aca="false">(720-4*$B$3-V335+$B$4*60)/1440</f>
        <v>0.518412583284701</v>
      </c>
      <c r="Y335" s="5" t="n">
        <f aca="false">(X335*1440-W335*4)/1440</f>
        <v>0.295154077312852</v>
      </c>
      <c r="Z335" s="5" t="n">
        <f aca="false">(X335*1440+W335*4)/1440</f>
        <v>0.74167108925655</v>
      </c>
      <c r="AA335" s="0" t="n">
        <f aca="false">8*W335</f>
        <v>642.984497198925</v>
      </c>
      <c r="AB335" s="0" t="n">
        <f aca="false">MOD(E335*1440+V335+4*$B$3-60*$B$4,1440)</f>
        <v>693.485880070031</v>
      </c>
      <c r="AC335" s="0" t="n">
        <f aca="false">IF(AB335/4&lt;0,AB335/4+180,AB335/4-180)</f>
        <v>-6.62852998249224</v>
      </c>
      <c r="AD335" s="0" t="n">
        <f aca="false">DEGREES(ACOS(SIN(RADIANS($B$2))*SIN(RADIANS(T335))+COS(RADIANS($B$2))*COS(RADIANS(T335))*COS(RADIANS(AC335))))</f>
        <v>47.0169240096062</v>
      </c>
      <c r="AE335" s="0" t="n">
        <f aca="false">90-AD335</f>
        <v>42.9830759903938</v>
      </c>
      <c r="AF335" s="0" t="n">
        <f aca="false">IF(AE335&gt;85,0,IF(AE335&gt;5,58.1/TAN(RADIANS(AE335))-0.07/POWER(TAN(RADIANS(AE335)),3)+0.000086/POWER(TAN(RADIANS(AE335)),5),IF(AE335&gt;-0.575,1735+AE335*(-518.2+AE335*(103.4+AE335*(-12.79+AE335*0.711))),-20.772/TAN(RADIANS(AE335)))))/3600</f>
        <v>0.017293104362378</v>
      </c>
      <c r="AG335" s="0" t="n">
        <f aca="false">AE335+AF335</f>
        <v>43.0003690947562</v>
      </c>
      <c r="AH335" s="0" t="n">
        <f aca="false">IF(AC335&gt;0,MOD(DEGREES(ACOS(((SIN(RADIANS($B$2))*COS(RADIANS(AD335)))-SIN(RADIANS(T335)))/(COS(RADIANS($B$2))*SIN(RADIANS(AD335)))))+180,360),MOD(540-DEGREES(ACOS(((SIN(RADIANS($B$2))*COS(RADIANS(AD335)))-SIN(RADIANS(T335)))/(COS(RADIANS($B$2))*SIN(RADIANS(AD335))))),360))</f>
        <v>171.568212823282</v>
      </c>
    </row>
    <row r="336" customFormat="false" ht="15" hidden="false" customHeight="false" outlineLevel="0" collapsed="false">
      <c r="D336" s="4" t="n">
        <f aca="false">D335+1</f>
        <v>43800</v>
      </c>
      <c r="E336" s="5" t="n">
        <f aca="false">$B$5</f>
        <v>0.5</v>
      </c>
      <c r="F336" s="6" t="n">
        <f aca="false">D336+2415018.5+E336-$B$4/24</f>
        <v>2458819.25</v>
      </c>
      <c r="G336" s="7" t="n">
        <f aca="false">(F336-2451545)/36525</f>
        <v>0.199158110882957</v>
      </c>
      <c r="I336" s="0" t="n">
        <f aca="false">MOD(280.46646+G336*(36000.76983 + G336*0.0003032),360)</f>
        <v>250.311781701058</v>
      </c>
      <c r="J336" s="0" t="n">
        <f aca="false">357.52911+G336*(35999.05029 - 0.0001537*G336)</f>
        <v>7527.03195324061</v>
      </c>
      <c r="K336" s="0" t="n">
        <f aca="false">0.016708634-G336*(0.000042037+0.0000001267*G336)</f>
        <v>0.01670025696507</v>
      </c>
      <c r="L336" s="0" t="n">
        <f aca="false">SIN(RADIANS(J336))*(1.914602-G336*(0.004817+0.000014*G336))+SIN(RADIANS(2*J336))*(0.019993-0.000101*G336)+SIN(RADIANS(3*J336))*0.000289</f>
        <v>-1.05987156391272</v>
      </c>
      <c r="M336" s="0" t="n">
        <f aca="false">I336+L336</f>
        <v>249.251910137145</v>
      </c>
      <c r="N336" s="0" t="n">
        <f aca="false">J336+L336</f>
        <v>7525.9720816767</v>
      </c>
      <c r="O336" s="0" t="n">
        <f aca="false">(1.000001018*(1-K336*K336))/(1+K336*COS(RADIANS(N336)))</f>
        <v>0.986074270985574</v>
      </c>
      <c r="P336" s="0" t="n">
        <f aca="false">M336-0.00569-0.00478*SIN(RADIANS(125.04-1934.136*G336))</f>
        <v>249.241510472623</v>
      </c>
      <c r="Q336" s="0" t="n">
        <f aca="false">23+(26+((21.448-G336*(46.815+G336*(0.00059-G336*0.001813))))/60)/60</f>
        <v>23.4367012233219</v>
      </c>
      <c r="R336" s="0" t="n">
        <f aca="false">Q336+0.00256*COS(RADIANS(125.04-1934.136*G336))</f>
        <v>23.4362636763123</v>
      </c>
      <c r="S336" s="0" t="n">
        <f aca="false">DEGREES(ATAN2(COS(RADIANS(P336)),COS(RADIANS(R336))*SIN(RADIANS(P336))))</f>
        <v>-112.446321808871</v>
      </c>
      <c r="T336" s="0" t="n">
        <f aca="false">DEGREES(ASIN(SIN(RADIANS(R336))*SIN(RADIANS(P336))))</f>
        <v>-21.8334112749458</v>
      </c>
      <c r="U336" s="0" t="n">
        <f aca="false">TAN(RADIANS(R336/2))*TAN(RADIANS(R336/2))</f>
        <v>0.0430230971167951</v>
      </c>
      <c r="V336" s="0" t="n">
        <f aca="false">4*DEGREES(U336*SIN(2*RADIANS(I336))-2*K336*SIN(RADIANS(J336))+4*K336*U336*SIN(RADIANS(J336))*COS(2*RADIANS(I336))-0.5*U336*U336*SIN(4*RADIANS(I336))-1.25*K336*K336*SIN(2*RADIANS(J336)))</f>
        <v>10.9790078134619</v>
      </c>
      <c r="W336" s="0" t="n">
        <f aca="false">DEGREES(ACOS(COS(RADIANS(90.833))/(COS(RADIANS($B$2))*COS(RADIANS(T336)))-TAN(RADIANS($B$2))*TAN(RADIANS(T336))))</f>
        <v>80.2882573800318</v>
      </c>
      <c r="X336" s="5" t="n">
        <f aca="false">(720-4*$B$3-V336+$B$4*60)/1440</f>
        <v>0.518670133462874</v>
      </c>
      <c r="Y336" s="5" t="n">
        <f aca="false">(X336*1440-W336*4)/1440</f>
        <v>0.295647196296119</v>
      </c>
      <c r="Z336" s="5" t="n">
        <f aca="false">(X336*1440+W336*4)/1440</f>
        <v>0.741693070629629</v>
      </c>
      <c r="AA336" s="0" t="n">
        <f aca="false">8*W336</f>
        <v>642.306059040255</v>
      </c>
      <c r="AB336" s="0" t="n">
        <f aca="false">MOD(E336*1440+V336+4*$B$3-60*$B$4,1440)</f>
        <v>693.115007813462</v>
      </c>
      <c r="AC336" s="0" t="n">
        <f aca="false">IF(AB336/4&lt;0,AB336/4+180,AB336/4-180)</f>
        <v>-6.72124804663451</v>
      </c>
      <c r="AD336" s="0" t="n">
        <f aca="false">DEGREES(ACOS(SIN(RADIANS($B$2))*SIN(RADIANS(T336))+COS(RADIANS($B$2))*COS(RADIANS(T336))*COS(RADIANS(AC336))))</f>
        <v>47.1850681413626</v>
      </c>
      <c r="AE336" s="0" t="n">
        <f aca="false">90-AD336</f>
        <v>42.8149318586374</v>
      </c>
      <c r="AF336" s="0" t="n">
        <f aca="false">IF(AE336&gt;85,0,IF(AE336&gt;5,58.1/TAN(RADIANS(AE336))-0.07/POWER(TAN(RADIANS(AE336)),3)+0.000086/POWER(TAN(RADIANS(AE336)),5),IF(AE336&gt;-0.575,1735+AE336*(-518.2+AE336*(103.4+AE336*(-12.79+AE336*0.711))),-20.772/TAN(RADIANS(AE336)))))/3600</f>
        <v>0.0173948919342291</v>
      </c>
      <c r="AG336" s="0" t="n">
        <f aca="false">AE336+AF336</f>
        <v>42.8323267505717</v>
      </c>
      <c r="AH336" s="0" t="n">
        <f aca="false">IF(AC336&gt;0,MOD(DEGREES(ACOS(((SIN(RADIANS($B$2))*COS(RADIANS(AD336)))-SIN(RADIANS(T336)))/(COS(RADIANS($B$2))*SIN(RADIANS(AD336)))))+180,360),MOD(540-DEGREES(ACOS(((SIN(RADIANS($B$2))*COS(RADIANS(AD336)))-SIN(RADIANS(T336)))/(COS(RADIANS($B$2))*SIN(RADIANS(AD336))))),360))</f>
        <v>171.482804686954</v>
      </c>
    </row>
    <row r="337" customFormat="false" ht="15" hidden="false" customHeight="false" outlineLevel="0" collapsed="false">
      <c r="D337" s="4" t="n">
        <f aca="false">D336+1</f>
        <v>43801</v>
      </c>
      <c r="E337" s="5" t="n">
        <f aca="false">$B$5</f>
        <v>0.5</v>
      </c>
      <c r="F337" s="6" t="n">
        <f aca="false">D337+2415018.5+E337-$B$4/24</f>
        <v>2458820.25</v>
      </c>
      <c r="G337" s="7" t="n">
        <f aca="false">(F337-2451545)/36525</f>
        <v>0.199185489390828</v>
      </c>
      <c r="I337" s="0" t="n">
        <f aca="false">MOD(280.46646+G337*(36000.76983 + G337*0.0003032),360)</f>
        <v>251.297429064529</v>
      </c>
      <c r="J337" s="0" t="n">
        <f aca="false">357.52911+G337*(35999.05029 - 0.0001537*G337)</f>
        <v>7528.01755352066</v>
      </c>
      <c r="K337" s="0" t="n">
        <f aca="false">0.016708634-G337*(0.000042037+0.0000001267*G337)</f>
        <v>0.0167002558127778</v>
      </c>
      <c r="L337" s="0" t="n">
        <f aca="false">SIN(RADIANS(J337))*(1.914602-G337*(0.004817+0.000014*G337))+SIN(RADIANS(2*J337))*(0.019993-0.000101*G337)+SIN(RADIANS(3*J337))*0.000289</f>
        <v>-1.03181208964762</v>
      </c>
      <c r="M337" s="0" t="n">
        <f aca="false">I337+L337</f>
        <v>250.265616974881</v>
      </c>
      <c r="N337" s="0" t="n">
        <f aca="false">J337+L337</f>
        <v>7526.98574143101</v>
      </c>
      <c r="O337" s="0" t="n">
        <f aca="false">(1.000001018*(1-K337*K337))/(1+K337*COS(RADIANS(N337)))</f>
        <v>0.985915604443857</v>
      </c>
      <c r="P337" s="0" t="n">
        <f aca="false">M337-0.00569-0.00478*SIN(RADIANS(125.04-1934.136*G337))</f>
        <v>250.255216557301</v>
      </c>
      <c r="Q337" s="0" t="n">
        <f aca="false">23+(26+((21.448-G337*(46.815+G337*(0.00059-G337*0.001813))))/60)/60</f>
        <v>23.4367008672871</v>
      </c>
      <c r="R337" s="0" t="n">
        <f aca="false">Q337+0.00256*COS(RADIANS(125.04-1934.136*G337))</f>
        <v>23.4362656516461</v>
      </c>
      <c r="S337" s="0" t="n">
        <f aca="false">DEGREES(ATAN2(COS(RADIANS(P337)),COS(RADIANS(R337))*SIN(RADIANS(P337))))</f>
        <v>-111.365800599746</v>
      </c>
      <c r="T337" s="0" t="n">
        <f aca="false">DEGREES(ASIN(SIN(RADIANS(R337))*SIN(RADIANS(P337))))</f>
        <v>-21.983832905408</v>
      </c>
      <c r="U337" s="0" t="n">
        <f aca="false">TAN(RADIANS(R337/2))*TAN(RADIANS(R337/2))</f>
        <v>0.0430231045754865</v>
      </c>
      <c r="V337" s="0" t="n">
        <f aca="false">4*DEGREES(U337*SIN(2*RADIANS(I337))-2*K337*SIN(RADIANS(J337))+4*K337*U337*SIN(RADIANS(J337))*COS(2*RADIANS(I337))-0.5*U337*U337*SIN(4*RADIANS(I337))-1.25*K337*K337*SIN(2*RADIANS(J337)))</f>
        <v>10.5976030730233</v>
      </c>
      <c r="W337" s="0" t="n">
        <f aca="false">DEGREES(ACOS(COS(RADIANS(90.833))/(COS(RADIANS($B$2))*COS(RADIANS(T337)))-TAN(RADIANS($B$2))*TAN(RADIANS(T337))))</f>
        <v>80.2070190222991</v>
      </c>
      <c r="X337" s="5" t="n">
        <f aca="false">(720-4*$B$3-V337+$B$4*60)/1440</f>
        <v>0.518934997865956</v>
      </c>
      <c r="Y337" s="5" t="n">
        <f aca="false">(X337*1440-W337*4)/1440</f>
        <v>0.296137722804014</v>
      </c>
      <c r="Z337" s="5" t="n">
        <f aca="false">(X337*1440+W337*4)/1440</f>
        <v>0.741732272927898</v>
      </c>
      <c r="AA337" s="0" t="n">
        <f aca="false">8*W337</f>
        <v>641.656152178393</v>
      </c>
      <c r="AB337" s="0" t="n">
        <f aca="false">MOD(E337*1440+V337+4*$B$3-60*$B$4,1440)</f>
        <v>692.733603073024</v>
      </c>
      <c r="AC337" s="0" t="n">
        <f aca="false">IF(AB337/4&lt;0,AB337/4+180,AB337/4-180)</f>
        <v>-6.81659923174414</v>
      </c>
      <c r="AD337" s="0" t="n">
        <f aca="false">DEGREES(ACOS(SIN(RADIANS($B$2))*SIN(RADIANS(T337))+COS(RADIANS($B$2))*COS(RADIANS(T337))*COS(RADIANS(AC337))))</f>
        <v>47.3467641796804</v>
      </c>
      <c r="AE337" s="0" t="n">
        <f aca="false">90-AD337</f>
        <v>42.6532358203196</v>
      </c>
      <c r="AF337" s="0" t="n">
        <f aca="false">IF(AE337&gt;85,0,IF(AE337&gt;5,58.1/TAN(RADIANS(AE337))-0.07/POWER(TAN(RADIANS(AE337)),3)+0.000086/POWER(TAN(RADIANS(AE337)),5),IF(AE337&gt;-0.575,1735+AE337*(-518.2+AE337*(103.4+AE337*(-12.79+AE337*0.711))),-20.772/TAN(RADIANS(AE337)))))/3600</f>
        <v>0.0174933813535486</v>
      </c>
      <c r="AG337" s="0" t="n">
        <f aca="false">AE337+AF337</f>
        <v>42.6707292016731</v>
      </c>
      <c r="AH337" s="0" t="n">
        <f aca="false">IF(AC337&gt;0,MOD(DEGREES(ACOS(((SIN(RADIANS($B$2))*COS(RADIANS(AD337)))-SIN(RADIANS(T337)))/(COS(RADIANS($B$2))*SIN(RADIANS(AD337)))))+180,360),MOD(540-DEGREES(ACOS(((SIN(RADIANS($B$2))*COS(RADIANS(AD337)))-SIN(RADIANS(T337)))/(COS(RADIANS($B$2))*SIN(RADIANS(AD337))))),360))</f>
        <v>171.393454706888</v>
      </c>
    </row>
    <row r="338" customFormat="false" ht="15" hidden="false" customHeight="false" outlineLevel="0" collapsed="false">
      <c r="D338" s="4" t="n">
        <f aca="false">D337+1</f>
        <v>43802</v>
      </c>
      <c r="E338" s="5" t="n">
        <f aca="false">$B$5</f>
        <v>0.5</v>
      </c>
      <c r="F338" s="6" t="n">
        <f aca="false">D338+2415018.5+E338-$B$4/24</f>
        <v>2458821.25</v>
      </c>
      <c r="G338" s="7" t="n">
        <f aca="false">(F338-2451545)/36525</f>
        <v>0.1992128678987</v>
      </c>
      <c r="I338" s="0" t="n">
        <f aca="false">MOD(280.46646+G338*(36000.76983 + G338*0.0003032),360)</f>
        <v>252.283076428001</v>
      </c>
      <c r="J338" s="0" t="n">
        <f aca="false">357.52911+G338*(35999.05029 - 0.0001537*G338)</f>
        <v>7529.00315380071</v>
      </c>
      <c r="K338" s="0" t="n">
        <f aca="false">0.016708634-G338*(0.000042037+0.0000001267*G338)</f>
        <v>0.0167002546604855</v>
      </c>
      <c r="L338" s="0" t="n">
        <f aca="false">SIN(RADIANS(J338))*(1.914602-G338*(0.004817+0.000014*G338))+SIN(RADIANS(2*J338))*(0.019993-0.000101*G338)+SIN(RADIANS(3*J338))*0.000289</f>
        <v>-1.0034306961005</v>
      </c>
      <c r="M338" s="0" t="n">
        <f aca="false">I338+L338</f>
        <v>251.2796457319</v>
      </c>
      <c r="N338" s="0" t="n">
        <f aca="false">J338+L338</f>
        <v>7527.99972310461</v>
      </c>
      <c r="O338" s="0" t="n">
        <f aca="false">(1.000001018*(1-K338*K338))/(1+K338*COS(RADIANS(N338)))</f>
        <v>0.985761200889323</v>
      </c>
      <c r="P338" s="0" t="n">
        <f aca="false">M338-0.00569-0.00478*SIN(RADIANS(125.04-1934.136*G338))</f>
        <v>251.269244565286</v>
      </c>
      <c r="Q338" s="0" t="n">
        <f aca="false">23+(26+((21.448-G338*(46.815+G338*(0.00059-G338*0.001813))))/60)/60</f>
        <v>23.4367005112523</v>
      </c>
      <c r="R338" s="0" t="n">
        <f aca="false">Q338+0.00256*COS(RADIANS(125.04-1934.136*G338))</f>
        <v>23.4362676273516</v>
      </c>
      <c r="S338" s="0" t="n">
        <f aca="false">DEGREES(ATAN2(COS(RADIANS(P338)),COS(RADIANS(R338))*SIN(RADIANS(P338))))</f>
        <v>-110.282696589162</v>
      </c>
      <c r="T338" s="0" t="n">
        <f aca="false">DEGREES(ASIN(SIN(RADIANS(R338))*SIN(RADIANS(P338))))</f>
        <v>-22.1272108734245</v>
      </c>
      <c r="U338" s="0" t="n">
        <f aca="false">TAN(RADIANS(R338/2))*TAN(RADIANS(R338/2))</f>
        <v>0.0430231120355823</v>
      </c>
      <c r="V338" s="0" t="n">
        <f aca="false">4*DEGREES(U338*SIN(2*RADIANS(I338))-2*K338*SIN(RADIANS(J338))+4*K338*U338*SIN(RADIANS(J338))*COS(2*RADIANS(I338))-0.5*U338*U338*SIN(4*RADIANS(I338))-1.25*K338*K338*SIN(2*RADIANS(J338)))</f>
        <v>10.2060437578816</v>
      </c>
      <c r="W338" s="0" t="n">
        <f aca="false">DEGREES(ACOS(COS(RADIANS(90.833))/(COS(RADIANS($B$2))*COS(RADIANS(T338)))-TAN(RADIANS($B$2))*TAN(RADIANS(T338))))</f>
        <v>80.1294121914888</v>
      </c>
      <c r="X338" s="5" t="n">
        <f aca="false">(720-4*$B$3-V338+$B$4*60)/1440</f>
        <v>0.519206914057027</v>
      </c>
      <c r="Y338" s="5" t="n">
        <f aca="false">(X338*1440-W338*4)/1440</f>
        <v>0.296625213525113</v>
      </c>
      <c r="Z338" s="5" t="n">
        <f aca="false">(X338*1440+W338*4)/1440</f>
        <v>0.74178861458894</v>
      </c>
      <c r="AA338" s="0" t="n">
        <f aca="false">8*W338</f>
        <v>641.035297531911</v>
      </c>
      <c r="AB338" s="0" t="n">
        <f aca="false">MOD(E338*1440+V338+4*$B$3-60*$B$4,1440)</f>
        <v>692.342043757882</v>
      </c>
      <c r="AC338" s="0" t="n">
        <f aca="false">IF(AB338/4&lt;0,AB338/4+180,AB338/4-180)</f>
        <v>-6.9144890605296</v>
      </c>
      <c r="AD338" s="0" t="n">
        <f aca="false">DEGREES(ACOS(SIN(RADIANS($B$2))*SIN(RADIANS(T338))+COS(RADIANS($B$2))*COS(RADIANS(T338))*COS(RADIANS(AC338))))</f>
        <v>47.5019383331734</v>
      </c>
      <c r="AE338" s="0" t="n">
        <f aca="false">90-AD338</f>
        <v>42.4980616668266</v>
      </c>
      <c r="AF338" s="0" t="n">
        <f aca="false">IF(AE338&gt;85,0,IF(AE338&gt;5,58.1/TAN(RADIANS(AE338))-0.07/POWER(TAN(RADIANS(AE338)),3)+0.000086/POWER(TAN(RADIANS(AE338)),5),IF(AE338&gt;-0.575,1735+AE338*(-518.2+AE338*(103.4+AE338*(-12.79+AE338*0.711))),-20.772/TAN(RADIANS(AE338)))))/3600</f>
        <v>0.0175884628357835</v>
      </c>
      <c r="AG338" s="0" t="n">
        <f aca="false">AE338+AF338</f>
        <v>42.5156501296624</v>
      </c>
      <c r="AH338" s="0" t="n">
        <f aca="false">IF(AC338&gt;0,MOD(DEGREES(ACOS(((SIN(RADIANS($B$2))*COS(RADIANS(AD338)))-SIN(RADIANS(T338)))/(COS(RADIANS($B$2))*SIN(RADIANS(AD338)))))+180,360),MOD(540-DEGREES(ACOS(((SIN(RADIANS($B$2))*COS(RADIANS(AD338)))-SIN(RADIANS(T338)))/(COS(RADIANS($B$2))*SIN(RADIANS(AD338))))),360))</f>
        <v>171.300261967777</v>
      </c>
    </row>
    <row r="339" customFormat="false" ht="15" hidden="false" customHeight="false" outlineLevel="0" collapsed="false">
      <c r="D339" s="4" t="n">
        <f aca="false">D338+1</f>
        <v>43803</v>
      </c>
      <c r="E339" s="5" t="n">
        <f aca="false">$B$5</f>
        <v>0.5</v>
      </c>
      <c r="F339" s="6" t="n">
        <f aca="false">D339+2415018.5+E339-$B$4/24</f>
        <v>2458822.25</v>
      </c>
      <c r="G339" s="7" t="n">
        <f aca="false">(F339-2451545)/36525</f>
        <v>0.199240246406571</v>
      </c>
      <c r="I339" s="0" t="n">
        <f aca="false">MOD(280.46646+G339*(36000.76983 + G339*0.0003032),360)</f>
        <v>253.268723791472</v>
      </c>
      <c r="J339" s="0" t="n">
        <f aca="false">357.52911+G339*(35999.05029 - 0.0001537*G339)</f>
        <v>7529.98875408076</v>
      </c>
      <c r="K339" s="0" t="n">
        <f aca="false">0.016708634-G339*(0.000042037+0.0000001267*G339)</f>
        <v>0.016700253508193</v>
      </c>
      <c r="L339" s="0" t="n">
        <f aca="false">SIN(RADIANS(J339))*(1.914602-G339*(0.004817+0.000014*G339))+SIN(RADIANS(2*J339))*(0.019993-0.000101*G339)+SIN(RADIANS(3*J339))*0.000289</f>
        <v>-0.974736055718667</v>
      </c>
      <c r="M339" s="0" t="n">
        <f aca="false">I339+L339</f>
        <v>252.293987735754</v>
      </c>
      <c r="N339" s="0" t="n">
        <f aca="false">J339+L339</f>
        <v>7529.01401802504</v>
      </c>
      <c r="O339" s="0" t="n">
        <f aca="false">(1.000001018*(1-K339*K339))/(1+K339*COS(RADIANS(N339)))</f>
        <v>0.985611110021161</v>
      </c>
      <c r="P339" s="0" t="n">
        <f aca="false">M339-0.00569-0.00478*SIN(RADIANS(125.04-1934.136*G339))</f>
        <v>252.28358582413</v>
      </c>
      <c r="Q339" s="0" t="n">
        <f aca="false">23+(26+((21.448-G339*(46.815+G339*(0.00059-G339*0.001813))))/60)/60</f>
        <v>23.4367001552174</v>
      </c>
      <c r="R339" s="0" t="n">
        <f aca="false">Q339+0.00256*COS(RADIANS(125.04-1934.136*G339))</f>
        <v>23.4362696034269</v>
      </c>
      <c r="S339" s="0" t="n">
        <f aca="false">DEGREES(ATAN2(COS(RADIANS(P339)),COS(RADIANS(R339))*SIN(RADIANS(P339))))</f>
        <v>-109.197105875589</v>
      </c>
      <c r="T339" s="0" t="n">
        <f aca="false">DEGREES(ASIN(SIN(RADIANS(R339))*SIN(RADIANS(P339))))</f>
        <v>-22.2634715811327</v>
      </c>
      <c r="U339" s="0" t="n">
        <f aca="false">TAN(RADIANS(R339/2))*TAN(RADIANS(R339/2))</f>
        <v>0.043023119497075</v>
      </c>
      <c r="V339" s="0" t="n">
        <f aca="false">4*DEGREES(U339*SIN(2*RADIANS(I339))-2*K339*SIN(RADIANS(J339))+4*K339*U339*SIN(RADIANS(J339))*COS(2*RADIANS(I339))-0.5*U339*U339*SIN(4*RADIANS(I339))-1.25*K339*K339*SIN(2*RADIANS(J339)))</f>
        <v>9.80472339271709</v>
      </c>
      <c r="W339" s="0" t="n">
        <f aca="false">DEGREES(ACOS(COS(RADIANS(90.833))/(COS(RADIANS($B$2))*COS(RADIANS(T339)))-TAN(RADIANS($B$2))*TAN(RADIANS(T339))))</f>
        <v>80.0555001019175</v>
      </c>
      <c r="X339" s="5" t="n">
        <f aca="false">(720-4*$B$3-V339+$B$4*60)/1440</f>
        <v>0.519485608755058</v>
      </c>
      <c r="Y339" s="5" t="n">
        <f aca="false">(X339*1440-W339*4)/1440</f>
        <v>0.297109219583065</v>
      </c>
      <c r="Z339" s="5" t="n">
        <f aca="false">(X339*1440+W339*4)/1440</f>
        <v>0.741861997927051</v>
      </c>
      <c r="AA339" s="0" t="n">
        <f aca="false">8*W339</f>
        <v>640.44400081534</v>
      </c>
      <c r="AB339" s="0" t="n">
        <f aca="false">MOD(E339*1440+V339+4*$B$3-60*$B$4,1440)</f>
        <v>691.940723392717</v>
      </c>
      <c r="AC339" s="0" t="n">
        <f aca="false">IF(AB339/4&lt;0,AB339/4+180,AB339/4-180)</f>
        <v>-7.01481915182075</v>
      </c>
      <c r="AD339" s="0" t="n">
        <f aca="false">DEGREES(ACOS(SIN(RADIANS($B$2))*SIN(RADIANS(T339))+COS(RADIANS($B$2))*COS(RADIANS(T339))*COS(RADIANS(AC339))))</f>
        <v>47.650519310267</v>
      </c>
      <c r="AE339" s="0" t="n">
        <f aca="false">90-AD339</f>
        <v>42.349480689733</v>
      </c>
      <c r="AF339" s="0" t="n">
        <f aca="false">IF(AE339&gt;85,0,IF(AE339&gt;5,58.1/TAN(RADIANS(AE339))-0.07/POWER(TAN(RADIANS(AE339)),3)+0.000086/POWER(TAN(RADIANS(AE339)),5),IF(AE339&gt;-0.575,1735+AE339*(-518.2+AE339*(103.4+AE339*(-12.79+AE339*0.711))),-20.772/TAN(RADIANS(AE339)))))/3600</f>
        <v>0.0176800284631355</v>
      </c>
      <c r="AG339" s="0" t="n">
        <f aca="false">AE339+AF339</f>
        <v>42.3671607181962</v>
      </c>
      <c r="AH339" s="0" t="n">
        <f aca="false">IF(AC339&gt;0,MOD(DEGREES(ACOS(((SIN(RADIANS($B$2))*COS(RADIANS(AD339)))-SIN(RADIANS(T339)))/(COS(RADIANS($B$2))*SIN(RADIANS(AD339)))))+180,360),MOD(540-DEGREES(ACOS(((SIN(RADIANS($B$2))*COS(RADIANS(AD339)))-SIN(RADIANS(T339)))/(COS(RADIANS($B$2))*SIN(RADIANS(AD339))))),360))</f>
        <v>171.203325299191</v>
      </c>
    </row>
    <row r="340" customFormat="false" ht="15" hidden="false" customHeight="false" outlineLevel="0" collapsed="false">
      <c r="D340" s="4" t="n">
        <f aca="false">D339+1</f>
        <v>43804</v>
      </c>
      <c r="E340" s="5" t="n">
        <f aca="false">$B$5</f>
        <v>0.5</v>
      </c>
      <c r="F340" s="6" t="n">
        <f aca="false">D340+2415018.5+E340-$B$4/24</f>
        <v>2458823.25</v>
      </c>
      <c r="G340" s="7" t="n">
        <f aca="false">(F340-2451545)/36525</f>
        <v>0.199267624914442</v>
      </c>
      <c r="I340" s="0" t="n">
        <f aca="false">MOD(280.46646+G340*(36000.76983 + G340*0.0003032),360)</f>
        <v>254.254371154945</v>
      </c>
      <c r="J340" s="0" t="n">
        <f aca="false">357.52911+G340*(35999.05029 - 0.0001537*G340)</f>
        <v>7530.97435436081</v>
      </c>
      <c r="K340" s="0" t="n">
        <f aca="false">0.016708634-G340*(0.000042037+0.0000001267*G340)</f>
        <v>0.0167002523559003</v>
      </c>
      <c r="L340" s="0" t="n">
        <f aca="false">SIN(RADIANS(J340))*(1.914602-G340*(0.004817+0.000014*G340))+SIN(RADIANS(2*J340))*(0.019993-0.000101*G340)+SIN(RADIANS(3*J340))*0.000289</f>
        <v>-0.945736953981215</v>
      </c>
      <c r="M340" s="0" t="n">
        <f aca="false">I340+L340</f>
        <v>253.308634200964</v>
      </c>
      <c r="N340" s="0" t="n">
        <f aca="false">J340+L340</f>
        <v>7530.02861740682</v>
      </c>
      <c r="O340" s="0" t="n">
        <f aca="false">(1.000001018*(1-K340*K340))/(1+K340*COS(RADIANS(N340)))</f>
        <v>0.98546538019452</v>
      </c>
      <c r="P340" s="0" t="n">
        <f aca="false">M340-0.00569-0.00478*SIN(RADIANS(125.04-1934.136*G340))</f>
        <v>253.298231548355</v>
      </c>
      <c r="Q340" s="0" t="n">
        <f aca="false">23+(26+((21.448-G340*(46.815+G340*(0.00059-G340*0.001813))))/60)/60</f>
        <v>23.4366997991826</v>
      </c>
      <c r="R340" s="0" t="n">
        <f aca="false">Q340+0.00256*COS(RADIANS(125.04-1934.136*G340))</f>
        <v>23.43627157987</v>
      </c>
      <c r="S340" s="0" t="n">
        <f aca="false">DEGREES(ATAN2(COS(RADIANS(P340)),COS(RADIANS(R340))*SIN(RADIANS(P340))))</f>
        <v>-108.109128748471</v>
      </c>
      <c r="T340" s="0" t="n">
        <f aca="false">DEGREES(ASIN(SIN(RADIANS(R340))*SIN(RADIANS(P340))))</f>
        <v>-22.3925444067922</v>
      </c>
      <c r="U340" s="0" t="n">
        <f aca="false">TAN(RADIANS(R340/2))*TAN(RADIANS(R340/2))</f>
        <v>0.043023126959957</v>
      </c>
      <c r="V340" s="0" t="n">
        <f aca="false">4*DEGREES(U340*SIN(2*RADIANS(I340))-2*K340*SIN(RADIANS(J340))+4*K340*U340*SIN(RADIANS(J340))*COS(2*RADIANS(I340))-0.5*U340*U340*SIN(4*RADIANS(I340))-1.25*K340*K340*SIN(2*RADIANS(J340)))</f>
        <v>9.39405058245421</v>
      </c>
      <c r="W340" s="0" t="n">
        <f aca="false">DEGREES(ACOS(COS(RADIANS(90.833))/(COS(RADIANS($B$2))*COS(RADIANS(T340)))-TAN(RADIANS($B$2))*TAN(RADIANS(T340))))</f>
        <v>79.9853439009263</v>
      </c>
      <c r="X340" s="5" t="n">
        <f aca="false">(720-4*$B$3-V340+$B$4*60)/1440</f>
        <v>0.519770798206629</v>
      </c>
      <c r="Y340" s="5" t="n">
        <f aca="false">(X340*1440-W340*4)/1440</f>
        <v>0.297589287370723</v>
      </c>
      <c r="Z340" s="5" t="n">
        <f aca="false">(X340*1440+W340*4)/1440</f>
        <v>0.741952309042536</v>
      </c>
      <c r="AA340" s="0" t="n">
        <f aca="false">8*W340</f>
        <v>639.882751207411</v>
      </c>
      <c r="AB340" s="0" t="n">
        <f aca="false">MOD(E340*1440+V340+4*$B$3-60*$B$4,1440)</f>
        <v>691.530050582454</v>
      </c>
      <c r="AC340" s="0" t="n">
        <f aca="false">IF(AB340/4&lt;0,AB340/4+180,AB340/4-180)</f>
        <v>-7.11748735438647</v>
      </c>
      <c r="AD340" s="0" t="n">
        <f aca="false">DEGREES(ACOS(SIN(RADIANS($B$2))*SIN(RADIANS(T340))+COS(RADIANS($B$2))*COS(RADIANS(T340))*COS(RADIANS(AC340))))</f>
        <v>47.7924383774942</v>
      </c>
      <c r="AE340" s="0" t="n">
        <f aca="false">90-AD340</f>
        <v>42.2075616225058</v>
      </c>
      <c r="AF340" s="0" t="n">
        <f aca="false">IF(AE340&gt;85,0,IF(AE340&gt;5,58.1/TAN(RADIANS(AE340))-0.07/POWER(TAN(RADIANS(AE340)),3)+0.000086/POWER(TAN(RADIANS(AE340)),5),IF(AE340&gt;-0.575,1735+AE340*(-518.2+AE340*(103.4+AE340*(-12.79+AE340*0.711))),-20.772/TAN(RADIANS(AE340)))))/3600</f>
        <v>0.0177679724761335</v>
      </c>
      <c r="AG340" s="0" t="n">
        <f aca="false">AE340+AF340</f>
        <v>42.225329594982</v>
      </c>
      <c r="AH340" s="0" t="n">
        <f aca="false">IF(AC340&gt;0,MOD(DEGREES(ACOS(((SIN(RADIANS($B$2))*COS(RADIANS(AD340)))-SIN(RADIANS(T340)))/(COS(RADIANS($B$2))*SIN(RADIANS(AD340)))))+180,360),MOD(540-DEGREES(ACOS(((SIN(RADIANS($B$2))*COS(RADIANS(AD340)))-SIN(RADIANS(T340)))/(COS(RADIANS($B$2))*SIN(RADIANS(AD340))))),360))</f>
        <v>171.102743249408</v>
      </c>
    </row>
    <row r="341" customFormat="false" ht="15" hidden="false" customHeight="false" outlineLevel="0" collapsed="false">
      <c r="D341" s="4" t="n">
        <f aca="false">D340+1</f>
        <v>43805</v>
      </c>
      <c r="E341" s="5" t="n">
        <f aca="false">$B$5</f>
        <v>0.5</v>
      </c>
      <c r="F341" s="6" t="n">
        <f aca="false">D341+2415018.5+E341-$B$4/24</f>
        <v>2458824.25</v>
      </c>
      <c r="G341" s="7" t="n">
        <f aca="false">(F341-2451545)/36525</f>
        <v>0.199295003422313</v>
      </c>
      <c r="I341" s="0" t="n">
        <f aca="false">MOD(280.46646+G341*(36000.76983 + G341*0.0003032),360)</f>
        <v>255.240018518418</v>
      </c>
      <c r="J341" s="0" t="n">
        <f aca="false">357.52911+G341*(35999.05029 - 0.0001537*G341)</f>
        <v>7531.95995464085</v>
      </c>
      <c r="K341" s="0" t="n">
        <f aca="false">0.016708634-G341*(0.000042037+0.0000001267*G341)</f>
        <v>0.0167002512036074</v>
      </c>
      <c r="L341" s="0" t="n">
        <f aca="false">SIN(RADIANS(J341))*(1.914602-G341*(0.004817+0.000014*G341))+SIN(RADIANS(2*J341))*(0.019993-0.000101*G341)+SIN(RADIANS(3*J341))*0.000289</f>
        <v>-0.91644228645207</v>
      </c>
      <c r="M341" s="0" t="n">
        <f aca="false">I341+L341</f>
        <v>254.323576231966</v>
      </c>
      <c r="N341" s="0" t="n">
        <f aca="false">J341+L341</f>
        <v>7531.0435123544</v>
      </c>
      <c r="O341" s="0" t="n">
        <f aca="false">(1.000001018*(1-K341*K341))/(1+K341*COS(RADIANS(N341)))</f>
        <v>0.985324058401187</v>
      </c>
      <c r="P341" s="0" t="n">
        <f aca="false">M341-0.00569-0.00478*SIN(RADIANS(125.04-1934.136*G341))</f>
        <v>254.313172842397</v>
      </c>
      <c r="Q341" s="0" t="n">
        <f aca="false">23+(26+((21.448-G341*(46.815+G341*(0.00059-G341*0.001813))))/60)/60</f>
        <v>23.4366994431478</v>
      </c>
      <c r="R341" s="0" t="n">
        <f aca="false">Q341+0.00256*COS(RADIANS(125.04-1934.136*G341))</f>
        <v>23.4362735566788</v>
      </c>
      <c r="S341" s="0" t="n">
        <f aca="false">DEGREES(ATAN2(COS(RADIANS(P341)),COS(RADIANS(R341))*SIN(RADIANS(P341))))</f>
        <v>-107.0188695612</v>
      </c>
      <c r="T341" s="0" t="n">
        <f aca="false">DEGREES(ASIN(SIN(RADIANS(R341))*SIN(RADIANS(P341))))</f>
        <v>-22.5143618122778</v>
      </c>
      <c r="U341" s="0" t="n">
        <f aca="false">TAN(RADIANS(R341/2))*TAN(RADIANS(R341/2))</f>
        <v>0.0430231344242209</v>
      </c>
      <c r="V341" s="0" t="n">
        <f aca="false">4*DEGREES(U341*SIN(2*RADIANS(I341))-2*K341*SIN(RADIANS(J341))+4*K341*U341*SIN(RADIANS(J341))*COS(2*RADIANS(I341))-0.5*U341*U341*SIN(4*RADIANS(I341))-1.25*K341*K341*SIN(2*RADIANS(J341)))</f>
        <v>8.97444844034638</v>
      </c>
      <c r="W341" s="0" t="n">
        <f aca="false">DEGREES(ACOS(COS(RADIANS(90.833))/(COS(RADIANS($B$2))*COS(RADIANS(T341)))-TAN(RADIANS($B$2))*TAN(RADIANS(T341))))</f>
        <v>79.9190025041672</v>
      </c>
      <c r="X341" s="5" t="n">
        <f aca="false">(720-4*$B$3-V341+$B$4*60)/1440</f>
        <v>0.520062188583093</v>
      </c>
      <c r="Y341" s="5" t="n">
        <f aca="false">(X341*1440-W341*4)/1440</f>
        <v>0.298064959404851</v>
      </c>
      <c r="Z341" s="5" t="n">
        <f aca="false">(X341*1440+W341*4)/1440</f>
        <v>0.742059417761335</v>
      </c>
      <c r="AA341" s="0" t="n">
        <f aca="false">8*W341</f>
        <v>639.352020033337</v>
      </c>
      <c r="AB341" s="0" t="n">
        <f aca="false">MOD(E341*1440+V341+4*$B$3-60*$B$4,1440)</f>
        <v>691.110448440346</v>
      </c>
      <c r="AC341" s="0" t="n">
        <f aca="false">IF(AB341/4&lt;0,AB341/4+180,AB341/4-180)</f>
        <v>-7.22238788991342</v>
      </c>
      <c r="AD341" s="0" t="n">
        <f aca="false">DEGREES(ACOS(SIN(RADIANS($B$2))*SIN(RADIANS(T341))+COS(RADIANS($B$2))*COS(RADIANS(T341))*COS(RADIANS(AC341))))</f>
        <v>47.9276294165964</v>
      </c>
      <c r="AE341" s="0" t="n">
        <f aca="false">90-AD341</f>
        <v>42.0723705834036</v>
      </c>
      <c r="AF341" s="0" t="n">
        <f aca="false">IF(AE341&gt;85,0,IF(AE341&gt;5,58.1/TAN(RADIANS(AE341))-0.07/POWER(TAN(RADIANS(AE341)),3)+0.000086/POWER(TAN(RADIANS(AE341)),5),IF(AE341&gt;-0.575,1735+AE341*(-518.2+AE341*(103.4+AE341*(-12.79+AE341*0.711))),-20.772/TAN(RADIANS(AE341)))))/3600</f>
        <v>0.0178521915675789</v>
      </c>
      <c r="AG341" s="0" t="n">
        <f aca="false">AE341+AF341</f>
        <v>42.0902227749712</v>
      </c>
      <c r="AH341" s="0" t="n">
        <f aca="false">IF(AC341&gt;0,MOD(DEGREES(ACOS(((SIN(RADIANS($B$2))*COS(RADIANS(AD341)))-SIN(RADIANS(T341)))/(COS(RADIANS($B$2))*SIN(RADIANS(AD341)))))+180,360),MOD(540-DEGREES(ACOS(((SIN(RADIANS($B$2))*COS(RADIANS(AD341)))-SIN(RADIANS(T341)))/(COS(RADIANS($B$2))*SIN(RADIANS(AD341))))),360))</f>
        <v>170.998614060167</v>
      </c>
    </row>
    <row r="342" customFormat="false" ht="15" hidden="false" customHeight="false" outlineLevel="0" collapsed="false">
      <c r="D342" s="4" t="n">
        <f aca="false">D341+1</f>
        <v>43806</v>
      </c>
      <c r="E342" s="5" t="n">
        <f aca="false">$B$5</f>
        <v>0.5</v>
      </c>
      <c r="F342" s="6" t="n">
        <f aca="false">D342+2415018.5+E342-$B$4/24</f>
        <v>2458825.25</v>
      </c>
      <c r="G342" s="7" t="n">
        <f aca="false">(F342-2451545)/36525</f>
        <v>0.199322381930185</v>
      </c>
      <c r="I342" s="0" t="n">
        <f aca="false">MOD(280.46646+G342*(36000.76983 + G342*0.0003032),360)</f>
        <v>256.225665881891</v>
      </c>
      <c r="J342" s="0" t="n">
        <f aca="false">357.52911+G342*(35999.05029 - 0.0001537*G342)</f>
        <v>7532.9455549209</v>
      </c>
      <c r="K342" s="0" t="n">
        <f aca="false">0.016708634-G342*(0.000042037+0.0000001267*G342)</f>
        <v>0.0167002500513143</v>
      </c>
      <c r="L342" s="0" t="n">
        <f aca="false">SIN(RADIANS(J342))*(1.914602-G342*(0.004817+0.000014*G342))+SIN(RADIANS(2*J342))*(0.019993-0.000101*G342)+SIN(RADIANS(3*J342))*0.000289</f>
        <v>-0.886861055773626</v>
      </c>
      <c r="M342" s="0" t="n">
        <f aca="false">I342+L342</f>
        <v>255.338804826118</v>
      </c>
      <c r="N342" s="0" t="n">
        <f aca="false">J342+L342</f>
        <v>7532.05869386513</v>
      </c>
      <c r="O342" s="0" t="n">
        <f aca="false">(1.000001018*(1-K342*K342))/(1+K342*COS(RADIANS(N342)))</f>
        <v>0.985187190250763</v>
      </c>
      <c r="P342" s="0" t="n">
        <f aca="false">M342-0.00569-0.00478*SIN(RADIANS(125.04-1934.136*G342))</f>
        <v>255.328400703615</v>
      </c>
      <c r="Q342" s="0" t="n">
        <f aca="false">23+(26+((21.448-G342*(46.815+G342*(0.00059-G342*0.001813))))/60)/60</f>
        <v>23.436699087113</v>
      </c>
      <c r="R342" s="0" t="n">
        <f aca="false">Q342+0.00256*COS(RADIANS(125.04-1934.136*G342))</f>
        <v>23.4362755338514</v>
      </c>
      <c r="S342" s="0" t="n">
        <f aca="false">DEGREES(ATAN2(COS(RADIANS(P342)),COS(RADIANS(R342))*SIN(RADIANS(P342))))</f>
        <v>-105.926436591108</v>
      </c>
      <c r="T342" s="0" t="n">
        <f aca="false">DEGREES(ASIN(SIN(RADIANS(R342))*SIN(RADIANS(P342))))</f>
        <v>-22.6288594477123</v>
      </c>
      <c r="U342" s="0" t="n">
        <f aca="false">TAN(RADIANS(R342/2))*TAN(RADIANS(R342/2))</f>
        <v>0.0430231418898591</v>
      </c>
      <c r="V342" s="0" t="n">
        <f aca="false">4*DEGREES(U342*SIN(2*RADIANS(I342))-2*K342*SIN(RADIANS(J342))+4*K342*U342*SIN(RADIANS(J342))*COS(2*RADIANS(I342))-0.5*U342*U342*SIN(4*RADIANS(I342))-1.25*K342*K342*SIN(2*RADIANS(J342)))</f>
        <v>8.54635398057386</v>
      </c>
      <c r="W342" s="0" t="n">
        <f aca="false">DEGREES(ACOS(COS(RADIANS(90.833))/(COS(RADIANS($B$2))*COS(RADIANS(T342)))-TAN(RADIANS($B$2))*TAN(RADIANS(T342))))</f>
        <v>79.85653243348</v>
      </c>
      <c r="X342" s="5" t="n">
        <f aca="false">(720-4*$B$3-V342+$B$4*60)/1440</f>
        <v>0.520359476402379</v>
      </c>
      <c r="Y342" s="5" t="n">
        <f aca="false">(X342*1440-W342*4)/1440</f>
        <v>0.298535775198268</v>
      </c>
      <c r="Z342" s="5" t="n">
        <f aca="false">(X342*1440+W342*4)/1440</f>
        <v>0.74218317760649</v>
      </c>
      <c r="AA342" s="0" t="n">
        <f aca="false">8*W342</f>
        <v>638.85225946784</v>
      </c>
      <c r="AB342" s="0" t="n">
        <f aca="false">MOD(E342*1440+V342+4*$B$3-60*$B$4,1440)</f>
        <v>690.682353980574</v>
      </c>
      <c r="AC342" s="0" t="n">
        <f aca="false">IF(AB342/4&lt;0,AB342/4+180,AB342/4-180)</f>
        <v>-7.32941150485652</v>
      </c>
      <c r="AD342" s="0" t="n">
        <f aca="false">DEGREES(ACOS(SIN(RADIANS($B$2))*SIN(RADIANS(T342))+COS(RADIANS($B$2))*COS(RADIANS(T342))*COS(RADIANS(AC342))))</f>
        <v>48.0560289802464</v>
      </c>
      <c r="AE342" s="0" t="n">
        <f aca="false">90-AD342</f>
        <v>41.9439710197536</v>
      </c>
      <c r="AF342" s="0" t="n">
        <f aca="false">IF(AE342&gt;85,0,IF(AE342&gt;5,58.1/TAN(RADIANS(AE342))-0.07/POWER(TAN(RADIANS(AE342)),3)+0.000086/POWER(TAN(RADIANS(AE342)),5),IF(AE342&gt;-0.575,1735+AE342*(-518.2+AE342*(103.4+AE342*(-12.79+AE342*0.711))),-20.772/TAN(RADIANS(AE342)))))/3600</f>
        <v>0.0179325851774214</v>
      </c>
      <c r="AG342" s="0" t="n">
        <f aca="false">AE342+AF342</f>
        <v>41.961903604931</v>
      </c>
      <c r="AH342" s="0" t="n">
        <f aca="false">IF(AC342&gt;0,MOD(DEGREES(ACOS(((SIN(RADIANS($B$2))*COS(RADIANS(AD342)))-SIN(RADIANS(T342)))/(COS(RADIANS($B$2))*SIN(RADIANS(AD342)))))+180,360),MOD(540-DEGREES(ACOS(((SIN(RADIANS($B$2))*COS(RADIANS(AD342)))-SIN(RADIANS(T342)))/(COS(RADIANS($B$2))*SIN(RADIANS(AD342))))),360))</f>
        <v>170.891035642431</v>
      </c>
    </row>
    <row r="343" customFormat="false" ht="15" hidden="false" customHeight="false" outlineLevel="0" collapsed="false">
      <c r="D343" s="4" t="n">
        <f aca="false">D342+1</f>
        <v>43807</v>
      </c>
      <c r="E343" s="5" t="n">
        <f aca="false">$B$5</f>
        <v>0.5</v>
      </c>
      <c r="F343" s="6" t="n">
        <f aca="false">D343+2415018.5+E343-$B$4/24</f>
        <v>2458826.25</v>
      </c>
      <c r="G343" s="7" t="n">
        <f aca="false">(F343-2451545)/36525</f>
        <v>0.199349760438056</v>
      </c>
      <c r="I343" s="0" t="n">
        <f aca="false">MOD(280.46646+G343*(36000.76983 + G343*0.0003032),360)</f>
        <v>257.211313245366</v>
      </c>
      <c r="J343" s="0" t="n">
        <f aca="false">357.52911+G343*(35999.05029 - 0.0001537*G343)</f>
        <v>7533.93115520095</v>
      </c>
      <c r="K343" s="0" t="n">
        <f aca="false">0.016708634-G343*(0.000042037+0.0000001267*G343)</f>
        <v>0.016700248899021</v>
      </c>
      <c r="L343" s="0" t="n">
        <f aca="false">SIN(RADIANS(J343))*(1.914602-G343*(0.004817+0.000014*G343))+SIN(RADIANS(2*J343))*(0.019993-0.000101*G343)+SIN(RADIANS(3*J343))*0.000289</f>
        <v>-0.857002368603824</v>
      </c>
      <c r="M343" s="0" t="n">
        <f aca="false">I343+L343</f>
        <v>256.354310876762</v>
      </c>
      <c r="N343" s="0" t="n">
        <f aca="false">J343+L343</f>
        <v>7533.07415283234</v>
      </c>
      <c r="O343" s="0" t="n">
        <f aca="false">(1.000001018*(1-K343*K343))/(1+K343*COS(RADIANS(N343)))</f>
        <v>0.985054819952344</v>
      </c>
      <c r="P343" s="0" t="n">
        <f aca="false">M343-0.00569-0.00478*SIN(RADIANS(125.04-1934.136*G343))</f>
        <v>256.343906025352</v>
      </c>
      <c r="Q343" s="0" t="n">
        <f aca="false">23+(26+((21.448-G343*(46.815+G343*(0.00059-G343*0.001813))))/60)/60</f>
        <v>23.4366987310781</v>
      </c>
      <c r="R343" s="0" t="n">
        <f aca="false">Q343+0.00256*COS(RADIANS(125.04-1934.136*G343))</f>
        <v>23.4362775113858</v>
      </c>
      <c r="S343" s="0" t="n">
        <f aca="false">DEGREES(ATAN2(COS(RADIANS(P343)),COS(RADIANS(R343))*SIN(RADIANS(P343))))</f>
        <v>-104.831941886669</v>
      </c>
      <c r="T343" s="0" t="n">
        <f aca="false">DEGREES(ASIN(SIN(RADIANS(R343))*SIN(RADIANS(P343))))</f>
        <v>-22.7359762528484</v>
      </c>
      <c r="U343" s="0" t="n">
        <f aca="false">TAN(RADIANS(R343/2))*TAN(RADIANS(R343/2))</f>
        <v>0.0430231493568641</v>
      </c>
      <c r="V343" s="0" t="n">
        <f aca="false">4*DEGREES(U343*SIN(2*RADIANS(I343))-2*K343*SIN(RADIANS(J343))+4*K343*U343*SIN(RADIANS(J343))*COS(2*RADIANS(I343))-0.5*U343*U343*SIN(4*RADIANS(I343))-1.25*K343*K343*SIN(2*RADIANS(J343)))</f>
        <v>8.11021747664913</v>
      </c>
      <c r="W343" s="0" t="n">
        <f aca="false">DEGREES(ACOS(COS(RADIANS(90.833))/(COS(RADIANS($B$2))*COS(RADIANS(T343)))-TAN(RADIANS($B$2))*TAN(RADIANS(T343))))</f>
        <v>79.7979876582103</v>
      </c>
      <c r="X343" s="5" t="n">
        <f aca="false">(720-4*$B$3-V343+$B$4*60)/1440</f>
        <v>0.520662348974549</v>
      </c>
      <c r="Y343" s="5" t="n">
        <f aca="false">(X343*1440-W343*4)/1440</f>
        <v>0.299001272146187</v>
      </c>
      <c r="Z343" s="5" t="n">
        <f aca="false">(X343*1440+W343*4)/1440</f>
        <v>0.742323425802911</v>
      </c>
      <c r="AA343" s="0" t="n">
        <f aca="false">8*W343</f>
        <v>638.383901265682</v>
      </c>
      <c r="AB343" s="0" t="n">
        <f aca="false">MOD(E343*1440+V343+4*$B$3-60*$B$4,1440)</f>
        <v>690.246217476649</v>
      </c>
      <c r="AC343" s="0" t="n">
        <f aca="false">IF(AB343/4&lt;0,AB343/4+180,AB343/4-180)</f>
        <v>-7.43844563083769</v>
      </c>
      <c r="AD343" s="0" t="n">
        <f aca="false">DEGREES(ACOS(SIN(RADIANS($B$2))*SIN(RADIANS(T343))+COS(RADIANS($B$2))*COS(RADIANS(T343))*COS(RADIANS(AC343))))</f>
        <v>48.1775763462014</v>
      </c>
      <c r="AE343" s="0" t="n">
        <f aca="false">90-AD343</f>
        <v>41.8224236537986</v>
      </c>
      <c r="AF343" s="0" t="n">
        <f aca="false">IF(AE343&gt;85,0,IF(AE343&gt;5,58.1/TAN(RADIANS(AE343))-0.07/POWER(TAN(RADIANS(AE343)),3)+0.000086/POWER(TAN(RADIANS(AE343)),5),IF(AE343&gt;-0.575,1735+AE343*(-518.2+AE343*(103.4+AE343*(-12.79+AE343*0.711))),-20.772/TAN(RADIANS(AE343)))))/3600</f>
        <v>0.0180090557870554</v>
      </c>
      <c r="AG343" s="0" t="n">
        <f aca="false">AE343+AF343</f>
        <v>41.8404327095857</v>
      </c>
      <c r="AH343" s="0" t="n">
        <f aca="false">IF(AC343&gt;0,MOD(DEGREES(ACOS(((SIN(RADIANS($B$2))*COS(RADIANS(AD343)))-SIN(RADIANS(T343)))/(COS(RADIANS($B$2))*SIN(RADIANS(AD343)))))+180,360),MOD(540-DEGREES(ACOS(((SIN(RADIANS($B$2))*COS(RADIANS(AD343)))-SIN(RADIANS(T343)))/(COS(RADIANS($B$2))*SIN(RADIANS(AD343))))),360))</f>
        <v>170.780105553235</v>
      </c>
    </row>
    <row r="344" customFormat="false" ht="15" hidden="false" customHeight="false" outlineLevel="0" collapsed="false">
      <c r="D344" s="4" t="n">
        <f aca="false">D343+1</f>
        <v>43808</v>
      </c>
      <c r="E344" s="5" t="n">
        <f aca="false">$B$5</f>
        <v>0.5</v>
      </c>
      <c r="F344" s="6" t="n">
        <f aca="false">D344+2415018.5+E344-$B$4/24</f>
        <v>2458827.25</v>
      </c>
      <c r="G344" s="7" t="n">
        <f aca="false">(F344-2451545)/36525</f>
        <v>0.199377138945927</v>
      </c>
      <c r="I344" s="0" t="n">
        <f aca="false">MOD(280.46646+G344*(36000.76983 + G344*0.0003032),360)</f>
        <v>258.19696060884</v>
      </c>
      <c r="J344" s="0" t="n">
        <f aca="false">357.52911+G344*(35999.05029 - 0.0001537*G344)</f>
        <v>7534.91675548099</v>
      </c>
      <c r="K344" s="0" t="n">
        <f aca="false">0.016708634-G344*(0.000042037+0.0000001267*G344)</f>
        <v>0.0167002477467276</v>
      </c>
      <c r="L344" s="0" t="n">
        <f aca="false">SIN(RADIANS(J344))*(1.914602-G344*(0.004817+0.000014*G344))+SIN(RADIANS(2*J344))*(0.019993-0.000101*G344)+SIN(RADIANS(3*J344))*0.000289</f>
        <v>-0.826875432495855</v>
      </c>
      <c r="M344" s="0" t="n">
        <f aca="false">I344+L344</f>
        <v>257.370085176344</v>
      </c>
      <c r="N344" s="0" t="n">
        <f aca="false">J344+L344</f>
        <v>7534.0898800485</v>
      </c>
      <c r="O344" s="0" t="n">
        <f aca="false">(1.000001018*(1-K344*K344))/(1+K344*COS(RADIANS(N344)))</f>
        <v>0.9849269902967</v>
      </c>
      <c r="P344" s="0" t="n">
        <f aca="false">M344-0.00569-0.00478*SIN(RADIANS(125.04-1934.136*G344))</f>
        <v>257.359679600054</v>
      </c>
      <c r="Q344" s="0" t="n">
        <f aca="false">23+(26+((21.448-G344*(46.815+G344*(0.00059-G344*0.001813))))/60)/60</f>
        <v>23.4366983750433</v>
      </c>
      <c r="R344" s="0" t="n">
        <f aca="false">Q344+0.00256*COS(RADIANS(125.04-1934.136*G344))</f>
        <v>23.43627948928</v>
      </c>
      <c r="S344" s="0" t="n">
        <f aca="false">DEGREES(ATAN2(COS(RADIANS(P344)),COS(RADIANS(R344))*SIN(RADIANS(P344))))</f>
        <v>-103.735501102144</v>
      </c>
      <c r="T344" s="0" t="n">
        <f aca="false">DEGREES(ASIN(SIN(RADIANS(R344))*SIN(RADIANS(P344))))</f>
        <v>-22.8356545548122</v>
      </c>
      <c r="U344" s="0" t="n">
        <f aca="false">TAN(RADIANS(R344/2))*TAN(RADIANS(R344/2))</f>
        <v>0.0430231568252284</v>
      </c>
      <c r="V344" s="0" t="n">
        <f aca="false">4*DEGREES(U344*SIN(2*RADIANS(I344))-2*K344*SIN(RADIANS(J344))+4*K344*U344*SIN(RADIANS(J344))*COS(2*RADIANS(I344))-0.5*U344*U344*SIN(4*RADIANS(I344))-1.25*K344*K344*SIN(2*RADIANS(J344)))</f>
        <v>7.6665017870235</v>
      </c>
      <c r="W344" s="0" t="n">
        <f aca="false">DEGREES(ACOS(COS(RADIANS(90.833))/(COS(RADIANS($B$2))*COS(RADIANS(T344)))-TAN(RADIANS($B$2))*TAN(RADIANS(T344))))</f>
        <v>79.7434194408209</v>
      </c>
      <c r="X344" s="5" t="n">
        <f aca="false">(720-4*$B$3-V344+$B$4*60)/1440</f>
        <v>0.520970484870123</v>
      </c>
      <c r="Y344" s="5" t="n">
        <f aca="false">(X344*1440-W344*4)/1440</f>
        <v>0.299460986423398</v>
      </c>
      <c r="Z344" s="5" t="n">
        <f aca="false">(X344*1440+W344*4)/1440</f>
        <v>0.742479983316847</v>
      </c>
      <c r="AA344" s="0" t="n">
        <f aca="false">8*W344</f>
        <v>637.947355526567</v>
      </c>
      <c r="AB344" s="0" t="n">
        <f aca="false">MOD(E344*1440+V344+4*$B$3-60*$B$4,1440)</f>
        <v>689.802501787024</v>
      </c>
      <c r="AC344" s="0" t="n">
        <f aca="false">IF(AB344/4&lt;0,AB344/4+180,AB344/4-180)</f>
        <v>-7.54937455324409</v>
      </c>
      <c r="AD344" s="0" t="n">
        <f aca="false">DEGREES(ACOS(SIN(RADIANS($B$2))*SIN(RADIANS(T344))+COS(RADIANS($B$2))*COS(RADIANS(T344))*COS(RADIANS(AC344))))</f>
        <v>48.2922135696968</v>
      </c>
      <c r="AE344" s="0" t="n">
        <f aca="false">90-AD344</f>
        <v>41.7077864303032</v>
      </c>
      <c r="AF344" s="0" t="n">
        <f aca="false">IF(AE344&gt;85,0,IF(AE344&gt;5,58.1/TAN(RADIANS(AE344))-0.07/POWER(TAN(RADIANS(AE344)),3)+0.000086/POWER(TAN(RADIANS(AE344)),5),IF(AE344&gt;-0.575,1735+AE344*(-518.2+AE344*(103.4+AE344*(-12.79+AE344*0.711))),-20.772/TAN(RADIANS(AE344)))))/3600</f>
        <v>0.0180815092114694</v>
      </c>
      <c r="AG344" s="0" t="n">
        <f aca="false">AE344+AF344</f>
        <v>41.7258679395147</v>
      </c>
      <c r="AH344" s="0" t="n">
        <f aca="false">IF(AC344&gt;0,MOD(DEGREES(ACOS(((SIN(RADIANS($B$2))*COS(RADIANS(AD344)))-SIN(RADIANS(T344)))/(COS(RADIANS($B$2))*SIN(RADIANS(AD344)))))+180,360),MOD(540-DEGREES(ACOS(((SIN(RADIANS($B$2))*COS(RADIANS(AD344)))-SIN(RADIANS(T344)))/(COS(RADIANS($B$2))*SIN(RADIANS(AD344))))),360))</f>
        <v>170.665920973673</v>
      </c>
    </row>
    <row r="345" customFormat="false" ht="15" hidden="false" customHeight="false" outlineLevel="0" collapsed="false">
      <c r="D345" s="4" t="n">
        <f aca="false">D344+1</f>
        <v>43809</v>
      </c>
      <c r="E345" s="5" t="n">
        <f aca="false">$B$5</f>
        <v>0.5</v>
      </c>
      <c r="F345" s="6" t="n">
        <f aca="false">D345+2415018.5+E345-$B$4/24</f>
        <v>2458828.25</v>
      </c>
      <c r="G345" s="7" t="n">
        <f aca="false">(F345-2451545)/36525</f>
        <v>0.199404517453799</v>
      </c>
      <c r="I345" s="0" t="n">
        <f aca="false">MOD(280.46646+G345*(36000.76983 + G345*0.0003032),360)</f>
        <v>259.182607972313</v>
      </c>
      <c r="J345" s="0" t="n">
        <f aca="false">357.52911+G345*(35999.05029 - 0.0001537*G345)</f>
        <v>7535.90235576104</v>
      </c>
      <c r="K345" s="0" t="n">
        <f aca="false">0.016708634-G345*(0.000042037+0.0000001267*G345)</f>
        <v>0.0167002465944339</v>
      </c>
      <c r="L345" s="0" t="n">
        <f aca="false">SIN(RADIANS(J345))*(1.914602-G345*(0.004817+0.000014*G345))+SIN(RADIANS(2*J345))*(0.019993-0.000101*G345)+SIN(RADIANS(3*J345))*0.000289</f>
        <v>-0.796489552723879</v>
      </c>
      <c r="M345" s="0" t="n">
        <f aca="false">I345+L345</f>
        <v>258.386118419589</v>
      </c>
      <c r="N345" s="0" t="n">
        <f aca="false">J345+L345</f>
        <v>7535.10586620832</v>
      </c>
      <c r="O345" s="0" t="n">
        <f aca="false">(1.000001018*(1-K345*K345))/(1+K345*COS(RADIANS(N345)))</f>
        <v>0.984803742638999</v>
      </c>
      <c r="P345" s="0" t="n">
        <f aca="false">M345-0.00569-0.00478*SIN(RADIANS(125.04-1934.136*G345))</f>
        <v>258.375712122448</v>
      </c>
      <c r="Q345" s="0" t="n">
        <f aca="false">23+(26+((21.448-G345*(46.815+G345*(0.00059-G345*0.001813))))/60)/60</f>
        <v>23.4366980190085</v>
      </c>
      <c r="R345" s="0" t="n">
        <f aca="false">Q345+0.00256*COS(RADIANS(125.04-1934.136*G345))</f>
        <v>23.436281467532</v>
      </c>
      <c r="S345" s="0" t="n">
        <f aca="false">DEGREES(ATAN2(COS(RADIANS(P345)),COS(RADIANS(R345))*SIN(RADIANS(P345))))</f>
        <v>-102.637233319973</v>
      </c>
      <c r="T345" s="0" t="n">
        <f aca="false">DEGREES(ASIN(SIN(RADIANS(R345))*SIN(RADIANS(P345))))</f>
        <v>-22.9278401618285</v>
      </c>
      <c r="U345" s="0" t="n">
        <f aca="false">TAN(RADIANS(R345/2))*TAN(RADIANS(R345/2))</f>
        <v>0.0430231642949443</v>
      </c>
      <c r="V345" s="0" t="n">
        <f aca="false">4*DEGREES(U345*SIN(2*RADIANS(I345))-2*K345*SIN(RADIANS(J345))+4*K345*U345*SIN(RADIANS(J345))*COS(2*RADIANS(I345))-0.5*U345*U345*SIN(4*RADIANS(I345))-1.25*K345*K345*SIN(2*RADIANS(J345)))</f>
        <v>7.21568164942138</v>
      </c>
      <c r="W345" s="0" t="n">
        <f aca="false">DEGREES(ACOS(COS(RADIANS(90.833))/(COS(RADIANS($B$2))*COS(RADIANS(T345)))-TAN(RADIANS($B$2))*TAN(RADIANS(T345))))</f>
        <v>79.692876187652</v>
      </c>
      <c r="X345" s="5" t="n">
        <f aca="false">(720-4*$B$3-V345+$B$4*60)/1440</f>
        <v>0.521283554410124</v>
      </c>
      <c r="Y345" s="5" t="n">
        <f aca="false">(X345*1440-W345*4)/1440</f>
        <v>0.299914453888869</v>
      </c>
      <c r="Z345" s="5" t="n">
        <f aca="false">(X345*1440+W345*4)/1440</f>
        <v>0.742652654931379</v>
      </c>
      <c r="AA345" s="0" t="n">
        <f aca="false">8*W345</f>
        <v>637.543009501216</v>
      </c>
      <c r="AB345" s="0" t="n">
        <f aca="false">MOD(E345*1440+V345+4*$B$3-60*$B$4,1440)</f>
        <v>689.351681649421</v>
      </c>
      <c r="AC345" s="0" t="n">
        <f aca="false">IF(AB345/4&lt;0,AB345/4+180,AB345/4-180)</f>
        <v>-7.66207958764466</v>
      </c>
      <c r="AD345" s="0" t="n">
        <f aca="false">DEGREES(ACOS(SIN(RADIANS($B$2))*SIN(RADIANS(T345))+COS(RADIANS($B$2))*COS(RADIANS(T345))*COS(RADIANS(AC345))))</f>
        <v>48.3998855338914</v>
      </c>
      <c r="AE345" s="0" t="n">
        <f aca="false">90-AD345</f>
        <v>41.6001144661086</v>
      </c>
      <c r="AF345" s="0" t="n">
        <f aca="false">IF(AE345&gt;85,0,IF(AE345&gt;5,58.1/TAN(RADIANS(AE345))-0.07/POWER(TAN(RADIANS(AE345)),3)+0.000086/POWER(TAN(RADIANS(AE345)),5),IF(AE345&gt;-0.575,1735+AE345*(-518.2+AE345*(103.4+AE345*(-12.79+AE345*0.711))),-20.772/TAN(RADIANS(AE345)))))/3600</f>
        <v>0.0181498548876343</v>
      </c>
      <c r="AG345" s="0" t="n">
        <f aca="false">AE345+AF345</f>
        <v>41.6182643209963</v>
      </c>
      <c r="AH345" s="0" t="n">
        <f aca="false">IF(AC345&gt;0,MOD(DEGREES(ACOS(((SIN(RADIANS($B$2))*COS(RADIANS(AD345)))-SIN(RADIANS(T345)))/(COS(RADIANS($B$2))*SIN(RADIANS(AD345)))))+180,360),MOD(540-DEGREES(ACOS(((SIN(RADIANS($B$2))*COS(RADIANS(AD345)))-SIN(RADIANS(T345)))/(COS(RADIANS($B$2))*SIN(RADIANS(AD345))))),360))</f>
        <v>170.54857868803</v>
      </c>
    </row>
    <row r="346" customFormat="false" ht="15" hidden="false" customHeight="false" outlineLevel="0" collapsed="false">
      <c r="D346" s="4" t="n">
        <f aca="false">D345+1</f>
        <v>43810</v>
      </c>
      <c r="E346" s="5" t="n">
        <f aca="false">$B$5</f>
        <v>0.5</v>
      </c>
      <c r="F346" s="6" t="n">
        <f aca="false">D346+2415018.5+E346-$B$4/24</f>
        <v>2458829.25</v>
      </c>
      <c r="G346" s="7" t="n">
        <f aca="false">(F346-2451545)/36525</f>
        <v>0.19943189596167</v>
      </c>
      <c r="I346" s="0" t="n">
        <f aca="false">MOD(280.46646+G346*(36000.76983 + G346*0.0003032),360)</f>
        <v>260.168255335789</v>
      </c>
      <c r="J346" s="0" t="n">
        <f aca="false">357.52911+G346*(35999.05029 - 0.0001537*G346)</f>
        <v>7536.88795604109</v>
      </c>
      <c r="K346" s="0" t="n">
        <f aca="false">0.016708634-G346*(0.000042037+0.0000001267*G346)</f>
        <v>0.0167002454421401</v>
      </c>
      <c r="L346" s="0" t="n">
        <f aca="false">SIN(RADIANS(J346))*(1.914602-G346*(0.004817+0.000014*G346))+SIN(RADIANS(2*J346))*(0.019993-0.000101*G346)+SIN(RADIANS(3*J346))*0.000289</f>
        <v>-0.76585412905518</v>
      </c>
      <c r="M346" s="0" t="n">
        <f aca="false">I346+L346</f>
        <v>259.402401206733</v>
      </c>
      <c r="N346" s="0" t="n">
        <f aca="false">J346+L346</f>
        <v>7536.12210191203</v>
      </c>
      <c r="O346" s="0" t="n">
        <f aca="false">(1.000001018*(1-K346*K346))/(1+K346*COS(RADIANS(N346)))</f>
        <v>0.98468511688205</v>
      </c>
      <c r="P346" s="0" t="n">
        <f aca="false">M346-0.00569-0.00478*SIN(RADIANS(125.04-1934.136*G346))</f>
        <v>259.391994192769</v>
      </c>
      <c r="Q346" s="0" t="n">
        <f aca="false">23+(26+((21.448-G346*(46.815+G346*(0.00059-G346*0.001813))))/60)/60</f>
        <v>23.4366976629737</v>
      </c>
      <c r="R346" s="0" t="n">
        <f aca="false">Q346+0.00256*COS(RADIANS(125.04-1934.136*G346))</f>
        <v>23.4362834461398</v>
      </c>
      <c r="S346" s="0" t="n">
        <f aca="false">DEGREES(ATAN2(COS(RADIANS(P346)),COS(RADIANS(R346))*SIN(RADIANS(P346))))</f>
        <v>-101.537260861342</v>
      </c>
      <c r="T346" s="0" t="n">
        <f aca="false">DEGREES(ASIN(SIN(RADIANS(R346))*SIN(RADIANS(P346))))</f>
        <v>-23.0124824525539</v>
      </c>
      <c r="U346" s="0" t="n">
        <f aca="false">TAN(RADIANS(R346/2))*TAN(RADIANS(R346/2))</f>
        <v>0.0430231717660045</v>
      </c>
      <c r="V346" s="0" t="n">
        <f aca="false">4*DEGREES(U346*SIN(2*RADIANS(I346))-2*K346*SIN(RADIANS(J346))+4*K346*U346*SIN(RADIANS(J346))*COS(2*RADIANS(I346))-0.5*U346*U346*SIN(4*RADIANS(I346))-1.25*K346*K346*SIN(2*RADIANS(J346)))</f>
        <v>6.7582429455314</v>
      </c>
      <c r="W346" s="0" t="n">
        <f aca="false">DEGREES(ACOS(COS(RADIANS(90.833))/(COS(RADIANS($B$2))*COS(RADIANS(T346)))-TAN(RADIANS($B$2))*TAN(RADIANS(T346))))</f>
        <v>79.6464033056747</v>
      </c>
      <c r="X346" s="5" t="n">
        <f aca="false">(720-4*$B$3-V346+$B$4*60)/1440</f>
        <v>0.521601220176714</v>
      </c>
      <c r="Y346" s="5" t="n">
        <f aca="false">(X346*1440-W346*4)/1440</f>
        <v>0.300361210994284</v>
      </c>
      <c r="Z346" s="5" t="n">
        <f aca="false">(X346*1440+W346*4)/1440</f>
        <v>0.742841229359144</v>
      </c>
      <c r="AA346" s="0" t="n">
        <f aca="false">8*W346</f>
        <v>637.171226445398</v>
      </c>
      <c r="AB346" s="0" t="n">
        <f aca="false">MOD(E346*1440+V346+4*$B$3-60*$B$4,1440)</f>
        <v>688.894242945532</v>
      </c>
      <c r="AC346" s="0" t="n">
        <f aca="false">IF(AB346/4&lt;0,AB346/4+180,AB346/4-180)</f>
        <v>-7.77643926361714</v>
      </c>
      <c r="AD346" s="0" t="n">
        <f aca="false">DEGREES(ACOS(SIN(RADIANS($B$2))*SIN(RADIANS(T346))+COS(RADIANS($B$2))*COS(RADIANS(T346))*COS(RADIANS(AC346))))</f>
        <v>48.500539998173</v>
      </c>
      <c r="AE346" s="0" t="n">
        <f aca="false">90-AD346</f>
        <v>41.499460001827</v>
      </c>
      <c r="AF346" s="0" t="n">
        <f aca="false">IF(AE346&gt;85,0,IF(AE346&gt;5,58.1/TAN(RADIANS(AE346))-0.07/POWER(TAN(RADIANS(AE346)),3)+0.000086/POWER(TAN(RADIANS(AE346)),5),IF(AE346&gt;-0.575,1735+AE346*(-518.2+AE346*(103.4+AE346*(-12.79+AE346*0.711))),-20.772/TAN(RADIANS(AE346)))))/3600</f>
        <v>0.0182140061574823</v>
      </c>
      <c r="AG346" s="0" t="n">
        <f aca="false">AE346+AF346</f>
        <v>41.5176740079845</v>
      </c>
      <c r="AH346" s="0" t="n">
        <f aca="false">IF(AC346&gt;0,MOD(DEGREES(ACOS(((SIN(RADIANS($B$2))*COS(RADIANS(AD346)))-SIN(RADIANS(T346)))/(COS(RADIANS($B$2))*SIN(RADIANS(AD346)))))+180,360),MOD(540-DEGREES(ACOS(((SIN(RADIANS($B$2))*COS(RADIANS(AD346)))-SIN(RADIANS(T346)))/(COS(RADIANS($B$2))*SIN(RADIANS(AD346))))),360))</f>
        <v>170.42817506405</v>
      </c>
    </row>
    <row r="347" customFormat="false" ht="15" hidden="false" customHeight="false" outlineLevel="0" collapsed="false">
      <c r="D347" s="4" t="n">
        <f aca="false">D346+1</f>
        <v>43811</v>
      </c>
      <c r="E347" s="5" t="n">
        <f aca="false">$B$5</f>
        <v>0.5</v>
      </c>
      <c r="F347" s="6" t="n">
        <f aca="false">D347+2415018.5+E347-$B$4/24</f>
        <v>2458830.25</v>
      </c>
      <c r="G347" s="7" t="n">
        <f aca="false">(F347-2451545)/36525</f>
        <v>0.199459274469541</v>
      </c>
      <c r="I347" s="0" t="n">
        <f aca="false">MOD(280.46646+G347*(36000.76983 + G347*0.0003032),360)</f>
        <v>261.153902699263</v>
      </c>
      <c r="J347" s="0" t="n">
        <f aca="false">357.52911+G347*(35999.05029 - 0.0001537*G347)</f>
        <v>7537.87355632113</v>
      </c>
      <c r="K347" s="0" t="n">
        <f aca="false">0.016708634-G347*(0.000042037+0.0000001267*G347)</f>
        <v>0.0167002442898461</v>
      </c>
      <c r="L347" s="0" t="n">
        <f aca="false">SIN(RADIANS(J347))*(1.914602-G347*(0.004817+0.000014*G347))+SIN(RADIANS(2*J347))*(0.019993-0.000101*G347)+SIN(RADIANS(3*J347))*0.000289</f>
        <v>-0.734978652470712</v>
      </c>
      <c r="M347" s="0" t="n">
        <f aca="false">I347+L347</f>
        <v>260.418924046792</v>
      </c>
      <c r="N347" s="0" t="n">
        <f aca="false">J347+L347</f>
        <v>7537.13857766866</v>
      </c>
      <c r="O347" s="0" t="n">
        <f aca="false">(1.000001018*(1-K347*K347))/(1+K347*COS(RADIANS(N347)))</f>
        <v>0.984571151460107</v>
      </c>
      <c r="P347" s="0" t="n">
        <f aca="false">M347-0.00569-0.00478*SIN(RADIANS(125.04-1934.136*G347))</f>
        <v>260.408516320034</v>
      </c>
      <c r="Q347" s="0" t="n">
        <f aca="false">23+(26+((21.448-G347*(46.815+G347*(0.00059-G347*0.001813))))/60)/60</f>
        <v>23.4366973069388</v>
      </c>
      <c r="R347" s="0" t="n">
        <f aca="false">Q347+0.00256*COS(RADIANS(125.04-1934.136*G347))</f>
        <v>23.4362854251015</v>
      </c>
      <c r="S347" s="0" t="n">
        <f aca="false">DEGREES(ATAN2(COS(RADIANS(P347)),COS(RADIANS(R347))*SIN(RADIANS(P347))))</f>
        <v>-100.435709085373</v>
      </c>
      <c r="T347" s="0" t="n">
        <f aca="false">DEGREES(ASIN(SIN(RADIANS(R347))*SIN(RADIANS(P347))))</f>
        <v>-23.0895344606571</v>
      </c>
      <c r="U347" s="0" t="n">
        <f aca="false">TAN(RADIANS(R347/2))*TAN(RADIANS(R347/2))</f>
        <v>0.0430231792384014</v>
      </c>
      <c r="V347" s="0" t="n">
        <f aca="false">4*DEGREES(U347*SIN(2*RADIANS(I347))-2*K347*SIN(RADIANS(J347))+4*K347*U347*SIN(RADIANS(J347))*COS(2*RADIANS(I347))-0.5*U347*U347*SIN(4*RADIANS(I347))-1.25*K347*K347*SIN(2*RADIANS(J347)))</f>
        <v>6.29468193778934</v>
      </c>
      <c r="W347" s="0" t="n">
        <f aca="false">DEGREES(ACOS(COS(RADIANS(90.833))/(COS(RADIANS($B$2))*COS(RADIANS(T347)))-TAN(RADIANS($B$2))*TAN(RADIANS(T347))))</f>
        <v>79.6040430660706</v>
      </c>
      <c r="X347" s="5" t="n">
        <f aca="false">(720-4*$B$3-V347+$B$4*60)/1440</f>
        <v>0.521923137543202</v>
      </c>
      <c r="Y347" s="5" t="n">
        <f aca="false">(X347*1440-W347*4)/1440</f>
        <v>0.300800795693006</v>
      </c>
      <c r="Z347" s="5" t="n">
        <f aca="false">(X347*1440+W347*4)/1440</f>
        <v>0.743045479393398</v>
      </c>
      <c r="AA347" s="0" t="n">
        <f aca="false">8*W347</f>
        <v>636.832344528565</v>
      </c>
      <c r="AB347" s="0" t="n">
        <f aca="false">MOD(E347*1440+V347+4*$B$3-60*$B$4,1440)</f>
        <v>688.430681937789</v>
      </c>
      <c r="AC347" s="0" t="n">
        <f aca="false">IF(AB347/4&lt;0,AB347/4+180,AB347/4-180)</f>
        <v>-7.89232951555266</v>
      </c>
      <c r="AD347" s="0" t="n">
        <f aca="false">DEGREES(ACOS(SIN(RADIANS($B$2))*SIN(RADIANS(T347))+COS(RADIANS($B$2))*COS(RADIANS(T347))*COS(RADIANS(AC347))))</f>
        <v>48.5941276441432</v>
      </c>
      <c r="AE347" s="0" t="n">
        <f aca="false">90-AD347</f>
        <v>41.4058723558568</v>
      </c>
      <c r="AF347" s="0" t="n">
        <f aca="false">IF(AE347&gt;85,0,IF(AE347&gt;5,58.1/TAN(RADIANS(AE347))-0.07/POWER(TAN(RADIANS(AE347)),3)+0.000086/POWER(TAN(RADIANS(AE347)),5),IF(AE347&gt;-0.575,1735+AE347*(-518.2+AE347*(103.4+AE347*(-12.79+AE347*0.711))),-20.772/TAN(RADIANS(AE347)))))/3600</f>
        <v>0.0182738805438147</v>
      </c>
      <c r="AG347" s="0" t="n">
        <f aca="false">AE347+AF347</f>
        <v>41.4241462364006</v>
      </c>
      <c r="AH347" s="0" t="n">
        <f aca="false">IF(AC347&gt;0,MOD(DEGREES(ACOS(((SIN(RADIANS($B$2))*COS(RADIANS(AD347)))-SIN(RADIANS(T347)))/(COS(RADIANS($B$2))*SIN(RADIANS(AD347)))))+180,360),MOD(540-DEGREES(ACOS(((SIN(RADIANS($B$2))*COS(RADIANS(AD347)))-SIN(RADIANS(T347)))/(COS(RADIANS($B$2))*SIN(RADIANS(AD347))))),360))</f>
        <v>170.304806034299</v>
      </c>
    </row>
    <row r="348" customFormat="false" ht="15" hidden="false" customHeight="false" outlineLevel="0" collapsed="false">
      <c r="D348" s="4" t="n">
        <f aca="false">D347+1</f>
        <v>43812</v>
      </c>
      <c r="E348" s="5" t="n">
        <f aca="false">$B$5</f>
        <v>0.5</v>
      </c>
      <c r="F348" s="6" t="n">
        <f aca="false">D348+2415018.5+E348-$B$4/24</f>
        <v>2458831.25</v>
      </c>
      <c r="G348" s="7" t="n">
        <f aca="false">(F348-2451545)/36525</f>
        <v>0.199486652977413</v>
      </c>
      <c r="I348" s="0" t="n">
        <f aca="false">MOD(280.46646+G348*(36000.76983 + G348*0.0003032),360)</f>
        <v>262.13955006274</v>
      </c>
      <c r="J348" s="0" t="n">
        <f aca="false">357.52911+G348*(35999.05029 - 0.0001537*G348)</f>
        <v>7538.85915660118</v>
      </c>
      <c r="K348" s="0" t="n">
        <f aca="false">0.016708634-G348*(0.000042037+0.0000001267*G348)</f>
        <v>0.0167002431375518</v>
      </c>
      <c r="L348" s="0" t="n">
        <f aca="false">SIN(RADIANS(J348))*(1.914602-G348*(0.004817+0.000014*G348))+SIN(RADIANS(2*J348))*(0.019993-0.000101*G348)+SIN(RADIANS(3*J348))*0.000289</f>
        <v>-0.703872701835264</v>
      </c>
      <c r="M348" s="0" t="n">
        <f aca="false">I348+L348</f>
        <v>261.435677360904</v>
      </c>
      <c r="N348" s="0" t="n">
        <f aca="false">J348+L348</f>
        <v>7538.15528389934</v>
      </c>
      <c r="O348" s="0" t="n">
        <f aca="false">(1.000001018*(1-K348*K348))/(1+K348*COS(RADIANS(N348)))</f>
        <v>0.984461883323222</v>
      </c>
      <c r="P348" s="0" t="n">
        <f aca="false">M348-0.00569-0.00478*SIN(RADIANS(125.04-1934.136*G348))</f>
        <v>261.425268925382</v>
      </c>
      <c r="Q348" s="0" t="n">
        <f aca="false">23+(26+((21.448-G348*(46.815+G348*(0.00059-G348*0.001813))))/60)/60</f>
        <v>23.436696950904</v>
      </c>
      <c r="R348" s="0" t="n">
        <f aca="false">Q348+0.00256*COS(RADIANS(125.04-1934.136*G348))</f>
        <v>23.4362874044149</v>
      </c>
      <c r="S348" s="0" t="n">
        <f aca="false">DEGREES(ATAN2(COS(RADIANS(P348)),COS(RADIANS(R348))*SIN(RADIANS(P348))))</f>
        <v>-99.3327061774654</v>
      </c>
      <c r="T348" s="0" t="n">
        <f aca="false">DEGREES(ASIN(SIN(RADIANS(R348))*SIN(RADIANS(P348))))</f>
        <v>-23.1589529543015</v>
      </c>
      <c r="U348" s="0" t="n">
        <f aca="false">TAN(RADIANS(R348/2))*TAN(RADIANS(R348/2))</f>
        <v>0.0430231867121275</v>
      </c>
      <c r="V348" s="0" t="n">
        <f aca="false">4*DEGREES(U348*SIN(2*RADIANS(I348))-2*K348*SIN(RADIANS(J348))+4*K348*U348*SIN(RADIANS(J348))*COS(2*RADIANS(I348))-0.5*U348*U348*SIN(4*RADIANS(I348))-1.25*K348*K348*SIN(2*RADIANS(J348)))</f>
        <v>5.82550448007736</v>
      </c>
      <c r="W348" s="0" t="n">
        <f aca="false">DEGREES(ACOS(COS(RADIANS(90.833))/(COS(RADIANS($B$2))*COS(RADIANS(T348)))-TAN(RADIANS($B$2))*TAN(RADIANS(T348))))</f>
        <v>79.5658344754407</v>
      </c>
      <c r="X348" s="5" t="n">
        <f aca="false">(720-4*$B$3-V348+$B$4*60)/1440</f>
        <v>0.522248955222169</v>
      </c>
      <c r="Y348" s="5" t="n">
        <f aca="false">(X348*1440-W348*4)/1440</f>
        <v>0.301232748345944</v>
      </c>
      <c r="Z348" s="5" t="n">
        <f aca="false">(X348*1440+W348*4)/1440</f>
        <v>0.743265162098393</v>
      </c>
      <c r="AA348" s="0" t="n">
        <f aca="false">8*W348</f>
        <v>636.526675803525</v>
      </c>
      <c r="AB348" s="0" t="n">
        <f aca="false">MOD(E348*1440+V348+4*$B$3-60*$B$4,1440)</f>
        <v>687.961504480077</v>
      </c>
      <c r="AC348" s="0" t="n">
        <f aca="false">IF(AB348/4&lt;0,AB348/4+180,AB348/4-180)</f>
        <v>-8.00962387998067</v>
      </c>
      <c r="AD348" s="0" t="n">
        <f aca="false">DEGREES(ACOS(SIN(RADIANS($B$2))*SIN(RADIANS(T348))+COS(RADIANS($B$2))*COS(RADIANS(T348))*COS(RADIANS(AC348))))</f>
        <v>48.6806021191025</v>
      </c>
      <c r="AE348" s="0" t="n">
        <f aca="false">90-AD348</f>
        <v>41.3193978808975</v>
      </c>
      <c r="AF348" s="0" t="n">
        <f aca="false">IF(AE348&gt;85,0,IF(AE348&gt;5,58.1/TAN(RADIANS(AE348))-0.07/POWER(TAN(RADIANS(AE348)),3)+0.000086/POWER(TAN(RADIANS(AE348)),5),IF(AE348&gt;-0.575,1735+AE348*(-518.2+AE348*(103.4+AE348*(-12.79+AE348*0.711))),-20.772/TAN(RADIANS(AE348)))))/3600</f>
        <v>0.0183294000174682</v>
      </c>
      <c r="AG348" s="0" t="n">
        <f aca="false">AE348+AF348</f>
        <v>41.337727280915</v>
      </c>
      <c r="AH348" s="0" t="n">
        <f aca="false">IF(AC348&gt;0,MOD(DEGREES(ACOS(((SIN(RADIANS($B$2))*COS(RADIANS(AD348)))-SIN(RADIANS(T348)))/(COS(RADIANS($B$2))*SIN(RADIANS(AD348)))))+180,360),MOD(540-DEGREES(ACOS(((SIN(RADIANS($B$2))*COS(RADIANS(AD348)))-SIN(RADIANS(T348)))/(COS(RADIANS($B$2))*SIN(RADIANS(AD348))))),360))</f>
        <v>170.178567078549</v>
      </c>
    </row>
    <row r="349" customFormat="false" ht="15" hidden="false" customHeight="false" outlineLevel="0" collapsed="false">
      <c r="D349" s="4" t="n">
        <f aca="false">D348+1</f>
        <v>43813</v>
      </c>
      <c r="E349" s="5" t="n">
        <f aca="false">$B$5</f>
        <v>0.5</v>
      </c>
      <c r="F349" s="6" t="n">
        <f aca="false">D349+2415018.5+E349-$B$4/24</f>
        <v>2458832.25</v>
      </c>
      <c r="G349" s="7" t="n">
        <f aca="false">(F349-2451545)/36525</f>
        <v>0.199514031485284</v>
      </c>
      <c r="I349" s="0" t="n">
        <f aca="false">MOD(280.46646+G349*(36000.76983 + G349*0.0003032),360)</f>
        <v>263.125197426216</v>
      </c>
      <c r="J349" s="0" t="n">
        <f aca="false">357.52911+G349*(35999.05029 - 0.0001537*G349)</f>
        <v>7539.84475688123</v>
      </c>
      <c r="K349" s="0" t="n">
        <f aca="false">0.016708634-G349*(0.000042037+0.0000001267*G349)</f>
        <v>0.0167002419852574</v>
      </c>
      <c r="L349" s="0" t="n">
        <f aca="false">SIN(RADIANS(J349))*(1.914602-G349*(0.004817+0.000014*G349))+SIN(RADIANS(2*J349))*(0.019993-0.000101*G349)+SIN(RADIANS(3*J349))*0.000289</f>
        <v>-0.672545940519773</v>
      </c>
      <c r="M349" s="0" t="n">
        <f aca="false">I349+L349</f>
        <v>262.452651485696</v>
      </c>
      <c r="N349" s="0" t="n">
        <f aca="false">J349+L349</f>
        <v>7539.1722109407</v>
      </c>
      <c r="O349" s="0" t="n">
        <f aca="false">(1.000001018*(1-K349*K349))/(1+K349*COS(RADIANS(N349)))</f>
        <v>0.984357347922174</v>
      </c>
      <c r="P349" s="0" t="n">
        <f aca="false">M349-0.00569-0.00478*SIN(RADIANS(125.04-1934.136*G349))</f>
        <v>262.44224234544</v>
      </c>
      <c r="Q349" s="0" t="n">
        <f aca="false">23+(26+((21.448-G349*(46.815+G349*(0.00059-G349*0.001813))))/60)/60</f>
        <v>23.4366965948692</v>
      </c>
      <c r="R349" s="0" t="n">
        <f aca="false">Q349+0.00256*COS(RADIANS(125.04-1934.136*G349))</f>
        <v>23.4362893840782</v>
      </c>
      <c r="S349" s="0" t="n">
        <f aca="false">DEGREES(ATAN2(COS(RADIANS(P349)),COS(RADIANS(R349))*SIN(RADIANS(P349))))</f>
        <v>-98.2283829274466</v>
      </c>
      <c r="T349" s="0" t="n">
        <f aca="false">DEGREES(ASIN(SIN(RADIANS(R349))*SIN(RADIANS(P349))))</f>
        <v>-23.2206985101958</v>
      </c>
      <c r="U349" s="0" t="n">
        <f aca="false">TAN(RADIANS(R349/2))*TAN(RADIANS(R349/2))</f>
        <v>0.0430231941871751</v>
      </c>
      <c r="V349" s="0" t="n">
        <f aca="false">4*DEGREES(U349*SIN(2*RADIANS(I349))-2*K349*SIN(RADIANS(J349))+4*K349*U349*SIN(RADIANS(J349))*COS(2*RADIANS(I349))-0.5*U349*U349*SIN(4*RADIANS(I349))-1.25*K349*K349*SIN(2*RADIANS(J349)))</f>
        <v>5.3512252042801</v>
      </c>
      <c r="W349" s="0" t="n">
        <f aca="false">DEGREES(ACOS(COS(RADIANS(90.833))/(COS(RADIANS($B$2))*COS(RADIANS(T349)))-TAN(RADIANS($B$2))*TAN(RADIANS(T349))))</f>
        <v>79.5318131554239</v>
      </c>
      <c r="X349" s="5" t="n">
        <f aca="false">(720-4*$B$3-V349+$B$4*60)/1440</f>
        <v>0.522578315830361</v>
      </c>
      <c r="Y349" s="5" t="n">
        <f aca="false">(X349*1440-W349*4)/1440</f>
        <v>0.30165661262085</v>
      </c>
      <c r="Z349" s="5" t="n">
        <f aca="false">(X349*1440+W349*4)/1440</f>
        <v>0.743500019039872</v>
      </c>
      <c r="AA349" s="0" t="n">
        <f aca="false">8*W349</f>
        <v>636.254505243391</v>
      </c>
      <c r="AB349" s="0" t="n">
        <f aca="false">MOD(E349*1440+V349+4*$B$3-60*$B$4,1440)</f>
        <v>687.48722520428</v>
      </c>
      <c r="AC349" s="0" t="n">
        <f aca="false">IF(AB349/4&lt;0,AB349/4+180,AB349/4-180)</f>
        <v>-8.12819369892998</v>
      </c>
      <c r="AD349" s="0" t="n">
        <f aca="false">DEGREES(ACOS(SIN(RADIANS($B$2))*SIN(RADIANS(T349))+COS(RADIANS($B$2))*COS(RADIANS(T349))*COS(RADIANS(AC349))))</f>
        <v>48.7599200768636</v>
      </c>
      <c r="AE349" s="0" t="n">
        <f aca="false">90-AD349</f>
        <v>41.2400799231364</v>
      </c>
      <c r="AF349" s="0" t="n">
        <f aca="false">IF(AE349&gt;85,0,IF(AE349&gt;5,58.1/TAN(RADIANS(AE349))-0.07/POWER(TAN(RADIANS(AE349)),3)+0.000086/POWER(TAN(RADIANS(AE349)),5),IF(AE349&gt;-0.575,1735+AE349*(-518.2+AE349*(103.4+AE349*(-12.79+AE349*0.711))),-20.772/TAN(RADIANS(AE349)))))/3600</f>
        <v>0.0183804912540867</v>
      </c>
      <c r="AG349" s="0" t="n">
        <f aca="false">AE349+AF349</f>
        <v>41.2584604143904</v>
      </c>
      <c r="AH349" s="0" t="n">
        <f aca="false">IF(AC349&gt;0,MOD(DEGREES(ACOS(((SIN(RADIANS($B$2))*COS(RADIANS(AD349)))-SIN(RADIANS(T349)))/(COS(RADIANS($B$2))*SIN(RADIANS(AD349)))))+180,360),MOD(540-DEGREES(ACOS(((SIN(RADIANS($B$2))*COS(RADIANS(AD349)))-SIN(RADIANS(T349)))/(COS(RADIANS($B$2))*SIN(RADIANS(AD349))))),360))</f>
        <v>170.049553207092</v>
      </c>
    </row>
    <row r="350" customFormat="false" ht="15" hidden="false" customHeight="false" outlineLevel="0" collapsed="false">
      <c r="D350" s="4" t="n">
        <f aca="false">D349+1</f>
        <v>43814</v>
      </c>
      <c r="E350" s="5" t="n">
        <f aca="false">$B$5</f>
        <v>0.5</v>
      </c>
      <c r="F350" s="6" t="n">
        <f aca="false">D350+2415018.5+E350-$B$4/24</f>
        <v>2458833.25</v>
      </c>
      <c r="G350" s="7" t="n">
        <f aca="false">(F350-2451545)/36525</f>
        <v>0.199541409993155</v>
      </c>
      <c r="I350" s="0" t="n">
        <f aca="false">MOD(280.46646+G350*(36000.76983 + G350*0.0003032),360)</f>
        <v>264.110844789693</v>
      </c>
      <c r="J350" s="0" t="n">
        <f aca="false">357.52911+G350*(35999.05029 - 0.0001537*G350)</f>
        <v>7540.83035716127</v>
      </c>
      <c r="K350" s="0" t="n">
        <f aca="false">0.016708634-G350*(0.000042037+0.0000001267*G350)</f>
        <v>0.0167002408329628</v>
      </c>
      <c r="L350" s="0" t="n">
        <f aca="false">SIN(RADIANS(J350))*(1.914602-G350*(0.004817+0.000014*G350))+SIN(RADIANS(2*J350))*(0.019993-0.000101*G350)+SIN(RADIANS(3*J350))*0.000289</f>
        <v>-0.641008112975828</v>
      </c>
      <c r="M350" s="0" t="n">
        <f aca="false">I350+L350</f>
        <v>263.469836676717</v>
      </c>
      <c r="N350" s="0" t="n">
        <f aca="false">J350+L350</f>
        <v>7540.18934904829</v>
      </c>
      <c r="O350" s="0" t="n">
        <f aca="false">(1.000001018*(1-K350*K350))/(1+K350*COS(RADIANS(N350)))</f>
        <v>0.984257579193975</v>
      </c>
      <c r="P350" s="0" t="n">
        <f aca="false">M350-0.00569-0.00478*SIN(RADIANS(125.04-1934.136*G350))</f>
        <v>263.459426835758</v>
      </c>
      <c r="Q350" s="0" t="n">
        <f aca="false">23+(26+((21.448-G350*(46.815+G350*(0.00059-G350*0.001813))))/60)/60</f>
        <v>23.4366962388344</v>
      </c>
      <c r="R350" s="0" t="n">
        <f aca="false">Q350+0.00256*COS(RADIANS(125.04-1934.136*G350))</f>
        <v>23.4362913640893</v>
      </c>
      <c r="S350" s="0" t="n">
        <f aca="false">DEGREES(ATAN2(COS(RADIANS(P350)),COS(RADIANS(R350))*SIN(RADIANS(P350))))</f>
        <v>-97.1228724981542</v>
      </c>
      <c r="T350" s="0" t="n">
        <f aca="false">DEGREES(ASIN(SIN(RADIANS(R350))*SIN(RADIANS(P350))))</f>
        <v>-23.2747355819037</v>
      </c>
      <c r="U350" s="0" t="n">
        <f aca="false">TAN(RADIANS(R350/2))*TAN(RADIANS(R350/2))</f>
        <v>0.0430232016635368</v>
      </c>
      <c r="V350" s="0" t="n">
        <f aca="false">4*DEGREES(U350*SIN(2*RADIANS(I350))-2*K350*SIN(RADIANS(J350))+4*K350*U350*SIN(RADIANS(J350))*COS(2*RADIANS(I350))-0.5*U350*U350*SIN(4*RADIANS(I350))-1.25*K350*K350*SIN(2*RADIANS(J350)))</f>
        <v>4.87236668468771</v>
      </c>
      <c r="W350" s="0" t="n">
        <f aca="false">DEGREES(ACOS(COS(RADIANS(90.833))/(COS(RADIANS($B$2))*COS(RADIANS(T350)))-TAN(RADIANS($B$2))*TAN(RADIANS(T350))))</f>
        <v>79.5020112314619</v>
      </c>
      <c r="X350" s="5" t="n">
        <f aca="false">(720-4*$B$3-V350+$B$4*60)/1440</f>
        <v>0.522910856468967</v>
      </c>
      <c r="Y350" s="5" t="n">
        <f aca="false">(X350*1440-W350*4)/1440</f>
        <v>0.302071936381573</v>
      </c>
      <c r="Z350" s="5" t="n">
        <f aca="false">(X350*1440+W350*4)/1440</f>
        <v>0.743749776556361</v>
      </c>
      <c r="AA350" s="0" t="n">
        <f aca="false">8*W350</f>
        <v>636.016089851695</v>
      </c>
      <c r="AB350" s="0" t="n">
        <f aca="false">MOD(E350*1440+V350+4*$B$3-60*$B$4,1440)</f>
        <v>687.008366684688</v>
      </c>
      <c r="AC350" s="0" t="n">
        <f aca="false">IF(AB350/4&lt;0,AB350/4+180,AB350/4-180)</f>
        <v>-8.24790832882809</v>
      </c>
      <c r="AD350" s="0" t="n">
        <f aca="false">DEGREES(ACOS(SIN(RADIANS($B$2))*SIN(RADIANS(T350))+COS(RADIANS($B$2))*COS(RADIANS(T350))*COS(RADIANS(AC350))))</f>
        <v>48.8320412157363</v>
      </c>
      <c r="AE350" s="0" t="n">
        <f aca="false">90-AD350</f>
        <v>41.1679587842637</v>
      </c>
      <c r="AF350" s="0" t="n">
        <f aca="false">IF(AE350&gt;85,0,IF(AE350&gt;5,58.1/TAN(RADIANS(AE350))-0.07/POWER(TAN(RADIANS(AE350)),3)+0.000086/POWER(TAN(RADIANS(AE350)),5),IF(AE350&gt;-0.575,1735+AE350*(-518.2+AE350*(103.4+AE350*(-12.79+AE350*0.711))),-20.772/TAN(RADIANS(AE350)))))/3600</f>
        <v>0.0184270858788715</v>
      </c>
      <c r="AG350" s="0" t="n">
        <f aca="false">AE350+AF350</f>
        <v>41.1863858701426</v>
      </c>
      <c r="AH350" s="0" t="n">
        <f aca="false">IF(AC350&gt;0,MOD(DEGREES(ACOS(((SIN(RADIANS($B$2))*COS(RADIANS(AD350)))-SIN(RADIANS(T350)))/(COS(RADIANS($B$2))*SIN(RADIANS(AD350)))))+180,360),MOD(540-DEGREES(ACOS(((SIN(RADIANS($B$2))*COS(RADIANS(AD350)))-SIN(RADIANS(T350)))/(COS(RADIANS($B$2))*SIN(RADIANS(AD350))))),360))</f>
        <v>169.917858944854</v>
      </c>
    </row>
    <row r="351" customFormat="false" ht="15" hidden="false" customHeight="false" outlineLevel="0" collapsed="false">
      <c r="D351" s="4" t="n">
        <f aca="false">D350+1</f>
        <v>43815</v>
      </c>
      <c r="E351" s="5" t="n">
        <f aca="false">$B$5</f>
        <v>0.5</v>
      </c>
      <c r="F351" s="6" t="n">
        <f aca="false">D351+2415018.5+E351-$B$4/24</f>
        <v>2458834.25</v>
      </c>
      <c r="G351" s="7" t="n">
        <f aca="false">(F351-2451545)/36525</f>
        <v>0.199568788501027</v>
      </c>
      <c r="I351" s="0" t="n">
        <f aca="false">MOD(280.46646+G351*(36000.76983 + G351*0.0003032),360)</f>
        <v>265.096492153171</v>
      </c>
      <c r="J351" s="0" t="n">
        <f aca="false">357.52911+G351*(35999.05029 - 0.0001537*G351)</f>
        <v>7541.81595744132</v>
      </c>
      <c r="K351" s="0" t="n">
        <f aca="false">0.016708634-G351*(0.000042037+0.0000001267*G351)</f>
        <v>0.016700239680668</v>
      </c>
      <c r="L351" s="0" t="n">
        <f aca="false">SIN(RADIANS(J351))*(1.914602-G351*(0.004817+0.000014*G351))+SIN(RADIANS(2*J351))*(0.019993-0.000101*G351)+SIN(RADIANS(3*J351))*0.000289</f>
        <v>-0.60926904126649</v>
      </c>
      <c r="M351" s="0" t="n">
        <f aca="false">I351+L351</f>
        <v>264.487223111905</v>
      </c>
      <c r="N351" s="0" t="n">
        <f aca="false">J351+L351</f>
        <v>7541.20668840005</v>
      </c>
      <c r="O351" s="0" t="n">
        <f aca="false">(1.000001018*(1-K351*K351))/(1+K351*COS(RADIANS(N351)))</f>
        <v>0.984162609547966</v>
      </c>
      <c r="P351" s="0" t="n">
        <f aca="false">M351-0.00569-0.00478*SIN(RADIANS(125.04-1934.136*G351))</f>
        <v>264.476812574274</v>
      </c>
      <c r="Q351" s="0" t="n">
        <f aca="false">23+(26+((21.448-G351*(46.815+G351*(0.00059-G351*0.001813))))/60)/60</f>
        <v>23.4366958827995</v>
      </c>
      <c r="R351" s="0" t="n">
        <f aca="false">Q351+0.00256*COS(RADIANS(125.04-1934.136*G351))</f>
        <v>23.4362933444462</v>
      </c>
      <c r="S351" s="0" t="n">
        <f aca="false">DEGREES(ATAN2(COS(RADIANS(P351)),COS(RADIANS(R351))*SIN(RADIANS(P351))))</f>
        <v>-96.0163101852465</v>
      </c>
      <c r="T351" s="0" t="n">
        <f aca="false">DEGREES(ASIN(SIN(RADIANS(R351))*SIN(RADIANS(P351))))</f>
        <v>-23.32103256212</v>
      </c>
      <c r="U351" s="0" t="n">
        <f aca="false">TAN(RADIANS(R351/2))*TAN(RADIANS(R351/2))</f>
        <v>0.0430232091412051</v>
      </c>
      <c r="V351" s="0" t="n">
        <f aca="false">4*DEGREES(U351*SIN(2*RADIANS(I351))-2*K351*SIN(RADIANS(J351))+4*K351*U351*SIN(RADIANS(J351))*COS(2*RADIANS(I351))-0.5*U351*U351*SIN(4*RADIANS(I351))-1.25*K351*K351*SIN(2*RADIANS(J351)))</f>
        <v>4.38945858235411</v>
      </c>
      <c r="W351" s="0" t="n">
        <f aca="false">DEGREES(ACOS(COS(RADIANS(90.833))/(COS(RADIANS($B$2))*COS(RADIANS(T351)))-TAN(RADIANS($B$2))*TAN(RADIANS(T351))))</f>
        <v>79.4764572314025</v>
      </c>
      <c r="X351" s="5" t="n">
        <f aca="false">(720-4*$B$3-V351+$B$4*60)/1440</f>
        <v>0.52324620931781</v>
      </c>
      <c r="Y351" s="5" t="n">
        <f aca="false">(X351*1440-W351*4)/1440</f>
        <v>0.302478272563914</v>
      </c>
      <c r="Z351" s="5" t="n">
        <f aca="false">(X351*1440+W351*4)/1440</f>
        <v>0.744014146071706</v>
      </c>
      <c r="AA351" s="0" t="n">
        <f aca="false">8*W351</f>
        <v>635.81165785122</v>
      </c>
      <c r="AB351" s="0" t="n">
        <f aca="false">MOD(E351*1440+V351+4*$B$3-60*$B$4,1440)</f>
        <v>686.525458582354</v>
      </c>
      <c r="AC351" s="0" t="n">
        <f aca="false">IF(AB351/4&lt;0,AB351/4+180,AB351/4-180)</f>
        <v>-8.36863535441148</v>
      </c>
      <c r="AD351" s="0" t="n">
        <f aca="false">DEGREES(ACOS(SIN(RADIANS($B$2))*SIN(RADIANS(T351))+COS(RADIANS($B$2))*COS(RADIANS(T351))*COS(RADIANS(AC351))))</f>
        <v>48.8969283135298</v>
      </c>
      <c r="AE351" s="0" t="n">
        <f aca="false">90-AD351</f>
        <v>41.1030716864702</v>
      </c>
      <c r="AF351" s="0" t="n">
        <f aca="false">IF(AE351&gt;85,0,IF(AE351&gt;5,58.1/TAN(RADIANS(AE351))-0.07/POWER(TAN(RADIANS(AE351)),3)+0.000086/POWER(TAN(RADIANS(AE351)),5),IF(AE351&gt;-0.575,1735+AE351*(-518.2+AE351*(103.4+AE351*(-12.79+AE351*0.711))),-20.772/TAN(RADIANS(AE351)))))/3600</f>
        <v>0.0184691206977301</v>
      </c>
      <c r="AG351" s="0" t="n">
        <f aca="false">AE351+AF351</f>
        <v>41.1215408071679</v>
      </c>
      <c r="AH351" s="0" t="n">
        <f aca="false">IF(AC351&gt;0,MOD(DEGREES(ACOS(((SIN(RADIANS($B$2))*COS(RADIANS(AD351)))-SIN(RADIANS(T351)))/(COS(RADIANS($B$2))*SIN(RADIANS(AD351)))))+180,360),MOD(540-DEGREES(ACOS(((SIN(RADIANS($B$2))*COS(RADIANS(AD351)))-SIN(RADIANS(T351)))/(COS(RADIANS($B$2))*SIN(RADIANS(AD351))))),360))</f>
        <v>169.783578316165</v>
      </c>
    </row>
    <row r="352" customFormat="false" ht="15" hidden="false" customHeight="false" outlineLevel="0" collapsed="false">
      <c r="D352" s="4" t="n">
        <f aca="false">D351+1</f>
        <v>43816</v>
      </c>
      <c r="E352" s="5" t="n">
        <f aca="false">$B$5</f>
        <v>0.5</v>
      </c>
      <c r="F352" s="6" t="n">
        <f aca="false">D352+2415018.5+E352-$B$4/24</f>
        <v>2458835.25</v>
      </c>
      <c r="G352" s="7" t="n">
        <f aca="false">(F352-2451545)/36525</f>
        <v>0.199596167008898</v>
      </c>
      <c r="I352" s="0" t="n">
        <f aca="false">MOD(280.46646+G352*(36000.76983 + G352*0.0003032),360)</f>
        <v>266.082139516649</v>
      </c>
      <c r="J352" s="0" t="n">
        <f aca="false">357.52911+G352*(35999.05029 - 0.0001537*G352)</f>
        <v>7542.80155772136</v>
      </c>
      <c r="K352" s="0" t="n">
        <f aca="false">0.016708634-G352*(0.000042037+0.0000001267*G352)</f>
        <v>0.016700238528373</v>
      </c>
      <c r="L352" s="0" t="n">
        <f aca="false">SIN(RADIANS(J352))*(1.914602-G352*(0.004817+0.000014*G352))+SIN(RADIANS(2*J352))*(0.019993-0.000101*G352)+SIN(RADIANS(3*J352))*0.000289</f>
        <v>-0.577338621552611</v>
      </c>
      <c r="M352" s="0" t="n">
        <f aca="false">I352+L352</f>
        <v>265.504800895096</v>
      </c>
      <c r="N352" s="0" t="n">
        <f aca="false">J352+L352</f>
        <v>7542.22421909981</v>
      </c>
      <c r="O352" s="0" t="n">
        <f aca="false">(1.000001018*(1-K352*K352))/(1+K352*COS(RADIANS(N352)))</f>
        <v>0.984072469852509</v>
      </c>
      <c r="P352" s="0" t="n">
        <f aca="false">M352-0.00569-0.00478*SIN(RADIANS(125.04-1934.136*G352))</f>
        <v>265.494389664826</v>
      </c>
      <c r="Q352" s="0" t="n">
        <f aca="false">23+(26+((21.448-G352*(46.815+G352*(0.00059-G352*0.001813))))/60)/60</f>
        <v>23.4366955267647</v>
      </c>
      <c r="R352" s="0" t="n">
        <f aca="false">Q352+0.00256*COS(RADIANS(125.04-1934.136*G352))</f>
        <v>23.436295325147</v>
      </c>
      <c r="S352" s="0" t="n">
        <f aca="false">DEGREES(ATAN2(COS(RADIANS(P352)),COS(RADIANS(R352))*SIN(RADIANS(P352))))</f>
        <v>-94.9088331690194</v>
      </c>
      <c r="T352" s="0" t="n">
        <f aca="false">DEGREES(ASIN(SIN(RADIANS(R352))*SIN(RADIANS(P352))))</f>
        <v>-23.3595618386449</v>
      </c>
      <c r="U352" s="0" t="n">
        <f aca="false">TAN(RADIANS(R352/2))*TAN(RADIANS(R352/2))</f>
        <v>0.0430232166201724</v>
      </c>
      <c r="V352" s="0" t="n">
        <f aca="false">4*DEGREES(U352*SIN(2*RADIANS(I352))-2*K352*SIN(RADIANS(J352))+4*K352*U352*SIN(RADIANS(J352))*COS(2*RADIANS(I352))-0.5*U352*U352*SIN(4*RADIANS(I352))-1.25*K352*K352*SIN(2*RADIANS(J352)))</f>
        <v>3.90303677155373</v>
      </c>
      <c r="W352" s="0" t="n">
        <f aca="false">DEGREES(ACOS(COS(RADIANS(90.833))/(COS(RADIANS($B$2))*COS(RADIANS(T352)))-TAN(RADIANS($B$2))*TAN(RADIANS(T352))))</f>
        <v>79.4551759945829</v>
      </c>
      <c r="X352" s="5" t="n">
        <f aca="false">(720-4*$B$3-V352+$B$4*60)/1440</f>
        <v>0.523584002241977</v>
      </c>
      <c r="Y352" s="5" t="n">
        <f aca="false">(X352*1440-W352*4)/1440</f>
        <v>0.302875180034802</v>
      </c>
      <c r="Z352" s="5" t="n">
        <f aca="false">(X352*1440+W352*4)/1440</f>
        <v>0.744292824449151</v>
      </c>
      <c r="AA352" s="0" t="n">
        <f aca="false">8*W352</f>
        <v>635.641407956663</v>
      </c>
      <c r="AB352" s="0" t="n">
        <f aca="false">MOD(E352*1440+V352+4*$B$3-60*$B$4,1440)</f>
        <v>686.039036771554</v>
      </c>
      <c r="AC352" s="0" t="n">
        <f aca="false">IF(AB352/4&lt;0,AB352/4+180,AB352/4-180)</f>
        <v>-8.49024080711155</v>
      </c>
      <c r="AD352" s="0" t="n">
        <f aca="false">DEGREES(ACOS(SIN(RADIANS($B$2))*SIN(RADIANS(T352))+COS(RADIANS($B$2))*COS(RADIANS(T352))*COS(RADIANS(AC352))))</f>
        <v>48.9545472594409</v>
      </c>
      <c r="AE352" s="0" t="n">
        <f aca="false">90-AD352</f>
        <v>41.0454527405591</v>
      </c>
      <c r="AF352" s="0" t="n">
        <f aca="false">IF(AE352&gt;85,0,IF(AE352&gt;5,58.1/TAN(RADIANS(AE352))-0.07/POWER(TAN(RADIANS(AE352)),3)+0.000086/POWER(TAN(RADIANS(AE352)),5),IF(AE352&gt;-0.575,1735+AE352*(-518.2+AE352*(103.4+AE352*(-12.79+AE352*0.711))),-20.772/TAN(RADIANS(AE352)))))/3600</f>
        <v>0.0185065379133049</v>
      </c>
      <c r="AG352" s="0" t="n">
        <f aca="false">AE352+AF352</f>
        <v>41.0639592784724</v>
      </c>
      <c r="AH352" s="0" t="n">
        <f aca="false">IF(AC352&gt;0,MOD(DEGREES(ACOS(((SIN(RADIANS($B$2))*COS(RADIANS(AD352)))-SIN(RADIANS(T352)))/(COS(RADIANS($B$2))*SIN(RADIANS(AD352)))))+180,360),MOD(540-DEGREES(ACOS(((SIN(RADIANS($B$2))*COS(RADIANS(AD352)))-SIN(RADIANS(T352)))/(COS(RADIANS($B$2))*SIN(RADIANS(AD352))))),360))</f>
        <v>169.646804830017</v>
      </c>
    </row>
    <row r="353" customFormat="false" ht="15" hidden="false" customHeight="false" outlineLevel="0" collapsed="false">
      <c r="D353" s="4" t="n">
        <f aca="false">D352+1</f>
        <v>43817</v>
      </c>
      <c r="E353" s="5" t="n">
        <f aca="false">$B$5</f>
        <v>0.5</v>
      </c>
      <c r="F353" s="6" t="n">
        <f aca="false">D353+2415018.5+E353-$B$4/24</f>
        <v>2458836.25</v>
      </c>
      <c r="G353" s="7" t="n">
        <f aca="false">(F353-2451545)/36525</f>
        <v>0.199623545516769</v>
      </c>
      <c r="I353" s="0" t="n">
        <f aca="false">MOD(280.46646+G353*(36000.76983 + G353*0.0003032),360)</f>
        <v>267.067786880128</v>
      </c>
      <c r="J353" s="0" t="n">
        <f aca="false">357.52911+G353*(35999.05029 - 0.0001537*G353)</f>
        <v>7543.78715800141</v>
      </c>
      <c r="K353" s="0" t="n">
        <f aca="false">0.016708634-G353*(0.000042037+0.0000001267*G353)</f>
        <v>0.0167002373760779</v>
      </c>
      <c r="L353" s="0" t="n">
        <f aca="false">SIN(RADIANS(J353))*(1.914602-G353*(0.004817+0.000014*G353))+SIN(RADIANS(2*J353))*(0.019993-0.000101*G353)+SIN(RADIANS(3*J353))*0.000289</f>
        <v>-0.545226820538265</v>
      </c>
      <c r="M353" s="0" t="n">
        <f aca="false">I353+L353</f>
        <v>266.522560059589</v>
      </c>
      <c r="N353" s="0" t="n">
        <f aca="false">J353+L353</f>
        <v>7543.24193118087</v>
      </c>
      <c r="O353" s="0" t="n">
        <f aca="false">(1.000001018*(1-K353*K353))/(1+K353*COS(RADIANS(N353)))</f>
        <v>0.983987189422296</v>
      </c>
      <c r="P353" s="0" t="n">
        <f aca="false">M353-0.00569-0.00478*SIN(RADIANS(125.04-1934.136*G353))</f>
        <v>266.512148140713</v>
      </c>
      <c r="Q353" s="0" t="n">
        <f aca="false">23+(26+((21.448-G353*(46.815+G353*(0.00059-G353*0.001813))))/60)/60</f>
        <v>23.4366951707299</v>
      </c>
      <c r="R353" s="0" t="n">
        <f aca="false">Q353+0.00256*COS(RADIANS(125.04-1934.136*G353))</f>
        <v>23.4362973061896</v>
      </c>
      <c r="S353" s="0" t="n">
        <f aca="false">DEGREES(ATAN2(COS(RADIANS(P353)),COS(RADIANS(R353))*SIN(RADIANS(P353))))</f>
        <v>-93.8005802590922</v>
      </c>
      <c r="T353" s="0" t="n">
        <f aca="false">DEGREES(ASIN(SIN(RADIANS(R353))*SIN(RADIANS(P353))))</f>
        <v>-23.3902998438157</v>
      </c>
      <c r="U353" s="0" t="n">
        <f aca="false">TAN(RADIANS(R353/2))*TAN(RADIANS(R353/2))</f>
        <v>0.0430232241004312</v>
      </c>
      <c r="V353" s="0" t="n">
        <f aca="false">4*DEGREES(U353*SIN(2*RADIANS(I353))-2*K353*SIN(RADIANS(J353))+4*K353*U353*SIN(RADIANS(J353))*COS(2*RADIANS(I353))-0.5*U353*U353*SIN(4*RADIANS(I353))-1.25*K353*K353*SIN(2*RADIANS(J353)))</f>
        <v>3.41364245056484</v>
      </c>
      <c r="W353" s="0" t="n">
        <f aca="false">DEGREES(ACOS(COS(RADIANS(90.833))/(COS(RADIANS($B$2))*COS(RADIANS(T353)))-TAN(RADIANS($B$2))*TAN(RADIANS(T353))))</f>
        <v>79.4381885919728</v>
      </c>
      <c r="X353" s="5" t="n">
        <f aca="false">(720-4*$B$3-V353+$B$4*60)/1440</f>
        <v>0.52392385940933</v>
      </c>
      <c r="Y353" s="5" t="n">
        <f aca="false">(X353*1440-W353*4)/1440</f>
        <v>0.303262224431628</v>
      </c>
      <c r="Z353" s="5" t="n">
        <f aca="false">(X353*1440+W353*4)/1440</f>
        <v>0.744585494387032</v>
      </c>
      <c r="AA353" s="0" t="n">
        <f aca="false">8*W353</f>
        <v>635.505508735782</v>
      </c>
      <c r="AB353" s="0" t="n">
        <f aca="false">MOD(E353*1440+V353+4*$B$3-60*$B$4,1440)</f>
        <v>685.549642450565</v>
      </c>
      <c r="AC353" s="0" t="n">
        <f aca="false">IF(AB353/4&lt;0,AB353/4+180,AB353/4-180)</f>
        <v>-8.61258938735881</v>
      </c>
      <c r="AD353" s="0" t="n">
        <f aca="false">DEGREES(ACOS(SIN(RADIANS($B$2))*SIN(RADIANS(T353))+COS(RADIANS($B$2))*COS(RADIANS(T353))*COS(RADIANS(AC353))))</f>
        <v>49.0048670827041</v>
      </c>
      <c r="AE353" s="0" t="n">
        <f aca="false">90-AD353</f>
        <v>40.9951329172959</v>
      </c>
      <c r="AF353" s="0" t="n">
        <f aca="false">IF(AE353&gt;85,0,IF(AE353&gt;5,58.1/TAN(RADIANS(AE353))-0.07/POWER(TAN(RADIANS(AE353)),3)+0.000086/POWER(TAN(RADIANS(AE353)),5),IF(AE353&gt;-0.575,1735+AE353*(-518.2+AE353*(103.4+AE353*(-12.79+AE353*0.711))),-20.772/TAN(RADIANS(AE353)))))/3600</f>
        <v>0.0185392853244419</v>
      </c>
      <c r="AG353" s="0" t="n">
        <f aca="false">AE353+AF353</f>
        <v>41.0136722026203</v>
      </c>
      <c r="AH353" s="0" t="n">
        <f aca="false">IF(AC353&gt;0,MOD(DEGREES(ACOS(((SIN(RADIANS($B$2))*COS(RADIANS(AD353)))-SIN(RADIANS(T353)))/(COS(RADIANS($B$2))*SIN(RADIANS(AD353)))))+180,360),MOD(540-DEGREES(ACOS(((SIN(RADIANS($B$2))*COS(RADIANS(AD353)))-SIN(RADIANS(T353)))/(COS(RADIANS($B$2))*SIN(RADIANS(AD353))))),360))</f>
        <v>169.507631465614</v>
      </c>
    </row>
    <row r="354" customFormat="false" ht="15" hidden="false" customHeight="false" outlineLevel="0" collapsed="false">
      <c r="D354" s="4" t="n">
        <f aca="false">D353+1</f>
        <v>43818</v>
      </c>
      <c r="E354" s="5" t="n">
        <f aca="false">$B$5</f>
        <v>0.5</v>
      </c>
      <c r="F354" s="6" t="n">
        <f aca="false">D354+2415018.5+E354-$B$4/24</f>
        <v>2458837.25</v>
      </c>
      <c r="G354" s="7" t="n">
        <f aca="false">(F354-2451545)/36525</f>
        <v>0.199650924024641</v>
      </c>
      <c r="I354" s="0" t="n">
        <f aca="false">MOD(280.46646+G354*(36000.76983 + G354*0.0003032),360)</f>
        <v>268.053434243607</v>
      </c>
      <c r="J354" s="0" t="n">
        <f aca="false">357.52911+G354*(35999.05029 - 0.0001537*G354)</f>
        <v>7544.77275828145</v>
      </c>
      <c r="K354" s="0" t="n">
        <f aca="false">0.016708634-G354*(0.000042037+0.0000001267*G354)</f>
        <v>0.0167002362237825</v>
      </c>
      <c r="L354" s="0" t="n">
        <f aca="false">SIN(RADIANS(J354))*(1.914602-G354*(0.004817+0.000014*G354))+SIN(RADIANS(2*J354))*(0.019993-0.000101*G354)+SIN(RADIANS(3*J354))*0.000289</f>
        <v>-0.512943671877145</v>
      </c>
      <c r="M354" s="0" t="n">
        <f aca="false">I354+L354</f>
        <v>267.54049057173</v>
      </c>
      <c r="N354" s="0" t="n">
        <f aca="false">J354+L354</f>
        <v>7544.25981460957</v>
      </c>
      <c r="O354" s="0" t="n">
        <f aca="false">(1.000001018*(1-K354*K354))/(1+K354*COS(RADIANS(N354)))</f>
        <v>0.983906796006265</v>
      </c>
      <c r="P354" s="0" t="n">
        <f aca="false">M354-0.00569-0.00478*SIN(RADIANS(125.04-1934.136*G354))</f>
        <v>267.530077968281</v>
      </c>
      <c r="Q354" s="0" t="n">
        <f aca="false">23+(26+((21.448-G354*(46.815+G354*(0.00059-G354*0.001813))))/60)/60</f>
        <v>23.4366948146951</v>
      </c>
      <c r="R354" s="0" t="n">
        <f aca="false">Q354+0.00256*COS(RADIANS(125.04-1934.136*G354))</f>
        <v>23.4362992875721</v>
      </c>
      <c r="S354" s="0" t="n">
        <f aca="false">DEGREES(ATAN2(COS(RADIANS(P354)),COS(RADIANS(R354))*SIN(RADIANS(P354))))</f>
        <v>-92.6916916328996</v>
      </c>
      <c r="T354" s="0" t="n">
        <f aca="false">DEGREES(ASIN(SIN(RADIANS(R354))*SIN(RADIANS(P354))))</f>
        <v>-23.4132270971788</v>
      </c>
      <c r="U354" s="0" t="n">
        <f aca="false">TAN(RADIANS(R354/2))*TAN(RADIANS(R354/2))</f>
        <v>0.0430232315819739</v>
      </c>
      <c r="V354" s="0" t="n">
        <f aca="false">4*DEGREES(U354*SIN(2*RADIANS(I354))-2*K354*SIN(RADIANS(J354))+4*K354*U354*SIN(RADIANS(J354))*COS(2*RADIANS(I354))-0.5*U354*U354*SIN(4*RADIANS(I354))-1.25*K354*K354*SIN(2*RADIANS(J354)))</f>
        <v>2.92182123906507</v>
      </c>
      <c r="W354" s="0" t="n">
        <f aca="false">DEGREES(ACOS(COS(RADIANS(90.833))/(COS(RADIANS($B$2))*COS(RADIANS(T354)))-TAN(RADIANS($B$2))*TAN(RADIANS(T354))))</f>
        <v>79.4255122578953</v>
      </c>
      <c r="X354" s="5" t="n">
        <f aca="false">(720-4*$B$3-V354+$B$4*60)/1440</f>
        <v>0.524265401917316</v>
      </c>
      <c r="Y354" s="5" t="n">
        <f aca="false">(X354*1440-W354*4)/1440</f>
        <v>0.303638978978718</v>
      </c>
      <c r="Z354" s="5" t="n">
        <f aca="false">(X354*1440+W354*4)/1440</f>
        <v>0.744891824855914</v>
      </c>
      <c r="AA354" s="0" t="n">
        <f aca="false">8*W354</f>
        <v>635.404098063162</v>
      </c>
      <c r="AB354" s="0" t="n">
        <f aca="false">MOD(E354*1440+V354+4*$B$3-60*$B$4,1440)</f>
        <v>685.057821239065</v>
      </c>
      <c r="AC354" s="0" t="n">
        <f aca="false">IF(AB354/4&lt;0,AB354/4+180,AB354/4-180)</f>
        <v>-8.73554469023372</v>
      </c>
      <c r="AD354" s="0" t="n">
        <f aca="false">DEGREES(ACOS(SIN(RADIANS($B$2))*SIN(RADIANS(T354))+COS(RADIANS($B$2))*COS(RADIANS(T354))*COS(RADIANS(AC354))))</f>
        <v>49.047859977899</v>
      </c>
      <c r="AE354" s="0" t="n">
        <f aca="false">90-AD354</f>
        <v>40.952140022101</v>
      </c>
      <c r="AF354" s="0" t="n">
        <f aca="false">IF(AE354&gt;85,0,IF(AE354&gt;5,58.1/TAN(RADIANS(AE354))-0.07/POWER(TAN(RADIANS(AE354)),3)+0.000086/POWER(TAN(RADIANS(AE354)),5),IF(AE354&gt;-0.575,1735+AE354*(-518.2+AE354*(103.4+AE354*(-12.79+AE354*0.711))),-20.772/TAN(RADIANS(AE354)))))/3600</f>
        <v>0.0185673165077522</v>
      </c>
      <c r="AG354" s="0" t="n">
        <f aca="false">AE354+AF354</f>
        <v>40.9707073386088</v>
      </c>
      <c r="AH354" s="0" t="n">
        <f aca="false">IF(AC354&gt;0,MOD(DEGREES(ACOS(((SIN(RADIANS($B$2))*COS(RADIANS(AD354)))-SIN(RADIANS(T354)))/(COS(RADIANS($B$2))*SIN(RADIANS(AD354)))))+180,360),MOD(540-DEGREES(ACOS(((SIN(RADIANS($B$2))*COS(RADIANS(AD354)))-SIN(RADIANS(T354)))/(COS(RADIANS($B$2))*SIN(RADIANS(AD354))))),360))</f>
        <v>169.366150658013</v>
      </c>
    </row>
    <row r="355" customFormat="false" ht="15" hidden="false" customHeight="false" outlineLevel="0" collapsed="false">
      <c r="D355" s="4" t="n">
        <f aca="false">D354+1</f>
        <v>43819</v>
      </c>
      <c r="E355" s="5" t="n">
        <f aca="false">$B$5</f>
        <v>0.5</v>
      </c>
      <c r="F355" s="6" t="n">
        <f aca="false">D355+2415018.5+E355-$B$4/24</f>
        <v>2458838.25</v>
      </c>
      <c r="G355" s="7" t="n">
        <f aca="false">(F355-2451545)/36525</f>
        <v>0.199678302532512</v>
      </c>
      <c r="I355" s="0" t="n">
        <f aca="false">MOD(280.46646+G355*(36000.76983 + G355*0.0003032),360)</f>
        <v>269.039081607086</v>
      </c>
      <c r="J355" s="0" t="n">
        <f aca="false">357.52911+G355*(35999.05029 - 0.0001537*G355)</f>
        <v>7545.75835856149</v>
      </c>
      <c r="K355" s="0" t="n">
        <f aca="false">0.016708634-G355*(0.000042037+0.0000001267*G355)</f>
        <v>0.016700235071487</v>
      </c>
      <c r="L355" s="0" t="n">
        <f aca="false">SIN(RADIANS(J355))*(1.914602-G355*(0.004817+0.000014*G355))+SIN(RADIANS(2*J355))*(0.019993-0.000101*G355)+SIN(RADIANS(3*J355))*0.000289</f>
        <v>-0.480499272540123</v>
      </c>
      <c r="M355" s="0" t="n">
        <f aca="false">I355+L355</f>
        <v>268.558582334546</v>
      </c>
      <c r="N355" s="0" t="n">
        <f aca="false">J355+L355</f>
        <v>7545.27785928895</v>
      </c>
      <c r="O355" s="0" t="n">
        <f aca="false">(1.000001018*(1-K355*K355))/(1+K355*COS(RADIANS(N355)))</f>
        <v>0.983831315776146</v>
      </c>
      <c r="P355" s="0" t="n">
        <f aca="false">M355-0.00569-0.00478*SIN(RADIANS(125.04-1934.136*G355))</f>
        <v>268.548169050558</v>
      </c>
      <c r="Q355" s="0" t="n">
        <f aca="false">23+(26+((21.448-G355*(46.815+G355*(0.00059-G355*0.001813))))/60)/60</f>
        <v>23.4366944586603</v>
      </c>
      <c r="R355" s="0" t="n">
        <f aca="false">Q355+0.00256*COS(RADIANS(125.04-1934.136*G355))</f>
        <v>23.4363012692924</v>
      </c>
      <c r="S355" s="0" t="n">
        <f aca="false">DEGREES(ATAN2(COS(RADIANS(P355)),COS(RADIANS(R355))*SIN(RADIANS(P355))))</f>
        <v>-91.5823085689106</v>
      </c>
      <c r="T355" s="0" t="n">
        <f aca="false">DEGREES(ASIN(SIN(RADIANS(R355))*SIN(RADIANS(P355))))</f>
        <v>-23.428328241216</v>
      </c>
      <c r="U355" s="0" t="n">
        <f aca="false">TAN(RADIANS(R355/2))*TAN(RADIANS(R355/2))</f>
        <v>0.043023239064793</v>
      </c>
      <c r="V355" s="0" t="n">
        <f aca="false">4*DEGREES(U355*SIN(2*RADIANS(I355))-2*K355*SIN(RADIANS(J355))+4*K355*U355*SIN(RADIANS(J355))*COS(2*RADIANS(I355))-0.5*U355*U355*SIN(4*RADIANS(I355))-1.25*K355*K355*SIN(2*RADIANS(J355)))</f>
        <v>2.4281222644447</v>
      </c>
      <c r="W355" s="0" t="n">
        <f aca="false">DEGREES(ACOS(COS(RADIANS(90.833))/(COS(RADIANS($B$2))*COS(RADIANS(T355)))-TAN(RADIANS($B$2))*TAN(RADIANS(T355))))</f>
        <v>79.4171603337678</v>
      </c>
      <c r="X355" s="5" t="n">
        <f aca="false">(720-4*$B$3-V355+$B$4*60)/1440</f>
        <v>0.524608248427469</v>
      </c>
      <c r="Y355" s="5" t="n">
        <f aca="false">(X355*1440-W355*4)/1440</f>
        <v>0.304005025278114</v>
      </c>
      <c r="Z355" s="5" t="n">
        <f aca="false">(X355*1440+W355*4)/1440</f>
        <v>0.745211471576824</v>
      </c>
      <c r="AA355" s="0" t="n">
        <f aca="false">8*W355</f>
        <v>635.337282670142</v>
      </c>
      <c r="AB355" s="0" t="n">
        <f aca="false">MOD(E355*1440+V355+4*$B$3-60*$B$4,1440)</f>
        <v>684.564122264445</v>
      </c>
      <c r="AC355" s="0" t="n">
        <f aca="false">IF(AB355/4&lt;0,AB355/4+180,AB355/4-180)</f>
        <v>-8.85896943388883</v>
      </c>
      <c r="AD355" s="0" t="n">
        <f aca="false">DEGREES(ACOS(SIN(RADIANS($B$2))*SIN(RADIANS(T355))+COS(RADIANS($B$2))*COS(RADIANS(T355))*COS(RADIANS(AC355))))</f>
        <v>49.0835013268274</v>
      </c>
      <c r="AE355" s="0" t="n">
        <f aca="false">90-AD355</f>
        <v>40.9164986731726</v>
      </c>
      <c r="AF355" s="0" t="n">
        <f aca="false">IF(AE355&gt;85,0,IF(AE355&gt;5,58.1/TAN(RADIANS(AE355))-0.07/POWER(TAN(RADIANS(AE355)),3)+0.000086/POWER(TAN(RADIANS(AE355)),5),IF(AE355&gt;-0.575,1735+AE355*(-518.2+AE355*(103.4+AE355*(-12.79+AE355*0.711))),-20.772/TAN(RADIANS(AE355)))))/3600</f>
        <v>0.0185905909800287</v>
      </c>
      <c r="AG355" s="0" t="n">
        <f aca="false">AE355+AF355</f>
        <v>40.9350892641526</v>
      </c>
      <c r="AH355" s="0" t="n">
        <f aca="false">IF(AC355&gt;0,MOD(DEGREES(ACOS(((SIN(RADIANS($B$2))*COS(RADIANS(AD355)))-SIN(RADIANS(T355)))/(COS(RADIANS($B$2))*SIN(RADIANS(AD355)))))+180,360),MOD(540-DEGREES(ACOS(((SIN(RADIANS($B$2))*COS(RADIANS(AD355)))-SIN(RADIANS(T355)))/(COS(RADIANS($B$2))*SIN(RADIANS(AD355))))),360))</f>
        <v>169.222454283633</v>
      </c>
    </row>
    <row r="356" customFormat="false" ht="15" hidden="false" customHeight="false" outlineLevel="0" collapsed="false">
      <c r="D356" s="4" t="n">
        <f aca="false">D355+1</f>
        <v>43820</v>
      </c>
      <c r="E356" s="5" t="n">
        <f aca="false">$B$5</f>
        <v>0.5</v>
      </c>
      <c r="F356" s="6" t="n">
        <f aca="false">D356+2415018.5+E356-$B$4/24</f>
        <v>2458839.25</v>
      </c>
      <c r="G356" s="7" t="n">
        <f aca="false">(F356-2451545)/36525</f>
        <v>0.199705681040383</v>
      </c>
      <c r="I356" s="0" t="n">
        <f aca="false">MOD(280.46646+G356*(36000.76983 + G356*0.0003032),360)</f>
        <v>270.024728970564</v>
      </c>
      <c r="J356" s="0" t="n">
        <f aca="false">357.52911+G356*(35999.05029 - 0.0001537*G356)</f>
        <v>7546.74395884154</v>
      </c>
      <c r="K356" s="0" t="n">
        <f aca="false">0.016708634-G356*(0.000042037+0.0000001267*G356)</f>
        <v>0.0167002339191912</v>
      </c>
      <c r="L356" s="0" t="n">
        <f aca="false">SIN(RADIANS(J356))*(1.914602-G356*(0.004817+0.000014*G356))+SIN(RADIANS(2*J356))*(0.019993-0.000101*G356)+SIN(RADIANS(3*J356))*0.000289</f>
        <v>-0.447903779148167</v>
      </c>
      <c r="M356" s="0" t="n">
        <f aca="false">I356+L356</f>
        <v>269.576825191416</v>
      </c>
      <c r="N356" s="0" t="n">
        <f aca="false">J356+L356</f>
        <v>7546.29605506239</v>
      </c>
      <c r="O356" s="0" t="n">
        <f aca="false">(1.000001018*(1-K356*K356))/(1+K356*COS(RADIANS(N356)))</f>
        <v>0.983760773315641</v>
      </c>
      <c r="P356" s="0" t="n">
        <f aca="false">M356-0.00569-0.00478*SIN(RADIANS(125.04-1934.136*G356))</f>
        <v>269.566411230923</v>
      </c>
      <c r="Q356" s="0" t="n">
        <f aca="false">23+(26+((21.448-G356*(46.815+G356*(0.00059-G356*0.001813))))/60)/60</f>
        <v>23.4366941026254</v>
      </c>
      <c r="R356" s="0" t="n">
        <f aca="false">Q356+0.00256*COS(RADIANS(125.04-1934.136*G356))</f>
        <v>23.4363032513486</v>
      </c>
      <c r="S356" s="0" t="n">
        <f aca="false">DEGREES(ATAN2(COS(RADIANS(P356)),COS(RADIANS(R356))*SIN(RADIANS(P356))))</f>
        <v>-90.4725731755992</v>
      </c>
      <c r="T356" s="0" t="n">
        <f aca="false">DEGREES(ASIN(SIN(RADIANS(R356))*SIN(RADIANS(P356))))</f>
        <v>-23.4355920699694</v>
      </c>
      <c r="U356" s="0" t="n">
        <f aca="false">TAN(RADIANS(R356/2))*TAN(RADIANS(R356/2))</f>
        <v>0.043023246548881</v>
      </c>
      <c r="V356" s="0" t="n">
        <f aca="false">4*DEGREES(U356*SIN(2*RADIANS(I356))-2*K356*SIN(RADIANS(J356))+4*K356*U356*SIN(RADIANS(J356))*COS(2*RADIANS(I356))-0.5*U356*U356*SIN(4*RADIANS(I356))-1.25*K356*K356*SIN(2*RADIANS(J356)))</f>
        <v>1.93309723941934</v>
      </c>
      <c r="W356" s="0" t="n">
        <f aca="false">DEGREES(ACOS(COS(RADIANS(90.833))/(COS(RADIANS($B$2))*COS(RADIANS(T356)))-TAN(RADIANS($B$2))*TAN(RADIANS(T356))))</f>
        <v>79.4131422242354</v>
      </c>
      <c r="X356" s="5" t="n">
        <f aca="false">(720-4*$B$3-V356+$B$4*60)/1440</f>
        <v>0.524952015805959</v>
      </c>
      <c r="Y356" s="5" t="n">
        <f aca="false">(X356*1440-W356*4)/1440</f>
        <v>0.304359954071972</v>
      </c>
      <c r="Z356" s="5" t="n">
        <f aca="false">(X356*1440+W356*4)/1440</f>
        <v>0.745544077539946</v>
      </c>
      <c r="AA356" s="0" t="n">
        <f aca="false">8*W356</f>
        <v>635.305137793883</v>
      </c>
      <c r="AB356" s="0" t="n">
        <f aca="false">MOD(E356*1440+V356+4*$B$3-60*$B$4,1440)</f>
        <v>684.069097239419</v>
      </c>
      <c r="AC356" s="0" t="n">
        <f aca="false">IF(AB356/4&lt;0,AB356/4+180,AB356/4-180)</f>
        <v>-8.98272569014517</v>
      </c>
      <c r="AD356" s="0" t="n">
        <f aca="false">DEGREES(ACOS(SIN(RADIANS($B$2))*SIN(RADIANS(T356))+COS(RADIANS($B$2))*COS(RADIANS(T356))*COS(RADIANS(AC356))))</f>
        <v>49.1117697168901</v>
      </c>
      <c r="AE356" s="0" t="n">
        <f aca="false">90-AD356</f>
        <v>40.8882302831099</v>
      </c>
      <c r="AF356" s="0" t="n">
        <f aca="false">IF(AE356&gt;85,0,IF(AE356&gt;5,58.1/TAN(RADIANS(AE356))-0.07/POWER(TAN(RADIANS(AE356)),3)+0.000086/POWER(TAN(RADIANS(AE356)),5),IF(AE356&gt;-0.575,1735+AE356*(-518.2+AE356*(103.4+AE356*(-12.79+AE356*0.711))),-20.772/TAN(RADIANS(AE356)))))/3600</f>
        <v>0.0186090743404027</v>
      </c>
      <c r="AG356" s="0" t="n">
        <f aca="false">AE356+AF356</f>
        <v>40.9068393574503</v>
      </c>
      <c r="AH356" s="0" t="n">
        <f aca="false">IF(AC356&gt;0,MOD(DEGREES(ACOS(((SIN(RADIANS($B$2))*COS(RADIANS(AD356)))-SIN(RADIANS(T356)))/(COS(RADIANS($B$2))*SIN(RADIANS(AD356)))))+180,360),MOD(540-DEGREES(ACOS(((SIN(RADIANS($B$2))*COS(RADIANS(AD356)))-SIN(RADIANS(T356)))/(COS(RADIANS($B$2))*SIN(RADIANS(AD356))))),360))</f>
        <v>169.076633645392</v>
      </c>
    </row>
    <row r="357" customFormat="false" ht="15" hidden="false" customHeight="false" outlineLevel="0" collapsed="false">
      <c r="D357" s="4" t="n">
        <f aca="false">D356+1</f>
        <v>43821</v>
      </c>
      <c r="E357" s="5" t="n">
        <f aca="false">$B$5</f>
        <v>0.5</v>
      </c>
      <c r="F357" s="6" t="n">
        <f aca="false">D357+2415018.5+E357-$B$4/24</f>
        <v>2458840.25</v>
      </c>
      <c r="G357" s="7" t="n">
        <f aca="false">(F357-2451545)/36525</f>
        <v>0.199733059548255</v>
      </c>
      <c r="I357" s="0" t="n">
        <f aca="false">MOD(280.46646+G357*(36000.76983 + G357*0.0003032),360)</f>
        <v>271.010376334044</v>
      </c>
      <c r="J357" s="0" t="n">
        <f aca="false">357.52911+G357*(35999.05029 - 0.0001537*G357)</f>
        <v>7547.72955912158</v>
      </c>
      <c r="K357" s="0" t="n">
        <f aca="false">0.016708634-G357*(0.000042037+0.0000001267*G357)</f>
        <v>0.0167002327668953</v>
      </c>
      <c r="L357" s="0" t="n">
        <f aca="false">SIN(RADIANS(J357))*(1.914602-G357*(0.004817+0.000014*G357))+SIN(RADIANS(2*J357))*(0.019993-0.000101*G357)+SIN(RADIANS(3*J357))*0.000289</f>
        <v>-0.415167404271245</v>
      </c>
      <c r="M357" s="0" t="n">
        <f aca="false">I357+L357</f>
        <v>270.595208929773</v>
      </c>
      <c r="N357" s="0" t="n">
        <f aca="false">J357+L357</f>
        <v>7547.31439171731</v>
      </c>
      <c r="O357" s="0" t="n">
        <f aca="false">(1.000001018*(1-K357*K357))/(1+K357*COS(RADIANS(N357)))</f>
        <v>0.983695191610247</v>
      </c>
      <c r="P357" s="0" t="n">
        <f aca="false">M357-0.00569-0.00478*SIN(RADIANS(125.04-1934.136*G357))</f>
        <v>270.584794296811</v>
      </c>
      <c r="Q357" s="0" t="n">
        <f aca="false">23+(26+((21.448-G357*(46.815+G357*(0.00059-G357*0.001813))))/60)/60</f>
        <v>23.4366937465906</v>
      </c>
      <c r="R357" s="0" t="n">
        <f aca="false">Q357+0.00256*COS(RADIANS(125.04-1934.136*G357))</f>
        <v>23.4363052337386</v>
      </c>
      <c r="S357" s="0" t="n">
        <f aca="false">DEGREES(ATAN2(COS(RADIANS(P357)),COS(RADIANS(R357))*SIN(RADIANS(P357))))</f>
        <v>-89.3626281171715</v>
      </c>
      <c r="T357" s="0" t="n">
        <f aca="false">DEGREES(ASIN(SIN(RADIANS(R357))*SIN(RADIANS(P357))))</f>
        <v>-23.4350115504392</v>
      </c>
      <c r="U357" s="0" t="n">
        <f aca="false">TAN(RADIANS(R357/2))*TAN(RADIANS(R357/2))</f>
        <v>0.0430232540342303</v>
      </c>
      <c r="V357" s="0" t="n">
        <f aca="false">4*DEGREES(U357*SIN(2*RADIANS(I357))-2*K357*SIN(RADIANS(J357))+4*K357*U357*SIN(RADIANS(J357))*COS(2*RADIANS(I357))-0.5*U357*U357*SIN(4*RADIANS(I357))-1.25*K357*K357*SIN(2*RADIANS(J357)))</f>
        <v>1.43729953332267</v>
      </c>
      <c r="W357" s="0" t="n">
        <f aca="false">DEGREES(ACOS(COS(RADIANS(90.833))/(COS(RADIANS($B$2))*COS(RADIANS(T357)))-TAN(RADIANS($B$2))*TAN(RADIANS(T357))))</f>
        <v>79.413463365986</v>
      </c>
      <c r="X357" s="5" t="n">
        <f aca="false">(720-4*$B$3-V357+$B$4*60)/1440</f>
        <v>0.525296319768526</v>
      </c>
      <c r="Y357" s="5" t="n">
        <f aca="false">(X357*1440-W357*4)/1440</f>
        <v>0.30470336597412</v>
      </c>
      <c r="Z357" s="5" t="n">
        <f aca="false">(X357*1440+W357*4)/1440</f>
        <v>0.745889273562932</v>
      </c>
      <c r="AA357" s="0" t="n">
        <f aca="false">8*W357</f>
        <v>635.307706927888</v>
      </c>
      <c r="AB357" s="0" t="n">
        <f aca="false">MOD(E357*1440+V357+4*$B$3-60*$B$4,1440)</f>
        <v>683.573299533323</v>
      </c>
      <c r="AC357" s="0" t="n">
        <f aca="false">IF(AB357/4&lt;0,AB357/4+180,AB357/4-180)</f>
        <v>-9.10667511666935</v>
      </c>
      <c r="AD357" s="0" t="n">
        <f aca="false">DEGREES(ACOS(SIN(RADIANS($B$2))*SIN(RADIANS(T357))+COS(RADIANS($B$2))*COS(RADIANS(T357))*COS(RADIANS(AC357))))</f>
        <v>49.1326469559127</v>
      </c>
      <c r="AE357" s="0" t="n">
        <f aca="false">90-AD357</f>
        <v>40.8673530440873</v>
      </c>
      <c r="AF357" s="0" t="n">
        <f aca="false">IF(AE357&gt;85,0,IF(AE357&gt;5,58.1/TAN(RADIANS(AE357))-0.07/POWER(TAN(RADIANS(AE357)),3)+0.000086/POWER(TAN(RADIANS(AE357)),5),IF(AE357&gt;-0.575,1735+AE357*(-518.2+AE357*(103.4+AE357*(-12.79+AE357*0.711))),-20.772/TAN(RADIANS(AE357)))))/3600</f>
        <v>0.0186227383912595</v>
      </c>
      <c r="AG357" s="0" t="n">
        <f aca="false">AE357+AF357</f>
        <v>40.8859757824786</v>
      </c>
      <c r="AH357" s="0" t="n">
        <f aca="false">IF(AC357&gt;0,MOD(DEGREES(ACOS(((SIN(RADIANS($B$2))*COS(RADIANS(AD357)))-SIN(RADIANS(T357)))/(COS(RADIANS($B$2))*SIN(RADIANS(AD357)))))+180,360),MOD(540-DEGREES(ACOS(((SIN(RADIANS($B$2))*COS(RADIANS(AD357)))-SIN(RADIANS(T357)))/(COS(RADIANS($B$2))*SIN(RADIANS(AD357))))),360))</f>
        <v>168.928779457233</v>
      </c>
    </row>
    <row r="358" customFormat="false" ht="15" hidden="false" customHeight="false" outlineLevel="0" collapsed="false">
      <c r="D358" s="4" t="n">
        <f aca="false">D357+1</f>
        <v>43822</v>
      </c>
      <c r="E358" s="5" t="n">
        <f aca="false">$B$5</f>
        <v>0.5</v>
      </c>
      <c r="F358" s="6" t="n">
        <f aca="false">D358+2415018.5+E358-$B$4/24</f>
        <v>2458841.25</v>
      </c>
      <c r="G358" s="7" t="n">
        <f aca="false">(F358-2451545)/36525</f>
        <v>0.199760438056126</v>
      </c>
      <c r="I358" s="0" t="n">
        <f aca="false">MOD(280.46646+G358*(36000.76983 + G358*0.0003032),360)</f>
        <v>271.996023697525</v>
      </c>
      <c r="J358" s="0" t="n">
        <f aca="false">357.52911+G358*(35999.05029 - 0.0001537*G358)</f>
        <v>7548.71515940163</v>
      </c>
      <c r="K358" s="0" t="n">
        <f aca="false">0.016708634-G358*(0.000042037+0.0000001267*G358)</f>
        <v>0.0167002316145992</v>
      </c>
      <c r="L358" s="0" t="n">
        <f aca="false">SIN(RADIANS(J358))*(1.914602-G358*(0.004817+0.000014*G358))+SIN(RADIANS(2*J358))*(0.019993-0.000101*G358)+SIN(RADIANS(3*J358))*0.000289</f>
        <v>-0.382300412695377</v>
      </c>
      <c r="M358" s="0" t="n">
        <f aca="false">I358+L358</f>
        <v>271.613723284829</v>
      </c>
      <c r="N358" s="0" t="n">
        <f aca="false">J358+L358</f>
        <v>7548.33285898893</v>
      </c>
      <c r="O358" s="0" t="n">
        <f aca="false">(1.000001018*(1-K358*K358))/(1+K358*COS(RADIANS(N358)))</f>
        <v>0.983634592037718</v>
      </c>
      <c r="P358" s="0" t="n">
        <f aca="false">M358-0.00569-0.00478*SIN(RADIANS(125.04-1934.136*G358))</f>
        <v>271.603307983434</v>
      </c>
      <c r="Q358" s="0" t="n">
        <f aca="false">23+(26+((21.448-G358*(46.815+G358*(0.00059-G358*0.001813))))/60)/60</f>
        <v>23.4366933905558</v>
      </c>
      <c r="R358" s="0" t="n">
        <f aca="false">Q358+0.00256*COS(RADIANS(125.04-1934.136*G358))</f>
        <v>23.4363072164605</v>
      </c>
      <c r="S358" s="0" t="n">
        <f aca="false">DEGREES(ATAN2(COS(RADIANS(P358)),COS(RADIANS(R358))*SIN(RADIANS(P358))))</f>
        <v>-88.252616337122</v>
      </c>
      <c r="T358" s="0" t="n">
        <f aca="false">DEGREES(ASIN(SIN(RADIANS(R358))*SIN(RADIANS(P358))))</f>
        <v>-23.4265838366628</v>
      </c>
      <c r="U358" s="0" t="n">
        <f aca="false">TAN(RADIANS(R358/2))*TAN(RADIANS(R358/2))</f>
        <v>0.0430232615208334</v>
      </c>
      <c r="V358" s="0" t="n">
        <f aca="false">4*DEGREES(U358*SIN(2*RADIANS(I358))-2*K358*SIN(RADIANS(J358))+4*K358*U358*SIN(RADIANS(J358))*COS(2*RADIANS(I358))-0.5*U358*U358*SIN(4*RADIANS(I358))-1.25*K358*K358*SIN(2*RADIANS(J358)))</f>
        <v>0.941283239500901</v>
      </c>
      <c r="W358" s="0" t="n">
        <f aca="false">DEGREES(ACOS(COS(RADIANS(90.833))/(COS(RADIANS($B$2))*COS(RADIANS(T358)))-TAN(RADIANS($B$2))*TAN(RADIANS(T358))))</f>
        <v>79.4181252094546</v>
      </c>
      <c r="X358" s="5" t="n">
        <f aca="false">(720-4*$B$3-V358+$B$4*60)/1440</f>
        <v>0.525640775528124</v>
      </c>
      <c r="Y358" s="5" t="n">
        <f aca="false">(X358*1440-W358*4)/1440</f>
        <v>0.305034872168528</v>
      </c>
      <c r="Z358" s="5" t="n">
        <f aca="false">(X358*1440+W358*4)/1440</f>
        <v>0.74624667888772</v>
      </c>
      <c r="AA358" s="0" t="n">
        <f aca="false">8*W358</f>
        <v>635.345001675637</v>
      </c>
      <c r="AB358" s="0" t="n">
        <f aca="false">MOD(E358*1440+V358+4*$B$3-60*$B$4,1440)</f>
        <v>683.077283239501</v>
      </c>
      <c r="AC358" s="0" t="n">
        <f aca="false">IF(AB358/4&lt;0,AB358/4+180,AB358/4-180)</f>
        <v>-9.23067919012476</v>
      </c>
      <c r="AD358" s="0" t="n">
        <f aca="false">DEGREES(ACOS(SIN(RADIANS($B$2))*SIN(RADIANS(T358))+COS(RADIANS($B$2))*COS(RADIANS(T358))*COS(RADIANS(AC358))))</f>
        <v>49.1461180833894</v>
      </c>
      <c r="AE358" s="0" t="n">
        <f aca="false">90-AD358</f>
        <v>40.8538819166106</v>
      </c>
      <c r="AF358" s="0" t="n">
        <f aca="false">IF(AE358&gt;85,0,IF(AE358&gt;5,58.1/TAN(RADIANS(AE358))-0.07/POWER(TAN(RADIANS(AE358)),3)+0.000086/POWER(TAN(RADIANS(AE358)),5),IF(AE358&gt;-0.575,1735+AE358*(-518.2+AE358*(103.4+AE358*(-12.79+AE358*0.711))),-20.772/TAN(RADIANS(AE358)))))/3600</f>
        <v>0.0186315612370785</v>
      </c>
      <c r="AG358" s="0" t="n">
        <f aca="false">AE358+AF358</f>
        <v>40.8725134778476</v>
      </c>
      <c r="AH358" s="0" t="n">
        <f aca="false">IF(AC358&gt;0,MOD(DEGREES(ACOS(((SIN(RADIANS($B$2))*COS(RADIANS(AD358)))-SIN(RADIANS(T358)))/(COS(RADIANS($B$2))*SIN(RADIANS(AD358)))))+180,360),MOD(540-DEGREES(ACOS(((SIN(RADIANS($B$2))*COS(RADIANS(AD358)))-SIN(RADIANS(T358)))/(COS(RADIANS($B$2))*SIN(RADIANS(AD358))))),360))</f>
        <v>168.778981827785</v>
      </c>
    </row>
    <row r="359" customFormat="false" ht="15" hidden="false" customHeight="false" outlineLevel="0" collapsed="false">
      <c r="D359" s="4" t="n">
        <f aca="false">D358+1</f>
        <v>43823</v>
      </c>
      <c r="E359" s="5" t="n">
        <f aca="false">$B$5</f>
        <v>0.5</v>
      </c>
      <c r="F359" s="6" t="n">
        <f aca="false">D359+2415018.5+E359-$B$4/24</f>
        <v>2458842.25</v>
      </c>
      <c r="G359" s="7" t="n">
        <f aca="false">(F359-2451545)/36525</f>
        <v>0.199787816563997</v>
      </c>
      <c r="I359" s="0" t="n">
        <f aca="false">MOD(280.46646+G359*(36000.76983 + G359*0.0003032),360)</f>
        <v>272.981671061007</v>
      </c>
      <c r="J359" s="0" t="n">
        <f aca="false">357.52911+G359*(35999.05029 - 0.0001537*G359)</f>
        <v>7549.70075968167</v>
      </c>
      <c r="K359" s="0" t="n">
        <f aca="false">0.016708634-G359*(0.000042037+0.0000001267*G359)</f>
        <v>0.0167002304623029</v>
      </c>
      <c r="L359" s="0" t="n">
        <f aca="false">SIN(RADIANS(J359))*(1.914602-G359*(0.004817+0.000014*G359))+SIN(RADIANS(2*J359))*(0.019993-0.000101*G359)+SIN(RADIANS(3*J359))*0.000289</f>
        <v>-0.349313117660105</v>
      </c>
      <c r="M359" s="0" t="n">
        <f aca="false">I359+L359</f>
        <v>272.632357943346</v>
      </c>
      <c r="N359" s="0" t="n">
        <f aca="false">J359+L359</f>
        <v>7549.35144656401</v>
      </c>
      <c r="O359" s="0" t="n">
        <f aca="false">(1.000001018*(1-K359*K359))/(1+K359*COS(RADIANS(N359)))</f>
        <v>0.983578994359197</v>
      </c>
      <c r="P359" s="0" t="n">
        <f aca="false">M359-0.00569-0.00478*SIN(RADIANS(125.04-1934.136*G359))</f>
        <v>272.621941977553</v>
      </c>
      <c r="Q359" s="0" t="n">
        <f aca="false">23+(26+((21.448-G359*(46.815+G359*(0.00059-G359*0.001813))))/60)/60</f>
        <v>23.436693034521</v>
      </c>
      <c r="R359" s="0" t="n">
        <f aca="false">Q359+0.00256*COS(RADIANS(125.04-1934.136*G359))</f>
        <v>23.4363091995123</v>
      </c>
      <c r="S359" s="0" t="n">
        <f aca="false">DEGREES(ATAN2(COS(RADIANS(P359)),COS(RADIANS(R359))*SIN(RADIANS(P359))))</f>
        <v>-87.1426807806558</v>
      </c>
      <c r="T359" s="0" t="n">
        <f aca="false">DEGREES(ASIN(SIN(RADIANS(R359))*SIN(RADIANS(P359))))</f>
        <v>-23.4103102764161</v>
      </c>
      <c r="U359" s="0" t="n">
        <f aca="false">TAN(RADIANS(R359/2))*TAN(RADIANS(R359/2))</f>
        <v>0.0430232690086827</v>
      </c>
      <c r="V359" s="0" t="n">
        <f aca="false">4*DEGREES(U359*SIN(2*RADIANS(I359))-2*K359*SIN(RADIANS(J359))+4*K359*U359*SIN(RADIANS(J359))*COS(2*RADIANS(I359))-0.5*U359*U359*SIN(4*RADIANS(I359))-1.25*K359*K359*SIN(2*RADIANS(J359)))</f>
        <v>0.445602241227843</v>
      </c>
      <c r="W359" s="0" t="n">
        <f aca="false">DEGREES(ACOS(COS(RADIANS(90.833))/(COS(RADIANS($B$2))*COS(RADIANS(T359)))-TAN(RADIANS($B$2))*TAN(RADIANS(T359))))</f>
        <v>79.4271252135399</v>
      </c>
      <c r="X359" s="5" t="n">
        <f aca="false">(720-4*$B$3-V359+$B$4*60)/1440</f>
        <v>0.525984998443592</v>
      </c>
      <c r="Y359" s="5" t="n">
        <f aca="false">(X359*1440-W359*4)/1440</f>
        <v>0.305354095072648</v>
      </c>
      <c r="Z359" s="5" t="n">
        <f aca="false">(X359*1440+W359*4)/1440</f>
        <v>0.746615901814536</v>
      </c>
      <c r="AA359" s="0" t="n">
        <f aca="false">8*W359</f>
        <v>635.417001708319</v>
      </c>
      <c r="AB359" s="0" t="n">
        <f aca="false">MOD(E359*1440+V359+4*$B$3-60*$B$4,1440)</f>
        <v>682.581602241228</v>
      </c>
      <c r="AC359" s="0" t="n">
        <f aca="false">IF(AB359/4&lt;0,AB359/4+180,AB359/4-180)</f>
        <v>-9.35459943969306</v>
      </c>
      <c r="AD359" s="0" t="n">
        <f aca="false">DEGREES(ACOS(SIN(RADIANS($B$2))*SIN(RADIANS(T359))+COS(RADIANS($B$2))*COS(RADIANS(T359))*COS(RADIANS(AC359))))</f>
        <v>49.1521713781349</v>
      </c>
      <c r="AE359" s="0" t="n">
        <f aca="false">90-AD359</f>
        <v>40.8478286218651</v>
      </c>
      <c r="AF359" s="0" t="n">
        <f aca="false">IF(AE359&gt;85,0,IF(AE359&gt;5,58.1/TAN(RADIANS(AE359))-0.07/POWER(TAN(RADIANS(AE359)),3)+0.000086/POWER(TAN(RADIANS(AE359)),5),IF(AE359&gt;-0.575,1735+AE359*(-518.2+AE359*(103.4+AE359*(-12.79+AE359*0.711))),-20.772/TAN(RADIANS(AE359)))))/3600</f>
        <v>0.0186355273605197</v>
      </c>
      <c r="AG359" s="0" t="n">
        <f aca="false">AE359+AF359</f>
        <v>40.8664641492256</v>
      </c>
      <c r="AH359" s="0" t="n">
        <f aca="false">IF(AC359&gt;0,MOD(DEGREES(ACOS(((SIN(RADIANS($B$2))*COS(RADIANS(AD359)))-SIN(RADIANS(T359)))/(COS(RADIANS($B$2))*SIN(RADIANS(AD359)))))+180,360),MOD(540-DEGREES(ACOS(((SIN(RADIANS($B$2))*COS(RADIANS(AD359)))-SIN(RADIANS(T359)))/(COS(RADIANS($B$2))*SIN(RADIANS(AD359))))),360))</f>
        <v>168.627330242914</v>
      </c>
    </row>
    <row r="360" customFormat="false" ht="15" hidden="false" customHeight="false" outlineLevel="0" collapsed="false">
      <c r="D360" s="4" t="n">
        <f aca="false">D359+1</f>
        <v>43824</v>
      </c>
      <c r="E360" s="5" t="n">
        <f aca="false">$B$5</f>
        <v>0.5</v>
      </c>
      <c r="F360" s="6" t="n">
        <f aca="false">D360+2415018.5+E360-$B$4/24</f>
        <v>2458843.25</v>
      </c>
      <c r="G360" s="7" t="n">
        <f aca="false">(F360-2451545)/36525</f>
        <v>0.199815195071869</v>
      </c>
      <c r="I360" s="0" t="n">
        <f aca="false">MOD(280.46646+G360*(36000.76983 + G360*0.0003032),360)</f>
        <v>273.967318424488</v>
      </c>
      <c r="J360" s="0" t="n">
        <f aca="false">357.52911+G360*(35999.05029 - 0.0001537*G360)</f>
        <v>7550.68635996171</v>
      </c>
      <c r="K360" s="0" t="n">
        <f aca="false">0.016708634-G360*(0.000042037+0.0000001267*G360)</f>
        <v>0.0167002293100064</v>
      </c>
      <c r="L360" s="0" t="n">
        <f aca="false">SIN(RADIANS(J360))*(1.914602-G360*(0.004817+0.000014*G360))+SIN(RADIANS(2*J360))*(0.019993-0.000101*G360)+SIN(RADIANS(3*J360))*0.000289</f>
        <v>-0.316215877068404</v>
      </c>
      <c r="M360" s="0" t="n">
        <f aca="false">I360+L360</f>
        <v>273.651102547419</v>
      </c>
      <c r="N360" s="0" t="n">
        <f aca="false">J360+L360</f>
        <v>7550.37014408465</v>
      </c>
      <c r="O360" s="0" t="n">
        <f aca="false">(1.000001018*(1-K360*K360))/(1+K360*COS(RADIANS(N360)))</f>
        <v>0.983528416710992</v>
      </c>
      <c r="P360" s="0" t="n">
        <f aca="false">M360-0.00569-0.00478*SIN(RADIANS(125.04-1934.136*G360))</f>
        <v>273.640685921265</v>
      </c>
      <c r="Q360" s="0" t="n">
        <f aca="false">23+(26+((21.448-G360*(46.815+G360*(0.00059-G360*0.001813))))/60)/60</f>
        <v>23.4366926784861</v>
      </c>
      <c r="R360" s="0" t="n">
        <f aca="false">Q360+0.00256*COS(RADIANS(125.04-1934.136*G360))</f>
        <v>23.4363111828919</v>
      </c>
      <c r="S360" s="0" t="n">
        <f aca="false">DEGREES(ATAN2(COS(RADIANS(P360)),COS(RADIANS(R360))*SIN(RADIANS(P360))))</f>
        <v>-86.0329641170745</v>
      </c>
      <c r="T360" s="0" t="n">
        <f aca="false">DEGREES(ASIN(SIN(RADIANS(R360))*SIN(RADIANS(P360))))</f>
        <v>-23.3861964105121</v>
      </c>
      <c r="U360" s="0" t="n">
        <f aca="false">TAN(RADIANS(R360/2))*TAN(RADIANS(R360/2))</f>
        <v>0.0430232764977707</v>
      </c>
      <c r="V360" s="0" t="n">
        <f aca="false">4*DEGREES(U360*SIN(2*RADIANS(I360))-2*K360*SIN(RADIANS(J360))+4*K360*U360*SIN(RADIANS(J360))*COS(2*RADIANS(I360))-0.5*U360*U360*SIN(4*RADIANS(I360))-1.25*K360*K360*SIN(2*RADIANS(J360)))</f>
        <v>-0.0491907214227148</v>
      </c>
      <c r="W360" s="0" t="n">
        <f aca="false">DEGREES(ACOS(COS(RADIANS(90.833))/(COS(RADIANS($B$2))*COS(RADIANS(T360)))-TAN(RADIANS($B$2))*TAN(RADIANS(T360))))</f>
        <v>79.4404568533701</v>
      </c>
      <c r="X360" s="5" t="n">
        <f aca="false">(720-4*$B$3-V360+$B$4*60)/1440</f>
        <v>0.526328604667655</v>
      </c>
      <c r="Y360" s="5" t="n">
        <f aca="false">(X360*1440-W360*4)/1440</f>
        <v>0.305660668963849</v>
      </c>
      <c r="Z360" s="5" t="n">
        <f aca="false">(X360*1440+W360*4)/1440</f>
        <v>0.746996540371461</v>
      </c>
      <c r="AA360" s="0" t="n">
        <f aca="false">8*W360</f>
        <v>635.523654826961</v>
      </c>
      <c r="AB360" s="0" t="n">
        <f aca="false">MOD(E360*1440+V360+4*$B$3-60*$B$4,1440)</f>
        <v>682.086809278577</v>
      </c>
      <c r="AC360" s="0" t="n">
        <f aca="false">IF(AB360/4&lt;0,AB360/4+180,AB360/4-180)</f>
        <v>-9.4782976803557</v>
      </c>
      <c r="AD360" s="0" t="n">
        <f aca="false">DEGREES(ACOS(SIN(RADIANS($B$2))*SIN(RADIANS(T360))+COS(RADIANS($B$2))*COS(RADIANS(T360))*COS(RADIANS(AC360))))</f>
        <v>49.1507983623512</v>
      </c>
      <c r="AE360" s="0" t="n">
        <f aca="false">90-AD360</f>
        <v>40.8492016376488</v>
      </c>
      <c r="AF360" s="0" t="n">
        <f aca="false">IF(AE360&gt;85,0,IF(AE360&gt;5,58.1/TAN(RADIANS(AE360))-0.07/POWER(TAN(RADIANS(AE360)),3)+0.000086/POWER(TAN(RADIANS(AE360)),5),IF(AE360&gt;-0.575,1735+AE360*(-518.2+AE360*(103.4+AE360*(-12.79+AE360*0.711))),-20.772/TAN(RADIANS(AE360)))))/3600</f>
        <v>0.01863462767524</v>
      </c>
      <c r="AG360" s="0" t="n">
        <f aca="false">AE360+AF360</f>
        <v>40.8678362653241</v>
      </c>
      <c r="AH360" s="0" t="n">
        <f aca="false">IF(AC360&gt;0,MOD(DEGREES(ACOS(((SIN(RADIANS($B$2))*COS(RADIANS(AD360)))-SIN(RADIANS(T360)))/(COS(RADIANS($B$2))*SIN(RADIANS(AD360)))))+180,360),MOD(540-DEGREES(ACOS(((SIN(RADIANS($B$2))*COS(RADIANS(AD360)))-SIN(RADIANS(T360)))/(COS(RADIANS($B$2))*SIN(RADIANS(AD360))))),360))</f>
        <v>168.473913546895</v>
      </c>
    </row>
    <row r="361" customFormat="false" ht="15" hidden="false" customHeight="false" outlineLevel="0" collapsed="false">
      <c r="D361" s="4" t="n">
        <f aca="false">D360+1</f>
        <v>43825</v>
      </c>
      <c r="E361" s="5" t="n">
        <f aca="false">$B$5</f>
        <v>0.5</v>
      </c>
      <c r="F361" s="6" t="n">
        <f aca="false">D361+2415018.5+E361-$B$4/24</f>
        <v>2458844.25</v>
      </c>
      <c r="G361" s="7" t="n">
        <f aca="false">(F361-2451545)/36525</f>
        <v>0.19984257357974</v>
      </c>
      <c r="I361" s="0" t="n">
        <f aca="false">MOD(280.46646+G361*(36000.76983 + G361*0.0003032),360)</f>
        <v>274.952965787969</v>
      </c>
      <c r="J361" s="0" t="n">
        <f aca="false">357.52911+G361*(35999.05029 - 0.0001537*G361)</f>
        <v>7551.67196024176</v>
      </c>
      <c r="K361" s="0" t="n">
        <f aca="false">0.016708634-G361*(0.000042037+0.0000001267*G361)</f>
        <v>0.0167002281577097</v>
      </c>
      <c r="L361" s="0" t="n">
        <f aca="false">SIN(RADIANS(J361))*(1.914602-G361*(0.004817+0.000014*G361))+SIN(RADIANS(2*J361))*(0.019993-0.000101*G361)+SIN(RADIANS(3*J361))*0.000289</f>
        <v>-0.283019089671532</v>
      </c>
      <c r="M361" s="0" t="n">
        <f aca="false">I361+L361</f>
        <v>274.669946698298</v>
      </c>
      <c r="N361" s="0" t="n">
        <f aca="false">J361+L361</f>
        <v>7551.38894115209</v>
      </c>
      <c r="O361" s="0" t="n">
        <f aca="false">(1.000001018*(1-K361*K361))/(1+K361*COS(RADIANS(N361)))</f>
        <v>0.983482875597034</v>
      </c>
      <c r="P361" s="0" t="n">
        <f aca="false">M361-0.00569-0.00478*SIN(RADIANS(125.04-1934.136*G361))</f>
        <v>274.659529415821</v>
      </c>
      <c r="Q361" s="0" t="n">
        <f aca="false">23+(26+((21.448-G361*(46.815+G361*(0.00059-G361*0.001813))))/60)/60</f>
        <v>23.4366923224513</v>
      </c>
      <c r="R361" s="0" t="n">
        <f aca="false">Q361+0.00256*COS(RADIANS(125.04-1934.136*G361))</f>
        <v>23.4363131665974</v>
      </c>
      <c r="S361" s="0" t="n">
        <f aca="false">DEGREES(ATAN2(COS(RADIANS(P361)),COS(RADIANS(R361))*SIN(RADIANS(P361))))</f>
        <v>-84.9236084631792</v>
      </c>
      <c r="T361" s="0" t="n">
        <f aca="false">DEGREES(ASIN(SIN(RADIANS(R361))*SIN(RADIANS(P361))))</f>
        <v>-23.3542519647051</v>
      </c>
      <c r="U361" s="0" t="n">
        <f aca="false">TAN(RADIANS(R361/2))*TAN(RADIANS(R361/2))</f>
        <v>0.0430232839880899</v>
      </c>
      <c r="V361" s="0" t="n">
        <f aca="false">4*DEGREES(U361*SIN(2*RADIANS(I361))-2*K361*SIN(RADIANS(J361))+4*K361*U361*SIN(RADIANS(J361))*COS(2*RADIANS(I361))-0.5*U361*U361*SIN(4*RADIANS(I361))-1.25*K361*K361*SIN(2*RADIANS(J361)))</f>
        <v>-0.542544981325957</v>
      </c>
      <c r="W361" s="0" t="n">
        <f aca="false">DEGREES(ACOS(COS(RADIANS(90.833))/(COS(RADIANS($B$2))*COS(RADIANS(T361)))-TAN(RADIANS($B$2))*TAN(RADIANS(T361))))</f>
        <v>79.4581096410671</v>
      </c>
      <c r="X361" s="5" t="n">
        <f aca="false">(720-4*$B$3-V361+$B$4*60)/1440</f>
        <v>0.526671211792588</v>
      </c>
      <c r="Y361" s="5" t="n">
        <f aca="false">(X361*1440-W361*4)/1440</f>
        <v>0.305954240567401</v>
      </c>
      <c r="Z361" s="5" t="n">
        <f aca="false">(X361*1440+W361*4)/1440</f>
        <v>0.747388183017774</v>
      </c>
      <c r="AA361" s="0" t="n">
        <f aca="false">8*W361</f>
        <v>635.664877128536</v>
      </c>
      <c r="AB361" s="0" t="n">
        <f aca="false">MOD(E361*1440+V361+4*$B$3-60*$B$4,1440)</f>
        <v>681.593455018674</v>
      </c>
      <c r="AC361" s="0" t="n">
        <f aca="false">IF(AB361/4&lt;0,AB361/4+180,AB361/4-180)</f>
        <v>-9.60163624533146</v>
      </c>
      <c r="AD361" s="0" t="n">
        <f aca="false">DEGREES(ACOS(SIN(RADIANS($B$2))*SIN(RADIANS(T361))+COS(RADIANS($B$2))*COS(RADIANS(T361))*COS(RADIANS(AC361))))</f>
        <v>49.14199380214</v>
      </c>
      <c r="AE361" s="0" t="n">
        <f aca="false">90-AD361</f>
        <v>40.85800619786</v>
      </c>
      <c r="AF361" s="0" t="n">
        <f aca="false">IF(AE361&gt;85,0,IF(AE361&gt;5,58.1/TAN(RADIANS(AE361))-0.07/POWER(TAN(RADIANS(AE361)),3)+0.000086/POWER(TAN(RADIANS(AE361)),5),IF(AE361&gt;-0.575,1735+AE361*(-518.2+AE361*(103.4+AE361*(-12.79+AE361*0.711))),-20.772/TAN(RADIANS(AE361)))))/3600</f>
        <v>0.0186288595550931</v>
      </c>
      <c r="AG361" s="0" t="n">
        <f aca="false">AE361+AF361</f>
        <v>40.8766350574151</v>
      </c>
      <c r="AH361" s="0" t="n">
        <f aca="false">IF(AC361&gt;0,MOD(DEGREES(ACOS(((SIN(RADIANS($B$2))*COS(RADIANS(AD361)))-SIN(RADIANS(T361)))/(COS(RADIANS($B$2))*SIN(RADIANS(AD361)))))+180,360),MOD(540-DEGREES(ACOS(((SIN(RADIANS($B$2))*COS(RADIANS(AD361)))-SIN(RADIANS(T361)))/(COS(RADIANS($B$2))*SIN(RADIANS(AD361))))),360))</f>
        <v>168.318819921971</v>
      </c>
    </row>
    <row r="362" customFormat="false" ht="15" hidden="false" customHeight="false" outlineLevel="0" collapsed="false">
      <c r="D362" s="4" t="n">
        <f aca="false">D361+1</f>
        <v>43826</v>
      </c>
      <c r="E362" s="5" t="n">
        <f aca="false">$B$5</f>
        <v>0.5</v>
      </c>
      <c r="F362" s="6" t="n">
        <f aca="false">D362+2415018.5+E362-$B$4/24</f>
        <v>2458845.25</v>
      </c>
      <c r="G362" s="7" t="n">
        <f aca="false">(F362-2451545)/36525</f>
        <v>0.199869952087611</v>
      </c>
      <c r="I362" s="0" t="n">
        <f aca="false">MOD(280.46646+G362*(36000.76983 + G362*0.0003032),360)</f>
        <v>275.938613151451</v>
      </c>
      <c r="J362" s="0" t="n">
        <f aca="false">357.52911+G362*(35999.05029 - 0.0001537*G362)</f>
        <v>7552.6575605218</v>
      </c>
      <c r="K362" s="0" t="n">
        <f aca="false">0.016708634-G362*(0.000042037+0.0000001267*G362)</f>
        <v>0.0167002270054128</v>
      </c>
      <c r="L362" s="0" t="n">
        <f aca="false">SIN(RADIANS(J362))*(1.914602-G362*(0.004817+0.000014*G362))+SIN(RADIANS(2*J362))*(0.019993-0.000101*G362)+SIN(RADIANS(3*J362))*0.000289</f>
        <v>-0.249733191229801</v>
      </c>
      <c r="M362" s="0" t="n">
        <f aca="false">I362+L362</f>
        <v>275.688879960221</v>
      </c>
      <c r="N362" s="0" t="n">
        <f aca="false">J362+L362</f>
        <v>7552.40782733057</v>
      </c>
      <c r="O362" s="0" t="n">
        <f aca="false">(1.000001018*(1-K362*K362))/(1+K362*COS(RADIANS(N362)))</f>
        <v>0.983442385881997</v>
      </c>
      <c r="P362" s="0" t="n">
        <f aca="false">M362-0.00569-0.00478*SIN(RADIANS(125.04-1934.136*G362))</f>
        <v>275.678462025459</v>
      </c>
      <c r="Q362" s="0" t="n">
        <f aca="false">23+(26+((21.448-G362*(46.815+G362*(0.00059-G362*0.001813))))/60)/60</f>
        <v>23.4366919664165</v>
      </c>
      <c r="R362" s="0" t="n">
        <f aca="false">Q362+0.00256*COS(RADIANS(125.04-1934.136*G362))</f>
        <v>23.4363151506267</v>
      </c>
      <c r="S362" s="0" t="n">
        <f aca="false">DEGREES(ATAN2(COS(RADIANS(P362)),COS(RADIANS(R362))*SIN(RADIANS(P362))))</f>
        <v>-83.8147551087813</v>
      </c>
      <c r="T362" s="0" t="n">
        <f aca="false">DEGREES(ASIN(SIN(RADIANS(R362))*SIN(RADIANS(P362))))</f>
        <v>-23.3144908342431</v>
      </c>
      <c r="U362" s="0" t="n">
        <f aca="false">TAN(RADIANS(R362/2))*TAN(RADIANS(R362/2))</f>
        <v>0.0430232914796326</v>
      </c>
      <c r="V362" s="0" t="n">
        <f aca="false">4*DEGREES(U362*SIN(2*RADIANS(I362))-2*K362*SIN(RADIANS(J362))+4*K362*U362*SIN(RADIANS(J362))*COS(2*RADIANS(I362))-0.5*U362*U362*SIN(4*RADIANS(I362))-1.25*K362*K362*SIN(2*RADIANS(J362)))</f>
        <v>-1.03391286826351</v>
      </c>
      <c r="W362" s="0" t="n">
        <f aca="false">DEGREES(ACOS(COS(RADIANS(90.833))/(COS(RADIANS($B$2))*COS(RADIANS(T362)))-TAN(RADIANS($B$2))*TAN(RADIANS(T362))))</f>
        <v>79.4800691593721</v>
      </c>
      <c r="X362" s="5" t="n">
        <f aca="false">(720-4*$B$3-V362+$B$4*60)/1440</f>
        <v>0.52701243949185</v>
      </c>
      <c r="Y362" s="5" t="n">
        <f aca="false">(X362*1440-W362*4)/1440</f>
        <v>0.306234469604705</v>
      </c>
      <c r="Z362" s="5" t="n">
        <f aca="false">(X362*1440+W362*4)/1440</f>
        <v>0.747790409378994</v>
      </c>
      <c r="AA362" s="0" t="n">
        <f aca="false">8*W362</f>
        <v>635.840553274977</v>
      </c>
      <c r="AB362" s="0" t="n">
        <f aca="false">MOD(E362*1440+V362+4*$B$3-60*$B$4,1440)</f>
        <v>681.102087131736</v>
      </c>
      <c r="AC362" s="0" t="n">
        <f aca="false">IF(AB362/4&lt;0,AB362/4+180,AB362/4-180)</f>
        <v>-9.72447821706589</v>
      </c>
      <c r="AD362" s="0" t="n">
        <f aca="false">DEGREES(ACOS(SIN(RADIANS($B$2))*SIN(RADIANS(T362))+COS(RADIANS($B$2))*COS(RADIANS(T362))*COS(RADIANS(AC362))))</f>
        <v>49.1257557045084</v>
      </c>
      <c r="AE362" s="0" t="n">
        <f aca="false">90-AD362</f>
        <v>40.8742442954916</v>
      </c>
      <c r="AF362" s="0" t="n">
        <f aca="false">IF(AE362&gt;85,0,IF(AE362&gt;5,58.1/TAN(RADIANS(AE362))-0.07/POWER(TAN(RADIANS(AE362)),3)+0.000086/POWER(TAN(RADIANS(AE362)),5),IF(AE362&gt;-0.575,1735+AE362*(-518.2+AE362*(103.4+AE362*(-12.79+AE362*0.711))),-20.772/TAN(RADIANS(AE362)))))/3600</f>
        <v>0.018618226839538</v>
      </c>
      <c r="AG362" s="0" t="n">
        <f aca="false">AE362+AF362</f>
        <v>40.8928625223312</v>
      </c>
      <c r="AH362" s="0" t="n">
        <f aca="false">IF(AC362&gt;0,MOD(DEGREES(ACOS(((SIN(RADIANS($B$2))*COS(RADIANS(AD362)))-SIN(RADIANS(T362)))/(COS(RADIANS($B$2))*SIN(RADIANS(AD362)))))+180,360),MOD(540-DEGREES(ACOS(((SIN(RADIANS($B$2))*COS(RADIANS(AD362)))-SIN(RADIANS(T362)))/(COS(RADIANS($B$2))*SIN(RADIANS(AD362))))),360))</f>
        <v>168.162136866049</v>
      </c>
    </row>
    <row r="363" customFormat="false" ht="15" hidden="false" customHeight="false" outlineLevel="0" collapsed="false">
      <c r="D363" s="4" t="n">
        <f aca="false">D362+1</f>
        <v>43827</v>
      </c>
      <c r="E363" s="5" t="n">
        <f aca="false">$B$5</f>
        <v>0.5</v>
      </c>
      <c r="F363" s="6" t="n">
        <f aca="false">D363+2415018.5+E363-$B$4/24</f>
        <v>2458846.25</v>
      </c>
      <c r="G363" s="7" t="n">
        <f aca="false">(F363-2451545)/36525</f>
        <v>0.199897330595483</v>
      </c>
      <c r="I363" s="0" t="n">
        <f aca="false">MOD(280.46646+G363*(36000.76983 + G363*0.0003032),360)</f>
        <v>276.924260514935</v>
      </c>
      <c r="J363" s="0" t="n">
        <f aca="false">357.52911+G363*(35999.05029 - 0.0001537*G363)</f>
        <v>7553.64316080184</v>
      </c>
      <c r="K363" s="0" t="n">
        <f aca="false">0.016708634-G363*(0.000042037+0.0000001267*G363)</f>
        <v>0.0167002258531157</v>
      </c>
      <c r="L363" s="0" t="n">
        <f aca="false">SIN(RADIANS(J363))*(1.914602-G363*(0.004817+0.000014*G363))+SIN(RADIANS(2*J363))*(0.019993-0.000101*G363)+SIN(RADIANS(3*J363))*0.000289</f>
        <v>-0.216368650653073</v>
      </c>
      <c r="M363" s="0" t="n">
        <f aca="false">I363+L363</f>
        <v>276.707891864282</v>
      </c>
      <c r="N363" s="0" t="n">
        <f aca="false">J363+L363</f>
        <v>7553.42679215119</v>
      </c>
      <c r="O363" s="0" t="n">
        <f aca="false">(1.000001018*(1-K363*K363))/(1+K363*COS(RADIANS(N363)))</f>
        <v>0.983406960785101</v>
      </c>
      <c r="P363" s="0" t="n">
        <f aca="false">M363-0.00569-0.00478*SIN(RADIANS(125.04-1934.136*G363))</f>
        <v>276.697473281272</v>
      </c>
      <c r="Q363" s="0" t="n">
        <f aca="false">23+(26+((21.448-G363*(46.815+G363*(0.00059-G363*0.001813))))/60)/60</f>
        <v>23.4366916103817</v>
      </c>
      <c r="R363" s="0" t="n">
        <f aca="false">Q363+0.00256*COS(RADIANS(125.04-1934.136*G363))</f>
        <v>23.436317134978</v>
      </c>
      <c r="S363" s="0" t="n">
        <f aca="false">DEGREES(ATAN2(COS(RADIANS(P363)),COS(RADIANS(R363))*SIN(RADIANS(P363))))</f>
        <v>-82.7065442453453</v>
      </c>
      <c r="T363" s="0" t="n">
        <f aca="false">DEGREES(ASIN(SIN(RADIANS(R363))*SIN(RADIANS(P363))))</f>
        <v>-23.2669310611449</v>
      </c>
      <c r="U363" s="0" t="n">
        <f aca="false">TAN(RADIANS(R363/2))*TAN(RADIANS(R363/2))</f>
        <v>0.0430232989723914</v>
      </c>
      <c r="V363" s="0" t="n">
        <f aca="false">4*DEGREES(U363*SIN(2*RADIANS(I363))-2*K363*SIN(RADIANS(J363))+4*K363*U363*SIN(RADIANS(J363))*COS(2*RADIANS(I363))-0.5*U363*U363*SIN(4*RADIANS(I363))-1.25*K363*K363*SIN(2*RADIANS(J363)))</f>
        <v>-1.52275062470189</v>
      </c>
      <c r="W363" s="0" t="n">
        <f aca="false">DEGREES(ACOS(COS(RADIANS(90.833))/(COS(RADIANS($B$2))*COS(RADIANS(T363)))-TAN(RADIANS($B$2))*TAN(RADIANS(T363))))</f>
        <v>79.5063171079138</v>
      </c>
      <c r="X363" s="5" t="n">
        <f aca="false">(720-4*$B$3-V363+$B$4*60)/1440</f>
        <v>0.527351910156043</v>
      </c>
      <c r="Y363" s="5" t="n">
        <f aca="false">(X363*1440-W363*4)/1440</f>
        <v>0.306501029300727</v>
      </c>
      <c r="Z363" s="5" t="n">
        <f aca="false">(X363*1440+W363*4)/1440</f>
        <v>0.748202791011359</v>
      </c>
      <c r="AA363" s="0" t="n">
        <f aca="false">8*W363</f>
        <v>636.050536863311</v>
      </c>
      <c r="AB363" s="0" t="n">
        <f aca="false">MOD(E363*1440+V363+4*$B$3-60*$B$4,1440)</f>
        <v>680.613249375298</v>
      </c>
      <c r="AC363" s="0" t="n">
        <f aca="false">IF(AB363/4&lt;0,AB363/4+180,AB363/4-180)</f>
        <v>-9.84668765617545</v>
      </c>
      <c r="AD363" s="0" t="n">
        <f aca="false">DEGREES(ACOS(SIN(RADIANS($B$2))*SIN(RADIANS(T363))+COS(RADIANS($B$2))*COS(RADIANS(T363))*COS(RADIANS(AC363))))</f>
        <v>49.1020853109329</v>
      </c>
      <c r="AE363" s="0" t="n">
        <f aca="false">90-AD363</f>
        <v>40.8979146890671</v>
      </c>
      <c r="AF363" s="0" t="n">
        <f aca="false">IF(AE363&gt;85,0,IF(AE363&gt;5,58.1/TAN(RADIANS(AE363))-0.07/POWER(TAN(RADIANS(AE363)),3)+0.000086/POWER(TAN(RADIANS(AE363)),5),IF(AE363&gt;-0.575,1735+AE363*(-518.2+AE363*(103.4+AE363*(-12.79+AE363*0.711))),-20.772/TAN(RADIANS(AE363)))))/3600</f>
        <v>0.0186027398152567</v>
      </c>
      <c r="AG363" s="0" t="n">
        <f aca="false">AE363+AF363</f>
        <v>40.9165174288824</v>
      </c>
      <c r="AH363" s="0" t="n">
        <f aca="false">IF(AC363&gt;0,MOD(DEGREES(ACOS(((SIN(RADIANS($B$2))*COS(RADIANS(AD363)))-SIN(RADIANS(T363)))/(COS(RADIANS($B$2))*SIN(RADIANS(AD363)))))+180,360),MOD(540-DEGREES(ACOS(((SIN(RADIANS($B$2))*COS(RADIANS(AD363)))-SIN(RADIANS(T363)))/(COS(RADIANS($B$2))*SIN(RADIANS(AD363))))),360))</f>
        <v>168.003951168294</v>
      </c>
    </row>
    <row r="364" customFormat="false" ht="15" hidden="false" customHeight="false" outlineLevel="0" collapsed="false">
      <c r="D364" s="4" t="n">
        <f aca="false">D363+1</f>
        <v>43828</v>
      </c>
      <c r="E364" s="5" t="n">
        <f aca="false">$B$5</f>
        <v>0.5</v>
      </c>
      <c r="F364" s="6" t="n">
        <f aca="false">D364+2415018.5+E364-$B$4/24</f>
        <v>2458847.25</v>
      </c>
      <c r="G364" s="7" t="n">
        <f aca="false">(F364-2451545)/36525</f>
        <v>0.199924709103354</v>
      </c>
      <c r="I364" s="0" t="n">
        <f aca="false">MOD(280.46646+G364*(36000.76983 + G364*0.0003032),360)</f>
        <v>277.909907878418</v>
      </c>
      <c r="J364" s="0" t="n">
        <f aca="false">357.52911+G364*(35999.05029 - 0.0001537*G364)</f>
        <v>7554.62876108189</v>
      </c>
      <c r="K364" s="0" t="n">
        <f aca="false">0.016708634-G364*(0.000042037+0.0000001267*G364)</f>
        <v>0.0167002247008184</v>
      </c>
      <c r="L364" s="0" t="n">
        <f aca="false">SIN(RADIANS(J364))*(1.914602-G364*(0.004817+0.000014*G364))+SIN(RADIANS(2*J364))*(0.019993-0.000101*G364)+SIN(RADIANS(3*J364))*0.000289</f>
        <v>-0.182935966121455</v>
      </c>
      <c r="M364" s="0" t="n">
        <f aca="false">I364+L364</f>
        <v>277.726971912297</v>
      </c>
      <c r="N364" s="0" t="n">
        <f aca="false">J364+L364</f>
        <v>7554.44582511576</v>
      </c>
      <c r="O364" s="0" t="n">
        <f aca="false">(1.000001018*(1-K364*K364))/(1+K364*COS(RADIANS(N364)))</f>
        <v>0.983376611874591</v>
      </c>
      <c r="P364" s="0" t="n">
        <f aca="false">M364-0.00569-0.00478*SIN(RADIANS(125.04-1934.136*G364))</f>
        <v>277.71655268508</v>
      </c>
      <c r="Q364" s="0" t="n">
        <f aca="false">23+(26+((21.448-G364*(46.815+G364*(0.00059-G364*0.001813))))/60)/60</f>
        <v>23.4366912543469</v>
      </c>
      <c r="R364" s="0" t="n">
        <f aca="false">Q364+0.00256*COS(RADIANS(125.04-1934.136*G364))</f>
        <v>23.436319119649</v>
      </c>
      <c r="S364" s="0" t="n">
        <f aca="false">DEGREES(ATAN2(COS(RADIANS(P364)),COS(RADIANS(R364))*SIN(RADIANS(P364))))</f>
        <v>-81.5991146988177</v>
      </c>
      <c r="T364" s="0" t="n">
        <f aca="false">DEGREES(ASIN(SIN(RADIANS(R364))*SIN(RADIANS(P364))))</f>
        <v>-23.2115948043102</v>
      </c>
      <c r="U364" s="0" t="n">
        <f aca="false">TAN(RADIANS(R364/2))*TAN(RADIANS(R364/2))</f>
        <v>0.0430233064663587</v>
      </c>
      <c r="V364" s="0" t="n">
        <f aca="false">4*DEGREES(U364*SIN(2*RADIANS(I364))-2*K364*SIN(RADIANS(J364))+4*K364*U364*SIN(RADIANS(J364))*COS(2*RADIANS(I364))-0.5*U364*U364*SIN(4*RADIANS(I364))-1.25*K364*K364*SIN(2*RADIANS(J364)))</f>
        <v>-2.00851931103443</v>
      </c>
      <c r="W364" s="0" t="n">
        <f aca="false">DEGREES(ACOS(COS(RADIANS(90.833))/(COS(RADIANS($B$2))*COS(RADIANS(T364)))-TAN(RADIANS($B$2))*TAN(RADIANS(T364))))</f>
        <v>79.536831361813</v>
      </c>
      <c r="X364" s="5" t="n">
        <f aca="false">(720-4*$B$3-V364+$B$4*60)/1440</f>
        <v>0.527689249521552</v>
      </c>
      <c r="Y364" s="5" t="n">
        <f aca="false">(X364*1440-W364*4)/1440</f>
        <v>0.306753606849849</v>
      </c>
      <c r="Z364" s="5" t="n">
        <f aca="false">(X364*1440+W364*4)/1440</f>
        <v>0.748624892193254</v>
      </c>
      <c r="AA364" s="0" t="n">
        <f aca="false">8*W364</f>
        <v>636.294650894504</v>
      </c>
      <c r="AB364" s="0" t="n">
        <f aca="false">MOD(E364*1440+V364+4*$B$3-60*$B$4,1440)</f>
        <v>680.127480688966</v>
      </c>
      <c r="AC364" s="0" t="n">
        <f aca="false">IF(AB364/4&lt;0,AB364/4+180,AB364/4-180)</f>
        <v>-9.96812982775862</v>
      </c>
      <c r="AD364" s="0" t="n">
        <f aca="false">DEGREES(ACOS(SIN(RADIANS($B$2))*SIN(RADIANS(T364))+COS(RADIANS($B$2))*COS(RADIANS(T364))*COS(RADIANS(AC364))))</f>
        <v>49.0709870875687</v>
      </c>
      <c r="AE364" s="0" t="n">
        <f aca="false">90-AD364</f>
        <v>40.9290129124313</v>
      </c>
      <c r="AF364" s="0" t="n">
        <f aca="false">IF(AE364&gt;85,0,IF(AE364&gt;5,58.1/TAN(RADIANS(AE364))-0.07/POWER(TAN(RADIANS(AE364)),3)+0.000086/POWER(TAN(RADIANS(AE364)),5),IF(AE364&gt;-0.575,1735+AE364*(-518.2+AE364*(103.4+AE364*(-12.79+AE364*0.711))),-20.772/TAN(RADIANS(AE364)))))/3600</f>
        <v>0.0185824151741525</v>
      </c>
      <c r="AG364" s="0" t="n">
        <f aca="false">AE364+AF364</f>
        <v>40.9475953276055</v>
      </c>
      <c r="AH364" s="0" t="n">
        <f aca="false">IF(AC364&gt;0,MOD(DEGREES(ACOS(((SIN(RADIANS($B$2))*COS(RADIANS(AD364)))-SIN(RADIANS(T364)))/(COS(RADIANS($B$2))*SIN(RADIANS(AD364)))))+180,360),MOD(540-DEGREES(ACOS(((SIN(RADIANS($B$2))*COS(RADIANS(AD364)))-SIN(RADIANS(T364)))/(COS(RADIANS($B$2))*SIN(RADIANS(AD364))))),360))</f>
        <v>167.844348882413</v>
      </c>
    </row>
    <row r="365" customFormat="false" ht="15" hidden="false" customHeight="false" outlineLevel="0" collapsed="false">
      <c r="D365" s="4" t="n">
        <f aca="false">D364+1</f>
        <v>43829</v>
      </c>
      <c r="E365" s="5" t="n">
        <f aca="false">$B$5</f>
        <v>0.5</v>
      </c>
      <c r="F365" s="6" t="n">
        <f aca="false">D365+2415018.5+E365-$B$4/24</f>
        <v>2458848.25</v>
      </c>
      <c r="G365" s="7" t="n">
        <f aca="false">(F365-2451545)/36525</f>
        <v>0.199952087611225</v>
      </c>
      <c r="I365" s="0" t="n">
        <f aca="false">MOD(280.46646+G365*(36000.76983 + G365*0.0003032),360)</f>
        <v>278.895555241902</v>
      </c>
      <c r="J365" s="0" t="n">
        <f aca="false">357.52911+G365*(35999.05029 - 0.0001537*G365)</f>
        <v>7555.61436136193</v>
      </c>
      <c r="K365" s="0" t="n">
        <f aca="false">0.016708634-G365*(0.000042037+0.0000001267*G365)</f>
        <v>0.016700223548521</v>
      </c>
      <c r="L365" s="0" t="n">
        <f aca="false">SIN(RADIANS(J365))*(1.914602-G365*(0.004817+0.000014*G365))+SIN(RADIANS(2*J365))*(0.019993-0.000101*G365)+SIN(RADIANS(3*J365))*0.000289</f>
        <v>-0.14944566118983</v>
      </c>
      <c r="M365" s="0" t="n">
        <f aca="false">I365+L365</f>
        <v>278.746109580712</v>
      </c>
      <c r="N365" s="0" t="n">
        <f aca="false">J365+L365</f>
        <v>7555.46491570074</v>
      </c>
      <c r="O365" s="0" t="n">
        <f aca="false">(1.000001018*(1-K365*K365))/(1+K365*COS(RADIANS(N365)))</f>
        <v>0.983351349062912</v>
      </c>
      <c r="P365" s="0" t="n">
        <f aca="false">M365-0.00569-0.00478*SIN(RADIANS(125.04-1934.136*G365))</f>
        <v>278.735689713327</v>
      </c>
      <c r="Q365" s="0" t="n">
        <f aca="false">23+(26+((21.448-G365*(46.815+G365*(0.00059-G365*0.001813))))/60)/60</f>
        <v>23.436690898312</v>
      </c>
      <c r="R365" s="0" t="n">
        <f aca="false">Q365+0.00256*COS(RADIANS(125.04-1934.136*G365))</f>
        <v>23.436321104638</v>
      </c>
      <c r="S365" s="0" t="n">
        <f aca="false">DEGREES(ATAN2(COS(RADIANS(P365)),COS(RADIANS(R365))*SIN(RADIANS(P365))))</f>
        <v>-80.4926036676148</v>
      </c>
      <c r="T365" s="0" t="n">
        <f aca="false">DEGREES(ASIN(SIN(RADIANS(R365))*SIN(RADIANS(P365))))</f>
        <v>-23.1485083026036</v>
      </c>
      <c r="U365" s="0" t="n">
        <f aca="false">TAN(RADIANS(R365/2))*TAN(RADIANS(R365/2))</f>
        <v>0.043023313961527</v>
      </c>
      <c r="V365" s="0" t="n">
        <f aca="false">4*DEGREES(U365*SIN(2*RADIANS(I365))-2*K365*SIN(RADIANS(J365))+4*K365*U365*SIN(RADIANS(J365))*COS(2*RADIANS(I365))-0.5*U365*U365*SIN(4*RADIANS(I365))-1.25*K365*K365*SIN(2*RADIANS(J365)))</f>
        <v>-2.49068569797099</v>
      </c>
      <c r="W365" s="0" t="n">
        <f aca="false">DEGREES(ACOS(COS(RADIANS(90.833))/(COS(RADIANS($B$2))*COS(RADIANS(T365)))-TAN(RADIANS($B$2))*TAN(RADIANS(T365))))</f>
        <v>79.5715860422427</v>
      </c>
      <c r="X365" s="5" t="n">
        <f aca="false">(720-4*$B$3-V365+$B$4*60)/1440</f>
        <v>0.528024087290258</v>
      </c>
      <c r="Y365" s="5" t="n">
        <f aca="false">(X365*1440-W365*4)/1440</f>
        <v>0.306991903839584</v>
      </c>
      <c r="Z365" s="5" t="n">
        <f aca="false">(X365*1440+W365*4)/1440</f>
        <v>0.749056270740932</v>
      </c>
      <c r="AA365" s="0" t="n">
        <f aca="false">8*W365</f>
        <v>636.572688337941</v>
      </c>
      <c r="AB365" s="0" t="n">
        <f aca="false">MOD(E365*1440+V365+4*$B$3-60*$B$4,1440)</f>
        <v>679.645314302029</v>
      </c>
      <c r="AC365" s="0" t="n">
        <f aca="false">IF(AB365/4&lt;0,AB365/4+180,AB365/4-180)</f>
        <v>-10.0886714244928</v>
      </c>
      <c r="AD365" s="0" t="n">
        <f aca="false">DEGREES(ACOS(SIN(RADIANS($B$2))*SIN(RADIANS(T365))+COS(RADIANS($B$2))*COS(RADIANS(T365))*COS(RADIANS(AC365))))</f>
        <v>49.0324687122026</v>
      </c>
      <c r="AE365" s="0" t="n">
        <f aca="false">90-AD365</f>
        <v>40.9675312877974</v>
      </c>
      <c r="AF365" s="0" t="n">
        <f aca="false">IF(AE365&gt;85,0,IF(AE365&gt;5,58.1/TAN(RADIANS(AE365))-0.07/POWER(TAN(RADIANS(AE365)),3)+0.000086/POWER(TAN(RADIANS(AE365)),5),IF(AE365&gt;-0.575,1735+AE365*(-518.2+AE365*(103.4+AE365*(-12.79+AE365*0.711))),-20.772/TAN(RADIANS(AE365)))))/3600</f>
        <v>0.0185572759480745</v>
      </c>
      <c r="AG365" s="0" t="n">
        <f aca="false">AE365+AF365</f>
        <v>40.9860885637454</v>
      </c>
      <c r="AH365" s="0" t="n">
        <f aca="false">IF(AC365&gt;0,MOD(DEGREES(ACOS(((SIN(RADIANS($B$2))*COS(RADIANS(AD365)))-SIN(RADIANS(T365)))/(COS(RADIANS($B$2))*SIN(RADIANS(AD365)))))+180,360),MOD(540-DEGREES(ACOS(((SIN(RADIANS($B$2))*COS(RADIANS(AD365)))-SIN(RADIANS(T365)))/(COS(RADIANS($B$2))*SIN(RADIANS(AD365))))),360))</f>
        <v>167.683415297396</v>
      </c>
    </row>
    <row r="366" customFormat="false" ht="15" hidden="false" customHeight="false" outlineLevel="0" collapsed="false">
      <c r="D366" s="4" t="n">
        <f aca="false">D365+1</f>
        <v>43830</v>
      </c>
      <c r="E366" s="5" t="n">
        <f aca="false">$B$5</f>
        <v>0.5</v>
      </c>
      <c r="F366" s="6" t="n">
        <f aca="false">D366+2415018.5+E366-$B$4/24</f>
        <v>2458849.25</v>
      </c>
      <c r="G366" s="7" t="n">
        <f aca="false">(F366-2451545)/36525</f>
        <v>0.199979466119097</v>
      </c>
      <c r="I366" s="0" t="n">
        <f aca="false">MOD(280.46646+G366*(36000.76983 + G366*0.0003032),360)</f>
        <v>279.881202605385</v>
      </c>
      <c r="J366" s="0" t="n">
        <f aca="false">357.52911+G366*(35999.05029 - 0.0001537*G366)</f>
        <v>7556.59996164197</v>
      </c>
      <c r="K366" s="0" t="n">
        <f aca="false">0.016708634-G366*(0.000042037+0.0000001267*G366)</f>
        <v>0.0167002223962234</v>
      </c>
      <c r="L366" s="0" t="n">
        <f aca="false">SIN(RADIANS(J366))*(1.914602-G366*(0.004817+0.000014*G366))+SIN(RADIANS(2*J366))*(0.019993-0.000101*G366)+SIN(RADIANS(3*J366))*0.000289</f>
        <v>-0.115908280877549</v>
      </c>
      <c r="M366" s="0" t="n">
        <f aca="false">I366+L366</f>
        <v>279.765294324507</v>
      </c>
      <c r="N366" s="0" t="n">
        <f aca="false">J366+L366</f>
        <v>7556.48405336109</v>
      </c>
      <c r="O366" s="0" t="n">
        <f aca="false">(1.000001018*(1-K366*K366))/(1+K366*COS(RADIANS(N366)))</f>
        <v>0.983331180602558</v>
      </c>
      <c r="P366" s="0" t="n">
        <f aca="false">M366-0.00569-0.00478*SIN(RADIANS(125.04-1934.136*G366))</f>
        <v>279.754873820994</v>
      </c>
      <c r="Q366" s="0" t="n">
        <f aca="false">23+(26+((21.448-G366*(46.815+G366*(0.00059-G366*0.001813))))/60)/60</f>
        <v>23.4366905422772</v>
      </c>
      <c r="R366" s="0" t="n">
        <f aca="false">Q366+0.00256*COS(RADIANS(125.04-1934.136*G366))</f>
        <v>23.4363230899428</v>
      </c>
      <c r="S366" s="0" t="n">
        <f aca="false">DEGREES(ATAN2(COS(RADIANS(P366)),COS(RADIANS(R366))*SIN(RADIANS(P366))))</f>
        <v>-79.3871464667513</v>
      </c>
      <c r="T366" s="0" t="n">
        <f aca="false">DEGREES(ASIN(SIN(RADIANS(R366))*SIN(RADIANS(P366))))</f>
        <v>-23.0777018310844</v>
      </c>
      <c r="U366" s="0" t="n">
        <f aca="false">TAN(RADIANS(R366/2))*TAN(RADIANS(R366/2))</f>
        <v>0.0430233214578887</v>
      </c>
      <c r="V366" s="0" t="n">
        <f aca="false">4*DEGREES(U366*SIN(2*RADIANS(I366))-2*K366*SIN(RADIANS(J366))+4*K366*U366*SIN(RADIANS(J366))*COS(2*RADIANS(I366))-0.5*U366*U366*SIN(4*RADIANS(I366))-1.25*K366*K366*SIN(2*RADIANS(J366)))</f>
        <v>-2.96872314380371</v>
      </c>
      <c r="W366" s="0" t="n">
        <f aca="false">DEGREES(ACOS(COS(RADIANS(90.833))/(COS(RADIANS($B$2))*COS(RADIANS(T366)))-TAN(RADIANS($B$2))*TAN(RADIANS(T366))))</f>
        <v>79.6105515984868</v>
      </c>
      <c r="X366" s="5" t="n">
        <f aca="false">(720-4*$B$3-V366+$B$4*60)/1440</f>
        <v>0.528356057738753</v>
      </c>
      <c r="Y366" s="5" t="n">
        <f aca="false">(X366*1440-W366*4)/1440</f>
        <v>0.307215636631845</v>
      </c>
      <c r="Z366" s="5" t="n">
        <f aca="false">(X366*1440+W366*4)/1440</f>
        <v>0.74949647884566</v>
      </c>
      <c r="AA366" s="0" t="n">
        <f aca="false">8*W366</f>
        <v>636.884412787894</v>
      </c>
      <c r="AB366" s="0" t="n">
        <f aca="false">MOD(E366*1440+V366+4*$B$3-60*$B$4,1440)</f>
        <v>679.167276856196</v>
      </c>
      <c r="AC366" s="0" t="n">
        <f aca="false">IF(AB366/4&lt;0,AB366/4+180,AB366/4-180)</f>
        <v>-10.2081807859509</v>
      </c>
      <c r="AD366" s="0" t="n">
        <f aca="false">DEGREES(ACOS(SIN(RADIANS($B$2))*SIN(RADIANS(T366))+COS(RADIANS($B$2))*COS(RADIANS(T366))*COS(RADIANS(AC366))))</f>
        <v>48.9865410580669</v>
      </c>
      <c r="AE366" s="0" t="n">
        <f aca="false">90-AD366</f>
        <v>41.0134589419331</v>
      </c>
      <c r="AF366" s="0" t="n">
        <f aca="false">IF(AE366&gt;85,0,IF(AE366&gt;5,58.1/TAN(RADIANS(AE366))-0.07/POWER(TAN(RADIANS(AE366)),3)+0.000086/POWER(TAN(RADIANS(AE366)),5),IF(AE366&gt;-0.575,1735+AE366*(-518.2+AE366*(103.4+AE366*(-12.79+AE366*0.711))),-20.772/TAN(RADIANS(AE366)))))/3600</f>
        <v>0.0185273514207759</v>
      </c>
      <c r="AG366" s="0" t="n">
        <f aca="false">AE366+AF366</f>
        <v>41.0319862933538</v>
      </c>
      <c r="AH366" s="0" t="n">
        <f aca="false">IF(AC366&gt;0,MOD(DEGREES(ACOS(((SIN(RADIANS($B$2))*COS(RADIANS(AD366)))-SIN(RADIANS(T366)))/(COS(RADIANS($B$2))*SIN(RADIANS(AD366)))))+180,360),MOD(540-DEGREES(ACOS(((SIN(RADIANS($B$2))*COS(RADIANS(AD366)))-SIN(RADIANS(T366)))/(COS(RADIANS($B$2))*SIN(RADIANS(AD366))))),360))</f>
        <v>167.521234905561</v>
      </c>
    </row>
    <row r="367" customFormat="false" ht="15" hidden="false" customHeight="false" outlineLevel="0" collapsed="false">
      <c r="D367" s="4" t="n">
        <f aca="false">D366+1</f>
        <v>43831</v>
      </c>
      <c r="E367" s="5" t="n">
        <f aca="false">$B$5</f>
        <v>0.5</v>
      </c>
      <c r="F367" s="6" t="n">
        <f aca="false">D367+2415018.5+E367-$B$4/24</f>
        <v>2458850.25</v>
      </c>
      <c r="G367" s="7" t="n">
        <f aca="false">(F367-2451545)/36525</f>
        <v>0.200006844626968</v>
      </c>
      <c r="I367" s="0" t="n">
        <f aca="false">MOD(280.46646+G367*(36000.76983 + G367*0.0003032),360)</f>
        <v>280.86684996887</v>
      </c>
      <c r="J367" s="0" t="n">
        <f aca="false">357.52911+G367*(35999.05029 - 0.0001537*G367)</f>
        <v>7557.58556192201</v>
      </c>
      <c r="K367" s="0" t="n">
        <f aca="false">0.016708634-G367*(0.000042037+0.0000001267*G367)</f>
        <v>0.0167002212439255</v>
      </c>
      <c r="L367" s="0" t="n">
        <f aca="false">SIN(RADIANS(J367))*(1.914602-G367*(0.004817+0.000014*G367))+SIN(RADIANS(2*J367))*(0.019993-0.000101*G367)+SIN(RADIANS(3*J367))*0.000289</f>
        <v>-0.0823343877458655</v>
      </c>
      <c r="M367" s="0" t="n">
        <f aca="false">I367+L367</f>
        <v>280.784515581124</v>
      </c>
      <c r="N367" s="0" t="n">
        <f aca="false">J367+L367</f>
        <v>7557.50322753427</v>
      </c>
      <c r="O367" s="0" t="n">
        <f aca="false">(1.000001018*(1-K367*K367))/(1+K367*COS(RADIANS(N367)))</f>
        <v>0.983316113082628</v>
      </c>
      <c r="P367" s="0" t="n">
        <f aca="false">M367-0.00569-0.00478*SIN(RADIANS(125.04-1934.136*G367))</f>
        <v>280.774094445524</v>
      </c>
      <c r="Q367" s="0" t="n">
        <f aca="false">23+(26+((21.448-G367*(46.815+G367*(0.00059-G367*0.001813))))/60)/60</f>
        <v>23.4366901862424</v>
      </c>
      <c r="R367" s="0" t="n">
        <f aca="false">Q367+0.00256*COS(RADIANS(125.04-1934.136*G367))</f>
        <v>23.4363250755615</v>
      </c>
      <c r="S367" s="0" t="n">
        <f aca="false">DEGREES(ATAN2(COS(RADIANS(P367)),COS(RADIANS(R367))*SIN(RADIANS(P367))))</f>
        <v>-78.282876279009</v>
      </c>
      <c r="T367" s="0" t="n">
        <f aca="false">DEGREES(ASIN(SIN(RADIANS(R367))*SIN(RADIANS(P367))))</f>
        <v>-22.999209650582</v>
      </c>
      <c r="U367" s="0" t="n">
        <f aca="false">TAN(RADIANS(R367/2))*TAN(RADIANS(R367/2))</f>
        <v>0.0430233289554362</v>
      </c>
      <c r="V367" s="0" t="n">
        <f aca="false">4*DEGREES(U367*SIN(2*RADIANS(I367))-2*K367*SIN(RADIANS(J367))+4*K367*U367*SIN(RADIANS(J367))*COS(2*RADIANS(I367))-0.5*U367*U367*SIN(4*RADIANS(I367))-1.25*K367*K367*SIN(2*RADIANS(J367)))</f>
        <v>-3.4421124543396</v>
      </c>
      <c r="W367" s="0" t="n">
        <f aca="false">DEGREES(ACOS(COS(RADIANS(90.833))/(COS(RADIANS($B$2))*COS(RADIANS(T367)))-TAN(RADIANS($B$2))*TAN(RADIANS(T367))))</f>
        <v>79.6536949009688</v>
      </c>
      <c r="X367" s="5" t="n">
        <f aca="false">(720-4*$B$3-V367+$B$4*60)/1440</f>
        <v>0.528684800315514</v>
      </c>
      <c r="Y367" s="5" t="n">
        <f aca="false">(X367*1440-W367*4)/1440</f>
        <v>0.307424536701711</v>
      </c>
      <c r="Z367" s="5" t="n">
        <f aca="false">(X367*1440+W367*4)/1440</f>
        <v>0.749945063929316</v>
      </c>
      <c r="AA367" s="0" t="n">
        <f aca="false">8*W367</f>
        <v>637.22955920775</v>
      </c>
      <c r="AB367" s="0" t="n">
        <f aca="false">MOD(E367*1440+V367+4*$B$3-60*$B$4,1440)</f>
        <v>678.69388754566</v>
      </c>
      <c r="AC367" s="0" t="n">
        <f aca="false">IF(AB367/4&lt;0,AB367/4+180,AB367/4-180)</f>
        <v>-10.3265281135849</v>
      </c>
      <c r="AD367" s="0" t="n">
        <f aca="false">DEGREES(ACOS(SIN(RADIANS($B$2))*SIN(RADIANS(T367))+COS(RADIANS($B$2))*COS(RADIANS(T367))*COS(RADIANS(AC367))))</f>
        <v>48.9332181746423</v>
      </c>
      <c r="AE367" s="0" t="n">
        <f aca="false">90-AD367</f>
        <v>41.0667818253577</v>
      </c>
      <c r="AF367" s="0" t="n">
        <f aca="false">IF(AE367&gt;85,0,IF(AE367&gt;5,58.1/TAN(RADIANS(AE367))-0.07/POWER(TAN(RADIANS(AE367)),3)+0.000086/POWER(TAN(RADIANS(AE367)),5),IF(AE367&gt;-0.575,1735+AE367*(-518.2+AE367*(103.4+AE367*(-12.79+AE367*0.711))),-20.772/TAN(RADIANS(AE367)))))/3600</f>
        <v>0.0184926770177765</v>
      </c>
      <c r="AG367" s="0" t="n">
        <f aca="false">AE367+AF367</f>
        <v>41.0852745023754</v>
      </c>
      <c r="AH367" s="0" t="n">
        <f aca="false">IF(AC367&gt;0,MOD(DEGREES(ACOS(((SIN(RADIANS($B$2))*COS(RADIANS(AD367)))-SIN(RADIANS(T367)))/(COS(RADIANS($B$2))*SIN(RADIANS(AD367)))))+180,360),MOD(540-DEGREES(ACOS(((SIN(RADIANS($B$2))*COS(RADIANS(AD367)))-SIN(RADIANS(T367)))/(COS(RADIANS($B$2))*SIN(RADIANS(AD367))))),360))</f>
        <v>167.357891367695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LibreOffice/7.3.7.2$Linux_X86_64 LibreOffice_project/30$Build-2</Application>
  <AppVersion>15.0000</AppVersion>
  <Company>NOAA/ESRL/GMD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2010-02-16T14:55:33Z</dcterms:created>
  <dc:creator>Chris Cornwall</dc:creator>
  <dc:description/>
  <dc:language>es-MX</dc:language>
  <cp:lastModifiedBy/>
  <dcterms:modified xsi:type="dcterms:W3CDTF">2022-12-06T16:28:00Z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