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/Dropbox/Tesis - Final/"/>
    </mc:Choice>
  </mc:AlternateContent>
  <xr:revisionPtr revIDLastSave="0" documentId="13_ncr:1_{DECAF52A-7C7F-C841-800F-33644B056813}" xr6:coauthVersionLast="45" xr6:coauthVersionMax="45" xr10:uidLastSave="{00000000-0000-0000-0000-000000000000}"/>
  <bookViews>
    <workbookView xWindow="8720" yWindow="460" windowWidth="15900" windowHeight="14260" firstSheet="6" activeTab="11" xr2:uid="{D8EB18A7-B8E7-1748-9401-6DC1861D0031}"/>
  </bookViews>
  <sheets>
    <sheet name="NumeroPartidos" sheetId="1" r:id="rId1"/>
    <sheet name="NumeroCandidatos" sheetId="2" r:id="rId2"/>
    <sheet name="NEP" sheetId="4" r:id="rId3"/>
    <sheet name="NEC" sheetId="3" r:id="rId4"/>
    <sheet name="NECSIN" sheetId="12" r:id="rId5"/>
    <sheet name="NEPSIN" sheetId="13" r:id="rId6"/>
    <sheet name="Jarque-Bera" sheetId="5" r:id="rId7"/>
    <sheet name="Jarque-Bera 2" sheetId="6" r:id="rId8"/>
    <sheet name="Breusch-Pagan" sheetId="7" r:id="rId9"/>
    <sheet name="Ramsey" sheetId="8" r:id="rId10"/>
    <sheet name="VIF" sheetId="9" r:id="rId11"/>
    <sheet name="Overdispersion" sheetId="14" r:id="rId1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2" l="1"/>
  <c r="G16" i="2"/>
  <c r="G15" i="2"/>
  <c r="G14" i="2"/>
  <c r="G13" i="2"/>
  <c r="G12" i="2"/>
  <c r="G11" i="2"/>
  <c r="G10" i="2"/>
  <c r="G9" i="2"/>
  <c r="G8" i="2"/>
  <c r="G7" i="2"/>
  <c r="G6" i="2"/>
  <c r="G20" i="2"/>
  <c r="G18" i="2"/>
  <c r="F20" i="2"/>
  <c r="F18" i="2"/>
  <c r="F17" i="2"/>
  <c r="F16" i="2"/>
  <c r="F15" i="2"/>
  <c r="F14" i="2"/>
  <c r="F9" i="2"/>
  <c r="F8" i="2"/>
  <c r="F7" i="2"/>
  <c r="F6" i="2"/>
  <c r="E13" i="2"/>
  <c r="E12" i="2"/>
  <c r="E11" i="2"/>
  <c r="E10" i="2"/>
  <c r="E9" i="2"/>
  <c r="E8" i="2"/>
  <c r="E7" i="2"/>
  <c r="E6" i="2"/>
  <c r="E20" i="2"/>
  <c r="E18" i="2"/>
  <c r="D20" i="2"/>
  <c r="D18" i="2"/>
  <c r="D9" i="2"/>
  <c r="D8" i="2"/>
  <c r="D7" i="2"/>
  <c r="D6" i="2"/>
  <c r="C7" i="2"/>
  <c r="C6" i="2"/>
  <c r="C20" i="2"/>
  <c r="C18" i="2"/>
  <c r="F17" i="1"/>
  <c r="F16" i="1"/>
  <c r="F15" i="1"/>
  <c r="F14" i="1"/>
  <c r="F9" i="1"/>
  <c r="F8" i="1"/>
  <c r="F7" i="1"/>
  <c r="F6" i="1"/>
  <c r="G18" i="1"/>
  <c r="G19" i="1"/>
  <c r="G17" i="1"/>
  <c r="G16" i="1"/>
  <c r="G15" i="1"/>
  <c r="G14" i="1"/>
  <c r="G13" i="1"/>
  <c r="G12" i="1"/>
  <c r="G11" i="1"/>
  <c r="G9" i="1"/>
  <c r="G8" i="1"/>
  <c r="G7" i="1"/>
  <c r="G6" i="1"/>
  <c r="E13" i="1"/>
  <c r="E12" i="1"/>
  <c r="E11" i="1"/>
  <c r="E9" i="1"/>
  <c r="E8" i="1"/>
  <c r="E7" i="1"/>
  <c r="E6" i="1"/>
  <c r="D6" i="1"/>
  <c r="D9" i="1"/>
  <c r="D8" i="1"/>
  <c r="D7" i="1"/>
  <c r="C6" i="1"/>
  <c r="C7" i="1"/>
  <c r="F21" i="1"/>
  <c r="F20" i="1"/>
  <c r="F19" i="1"/>
  <c r="F18" i="1"/>
  <c r="F25" i="2"/>
  <c r="G25" i="2"/>
  <c r="G21" i="2"/>
  <c r="G19" i="2"/>
  <c r="C20" i="1"/>
  <c r="C19" i="1"/>
  <c r="F21" i="2"/>
  <c r="F19" i="2"/>
  <c r="E25" i="2"/>
  <c r="E21" i="2"/>
  <c r="E19" i="2"/>
  <c r="D25" i="2"/>
  <c r="D21" i="2"/>
  <c r="D19" i="2"/>
  <c r="C25" i="2"/>
  <c r="C21" i="2"/>
  <c r="C19" i="2"/>
  <c r="G25" i="1"/>
  <c r="E25" i="1"/>
  <c r="D25" i="1"/>
  <c r="C25" i="1"/>
  <c r="G20" i="1"/>
  <c r="G21" i="1"/>
  <c r="E21" i="1"/>
  <c r="E20" i="1"/>
  <c r="E18" i="1"/>
  <c r="E19" i="1"/>
  <c r="D20" i="1"/>
  <c r="D19" i="1"/>
  <c r="D18" i="1"/>
  <c r="D21" i="1"/>
  <c r="C21" i="1"/>
  <c r="C18" i="1"/>
</calcChain>
</file>

<file path=xl/sharedStrings.xml><?xml version="1.0" encoding="utf-8"?>
<sst xmlns="http://schemas.openxmlformats.org/spreadsheetml/2006/main" count="519" uniqueCount="177">
  <si>
    <t>Reforma</t>
  </si>
  <si>
    <t>Incumbente</t>
  </si>
  <si>
    <t>Modelo 1</t>
  </si>
  <si>
    <t>Modelo 2</t>
  </si>
  <si>
    <t>Modelo 4</t>
  </si>
  <si>
    <t xml:space="preserve">Nro Obs. </t>
  </si>
  <si>
    <t>Variable dependiente: Número de partidos</t>
  </si>
  <si>
    <t>Volatilidad_Intra</t>
  </si>
  <si>
    <t>Volatilidad_Inter</t>
  </si>
  <si>
    <t>Competitividad_Partido</t>
  </si>
  <si>
    <t>Competitividad_Candidato</t>
  </si>
  <si>
    <t>Modelo 3</t>
  </si>
  <si>
    <t>Intercept</t>
  </si>
  <si>
    <t>1,721***</t>
  </si>
  <si>
    <t>(0.049)</t>
  </si>
  <si>
    <t>1,754***</t>
  </si>
  <si>
    <t>(0.061)</t>
  </si>
  <si>
    <t>(0.065)</t>
  </si>
  <si>
    <t>1,723***</t>
  </si>
  <si>
    <t>1,896***</t>
  </si>
  <si>
    <t>(0.329)</t>
  </si>
  <si>
    <t>Variable dependiente: Número de candidatos</t>
  </si>
  <si>
    <t>2,430***</t>
  </si>
  <si>
    <t>(0.034)</t>
  </si>
  <si>
    <t>2,434***</t>
  </si>
  <si>
    <t>(0.044)</t>
  </si>
  <si>
    <t>2,446***</t>
  </si>
  <si>
    <t>(0.047)</t>
  </si>
  <si>
    <t>2,205***</t>
  </si>
  <si>
    <t>(0.248)</t>
  </si>
  <si>
    <t>R2</t>
  </si>
  <si>
    <t>Adj R2</t>
  </si>
  <si>
    <t>Nro Obs.</t>
  </si>
  <si>
    <t>X1971</t>
  </si>
  <si>
    <t>X1984</t>
  </si>
  <si>
    <t xml:space="preserve"> *p&lt;0,05; **p&lt;0,01; ***p&lt;0,001</t>
  </si>
  <si>
    <t>Sq.cor</t>
  </si>
  <si>
    <t>log.likehood</t>
  </si>
  <si>
    <t>cuadrado de la correlación entre los valores obseravados y los predichos</t>
  </si>
  <si>
    <t>Modelo 5</t>
  </si>
  <si>
    <t>Nro_Partidos</t>
  </si>
  <si>
    <t>Nro_Candidatos</t>
  </si>
  <si>
    <t>Variable dependiente: Número Efectivo de Candidatos  (log(NEC))</t>
  </si>
  <si>
    <t xml:space="preserve">-0.19 ** </t>
  </si>
  <si>
    <t>(0.06)</t>
  </si>
  <si>
    <t xml:space="preserve">-0.23 *** </t>
  </si>
  <si>
    <t>-0.24 ***</t>
  </si>
  <si>
    <t xml:space="preserve"> (0.07) </t>
  </si>
  <si>
    <t>-0.16 ***</t>
  </si>
  <si>
    <t>(0.03)</t>
  </si>
  <si>
    <t xml:space="preserve"> (0.03) </t>
  </si>
  <si>
    <t xml:space="preserve">-0.17 *** </t>
  </si>
  <si>
    <t xml:space="preserve">-0.12 *** </t>
  </si>
  <si>
    <t>-0.12 ***</t>
  </si>
  <si>
    <t>-0.08 ***</t>
  </si>
  <si>
    <t>(0.02)</t>
  </si>
  <si>
    <t>(0.01)</t>
  </si>
  <si>
    <t>0.07 ***</t>
  </si>
  <si>
    <t>0.05 ***</t>
  </si>
  <si>
    <t>0.09</t>
  </si>
  <si>
    <t xml:space="preserve"> 0.06</t>
  </si>
  <si>
    <t xml:space="preserve">0.06 </t>
  </si>
  <si>
    <t>-0.00</t>
  </si>
  <si>
    <t xml:space="preserve"> 0.01</t>
  </si>
  <si>
    <t>0.10 *</t>
  </si>
  <si>
    <t>0.07</t>
  </si>
  <si>
    <t>-0.02</t>
  </si>
  <si>
    <t>0.01</t>
  </si>
  <si>
    <t>(0.05)</t>
  </si>
  <si>
    <t xml:space="preserve"> -0.10 ***</t>
  </si>
  <si>
    <t>-0.10 ***</t>
  </si>
  <si>
    <t>-0.03</t>
  </si>
  <si>
    <t xml:space="preserve"> -0.03</t>
  </si>
  <si>
    <t xml:space="preserve">-0.00 </t>
  </si>
  <si>
    <t>(0.00)</t>
  </si>
  <si>
    <t xml:space="preserve"> 0.05 </t>
  </si>
  <si>
    <t>(0.09)</t>
  </si>
  <si>
    <t xml:space="preserve">-0.02 *** </t>
  </si>
  <si>
    <t>0.06</t>
  </si>
  <si>
    <t>(0.08)</t>
  </si>
  <si>
    <t xml:space="preserve"> 0.53 ***</t>
  </si>
  <si>
    <t>(0.07)</t>
  </si>
  <si>
    <t>0.59 ***</t>
  </si>
  <si>
    <t>(0.15)</t>
  </si>
  <si>
    <t>0.66 ***</t>
  </si>
  <si>
    <t>Variable dependiente: Número Efectivo de Partidos  (log(NEP))</t>
  </si>
  <si>
    <t>-0.19 ***</t>
  </si>
  <si>
    <t xml:space="preserve">-0.12 ** </t>
  </si>
  <si>
    <t>-0.08 *</t>
  </si>
  <si>
    <t xml:space="preserve">(0.04) </t>
  </si>
  <si>
    <t>(0.04)</t>
  </si>
  <si>
    <t>0.00</t>
  </si>
  <si>
    <t xml:space="preserve">(0.01) </t>
  </si>
  <si>
    <t xml:space="preserve">0.00 </t>
  </si>
  <si>
    <t>-0.25 ***</t>
  </si>
  <si>
    <t>-0.21 ***</t>
  </si>
  <si>
    <t>-0.22 ***</t>
  </si>
  <si>
    <t xml:space="preserve"> (0.03)</t>
  </si>
  <si>
    <t>-0.15 ***</t>
  </si>
  <si>
    <t>-0.14 ***</t>
  </si>
  <si>
    <t>0.01 ***</t>
  </si>
  <si>
    <t>-0.28 ***</t>
  </si>
  <si>
    <t xml:space="preserve">0.01 * </t>
  </si>
  <si>
    <t xml:space="preserve">(0.00) </t>
  </si>
  <si>
    <t>-0.15 **</t>
  </si>
  <si>
    <t xml:space="preserve">(0.05) </t>
  </si>
  <si>
    <t>-0.11 **</t>
  </si>
  <si>
    <t>0.91 ***</t>
  </si>
  <si>
    <t>0.98 ***</t>
  </si>
  <si>
    <t>0.42</t>
  </si>
  <si>
    <t>0.50</t>
  </si>
  <si>
    <t>0.75</t>
  </si>
  <si>
    <t>0.78</t>
  </si>
  <si>
    <t xml:space="preserve"> 0.32</t>
  </si>
  <si>
    <t>0.31</t>
  </si>
  <si>
    <t xml:space="preserve">0.40 </t>
  </si>
  <si>
    <t>0.70</t>
  </si>
  <si>
    <t>0.72</t>
  </si>
  <si>
    <t>N.E.P.</t>
  </si>
  <si>
    <t>N.E.C.</t>
  </si>
  <si>
    <t>p-value</t>
  </si>
  <si>
    <t>Jarque - Bera Test</t>
  </si>
  <si>
    <t>X-squared</t>
  </si>
  <si>
    <t>log(N.E.P.)</t>
  </si>
  <si>
    <t>log(N.E.C.)</t>
  </si>
  <si>
    <t>Studentized Breusch-Pagan Test</t>
  </si>
  <si>
    <t>BP</t>
  </si>
  <si>
    <t>RESET</t>
  </si>
  <si>
    <t>Ramsey RESET Test</t>
  </si>
  <si>
    <t>V.I.F. Test</t>
  </si>
  <si>
    <t>-0.42 ***</t>
  </si>
  <si>
    <t>-0.43 ***</t>
  </si>
  <si>
    <t>-0.41 ***</t>
  </si>
  <si>
    <t>-0.27 ***</t>
  </si>
  <si>
    <t xml:space="preserve">-0.01 </t>
  </si>
  <si>
    <t xml:space="preserve">(0.03) </t>
  </si>
  <si>
    <t>-0.01</t>
  </si>
  <si>
    <t xml:space="preserve"> -0.10 </t>
  </si>
  <si>
    <t>(0.10)</t>
  </si>
  <si>
    <t>0.71 ***</t>
  </si>
  <si>
    <t>0.67 ***</t>
  </si>
  <si>
    <t>(0.17)</t>
  </si>
  <si>
    <t>-0.08</t>
  </si>
  <si>
    <t>-0.10 *</t>
  </si>
  <si>
    <t>-0.03 ***</t>
  </si>
  <si>
    <t>-0.05</t>
  </si>
  <si>
    <t>0.74 ***</t>
  </si>
  <si>
    <t>0.70 ***</t>
  </si>
  <si>
    <t>-0.04</t>
  </si>
  <si>
    <t>-0.06</t>
  </si>
  <si>
    <t>-0.09</t>
  </si>
  <si>
    <t>-0.10</t>
  </si>
  <si>
    <t>-0.13 **</t>
  </si>
  <si>
    <t>0.74</t>
  </si>
  <si>
    <t>0.51</t>
  </si>
  <si>
    <t>0.48</t>
  </si>
  <si>
    <t>0.39</t>
  </si>
  <si>
    <t>-0.20 ***</t>
  </si>
  <si>
    <t>-0.13 ***</t>
  </si>
  <si>
    <t xml:space="preserve">-0.13 *** </t>
  </si>
  <si>
    <t>-0.26 ***</t>
  </si>
  <si>
    <t>-0.23 ***</t>
  </si>
  <si>
    <t xml:space="preserve"> (0.02)</t>
  </si>
  <si>
    <t>-0.17 ***</t>
  </si>
  <si>
    <t>-0.10 **</t>
  </si>
  <si>
    <t>0.99 ***</t>
  </si>
  <si>
    <t>0.77</t>
  </si>
  <si>
    <t>0.73</t>
  </si>
  <si>
    <t>0.71</t>
  </si>
  <si>
    <t>0.32</t>
  </si>
  <si>
    <t xml:space="preserve"> 0.33</t>
  </si>
  <si>
    <t>0.01***</t>
  </si>
  <si>
    <t>0.01*</t>
  </si>
  <si>
    <t xml:space="preserve">(0.02) </t>
  </si>
  <si>
    <t>0.56 ***</t>
  </si>
  <si>
    <t>Overdispersion Test</t>
  </si>
  <si>
    <t>dispersion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</si>
</sst>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8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3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164" fontId="2" fillId="0" borderId="0" xfId="0" applyNumberFormat="1" applyFont="1" applyBorder="1" applyAlignment="1">
      <alignment horizontal="center" vertical="center"/>
    </xf>
    <xf numFmtId="0" fontId="3" fillId="0" borderId="0" xfId="0" applyFont="1"/>
    <xf numFmtId="164" fontId="2" fillId="0" borderId="0" xfId="0" applyNumberFormat="1" applyFont="1" applyAlignment="1">
      <alignment horizontal="center"/>
    </xf>
    <xf numFmtId="0" fontId="3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vertical="center"/>
    </xf>
    <xf numFmtId="164" fontId="2" fillId="0" borderId="0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1" fillId="0" borderId="5" xfId="0" applyFont="1" applyBorder="1" applyAlignment="1"/>
    <xf numFmtId="0" fontId="2" fillId="0" borderId="5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1" fillId="0" borderId="6" xfId="0" applyFont="1" applyBorder="1" applyAlignment="1"/>
    <xf numFmtId="0" fontId="3" fillId="0" borderId="6" xfId="0" applyFont="1" applyBorder="1"/>
    <xf numFmtId="0" fontId="6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7" fillId="0" borderId="9" xfId="0" applyFont="1" applyBorder="1"/>
    <xf numFmtId="164" fontId="0" fillId="0" borderId="0" xfId="0" applyNumberFormat="1"/>
    <xf numFmtId="0" fontId="7" fillId="0" borderId="8" xfId="0" applyFont="1" applyBorder="1" applyAlignment="1">
      <alignment horizontal="center"/>
    </xf>
    <xf numFmtId="0" fontId="2" fillId="0" borderId="10" xfId="0" applyFont="1" applyBorder="1"/>
    <xf numFmtId="164" fontId="5" fillId="0" borderId="3" xfId="0" applyNumberFormat="1" applyFont="1" applyBorder="1"/>
    <xf numFmtId="0" fontId="2" fillId="0" borderId="7" xfId="0" applyFont="1" applyBorder="1"/>
    <xf numFmtId="164" fontId="5" fillId="0" borderId="5" xfId="0" applyNumberFormat="1" applyFont="1" applyBorder="1"/>
    <xf numFmtId="164" fontId="2" fillId="0" borderId="0" xfId="0" quotePrefix="1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445BC-B218-E142-B56C-4F86524D1EEC}">
  <dimension ref="B2:G48"/>
  <sheetViews>
    <sheetView showGridLines="0" workbookViewId="0">
      <selection activeCell="B2" sqref="B2:G27"/>
    </sheetView>
  </sheetViews>
  <sheetFormatPr baseColWidth="10" defaultRowHeight="16" x14ac:dyDescent="0.2"/>
  <cols>
    <col min="1" max="1" width="15.33203125" customWidth="1"/>
    <col min="2" max="2" width="18.1640625" customWidth="1"/>
    <col min="3" max="7" width="10" customWidth="1"/>
  </cols>
  <sheetData>
    <row r="2" spans="2:7" x14ac:dyDescent="0.2">
      <c r="B2" s="20" t="s">
        <v>6</v>
      </c>
      <c r="C2" s="20"/>
      <c r="D2" s="20"/>
      <c r="E2" s="20"/>
      <c r="F2" s="20"/>
      <c r="G2" s="20"/>
    </row>
    <row r="3" spans="2:7" x14ac:dyDescent="0.2">
      <c r="B3" s="2"/>
      <c r="C3" s="3" t="s">
        <v>2</v>
      </c>
      <c r="D3" s="3" t="s">
        <v>3</v>
      </c>
      <c r="E3" s="3" t="s">
        <v>11</v>
      </c>
      <c r="F3" s="3" t="s">
        <v>4</v>
      </c>
      <c r="G3" s="3" t="s">
        <v>39</v>
      </c>
    </row>
    <row r="4" spans="2:7" hidden="1" x14ac:dyDescent="0.2">
      <c r="B4" s="4" t="s">
        <v>12</v>
      </c>
      <c r="C4" s="5" t="s">
        <v>13</v>
      </c>
      <c r="D4" s="5" t="s">
        <v>15</v>
      </c>
      <c r="E4" s="5" t="s">
        <v>18</v>
      </c>
      <c r="F4" s="5" t="s">
        <v>19</v>
      </c>
      <c r="G4" s="5" t="s">
        <v>19</v>
      </c>
    </row>
    <row r="5" spans="2:7" hidden="1" x14ac:dyDescent="0.2">
      <c r="B5" s="4"/>
      <c r="C5" s="5" t="s">
        <v>14</v>
      </c>
      <c r="D5" s="5" t="s">
        <v>16</v>
      </c>
      <c r="E5" s="5" t="s">
        <v>17</v>
      </c>
      <c r="F5" s="5" t="s">
        <v>20</v>
      </c>
      <c r="G5" s="5" t="s">
        <v>20</v>
      </c>
    </row>
    <row r="6" spans="2:7" x14ac:dyDescent="0.2">
      <c r="B6" s="6" t="s">
        <v>0</v>
      </c>
      <c r="C6" s="7" t="str">
        <f>"-0,27**"</f>
        <v>-0,27**</v>
      </c>
      <c r="D6" s="7" t="str">
        <f>"-0,28**"</f>
        <v>-0,28**</v>
      </c>
      <c r="E6" s="7" t="str">
        <f>"-0,32**"</f>
        <v>-0,32**</v>
      </c>
      <c r="F6" s="7" t="str">
        <f>"-0,32***"</f>
        <v>-0,32***</v>
      </c>
      <c r="G6" s="7" t="str">
        <f>"-0,36**"</f>
        <v>-0,36**</v>
      </c>
    </row>
    <row r="7" spans="2:7" x14ac:dyDescent="0.2">
      <c r="B7" s="6"/>
      <c r="C7" s="7" t="str">
        <f>"(0,09)"</f>
        <v>(0,09)</v>
      </c>
      <c r="D7" s="7" t="str">
        <f>"(0,09)"</f>
        <v>(0,09)</v>
      </c>
      <c r="E7" s="7" t="str">
        <f>"(0,11)"</f>
        <v>(0,11)</v>
      </c>
      <c r="F7" s="7" t="str">
        <f>"(0,10)"</f>
        <v>(0,10)</v>
      </c>
      <c r="G7" s="7" t="str">
        <f>"(0,12)"</f>
        <v>(0,12)</v>
      </c>
    </row>
    <row r="8" spans="2:7" x14ac:dyDescent="0.2">
      <c r="B8" s="6" t="s">
        <v>1</v>
      </c>
      <c r="C8" s="7"/>
      <c r="D8" s="7" t="str">
        <f>"0,08"</f>
        <v>0,08</v>
      </c>
      <c r="E8" s="7" t="str">
        <f>"-0,07"</f>
        <v>-0,07</v>
      </c>
      <c r="F8" s="7" t="str">
        <f>"-0,11"</f>
        <v>-0,11</v>
      </c>
      <c r="G8" s="7" t="str">
        <f>"-0,10"</f>
        <v>-0,10</v>
      </c>
    </row>
    <row r="9" spans="2:7" x14ac:dyDescent="0.2">
      <c r="B9" s="6"/>
      <c r="C9" s="7"/>
      <c r="D9" s="7" t="str">
        <f>"(0,09)"</f>
        <v>(0,09)</v>
      </c>
      <c r="E9" s="7" t="str">
        <f>"(0,08)"</f>
        <v>(0,08)</v>
      </c>
      <c r="F9" s="7" t="str">
        <f>"(0,07)"</f>
        <v>(0,07)</v>
      </c>
      <c r="G9" s="7" t="str">
        <f>"(0,08)"</f>
        <v>(0,08)</v>
      </c>
    </row>
    <row r="10" spans="2:7" x14ac:dyDescent="0.2">
      <c r="B10" s="6" t="s">
        <v>8</v>
      </c>
      <c r="C10" s="7"/>
      <c r="D10" s="7"/>
      <c r="E10" s="7">
        <v>0.04</v>
      </c>
      <c r="F10" s="7"/>
      <c r="G10" s="7">
        <v>0.03</v>
      </c>
    </row>
    <row r="11" spans="2:7" ht="17" customHeight="1" x14ac:dyDescent="0.2">
      <c r="B11" s="6"/>
      <c r="C11" s="7"/>
      <c r="D11" s="7"/>
      <c r="E11" s="7" t="str">
        <f>"(0,02)"</f>
        <v>(0,02)</v>
      </c>
      <c r="F11" s="7"/>
      <c r="G11" s="7" t="str">
        <f>"(0,02)"</f>
        <v>(0,02)</v>
      </c>
    </row>
    <row r="12" spans="2:7" x14ac:dyDescent="0.2">
      <c r="B12" s="6" t="s">
        <v>7</v>
      </c>
      <c r="C12" s="7"/>
      <c r="D12" s="7"/>
      <c r="E12" s="7" t="str">
        <f>"0,14"</f>
        <v>0,14</v>
      </c>
      <c r="F12" s="7"/>
      <c r="G12" s="7" t="str">
        <f>"0,17"</f>
        <v>0,17</v>
      </c>
    </row>
    <row r="13" spans="2:7" x14ac:dyDescent="0.2">
      <c r="B13" s="6"/>
      <c r="C13" s="7"/>
      <c r="D13" s="7"/>
      <c r="E13" s="7" t="str">
        <f>"(0,23)"</f>
        <v>(0,23)</v>
      </c>
      <c r="F13" s="7"/>
      <c r="G13" s="7" t="str">
        <f>"(0,28)"</f>
        <v>(0,28)</v>
      </c>
    </row>
    <row r="14" spans="2:7" x14ac:dyDescent="0.2">
      <c r="B14" s="6" t="s">
        <v>9</v>
      </c>
      <c r="C14" s="7"/>
      <c r="D14" s="7"/>
      <c r="E14" s="7"/>
      <c r="F14" s="7" t="str">
        <f>"0,08"</f>
        <v>0,08</v>
      </c>
      <c r="G14" s="7" t="str">
        <f>"0,08"</f>
        <v>0,08</v>
      </c>
    </row>
    <row r="15" spans="2:7" x14ac:dyDescent="0.2">
      <c r="B15" s="6"/>
      <c r="C15" s="7"/>
      <c r="D15" s="7"/>
      <c r="E15" s="7"/>
      <c r="F15" s="7" t="str">
        <f>"(0,39)"</f>
        <v>(0,39)</v>
      </c>
      <c r="G15" s="7" t="str">
        <f>"(0,41)"</f>
        <v>(0,41)</v>
      </c>
    </row>
    <row r="16" spans="2:7" x14ac:dyDescent="0.2">
      <c r="B16" s="6" t="s">
        <v>10</v>
      </c>
      <c r="C16" s="7"/>
      <c r="D16" s="7"/>
      <c r="E16" s="7"/>
      <c r="F16" s="7" t="str">
        <f>"-0,33*"</f>
        <v>-0,33*</v>
      </c>
      <c r="G16" s="7" t="str">
        <f>"-0,33*"</f>
        <v>-0,33*</v>
      </c>
    </row>
    <row r="17" spans="2:7" x14ac:dyDescent="0.2">
      <c r="B17" s="6"/>
      <c r="C17" s="7"/>
      <c r="D17" s="7"/>
      <c r="E17" s="7"/>
      <c r="F17" s="7" t="str">
        <f>"(0,16)"</f>
        <v>(0,16)</v>
      </c>
      <c r="G17" s="7" t="str">
        <f>"(0,16)"</f>
        <v>(0,16)</v>
      </c>
    </row>
    <row r="18" spans="2:7" x14ac:dyDescent="0.2">
      <c r="B18" s="6" t="s">
        <v>33</v>
      </c>
      <c r="C18" s="7" t="str">
        <f>"-0,09"</f>
        <v>-0,09</v>
      </c>
      <c r="D18" s="7" t="str">
        <f>"-0,11"</f>
        <v>-0,11</v>
      </c>
      <c r="E18" s="7" t="str">
        <f>"-0,13"</f>
        <v>-0,13</v>
      </c>
      <c r="F18" s="7" t="str">
        <f>"-0,07"</f>
        <v>-0,07</v>
      </c>
      <c r="G18" s="7" t="str">
        <f>"-0,09"</f>
        <v>-0,09</v>
      </c>
    </row>
    <row r="19" spans="2:7" x14ac:dyDescent="0.2">
      <c r="B19" s="6"/>
      <c r="C19" s="7" t="str">
        <f>"(0,12)"</f>
        <v>(0,12)</v>
      </c>
      <c r="D19" s="7" t="str">
        <f>"(0,12)"</f>
        <v>(0,12)</v>
      </c>
      <c r="E19" s="7" t="str">
        <f>"(0,12)"</f>
        <v>(0,12)</v>
      </c>
      <c r="F19" s="7" t="str">
        <f>"(0,12)"</f>
        <v>(0,12)</v>
      </c>
      <c r="G19" s="7" t="str">
        <f>"(0,13)"</f>
        <v>(0,13)</v>
      </c>
    </row>
    <row r="20" spans="2:7" x14ac:dyDescent="0.2">
      <c r="B20" s="6" t="s">
        <v>34</v>
      </c>
      <c r="C20" s="7" t="str">
        <f>"-0,11"</f>
        <v>-0,11</v>
      </c>
      <c r="D20" s="7" t="str">
        <f>"-0,13"</f>
        <v>-0,13</v>
      </c>
      <c r="E20" s="7" t="str">
        <f>"-0,18"</f>
        <v>-0,18</v>
      </c>
      <c r="F20" s="7" t="str">
        <f>"-0,10"</f>
        <v>-0,10</v>
      </c>
      <c r="G20" s="7" t="str">
        <f>"-0,15"</f>
        <v>-0,15</v>
      </c>
    </row>
    <row r="21" spans="2:7" x14ac:dyDescent="0.2">
      <c r="B21" s="6"/>
      <c r="C21" s="7" t="str">
        <f>"(0,12)"</f>
        <v>(0,12)</v>
      </c>
      <c r="D21" s="7" t="str">
        <f>"(0,12)"</f>
        <v>(0,12)</v>
      </c>
      <c r="E21" s="7" t="str">
        <f>"(0,13)"</f>
        <v>(0,13)</v>
      </c>
      <c r="F21" s="7" t="str">
        <f>"(0,13)"</f>
        <v>(0,13)</v>
      </c>
      <c r="G21" s="7" t="str">
        <f>"(0,13)"</f>
        <v>(0,13)</v>
      </c>
    </row>
    <row r="22" spans="2:7" x14ac:dyDescent="0.2">
      <c r="B22" s="8"/>
      <c r="C22" s="9"/>
      <c r="D22" s="9"/>
      <c r="E22" s="9"/>
      <c r="F22" s="9"/>
      <c r="G22" s="9"/>
    </row>
    <row r="23" spans="2:7" x14ac:dyDescent="0.2">
      <c r="B23" s="10" t="s">
        <v>5</v>
      </c>
      <c r="C23" s="11">
        <v>152</v>
      </c>
      <c r="D23" s="11">
        <v>152</v>
      </c>
      <c r="E23" s="11">
        <v>152</v>
      </c>
      <c r="F23" s="11">
        <v>152</v>
      </c>
      <c r="G23" s="11">
        <v>152</v>
      </c>
    </row>
    <row r="24" spans="2:7" x14ac:dyDescent="0.2">
      <c r="B24" s="12" t="s">
        <v>36</v>
      </c>
      <c r="C24" s="13">
        <v>0.20200000000000001</v>
      </c>
      <c r="D24" s="13">
        <v>0.22800000000000001</v>
      </c>
      <c r="E24" s="13">
        <v>0.28100000000000003</v>
      </c>
      <c r="F24" s="13">
        <v>0.34599999999999997</v>
      </c>
      <c r="G24" s="13">
        <v>0.39500000000000002</v>
      </c>
    </row>
    <row r="25" spans="2:7" x14ac:dyDescent="0.2">
      <c r="B25" s="10" t="s">
        <v>37</v>
      </c>
      <c r="C25" s="11" t="str">
        <f>"-279,94"</f>
        <v>-279,94</v>
      </c>
      <c r="D25" s="11" t="str">
        <f>"-279,33"</f>
        <v>-279,33</v>
      </c>
      <c r="E25" s="11" t="str">
        <f>"-278,13"</f>
        <v>-278,13</v>
      </c>
      <c r="F25" s="11">
        <v>-276.88</v>
      </c>
      <c r="G25" s="11" t="str">
        <f>"-275,75"</f>
        <v>-275,75</v>
      </c>
    </row>
    <row r="26" spans="2:7" x14ac:dyDescent="0.2">
      <c r="B26" s="10"/>
      <c r="C26" s="10"/>
      <c r="D26" s="10"/>
      <c r="E26" s="10"/>
      <c r="F26" s="10"/>
      <c r="G26" s="10"/>
    </row>
    <row r="27" spans="2:7" x14ac:dyDescent="0.2">
      <c r="B27" s="10"/>
      <c r="C27" s="10"/>
      <c r="D27" s="10"/>
      <c r="E27" s="10" t="s">
        <v>35</v>
      </c>
      <c r="F27" s="14"/>
      <c r="G27" s="10"/>
    </row>
    <row r="35" spans="2:3" x14ac:dyDescent="0.2">
      <c r="B35" s="1"/>
    </row>
    <row r="36" spans="2:3" x14ac:dyDescent="0.2">
      <c r="C36" s="1"/>
    </row>
    <row r="47" spans="2:3" x14ac:dyDescent="0.2">
      <c r="B47" s="1"/>
    </row>
    <row r="48" spans="2:3" x14ac:dyDescent="0.2">
      <c r="C48" s="1"/>
    </row>
  </sheetData>
  <mergeCells count="1">
    <mergeCell ref="B2:G2"/>
  </mergeCells>
  <pageMargins left="0.7" right="0.7" top="0.75" bottom="0.75" header="0.3" footer="0.3"/>
  <pageSetup paperSize="9" orientation="portrait" horizontalDpi="0" verticalDpi="0"/>
  <ignoredErrors>
    <ignoredError sqref="G20 C20:D2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3E82-C5B5-C148-8F89-57A26FE844B5}">
  <dimension ref="B2:H29"/>
  <sheetViews>
    <sheetView showGridLines="0" zoomScale="102" zoomScaleNormal="100" workbookViewId="0">
      <selection activeCell="G26" sqref="B2:G26"/>
    </sheetView>
  </sheetViews>
  <sheetFormatPr baseColWidth="10" defaultRowHeight="16" x14ac:dyDescent="0.2"/>
  <cols>
    <col min="2" max="2" width="18.1640625" customWidth="1"/>
    <col min="3" max="7" width="10" customWidth="1"/>
  </cols>
  <sheetData>
    <row r="2" spans="2:8" x14ac:dyDescent="0.2">
      <c r="B2" s="15" t="s">
        <v>21</v>
      </c>
      <c r="C2" s="15"/>
      <c r="D2" s="15"/>
      <c r="E2" s="15"/>
      <c r="F2" s="15"/>
      <c r="G2" s="15"/>
      <c r="H2" s="14"/>
    </row>
    <row r="3" spans="2:8" x14ac:dyDescent="0.2">
      <c r="B3" s="2"/>
      <c r="C3" s="3" t="s">
        <v>2</v>
      </c>
      <c r="D3" s="3" t="s">
        <v>3</v>
      </c>
      <c r="E3" s="3" t="s">
        <v>11</v>
      </c>
      <c r="F3" s="3" t="s">
        <v>4</v>
      </c>
      <c r="G3" s="3" t="s">
        <v>39</v>
      </c>
      <c r="H3" s="14"/>
    </row>
    <row r="4" spans="2:8" hidden="1" x14ac:dyDescent="0.2">
      <c r="B4" s="4" t="s">
        <v>12</v>
      </c>
      <c r="C4" s="5" t="s">
        <v>22</v>
      </c>
      <c r="D4" s="5" t="s">
        <v>24</v>
      </c>
      <c r="E4" s="5" t="s">
        <v>26</v>
      </c>
      <c r="F4" s="5" t="s">
        <v>28</v>
      </c>
      <c r="G4" s="5" t="s">
        <v>28</v>
      </c>
      <c r="H4" s="14"/>
    </row>
    <row r="5" spans="2:8" hidden="1" x14ac:dyDescent="0.2">
      <c r="B5" s="4"/>
      <c r="C5" s="5" t="s">
        <v>23</v>
      </c>
      <c r="D5" s="5" t="s">
        <v>25</v>
      </c>
      <c r="E5" s="5" t="s">
        <v>27</v>
      </c>
      <c r="F5" s="5" t="s">
        <v>29</v>
      </c>
      <c r="G5" s="5" t="s">
        <v>29</v>
      </c>
      <c r="H5" s="14"/>
    </row>
    <row r="6" spans="2:8" x14ac:dyDescent="0.2">
      <c r="B6" s="6" t="s">
        <v>0</v>
      </c>
      <c r="C6" s="7" t="str">
        <f>"-0,56***"</f>
        <v>-0,56***</v>
      </c>
      <c r="D6" s="7" t="str">
        <f>"-0,56***"</f>
        <v>-0,56***</v>
      </c>
      <c r="E6" s="7" t="str">
        <f>"-0,52***"</f>
        <v>-0,52***</v>
      </c>
      <c r="F6" s="7" t="str">
        <f>"-0,52***"</f>
        <v>-0,52***</v>
      </c>
      <c r="G6" s="7" t="str">
        <f>"-0,50***"</f>
        <v>-0,50***</v>
      </c>
      <c r="H6" s="14"/>
    </row>
    <row r="7" spans="2:8" x14ac:dyDescent="0.2">
      <c r="B7" s="6"/>
      <c r="C7" s="7" t="str">
        <f>"(0,07)"</f>
        <v>(0,07)</v>
      </c>
      <c r="D7" s="7" t="str">
        <f>"(0,06)"</f>
        <v>(0,06)</v>
      </c>
      <c r="E7" s="7" t="str">
        <f>"(0,08)"</f>
        <v>(0,08)</v>
      </c>
      <c r="F7" s="7" t="str">
        <f>"(0,07)"</f>
        <v>(0,07)</v>
      </c>
      <c r="G7" s="7" t="str">
        <f>"(0,09)"</f>
        <v>(0,09)</v>
      </c>
      <c r="H7" s="14"/>
    </row>
    <row r="8" spans="2:8" x14ac:dyDescent="0.2">
      <c r="B8" s="6" t="s">
        <v>1</v>
      </c>
      <c r="C8" s="7"/>
      <c r="D8" s="7" t="str">
        <f>"-0,05"</f>
        <v>-0,05</v>
      </c>
      <c r="E8" s="7" t="str">
        <f>"-0,05"</f>
        <v>-0,05</v>
      </c>
      <c r="F8" s="7" t="str">
        <f>"-0,03"</f>
        <v>-0,03</v>
      </c>
      <c r="G8" s="7" t="str">
        <f>"-0,03"</f>
        <v>-0,03</v>
      </c>
      <c r="H8" s="14"/>
    </row>
    <row r="9" spans="2:8" x14ac:dyDescent="0.2">
      <c r="B9" s="6"/>
      <c r="C9" s="7"/>
      <c r="D9" s="7" t="str">
        <f>"(0,05)"</f>
        <v>(0,05)</v>
      </c>
      <c r="E9" s="7" t="str">
        <f>"(0,06)"</f>
        <v>(0,06)</v>
      </c>
      <c r="F9" s="7" t="str">
        <f>"(0,06)"</f>
        <v>(0,06)</v>
      </c>
      <c r="G9" s="7" t="str">
        <f>"(0,06)"</f>
        <v>(0,06)</v>
      </c>
      <c r="H9" s="14"/>
    </row>
    <row r="10" spans="2:8" x14ac:dyDescent="0.2">
      <c r="B10" s="6" t="s">
        <v>8</v>
      </c>
      <c r="C10" s="7"/>
      <c r="D10" s="7"/>
      <c r="E10" s="7" t="str">
        <f>"0,01"</f>
        <v>0,01</v>
      </c>
      <c r="F10" s="7"/>
      <c r="G10" s="7" t="str">
        <f>"0,01"</f>
        <v>0,01</v>
      </c>
      <c r="H10" s="14"/>
    </row>
    <row r="11" spans="2:8" x14ac:dyDescent="0.2">
      <c r="B11" s="6"/>
      <c r="C11" s="7"/>
      <c r="D11" s="7"/>
      <c r="E11" s="7" t="str">
        <f>"(0,02)"</f>
        <v>(0,02)</v>
      </c>
      <c r="F11" s="7"/>
      <c r="G11" s="7" t="str">
        <f>"(0,02)"</f>
        <v>(0,02)</v>
      </c>
      <c r="H11" s="14"/>
    </row>
    <row r="12" spans="2:8" x14ac:dyDescent="0.2">
      <c r="B12" s="6" t="s">
        <v>7</v>
      </c>
      <c r="C12" s="7"/>
      <c r="D12" s="7"/>
      <c r="E12" s="7" t="str">
        <f>"-0,14"</f>
        <v>-0,14</v>
      </c>
      <c r="F12" s="7"/>
      <c r="G12" s="7" t="str">
        <f>"-0,11"</f>
        <v>-0,11</v>
      </c>
      <c r="H12" s="14"/>
    </row>
    <row r="13" spans="2:8" x14ac:dyDescent="0.2">
      <c r="B13" s="6"/>
      <c r="C13" s="7"/>
      <c r="D13" s="7"/>
      <c r="E13" s="7" t="str">
        <f>"(0,02)"</f>
        <v>(0,02)</v>
      </c>
      <c r="F13" s="7"/>
      <c r="G13" s="7" t="str">
        <f>"(0,22)"</f>
        <v>(0,22)</v>
      </c>
      <c r="H13" s="14"/>
    </row>
    <row r="14" spans="2:8" x14ac:dyDescent="0.2">
      <c r="B14" s="6" t="s">
        <v>9</v>
      </c>
      <c r="C14" s="7"/>
      <c r="D14" s="7"/>
      <c r="E14" s="7"/>
      <c r="F14" s="7" t="str">
        <f>"0,26"</f>
        <v>0,26</v>
      </c>
      <c r="G14" s="7" t="str">
        <f>"0,22"</f>
        <v>0,22</v>
      </c>
      <c r="H14" s="14"/>
    </row>
    <row r="15" spans="2:8" x14ac:dyDescent="0.2">
      <c r="B15" s="6"/>
      <c r="C15" s="7"/>
      <c r="D15" s="7"/>
      <c r="E15" s="7"/>
      <c r="F15" s="7" t="str">
        <f>"(0,29)"</f>
        <v>(0,29)</v>
      </c>
      <c r="G15" s="7" t="str">
        <f>"(0,31)"</f>
        <v>(0,31)</v>
      </c>
      <c r="H15" s="14"/>
    </row>
    <row r="16" spans="2:8" x14ac:dyDescent="0.2">
      <c r="B16" s="6" t="s">
        <v>10</v>
      </c>
      <c r="C16" s="7"/>
      <c r="D16" s="7"/>
      <c r="E16" s="7"/>
      <c r="F16" s="7" t="str">
        <f>"0,16"</f>
        <v>0,16</v>
      </c>
      <c r="G16" s="7" t="str">
        <f>"0,16"</f>
        <v>0,16</v>
      </c>
      <c r="H16" s="14"/>
    </row>
    <row r="17" spans="2:8" x14ac:dyDescent="0.2">
      <c r="B17" s="6"/>
      <c r="C17" s="7"/>
      <c r="D17" s="7"/>
      <c r="E17" s="7"/>
      <c r="F17" s="7" t="str">
        <f>"(0,12)"</f>
        <v>(0,12)</v>
      </c>
      <c r="G17" s="7" t="str">
        <f>"(0,12)"</f>
        <v>(0,12)</v>
      </c>
      <c r="H17" s="14"/>
    </row>
    <row r="18" spans="2:8" x14ac:dyDescent="0.2">
      <c r="B18" s="6" t="s">
        <v>33</v>
      </c>
      <c r="C18" s="7" t="str">
        <f>"-0,21*"</f>
        <v>-0,21*</v>
      </c>
      <c r="D18" s="7" t="str">
        <f>"-0,23*"</f>
        <v>-0,23*</v>
      </c>
      <c r="E18" s="7" t="str">
        <f>"-0,23**"</f>
        <v>-0,23**</v>
      </c>
      <c r="F18" s="7" t="str">
        <f>"-0,23**"</f>
        <v>-0,23**</v>
      </c>
      <c r="G18" s="7" t="str">
        <f>"-0,24**"</f>
        <v>-0,24**</v>
      </c>
      <c r="H18" s="14"/>
    </row>
    <row r="19" spans="2:8" x14ac:dyDescent="0.2">
      <c r="B19" s="6"/>
      <c r="C19" s="7" t="str">
        <f>"(0,09)"</f>
        <v>(0,09)</v>
      </c>
      <c r="D19" s="7" t="str">
        <f>"(0,09)"</f>
        <v>(0,09)</v>
      </c>
      <c r="E19" s="7" t="str">
        <f>"(0,09)"</f>
        <v>(0,09)</v>
      </c>
      <c r="F19" s="7" t="str">
        <f>"(0,09)"</f>
        <v>(0,09)</v>
      </c>
      <c r="G19" s="7" t="str">
        <f>"(0,09)"</f>
        <v>(0,09)</v>
      </c>
      <c r="H19" s="14"/>
    </row>
    <row r="20" spans="2:8" x14ac:dyDescent="0.2">
      <c r="B20" s="6" t="s">
        <v>34</v>
      </c>
      <c r="C20" s="7" t="str">
        <f>"-0,26**"</f>
        <v>-0,26**</v>
      </c>
      <c r="D20" s="7" t="str">
        <f>"-0,27**"</f>
        <v>-0,27**</v>
      </c>
      <c r="E20" s="7" t="str">
        <f>"-0,28**"</f>
        <v>-0,28**</v>
      </c>
      <c r="F20" s="7" t="str">
        <f>"-0,29**"</f>
        <v>-0,29**</v>
      </c>
      <c r="G20" s="7" t="str">
        <f>"-0,29**"</f>
        <v>-0,29**</v>
      </c>
      <c r="H20" s="14"/>
    </row>
    <row r="21" spans="2:8" x14ac:dyDescent="0.2">
      <c r="B21" s="6"/>
      <c r="C21" s="7" t="str">
        <f>"(0,09)"</f>
        <v>(0,09)</v>
      </c>
      <c r="D21" s="7" t="str">
        <f>"(0,09)"</f>
        <v>(0,09)</v>
      </c>
      <c r="E21" s="7" t="str">
        <f>"(0,09)"</f>
        <v>(0,09)</v>
      </c>
      <c r="F21" s="7" t="str">
        <f>"(0,09)"</f>
        <v>(0,09)</v>
      </c>
      <c r="G21" s="7" t="str">
        <f>"(0,09)"</f>
        <v>(0,09)</v>
      </c>
      <c r="H21" s="14"/>
    </row>
    <row r="22" spans="2:8" x14ac:dyDescent="0.2">
      <c r="B22" s="8"/>
      <c r="C22" s="9"/>
      <c r="D22" s="9"/>
      <c r="E22" s="9"/>
      <c r="F22" s="9"/>
      <c r="G22" s="9"/>
      <c r="H22" s="14"/>
    </row>
    <row r="23" spans="2:8" x14ac:dyDescent="0.2">
      <c r="B23" s="10" t="s">
        <v>5</v>
      </c>
      <c r="C23" s="11">
        <v>152</v>
      </c>
      <c r="D23" s="11">
        <v>152</v>
      </c>
      <c r="E23" s="11">
        <v>152</v>
      </c>
      <c r="F23" s="11">
        <v>152</v>
      </c>
      <c r="G23" s="11">
        <v>152</v>
      </c>
      <c r="H23" s="14"/>
    </row>
    <row r="24" spans="2:8" x14ac:dyDescent="0.2">
      <c r="B24" s="12" t="s">
        <v>36</v>
      </c>
      <c r="C24" s="13">
        <v>0.58699999999999997</v>
      </c>
      <c r="D24" s="13">
        <v>0.59399999999999997</v>
      </c>
      <c r="E24" s="13">
        <v>0.59699999999999998</v>
      </c>
      <c r="F24" s="13">
        <v>0.61499999999999999</v>
      </c>
      <c r="G24" s="13">
        <v>0.61699999999999999</v>
      </c>
      <c r="H24" s="14"/>
    </row>
    <row r="25" spans="2:8" x14ac:dyDescent="0.2">
      <c r="B25" s="10" t="s">
        <v>37</v>
      </c>
      <c r="C25" s="11" t="str">
        <f>"-334,65"</f>
        <v>-334,65</v>
      </c>
      <c r="D25" s="11" t="str">
        <f>"-334,26"</f>
        <v>-334,26</v>
      </c>
      <c r="E25" s="11" t="str">
        <f>"-333,97"</f>
        <v>-333,97</v>
      </c>
      <c r="F25" s="11" t="str">
        <f>"-333,11"</f>
        <v>-333,11</v>
      </c>
      <c r="G25" s="11" t="str">
        <f>"-332,96"</f>
        <v>-332,96</v>
      </c>
      <c r="H25" s="14"/>
    </row>
    <row r="26" spans="2:8" x14ac:dyDescent="0.2">
      <c r="B26" s="10"/>
      <c r="C26" s="10"/>
      <c r="D26" s="10"/>
      <c r="E26" s="10" t="s">
        <v>35</v>
      </c>
      <c r="F26" s="10"/>
      <c r="G26" s="14"/>
      <c r="H26" s="14"/>
    </row>
    <row r="27" spans="2:8" x14ac:dyDescent="0.2">
      <c r="B27" s="10"/>
      <c r="C27" s="10"/>
      <c r="D27" s="10"/>
      <c r="E27" s="14"/>
      <c r="G27" s="14"/>
      <c r="H27" s="14"/>
    </row>
    <row r="28" spans="2:8" x14ac:dyDescent="0.2">
      <c r="B28" s="14"/>
      <c r="C28" s="14"/>
      <c r="D28" s="14"/>
      <c r="E28" s="14"/>
      <c r="F28" s="14"/>
      <c r="G28" s="14"/>
      <c r="H28" s="14"/>
    </row>
    <row r="29" spans="2:8" x14ac:dyDescent="0.2">
      <c r="B29" t="s">
        <v>38</v>
      </c>
    </row>
  </sheetData>
  <pageMargins left="0.7" right="0.7" top="0.75" bottom="0.75" header="0.3" footer="0.3"/>
  <pageSetup paperSize="9" orientation="portrait" horizontalDpi="0" verticalDpi="0"/>
  <ignoredErrors>
    <ignoredError sqref="C20:G20 E1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41A7-403D-7644-BDE8-3996D40BAB5B}">
  <dimension ref="B1:G31"/>
  <sheetViews>
    <sheetView topLeftCell="A2" workbookViewId="0">
      <selection activeCell="B18" sqref="B18:G18"/>
    </sheetView>
  </sheetViews>
  <sheetFormatPr baseColWidth="10" defaultRowHeight="16" x14ac:dyDescent="0.2"/>
  <cols>
    <col min="2" max="2" width="18.1640625" customWidth="1"/>
    <col min="3" max="7" width="10" customWidth="1"/>
  </cols>
  <sheetData>
    <row r="1" spans="2:7" x14ac:dyDescent="0.2">
      <c r="B1" s="10"/>
      <c r="C1" s="10"/>
      <c r="D1" s="10"/>
      <c r="E1" s="10"/>
      <c r="F1" s="10"/>
      <c r="G1" s="10"/>
    </row>
    <row r="2" spans="2:7" x14ac:dyDescent="0.2">
      <c r="B2" s="21" t="s">
        <v>85</v>
      </c>
      <c r="C2" s="21"/>
      <c r="D2" s="21"/>
      <c r="E2" s="21"/>
      <c r="F2" s="21"/>
      <c r="G2" s="21"/>
    </row>
    <row r="3" spans="2:7" x14ac:dyDescent="0.2">
      <c r="B3" s="2"/>
      <c r="C3" s="3" t="s">
        <v>2</v>
      </c>
      <c r="D3" s="3" t="s">
        <v>3</v>
      </c>
      <c r="E3" s="3" t="s">
        <v>11</v>
      </c>
      <c r="F3" s="3" t="s">
        <v>4</v>
      </c>
      <c r="G3" s="3" t="s">
        <v>39</v>
      </c>
    </row>
    <row r="4" spans="2:7" ht="16" hidden="1" customHeight="1" x14ac:dyDescent="0.2">
      <c r="B4" s="4" t="s">
        <v>12</v>
      </c>
      <c r="C4" s="5"/>
      <c r="D4" s="5"/>
      <c r="E4" s="5"/>
      <c r="F4" s="5"/>
      <c r="G4" s="5"/>
    </row>
    <row r="5" spans="2:7" ht="16" hidden="1" customHeight="1" x14ac:dyDescent="0.2">
      <c r="B5" s="4"/>
      <c r="C5" s="5"/>
      <c r="D5" s="5"/>
      <c r="E5" s="5"/>
      <c r="F5" s="5"/>
      <c r="G5" s="5"/>
    </row>
    <row r="6" spans="2:7" x14ac:dyDescent="0.2">
      <c r="B6" s="6" t="s">
        <v>0</v>
      </c>
      <c r="C6" s="7" t="s">
        <v>86</v>
      </c>
      <c r="D6" s="7" t="s">
        <v>86</v>
      </c>
      <c r="E6" s="7" t="s">
        <v>53</v>
      </c>
      <c r="F6" s="7" t="s">
        <v>87</v>
      </c>
      <c r="G6" s="7" t="s">
        <v>88</v>
      </c>
    </row>
    <row r="7" spans="2:7" x14ac:dyDescent="0.2">
      <c r="B7" s="6"/>
      <c r="C7" s="7" t="s">
        <v>89</v>
      </c>
      <c r="D7" s="7" t="s">
        <v>90</v>
      </c>
      <c r="E7" s="7" t="s">
        <v>49</v>
      </c>
      <c r="F7" s="7" t="s">
        <v>90</v>
      </c>
      <c r="G7" s="7" t="s">
        <v>49</v>
      </c>
    </row>
    <row r="8" spans="2:7" x14ac:dyDescent="0.2">
      <c r="B8" s="6" t="s">
        <v>40</v>
      </c>
      <c r="C8" s="7" t="s">
        <v>91</v>
      </c>
      <c r="D8" s="7" t="s">
        <v>91</v>
      </c>
      <c r="E8" s="7" t="s">
        <v>67</v>
      </c>
      <c r="F8" s="7" t="s">
        <v>62</v>
      </c>
      <c r="G8" s="7" t="s">
        <v>91</v>
      </c>
    </row>
    <row r="9" spans="2:7" x14ac:dyDescent="0.2">
      <c r="B9" s="6"/>
      <c r="C9" s="7" t="s">
        <v>92</v>
      </c>
      <c r="D9" s="7" t="s">
        <v>56</v>
      </c>
      <c r="E9" s="7" t="s">
        <v>56</v>
      </c>
      <c r="F9" s="7" t="s">
        <v>74</v>
      </c>
      <c r="G9" s="7" t="s">
        <v>74</v>
      </c>
    </row>
    <row r="10" spans="2:7" x14ac:dyDescent="0.2">
      <c r="B10" s="6" t="s">
        <v>41</v>
      </c>
      <c r="C10" s="7" t="s">
        <v>93</v>
      </c>
      <c r="D10" s="7" t="s">
        <v>91</v>
      </c>
      <c r="E10" s="7" t="s">
        <v>62</v>
      </c>
      <c r="F10" s="7" t="s">
        <v>91</v>
      </c>
      <c r="G10" s="7" t="s">
        <v>91</v>
      </c>
    </row>
    <row r="11" spans="2:7" x14ac:dyDescent="0.2">
      <c r="B11" s="6"/>
      <c r="C11" s="7" t="s">
        <v>74</v>
      </c>
      <c r="D11" s="7" t="s">
        <v>74</v>
      </c>
      <c r="E11" s="7" t="s">
        <v>56</v>
      </c>
      <c r="F11" s="7" t="s">
        <v>74</v>
      </c>
      <c r="G11" s="7" t="s">
        <v>56</v>
      </c>
    </row>
    <row r="12" spans="2:7" x14ac:dyDescent="0.2">
      <c r="B12" s="6" t="s">
        <v>1</v>
      </c>
      <c r="C12" s="7"/>
      <c r="D12" s="7" t="s">
        <v>91</v>
      </c>
      <c r="E12" s="7" t="s">
        <v>62</v>
      </c>
      <c r="F12" s="7" t="s">
        <v>66</v>
      </c>
      <c r="G12" s="7" t="s">
        <v>66</v>
      </c>
    </row>
    <row r="13" spans="2:7" x14ac:dyDescent="0.2">
      <c r="B13" s="6"/>
      <c r="C13" s="7"/>
      <c r="D13" s="7" t="s">
        <v>55</v>
      </c>
      <c r="E13" s="7" t="s">
        <v>55</v>
      </c>
      <c r="F13" s="7" t="s">
        <v>56</v>
      </c>
      <c r="G13" s="7" t="s">
        <v>56</v>
      </c>
    </row>
    <row r="14" spans="2:7" x14ac:dyDescent="0.2">
      <c r="B14" s="6" t="s">
        <v>8</v>
      </c>
      <c r="C14" s="7"/>
      <c r="D14" s="7"/>
      <c r="E14" s="7" t="s">
        <v>100</v>
      </c>
      <c r="F14" s="7"/>
      <c r="G14" s="7" t="s">
        <v>102</v>
      </c>
    </row>
    <row r="15" spans="2:7" x14ac:dyDescent="0.2">
      <c r="B15" s="6"/>
      <c r="C15" s="7"/>
      <c r="D15" s="7"/>
      <c r="E15" s="7" t="s">
        <v>74</v>
      </c>
      <c r="F15" s="7"/>
      <c r="G15" s="7" t="s">
        <v>103</v>
      </c>
    </row>
    <row r="16" spans="2:7" x14ac:dyDescent="0.2">
      <c r="B16" s="6" t="s">
        <v>7</v>
      </c>
      <c r="C16" s="7"/>
      <c r="D16" s="7"/>
      <c r="E16" s="7" t="s">
        <v>101</v>
      </c>
      <c r="F16" s="7"/>
      <c r="G16" s="7" t="s">
        <v>104</v>
      </c>
    </row>
    <row r="17" spans="2:7" x14ac:dyDescent="0.2">
      <c r="B17" s="6"/>
      <c r="C17" s="7"/>
      <c r="D17" s="7"/>
      <c r="E17" s="7" t="s">
        <v>81</v>
      </c>
      <c r="F17" s="7"/>
      <c r="G17" s="7" t="s">
        <v>105</v>
      </c>
    </row>
    <row r="18" spans="2:7" x14ac:dyDescent="0.2">
      <c r="B18" s="6" t="s">
        <v>9</v>
      </c>
      <c r="C18" s="7"/>
      <c r="D18" s="7"/>
      <c r="E18" s="7"/>
      <c r="F18" s="7" t="s">
        <v>108</v>
      </c>
      <c r="G18" s="7" t="s">
        <v>107</v>
      </c>
    </row>
    <row r="19" spans="2:7" x14ac:dyDescent="0.2">
      <c r="B19" s="6"/>
      <c r="C19" s="7"/>
      <c r="D19" s="7"/>
      <c r="E19" s="7"/>
      <c r="F19" s="7" t="s">
        <v>79</v>
      </c>
      <c r="G19" s="7" t="s">
        <v>79</v>
      </c>
    </row>
    <row r="20" spans="2:7" x14ac:dyDescent="0.2">
      <c r="B20" s="6" t="s">
        <v>10</v>
      </c>
      <c r="C20" s="7"/>
      <c r="D20" s="7"/>
      <c r="E20" s="7"/>
      <c r="F20" s="7" t="s">
        <v>106</v>
      </c>
      <c r="G20" s="7" t="s">
        <v>106</v>
      </c>
    </row>
    <row r="21" spans="2:7" x14ac:dyDescent="0.2">
      <c r="B21" s="6"/>
      <c r="C21" s="7"/>
      <c r="D21" s="7"/>
      <c r="E21" s="7"/>
      <c r="F21" s="7" t="s">
        <v>90</v>
      </c>
      <c r="G21" s="7" t="s">
        <v>90</v>
      </c>
    </row>
    <row r="22" spans="2:7" x14ac:dyDescent="0.2">
      <c r="B22" s="6" t="s">
        <v>33</v>
      </c>
      <c r="C22" s="7" t="s">
        <v>46</v>
      </c>
      <c r="D22" s="7" t="s">
        <v>46</v>
      </c>
      <c r="E22" s="7" t="s">
        <v>94</v>
      </c>
      <c r="F22" s="7" t="s">
        <v>95</v>
      </c>
      <c r="G22" s="7" t="s">
        <v>96</v>
      </c>
    </row>
    <row r="23" spans="2:7" x14ac:dyDescent="0.2">
      <c r="B23" s="6"/>
      <c r="C23" s="7" t="s">
        <v>55</v>
      </c>
      <c r="D23" s="7" t="s">
        <v>55</v>
      </c>
      <c r="E23" s="7" t="s">
        <v>55</v>
      </c>
      <c r="F23" s="7" t="s">
        <v>55</v>
      </c>
      <c r="G23" s="7" t="s">
        <v>97</v>
      </c>
    </row>
    <row r="24" spans="2:7" x14ac:dyDescent="0.2">
      <c r="B24" s="6" t="s">
        <v>34</v>
      </c>
      <c r="C24" s="7" t="s">
        <v>98</v>
      </c>
      <c r="D24" s="7" t="s">
        <v>99</v>
      </c>
      <c r="E24" s="7" t="s">
        <v>48</v>
      </c>
      <c r="F24" s="7" t="s">
        <v>99</v>
      </c>
      <c r="G24" s="7" t="s">
        <v>98</v>
      </c>
    </row>
    <row r="25" spans="2:7" x14ac:dyDescent="0.2">
      <c r="B25" s="6"/>
      <c r="C25" s="7" t="s">
        <v>55</v>
      </c>
      <c r="D25" s="7" t="s">
        <v>55</v>
      </c>
      <c r="E25" s="7" t="s">
        <v>49</v>
      </c>
      <c r="F25" s="7" t="s">
        <v>55</v>
      </c>
      <c r="G25" s="7" t="s">
        <v>49</v>
      </c>
    </row>
    <row r="26" spans="2:7" x14ac:dyDescent="0.2">
      <c r="B26" s="8"/>
      <c r="C26" s="9"/>
      <c r="D26" s="9"/>
      <c r="E26" s="9"/>
      <c r="F26" s="9"/>
      <c r="G26" s="9"/>
    </row>
    <row r="27" spans="2:7" x14ac:dyDescent="0.2">
      <c r="B27" s="4" t="s">
        <v>32</v>
      </c>
      <c r="C27" s="19">
        <v>152</v>
      </c>
      <c r="D27" s="11">
        <v>152</v>
      </c>
      <c r="E27" s="11">
        <v>152</v>
      </c>
      <c r="F27" s="11">
        <v>152</v>
      </c>
      <c r="G27" s="11">
        <v>152</v>
      </c>
    </row>
    <row r="28" spans="2:7" x14ac:dyDescent="0.2">
      <c r="B28" s="12" t="s">
        <v>30</v>
      </c>
      <c r="C28" s="13" t="s">
        <v>109</v>
      </c>
      <c r="D28" s="13" t="s">
        <v>109</v>
      </c>
      <c r="E28" s="13" t="s">
        <v>110</v>
      </c>
      <c r="F28" s="13" t="s">
        <v>111</v>
      </c>
      <c r="G28" s="13" t="s">
        <v>112</v>
      </c>
    </row>
    <row r="29" spans="2:7" x14ac:dyDescent="0.2">
      <c r="B29" s="10" t="s">
        <v>31</v>
      </c>
      <c r="C29" s="11" t="s">
        <v>113</v>
      </c>
      <c r="D29" s="11" t="s">
        <v>114</v>
      </c>
      <c r="E29" s="11" t="s">
        <v>115</v>
      </c>
      <c r="F29" s="11" t="s">
        <v>116</v>
      </c>
      <c r="G29" s="11" t="s">
        <v>117</v>
      </c>
    </row>
    <row r="30" spans="2:7" x14ac:dyDescent="0.2">
      <c r="B30" s="10"/>
      <c r="C30" s="10"/>
      <c r="D30" s="10"/>
      <c r="E30" s="10"/>
      <c r="F30" s="10"/>
      <c r="G30" s="10"/>
    </row>
    <row r="31" spans="2:7" x14ac:dyDescent="0.2">
      <c r="B31" s="10"/>
      <c r="C31" s="10"/>
      <c r="D31" s="10"/>
      <c r="E31" s="10" t="s">
        <v>35</v>
      </c>
      <c r="F31" s="14"/>
      <c r="G31" s="10"/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8FCE-5BFD-9C40-8B7F-C48EC7157C37}">
  <dimension ref="B2:H31"/>
  <sheetViews>
    <sheetView workbookViewId="0">
      <selection activeCell="B18" sqref="B18:G18"/>
    </sheetView>
  </sheetViews>
  <sheetFormatPr baseColWidth="10" defaultRowHeight="16" x14ac:dyDescent="0.2"/>
  <cols>
    <col min="2" max="2" width="18.1640625" style="14" customWidth="1"/>
    <col min="3" max="7" width="10" style="14" customWidth="1"/>
    <col min="8" max="8" width="10.83203125" style="14"/>
  </cols>
  <sheetData>
    <row r="2" spans="2:7" x14ac:dyDescent="0.2">
      <c r="B2" s="21" t="s">
        <v>42</v>
      </c>
      <c r="C2" s="21"/>
      <c r="D2" s="21"/>
      <c r="E2" s="21"/>
      <c r="F2" s="21"/>
      <c r="G2" s="21"/>
    </row>
    <row r="3" spans="2:7" x14ac:dyDescent="0.2">
      <c r="B3" s="2"/>
      <c r="C3" s="3" t="s">
        <v>2</v>
      </c>
      <c r="D3" s="3" t="s">
        <v>3</v>
      </c>
      <c r="E3" s="3" t="s">
        <v>11</v>
      </c>
      <c r="F3" s="3" t="s">
        <v>4</v>
      </c>
      <c r="G3" s="3" t="s">
        <v>39</v>
      </c>
    </row>
    <row r="4" spans="2:7" hidden="1" x14ac:dyDescent="0.2">
      <c r="B4" s="4" t="s">
        <v>12</v>
      </c>
      <c r="C4" s="5"/>
      <c r="D4" s="5"/>
      <c r="E4" s="5"/>
      <c r="F4" s="5"/>
      <c r="G4" s="5"/>
    </row>
    <row r="5" spans="2:7" hidden="1" x14ac:dyDescent="0.2">
      <c r="B5" s="4"/>
      <c r="C5" s="5"/>
      <c r="D5" s="5"/>
      <c r="E5" s="5"/>
      <c r="F5" s="5"/>
      <c r="G5" s="5"/>
    </row>
    <row r="6" spans="2:7" x14ac:dyDescent="0.2">
      <c r="B6" s="6" t="s">
        <v>0</v>
      </c>
      <c r="C6" s="7" t="s">
        <v>43</v>
      </c>
      <c r="D6" s="7" t="s">
        <v>45</v>
      </c>
      <c r="E6" s="7" t="s">
        <v>46</v>
      </c>
      <c r="F6" s="7" t="s">
        <v>48</v>
      </c>
      <c r="G6" s="7" t="s">
        <v>51</v>
      </c>
    </row>
    <row r="7" spans="2:7" x14ac:dyDescent="0.2">
      <c r="B7" s="6"/>
      <c r="C7" s="7" t="s">
        <v>44</v>
      </c>
      <c r="D7" s="7" t="s">
        <v>44</v>
      </c>
      <c r="E7" s="7" t="s">
        <v>47</v>
      </c>
      <c r="F7" s="7" t="s">
        <v>49</v>
      </c>
      <c r="G7" s="7" t="s">
        <v>50</v>
      </c>
    </row>
    <row r="8" spans="2:7" x14ac:dyDescent="0.2">
      <c r="B8" s="6" t="s">
        <v>40</v>
      </c>
      <c r="C8" s="7" t="s">
        <v>52</v>
      </c>
      <c r="D8" s="7" t="s">
        <v>53</v>
      </c>
      <c r="E8" s="7" t="s">
        <v>53</v>
      </c>
      <c r="F8" s="7" t="s">
        <v>54</v>
      </c>
      <c r="G8" s="7" t="s">
        <v>54</v>
      </c>
    </row>
    <row r="9" spans="2:7" x14ac:dyDescent="0.2">
      <c r="B9" s="6"/>
      <c r="C9" s="7" t="s">
        <v>55</v>
      </c>
      <c r="D9" s="7" t="s">
        <v>55</v>
      </c>
      <c r="E9" s="7" t="s">
        <v>55</v>
      </c>
      <c r="F9" s="7" t="s">
        <v>56</v>
      </c>
      <c r="G9" s="7" t="s">
        <v>55</v>
      </c>
    </row>
    <row r="10" spans="2:7" x14ac:dyDescent="0.2">
      <c r="B10" s="6" t="s">
        <v>41</v>
      </c>
      <c r="C10" s="7" t="s">
        <v>57</v>
      </c>
      <c r="D10" s="7" t="s">
        <v>57</v>
      </c>
      <c r="E10" s="7" t="s">
        <v>57</v>
      </c>
      <c r="F10" s="7" t="s">
        <v>58</v>
      </c>
      <c r="G10" s="7" t="s">
        <v>58</v>
      </c>
    </row>
    <row r="11" spans="2:7" x14ac:dyDescent="0.2">
      <c r="B11" s="6"/>
      <c r="C11" s="7" t="s">
        <v>56</v>
      </c>
      <c r="D11" s="7" t="s">
        <v>56</v>
      </c>
      <c r="E11" s="7" t="s">
        <v>56</v>
      </c>
      <c r="F11" s="7" t="s">
        <v>56</v>
      </c>
      <c r="G11" s="7" t="s">
        <v>56</v>
      </c>
    </row>
    <row r="12" spans="2:7" x14ac:dyDescent="0.2">
      <c r="B12" s="6" t="s">
        <v>1</v>
      </c>
      <c r="C12" s="7"/>
      <c r="D12" s="7" t="s">
        <v>69</v>
      </c>
      <c r="E12" s="7" t="s">
        <v>70</v>
      </c>
      <c r="F12" s="7" t="s">
        <v>71</v>
      </c>
      <c r="G12" s="7" t="s">
        <v>72</v>
      </c>
    </row>
    <row r="13" spans="2:7" x14ac:dyDescent="0.2">
      <c r="B13" s="6"/>
      <c r="C13" s="7"/>
      <c r="D13" s="7" t="s">
        <v>49</v>
      </c>
      <c r="E13" s="7" t="s">
        <v>49</v>
      </c>
      <c r="F13" s="7" t="s">
        <v>49</v>
      </c>
      <c r="G13" s="7" t="s">
        <v>49</v>
      </c>
    </row>
    <row r="14" spans="2:7" x14ac:dyDescent="0.2">
      <c r="B14" s="6" t="s">
        <v>8</v>
      </c>
      <c r="C14" s="7"/>
      <c r="D14" s="7"/>
      <c r="E14" s="7" t="s">
        <v>73</v>
      </c>
      <c r="F14" s="7"/>
      <c r="G14" s="7" t="s">
        <v>77</v>
      </c>
    </row>
    <row r="15" spans="2:7" x14ac:dyDescent="0.2">
      <c r="B15" s="6"/>
      <c r="C15" s="7"/>
      <c r="D15" s="7"/>
      <c r="E15" s="7" t="s">
        <v>74</v>
      </c>
      <c r="F15" s="7"/>
      <c r="G15" s="7" t="s">
        <v>74</v>
      </c>
    </row>
    <row r="16" spans="2:7" x14ac:dyDescent="0.2">
      <c r="B16" s="6" t="s">
        <v>7</v>
      </c>
      <c r="C16" s="7"/>
      <c r="D16" s="7"/>
      <c r="E16" s="7" t="s">
        <v>75</v>
      </c>
      <c r="F16" s="7"/>
      <c r="G16" s="7" t="s">
        <v>78</v>
      </c>
    </row>
    <row r="17" spans="2:7" x14ac:dyDescent="0.2">
      <c r="B17" s="6"/>
      <c r="C17" s="7"/>
      <c r="D17" s="7"/>
      <c r="E17" s="7" t="s">
        <v>76</v>
      </c>
      <c r="F17" s="7"/>
      <c r="G17" s="7" t="s">
        <v>79</v>
      </c>
    </row>
    <row r="18" spans="2:7" x14ac:dyDescent="0.2">
      <c r="B18" s="6" t="s">
        <v>9</v>
      </c>
      <c r="C18" s="7"/>
      <c r="D18" s="7"/>
      <c r="E18" s="7"/>
      <c r="F18" s="7" t="s">
        <v>82</v>
      </c>
      <c r="G18" s="7" t="s">
        <v>84</v>
      </c>
    </row>
    <row r="19" spans="2:7" x14ac:dyDescent="0.2">
      <c r="B19" s="6"/>
      <c r="C19" s="7"/>
      <c r="D19" s="7"/>
      <c r="E19" s="7"/>
      <c r="F19" s="7" t="s">
        <v>83</v>
      </c>
      <c r="G19" s="7" t="s">
        <v>83</v>
      </c>
    </row>
    <row r="20" spans="2:7" x14ac:dyDescent="0.2">
      <c r="B20" s="6" t="s">
        <v>10</v>
      </c>
      <c r="C20" s="7"/>
      <c r="D20" s="7"/>
      <c r="E20" s="7"/>
      <c r="F20" s="7" t="s">
        <v>80</v>
      </c>
      <c r="G20" s="7" t="s">
        <v>174</v>
      </c>
    </row>
    <row r="21" spans="2:7" x14ac:dyDescent="0.2">
      <c r="B21" s="6"/>
      <c r="C21" s="7"/>
      <c r="D21" s="7"/>
      <c r="E21" s="7"/>
      <c r="F21" s="7" t="s">
        <v>81</v>
      </c>
      <c r="G21" s="7" t="s">
        <v>81</v>
      </c>
    </row>
    <row r="22" spans="2:7" x14ac:dyDescent="0.2">
      <c r="B22" s="6" t="s">
        <v>33</v>
      </c>
      <c r="C22" s="7" t="s">
        <v>59</v>
      </c>
      <c r="D22" s="7" t="s">
        <v>60</v>
      </c>
      <c r="E22" s="7" t="s">
        <v>61</v>
      </c>
      <c r="F22" s="7" t="s">
        <v>62</v>
      </c>
      <c r="G22" s="7" t="s">
        <v>63</v>
      </c>
    </row>
    <row r="23" spans="2:7" x14ac:dyDescent="0.2">
      <c r="B23" s="6"/>
      <c r="C23" s="7" t="s">
        <v>44</v>
      </c>
      <c r="D23" s="7" t="s">
        <v>44</v>
      </c>
      <c r="E23" s="7" t="s">
        <v>44</v>
      </c>
      <c r="F23" s="7" t="s">
        <v>44</v>
      </c>
      <c r="G23" s="7" t="s">
        <v>44</v>
      </c>
    </row>
    <row r="24" spans="2:7" x14ac:dyDescent="0.2">
      <c r="B24" s="6" t="s">
        <v>34</v>
      </c>
      <c r="C24" s="7" t="s">
        <v>64</v>
      </c>
      <c r="D24" s="7" t="s">
        <v>60</v>
      </c>
      <c r="E24" s="7" t="s">
        <v>65</v>
      </c>
      <c r="F24" s="7" t="s">
        <v>66</v>
      </c>
      <c r="G24" s="7" t="s">
        <v>67</v>
      </c>
    </row>
    <row r="25" spans="2:7" x14ac:dyDescent="0.2">
      <c r="B25" s="6"/>
      <c r="C25" s="7" t="s">
        <v>68</v>
      </c>
      <c r="D25" s="7" t="s">
        <v>68</v>
      </c>
      <c r="E25" s="7" t="s">
        <v>68</v>
      </c>
      <c r="F25" s="7" t="s">
        <v>49</v>
      </c>
      <c r="G25" s="7" t="s">
        <v>49</v>
      </c>
    </row>
    <row r="26" spans="2:7" x14ac:dyDescent="0.2">
      <c r="B26" s="6"/>
      <c r="C26" s="16"/>
      <c r="D26" s="9"/>
      <c r="E26" s="9"/>
      <c r="F26" s="9"/>
      <c r="G26" s="9"/>
    </row>
    <row r="27" spans="2:7" x14ac:dyDescent="0.2">
      <c r="B27" s="17" t="s">
        <v>32</v>
      </c>
      <c r="C27" s="18">
        <v>152</v>
      </c>
      <c r="D27" s="11">
        <v>152</v>
      </c>
      <c r="E27" s="11">
        <v>152</v>
      </c>
      <c r="F27" s="11">
        <v>152</v>
      </c>
      <c r="G27" s="11">
        <v>152</v>
      </c>
    </row>
    <row r="28" spans="2:7" x14ac:dyDescent="0.2">
      <c r="B28" s="12" t="s">
        <v>30</v>
      </c>
      <c r="C28" s="13">
        <v>0.68</v>
      </c>
      <c r="D28" s="13">
        <v>0.71</v>
      </c>
      <c r="E28" s="13">
        <v>0.71</v>
      </c>
      <c r="F28" s="13">
        <v>0.82</v>
      </c>
      <c r="G28" s="13">
        <v>0.83</v>
      </c>
    </row>
    <row r="29" spans="2:7" x14ac:dyDescent="0.2">
      <c r="B29" s="10" t="s">
        <v>31</v>
      </c>
      <c r="C29" s="11">
        <v>0.63</v>
      </c>
      <c r="D29" s="11">
        <v>0.65</v>
      </c>
      <c r="E29" s="11">
        <v>0.65</v>
      </c>
      <c r="F29" s="11">
        <v>0.79</v>
      </c>
      <c r="G29" s="11">
        <v>0.79</v>
      </c>
    </row>
    <row r="30" spans="2:7" x14ac:dyDescent="0.2">
      <c r="B30" s="10"/>
      <c r="C30" s="10"/>
      <c r="D30" s="10"/>
      <c r="F30" s="10"/>
    </row>
    <row r="31" spans="2:7" x14ac:dyDescent="0.2">
      <c r="B31" s="10"/>
      <c r="C31" s="10"/>
      <c r="D31" s="10"/>
      <c r="E31" s="10" t="s">
        <v>35</v>
      </c>
      <c r="G31" s="10"/>
    </row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E85B-6CF7-F04B-B489-284529F05B8A}">
  <dimension ref="B3:G26"/>
  <sheetViews>
    <sheetView workbookViewId="0">
      <selection activeCell="B3" sqref="B3:G26"/>
    </sheetView>
  </sheetViews>
  <sheetFormatPr baseColWidth="10" defaultRowHeight="16" x14ac:dyDescent="0.2"/>
  <cols>
    <col min="2" max="2" width="18.1640625" customWidth="1"/>
    <col min="3" max="7" width="10" customWidth="1"/>
  </cols>
  <sheetData>
    <row r="3" spans="2:7" x14ac:dyDescent="0.2">
      <c r="B3" s="21" t="s">
        <v>42</v>
      </c>
      <c r="C3" s="21"/>
      <c r="D3" s="21"/>
      <c r="E3" s="21"/>
      <c r="F3" s="21"/>
      <c r="G3" s="21"/>
    </row>
    <row r="4" spans="2:7" x14ac:dyDescent="0.2">
      <c r="B4" s="2"/>
      <c r="C4" s="3" t="s">
        <v>2</v>
      </c>
      <c r="D4" s="3" t="s">
        <v>3</v>
      </c>
      <c r="E4" s="3" t="s">
        <v>11</v>
      </c>
      <c r="F4" s="3" t="s">
        <v>4</v>
      </c>
      <c r="G4" s="3" t="s">
        <v>39</v>
      </c>
    </row>
    <row r="5" spans="2:7" x14ac:dyDescent="0.2">
      <c r="B5" s="6" t="s">
        <v>0</v>
      </c>
      <c r="C5" s="7" t="s">
        <v>130</v>
      </c>
      <c r="D5" s="7" t="s">
        <v>131</v>
      </c>
      <c r="E5" s="7" t="s">
        <v>132</v>
      </c>
      <c r="F5" s="7" t="s">
        <v>101</v>
      </c>
      <c r="G5" s="7" t="s">
        <v>133</v>
      </c>
    </row>
    <row r="6" spans="2:7" x14ac:dyDescent="0.2">
      <c r="B6" s="6"/>
      <c r="C6" s="7" t="s">
        <v>44</v>
      </c>
      <c r="D6" s="7" t="s">
        <v>68</v>
      </c>
      <c r="E6" s="7" t="s">
        <v>44</v>
      </c>
      <c r="F6" s="7" t="s">
        <v>90</v>
      </c>
      <c r="G6" s="7" t="s">
        <v>90</v>
      </c>
    </row>
    <row r="7" spans="2:7" x14ac:dyDescent="0.2">
      <c r="B7" s="6" t="s">
        <v>1</v>
      </c>
      <c r="C7" s="7"/>
      <c r="D7" s="7" t="s">
        <v>53</v>
      </c>
      <c r="E7" s="7" t="s">
        <v>53</v>
      </c>
      <c r="F7" s="45" t="s">
        <v>136</v>
      </c>
      <c r="G7" s="45" t="s">
        <v>134</v>
      </c>
    </row>
    <row r="8" spans="2:7" x14ac:dyDescent="0.2">
      <c r="B8" s="6"/>
      <c r="C8" s="7"/>
      <c r="D8" s="7" t="s">
        <v>49</v>
      </c>
      <c r="E8" s="7" t="s">
        <v>97</v>
      </c>
      <c r="F8" s="7" t="s">
        <v>135</v>
      </c>
      <c r="G8" s="7" t="s">
        <v>49</v>
      </c>
    </row>
    <row r="9" spans="2:7" x14ac:dyDescent="0.2">
      <c r="B9" s="6" t="s">
        <v>8</v>
      </c>
      <c r="C9" s="7"/>
      <c r="D9" s="7"/>
      <c r="E9" s="7" t="s">
        <v>93</v>
      </c>
      <c r="F9" s="7"/>
      <c r="G9" s="7" t="s">
        <v>144</v>
      </c>
    </row>
    <row r="10" spans="2:7" x14ac:dyDescent="0.2">
      <c r="B10" s="6"/>
      <c r="C10" s="7"/>
      <c r="D10" s="7"/>
      <c r="E10" s="7" t="s">
        <v>74</v>
      </c>
      <c r="F10" s="7"/>
      <c r="G10" s="7" t="s">
        <v>74</v>
      </c>
    </row>
    <row r="11" spans="2:7" x14ac:dyDescent="0.2">
      <c r="B11" s="6" t="s">
        <v>7</v>
      </c>
      <c r="C11" s="7"/>
      <c r="D11" s="7"/>
      <c r="E11" s="7" t="s">
        <v>137</v>
      </c>
      <c r="F11" s="7"/>
      <c r="G11" s="7" t="s">
        <v>145</v>
      </c>
    </row>
    <row r="12" spans="2:7" x14ac:dyDescent="0.2">
      <c r="B12" s="6"/>
      <c r="C12" s="7"/>
      <c r="D12" s="7"/>
      <c r="E12" s="7" t="s">
        <v>138</v>
      </c>
      <c r="F12" s="7"/>
      <c r="G12" s="7" t="s">
        <v>76</v>
      </c>
    </row>
    <row r="13" spans="2:7" x14ac:dyDescent="0.2">
      <c r="B13" s="6" t="s">
        <v>9</v>
      </c>
      <c r="C13" s="7"/>
      <c r="D13" s="7"/>
      <c r="E13" s="7"/>
      <c r="F13" s="7" t="s">
        <v>140</v>
      </c>
      <c r="G13" s="7" t="s">
        <v>147</v>
      </c>
    </row>
    <row r="14" spans="2:7" x14ac:dyDescent="0.2">
      <c r="B14" s="6"/>
      <c r="C14" s="7"/>
      <c r="D14" s="7"/>
      <c r="E14" s="7"/>
      <c r="F14" s="7" t="s">
        <v>141</v>
      </c>
      <c r="G14" s="7" t="s">
        <v>141</v>
      </c>
    </row>
    <row r="15" spans="2:7" x14ac:dyDescent="0.2">
      <c r="B15" s="6" t="s">
        <v>10</v>
      </c>
      <c r="C15" s="7"/>
      <c r="D15" s="7"/>
      <c r="E15" s="7"/>
      <c r="F15" s="7" t="s">
        <v>139</v>
      </c>
      <c r="G15" s="7" t="s">
        <v>146</v>
      </c>
    </row>
    <row r="16" spans="2:7" x14ac:dyDescent="0.2">
      <c r="B16" s="6"/>
      <c r="C16" s="7"/>
      <c r="D16" s="7"/>
      <c r="E16" s="7"/>
      <c r="F16" s="7" t="s">
        <v>44</v>
      </c>
      <c r="G16" s="7" t="s">
        <v>44</v>
      </c>
    </row>
    <row r="17" spans="2:7" x14ac:dyDescent="0.2">
      <c r="B17" s="6" t="s">
        <v>33</v>
      </c>
      <c r="C17" s="7" t="s">
        <v>71</v>
      </c>
      <c r="D17" s="7" t="s">
        <v>145</v>
      </c>
      <c r="E17" s="7" t="s">
        <v>149</v>
      </c>
      <c r="F17" s="7" t="s">
        <v>151</v>
      </c>
      <c r="G17" s="7" t="s">
        <v>142</v>
      </c>
    </row>
    <row r="18" spans="2:7" x14ac:dyDescent="0.2">
      <c r="B18" s="6"/>
      <c r="C18" s="7" t="s">
        <v>68</v>
      </c>
      <c r="D18" s="7" t="s">
        <v>68</v>
      </c>
      <c r="E18" s="7" t="s">
        <v>44</v>
      </c>
      <c r="F18" s="7" t="s">
        <v>44</v>
      </c>
      <c r="G18" s="7" t="s">
        <v>44</v>
      </c>
    </row>
    <row r="19" spans="2:7" x14ac:dyDescent="0.2">
      <c r="B19" s="6" t="s">
        <v>34</v>
      </c>
      <c r="C19" s="7" t="s">
        <v>148</v>
      </c>
      <c r="D19" s="7" t="s">
        <v>142</v>
      </c>
      <c r="E19" s="7" t="s">
        <v>150</v>
      </c>
      <c r="F19" s="7" t="s">
        <v>152</v>
      </c>
      <c r="G19" s="7" t="s">
        <v>143</v>
      </c>
    </row>
    <row r="20" spans="2:7" x14ac:dyDescent="0.2">
      <c r="B20" s="6"/>
      <c r="C20" s="7" t="s">
        <v>68</v>
      </c>
      <c r="D20" s="7" t="s">
        <v>68</v>
      </c>
      <c r="E20" s="7" t="s">
        <v>44</v>
      </c>
      <c r="F20" s="7" t="s">
        <v>90</v>
      </c>
      <c r="G20" s="7" t="s">
        <v>90</v>
      </c>
    </row>
    <row r="21" spans="2:7" x14ac:dyDescent="0.2">
      <c r="B21" s="8"/>
      <c r="C21" s="9"/>
      <c r="D21" s="9"/>
      <c r="E21" s="9"/>
      <c r="F21" s="9"/>
      <c r="G21" s="9"/>
    </row>
    <row r="22" spans="2:7" x14ac:dyDescent="0.2">
      <c r="B22" s="4" t="s">
        <v>32</v>
      </c>
      <c r="C22" s="19">
        <v>152</v>
      </c>
      <c r="D22" s="11">
        <v>152</v>
      </c>
      <c r="E22" s="11">
        <v>152</v>
      </c>
      <c r="F22" s="11">
        <v>152</v>
      </c>
      <c r="G22" s="11">
        <v>152</v>
      </c>
    </row>
    <row r="23" spans="2:7" x14ac:dyDescent="0.2">
      <c r="B23" s="12" t="s">
        <v>30</v>
      </c>
      <c r="C23" s="13" t="s">
        <v>155</v>
      </c>
      <c r="D23" s="13" t="s">
        <v>154</v>
      </c>
      <c r="E23" s="13" t="s">
        <v>154</v>
      </c>
      <c r="F23" s="13" t="s">
        <v>153</v>
      </c>
      <c r="G23" s="13" t="s">
        <v>111</v>
      </c>
    </row>
    <row r="24" spans="2:7" x14ac:dyDescent="0.2">
      <c r="B24" s="10" t="s">
        <v>31</v>
      </c>
      <c r="C24" s="11" t="s">
        <v>156</v>
      </c>
      <c r="D24" s="11" t="s">
        <v>109</v>
      </c>
      <c r="E24" s="11" t="s">
        <v>109</v>
      </c>
      <c r="F24" s="11" t="s">
        <v>116</v>
      </c>
      <c r="G24" s="11" t="s">
        <v>116</v>
      </c>
    </row>
    <row r="25" spans="2:7" x14ac:dyDescent="0.2">
      <c r="B25" s="10"/>
      <c r="C25" s="10"/>
      <c r="D25" s="10"/>
      <c r="E25" s="10"/>
      <c r="F25" s="10"/>
      <c r="G25" s="10"/>
    </row>
    <row r="26" spans="2:7" x14ac:dyDescent="0.2">
      <c r="B26" s="10"/>
      <c r="C26" s="10"/>
      <c r="D26" s="10"/>
      <c r="E26" s="10" t="s">
        <v>35</v>
      </c>
      <c r="F26" s="14"/>
      <c r="G26" s="10"/>
    </row>
  </sheetData>
  <mergeCells count="1">
    <mergeCell ref="B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1833-8D6B-A84C-A477-B1DFE87462F0}">
  <dimension ref="B3:G26"/>
  <sheetViews>
    <sheetView workbookViewId="0">
      <selection activeCell="B3" sqref="B3:G26"/>
    </sheetView>
  </sheetViews>
  <sheetFormatPr baseColWidth="10" defaultRowHeight="16" x14ac:dyDescent="0.2"/>
  <cols>
    <col min="2" max="2" width="18.1640625" customWidth="1"/>
    <col min="3" max="7" width="10" customWidth="1"/>
  </cols>
  <sheetData>
    <row r="3" spans="2:7" x14ac:dyDescent="0.2">
      <c r="B3" s="21" t="s">
        <v>85</v>
      </c>
      <c r="C3" s="21"/>
      <c r="D3" s="21"/>
      <c r="E3" s="21"/>
      <c r="F3" s="21"/>
      <c r="G3" s="21"/>
    </row>
    <row r="4" spans="2:7" x14ac:dyDescent="0.2">
      <c r="B4" s="2"/>
      <c r="C4" s="3" t="s">
        <v>2</v>
      </c>
      <c r="D4" s="3" t="s">
        <v>3</v>
      </c>
      <c r="E4" s="3" t="s">
        <v>11</v>
      </c>
      <c r="F4" s="3" t="s">
        <v>4</v>
      </c>
      <c r="G4" s="3" t="s">
        <v>39</v>
      </c>
    </row>
    <row r="5" spans="2:7" x14ac:dyDescent="0.2">
      <c r="B5" s="6" t="s">
        <v>0</v>
      </c>
      <c r="C5" s="7" t="s">
        <v>157</v>
      </c>
      <c r="D5" s="7" t="s">
        <v>157</v>
      </c>
      <c r="E5" s="7" t="s">
        <v>158</v>
      </c>
      <c r="F5" s="7" t="s">
        <v>159</v>
      </c>
      <c r="G5" s="7" t="s">
        <v>70</v>
      </c>
    </row>
    <row r="6" spans="2:7" x14ac:dyDescent="0.2">
      <c r="B6" s="6"/>
      <c r="C6" s="7" t="s">
        <v>49</v>
      </c>
      <c r="D6" s="7" t="s">
        <v>49</v>
      </c>
      <c r="E6" s="7" t="s">
        <v>55</v>
      </c>
      <c r="F6" s="7" t="s">
        <v>55</v>
      </c>
      <c r="G6" s="7" t="s">
        <v>55</v>
      </c>
    </row>
    <row r="7" spans="2:7" x14ac:dyDescent="0.2">
      <c r="B7" s="6" t="s">
        <v>1</v>
      </c>
      <c r="C7" s="7"/>
      <c r="D7" s="7" t="s">
        <v>91</v>
      </c>
      <c r="E7" s="7" t="s">
        <v>62</v>
      </c>
      <c r="F7" s="7" t="s">
        <v>66</v>
      </c>
      <c r="G7" s="7" t="s">
        <v>66</v>
      </c>
    </row>
    <row r="8" spans="2:7" x14ac:dyDescent="0.2">
      <c r="B8" s="6"/>
      <c r="C8" s="7"/>
      <c r="D8" s="7" t="s">
        <v>55</v>
      </c>
      <c r="E8" s="7" t="s">
        <v>55</v>
      </c>
      <c r="F8" s="7" t="s">
        <v>56</v>
      </c>
      <c r="G8" s="7" t="s">
        <v>56</v>
      </c>
    </row>
    <row r="9" spans="2:7" x14ac:dyDescent="0.2">
      <c r="B9" s="6" t="s">
        <v>8</v>
      </c>
      <c r="C9" s="7"/>
      <c r="D9" s="7"/>
      <c r="E9" s="7" t="s">
        <v>171</v>
      </c>
      <c r="F9" s="7"/>
      <c r="G9" s="7" t="s">
        <v>172</v>
      </c>
    </row>
    <row r="10" spans="2:7" x14ac:dyDescent="0.2">
      <c r="B10" s="6"/>
      <c r="C10" s="7"/>
      <c r="D10" s="7"/>
      <c r="E10" s="7" t="s">
        <v>74</v>
      </c>
      <c r="F10" s="7"/>
      <c r="G10" s="7" t="s">
        <v>103</v>
      </c>
    </row>
    <row r="11" spans="2:7" x14ac:dyDescent="0.2">
      <c r="B11" s="6" t="s">
        <v>7</v>
      </c>
      <c r="C11" s="7"/>
      <c r="D11" s="7"/>
      <c r="E11" s="45" t="s">
        <v>133</v>
      </c>
      <c r="F11" s="7"/>
      <c r="G11" s="7" t="s">
        <v>104</v>
      </c>
    </row>
    <row r="12" spans="2:7" x14ac:dyDescent="0.2">
      <c r="B12" s="6"/>
      <c r="C12" s="7"/>
      <c r="D12" s="7"/>
      <c r="E12" s="7" t="s">
        <v>81</v>
      </c>
      <c r="F12" s="7"/>
      <c r="G12" s="7" t="s">
        <v>105</v>
      </c>
    </row>
    <row r="13" spans="2:7" x14ac:dyDescent="0.2">
      <c r="B13" s="6" t="s">
        <v>9</v>
      </c>
      <c r="C13" s="7"/>
      <c r="D13" s="7"/>
      <c r="E13" s="7"/>
      <c r="F13" s="7" t="s">
        <v>165</v>
      </c>
      <c r="G13" s="7" t="s">
        <v>107</v>
      </c>
    </row>
    <row r="14" spans="2:7" x14ac:dyDescent="0.2">
      <c r="B14" s="6"/>
      <c r="C14" s="7"/>
      <c r="D14" s="7"/>
      <c r="E14" s="7"/>
      <c r="F14" s="7" t="s">
        <v>79</v>
      </c>
      <c r="G14" s="7" t="s">
        <v>79</v>
      </c>
    </row>
    <row r="15" spans="2:7" x14ac:dyDescent="0.2">
      <c r="B15" s="6" t="s">
        <v>10</v>
      </c>
      <c r="C15" s="7"/>
      <c r="D15" s="7"/>
      <c r="E15" s="7"/>
      <c r="F15" s="7" t="s">
        <v>164</v>
      </c>
      <c r="G15" s="7" t="s">
        <v>164</v>
      </c>
    </row>
    <row r="16" spans="2:7" x14ac:dyDescent="0.2">
      <c r="B16" s="6"/>
      <c r="C16" s="7"/>
      <c r="D16" s="7"/>
      <c r="E16" s="7"/>
      <c r="F16" s="7" t="s">
        <v>49</v>
      </c>
      <c r="G16" s="7" t="s">
        <v>90</v>
      </c>
    </row>
    <row r="17" spans="2:7" x14ac:dyDescent="0.2">
      <c r="B17" s="6" t="s">
        <v>33</v>
      </c>
      <c r="C17" s="7" t="s">
        <v>46</v>
      </c>
      <c r="D17" s="7" t="s">
        <v>94</v>
      </c>
      <c r="E17" s="7" t="s">
        <v>160</v>
      </c>
      <c r="F17" s="7" t="s">
        <v>96</v>
      </c>
      <c r="G17" s="7" t="s">
        <v>161</v>
      </c>
    </row>
    <row r="18" spans="2:7" x14ac:dyDescent="0.2">
      <c r="B18" s="6"/>
      <c r="C18" s="7" t="s">
        <v>55</v>
      </c>
      <c r="D18" s="7" t="s">
        <v>56</v>
      </c>
      <c r="E18" s="7" t="s">
        <v>55</v>
      </c>
      <c r="F18" s="7" t="s">
        <v>55</v>
      </c>
      <c r="G18" s="7" t="s">
        <v>162</v>
      </c>
    </row>
    <row r="19" spans="2:7" x14ac:dyDescent="0.2">
      <c r="B19" s="6" t="s">
        <v>34</v>
      </c>
      <c r="C19" s="7" t="s">
        <v>98</v>
      </c>
      <c r="D19" s="45" t="s">
        <v>98</v>
      </c>
      <c r="E19" s="45" t="s">
        <v>163</v>
      </c>
      <c r="F19" s="45" t="s">
        <v>48</v>
      </c>
      <c r="G19" s="45" t="s">
        <v>163</v>
      </c>
    </row>
    <row r="20" spans="2:7" x14ac:dyDescent="0.2">
      <c r="B20" s="6"/>
      <c r="C20" s="7" t="s">
        <v>173</v>
      </c>
      <c r="D20" s="7" t="s">
        <v>56</v>
      </c>
      <c r="E20" s="7" t="s">
        <v>55</v>
      </c>
      <c r="F20" s="7" t="s">
        <v>56</v>
      </c>
      <c r="G20" s="7" t="s">
        <v>55</v>
      </c>
    </row>
    <row r="21" spans="2:7" x14ac:dyDescent="0.2">
      <c r="B21" s="8"/>
      <c r="C21" s="9"/>
      <c r="D21" s="9"/>
      <c r="E21" s="9"/>
      <c r="F21" s="9"/>
      <c r="G21" s="9"/>
    </row>
    <row r="22" spans="2:7" x14ac:dyDescent="0.2">
      <c r="B22" s="4" t="s">
        <v>32</v>
      </c>
      <c r="C22" s="19">
        <v>152</v>
      </c>
      <c r="D22" s="11">
        <v>152</v>
      </c>
      <c r="E22" s="11">
        <v>152</v>
      </c>
      <c r="F22" s="11">
        <v>152</v>
      </c>
      <c r="G22" s="11">
        <v>152</v>
      </c>
    </row>
    <row r="23" spans="2:7" x14ac:dyDescent="0.2">
      <c r="B23" s="12" t="s">
        <v>30</v>
      </c>
      <c r="C23" s="13" t="s">
        <v>109</v>
      </c>
      <c r="D23" s="13" t="s">
        <v>109</v>
      </c>
      <c r="E23" s="13" t="s">
        <v>110</v>
      </c>
      <c r="F23" s="13" t="s">
        <v>111</v>
      </c>
      <c r="G23" s="13" t="s">
        <v>166</v>
      </c>
    </row>
    <row r="24" spans="2:7" x14ac:dyDescent="0.2">
      <c r="B24" s="10" t="s">
        <v>31</v>
      </c>
      <c r="C24" s="11" t="s">
        <v>170</v>
      </c>
      <c r="D24" s="11" t="s">
        <v>169</v>
      </c>
      <c r="E24" s="11" t="s">
        <v>115</v>
      </c>
      <c r="F24" s="11" t="s">
        <v>168</v>
      </c>
      <c r="G24" s="11" t="s">
        <v>167</v>
      </c>
    </row>
    <row r="25" spans="2:7" x14ac:dyDescent="0.2">
      <c r="B25" s="10"/>
      <c r="C25" s="10"/>
      <c r="D25" s="10"/>
      <c r="E25" s="10"/>
      <c r="F25" s="10"/>
      <c r="G25" s="10"/>
    </row>
    <row r="26" spans="2:7" x14ac:dyDescent="0.2">
      <c r="B26" s="10"/>
      <c r="C26" s="10"/>
      <c r="D26" s="10"/>
      <c r="E26" s="10" t="s">
        <v>35</v>
      </c>
      <c r="F26" s="14"/>
      <c r="G26" s="10"/>
    </row>
  </sheetData>
  <mergeCells count="1">
    <mergeCell ref="B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FC8F-270B-224A-90D7-AB3875DA49B2}">
  <dimension ref="A3:H14"/>
  <sheetViews>
    <sheetView zoomScale="135" workbookViewId="0">
      <selection activeCell="C3" sqref="C3:H14"/>
    </sheetView>
  </sheetViews>
  <sheetFormatPr baseColWidth="10" defaultRowHeight="16" x14ac:dyDescent="0.2"/>
  <cols>
    <col min="1" max="1" width="3.33203125" customWidth="1"/>
    <col min="2" max="2" width="6.6640625" customWidth="1"/>
  </cols>
  <sheetData>
    <row r="3" spans="2:8" ht="12" customHeight="1" x14ac:dyDescent="0.2">
      <c r="C3" s="33" t="s">
        <v>121</v>
      </c>
      <c r="D3" s="33"/>
      <c r="E3" s="33"/>
      <c r="F3" s="33"/>
      <c r="G3" s="33"/>
      <c r="H3" s="33"/>
    </row>
    <row r="4" spans="2:8" ht="11" customHeight="1" x14ac:dyDescent="0.2">
      <c r="C4" s="33"/>
      <c r="D4" s="33"/>
      <c r="E4" s="33"/>
      <c r="F4" s="33"/>
      <c r="G4" s="33"/>
      <c r="H4" s="33"/>
    </row>
    <row r="5" spans="2:8" x14ac:dyDescent="0.2">
      <c r="B5" s="23"/>
      <c r="C5" s="29" t="s">
        <v>118</v>
      </c>
      <c r="D5" s="3" t="s">
        <v>2</v>
      </c>
      <c r="E5" s="3" t="s">
        <v>3</v>
      </c>
      <c r="F5" s="3" t="s">
        <v>11</v>
      </c>
      <c r="G5" s="3" t="s">
        <v>4</v>
      </c>
      <c r="H5" s="24" t="s">
        <v>39</v>
      </c>
    </row>
    <row r="6" spans="2:8" ht="6" customHeight="1" x14ac:dyDescent="0.2">
      <c r="B6" s="23"/>
      <c r="C6" s="30"/>
      <c r="D6" s="34"/>
      <c r="E6" s="34"/>
      <c r="F6" s="34"/>
      <c r="G6" s="34"/>
      <c r="H6" s="35"/>
    </row>
    <row r="7" spans="2:8" ht="19" customHeight="1" x14ac:dyDescent="0.2">
      <c r="B7" s="23"/>
      <c r="C7" s="30" t="s">
        <v>122</v>
      </c>
      <c r="D7" s="5">
        <v>2.2772000000000001</v>
      </c>
      <c r="E7" s="5">
        <v>22.945</v>
      </c>
      <c r="F7" s="5">
        <v>1.8473999999999999</v>
      </c>
      <c r="G7" s="5">
        <v>2.2098</v>
      </c>
      <c r="H7" s="25">
        <v>0.35119</v>
      </c>
    </row>
    <row r="8" spans="2:8" ht="19" customHeight="1" x14ac:dyDescent="0.2">
      <c r="B8" s="23"/>
      <c r="C8" s="38" t="s">
        <v>120</v>
      </c>
      <c r="D8" s="36">
        <v>0.32029999999999997</v>
      </c>
      <c r="E8" s="36">
        <v>0.3175</v>
      </c>
      <c r="F8" s="36">
        <v>0.39700000000000002</v>
      </c>
      <c r="G8" s="36">
        <v>0.33119999999999999</v>
      </c>
      <c r="H8" s="37">
        <v>0.83899999999999997</v>
      </c>
    </row>
    <row r="9" spans="2:8" ht="6" customHeight="1" x14ac:dyDescent="0.2">
      <c r="B9" s="23"/>
      <c r="C9" s="31"/>
      <c r="D9" s="22"/>
      <c r="E9" s="22"/>
      <c r="F9" s="22"/>
      <c r="G9" s="22"/>
      <c r="H9" s="26"/>
    </row>
    <row r="10" spans="2:8" x14ac:dyDescent="0.2">
      <c r="B10" s="23"/>
      <c r="C10" s="29" t="s">
        <v>119</v>
      </c>
      <c r="D10" s="3" t="s">
        <v>2</v>
      </c>
      <c r="E10" s="3" t="s">
        <v>3</v>
      </c>
      <c r="F10" s="3" t="s">
        <v>11</v>
      </c>
      <c r="G10" s="3" t="s">
        <v>4</v>
      </c>
      <c r="H10" s="27" t="s">
        <v>39</v>
      </c>
    </row>
    <row r="11" spans="2:8" ht="6" customHeight="1" x14ac:dyDescent="0.2">
      <c r="B11" s="23"/>
      <c r="C11" s="30"/>
      <c r="D11" s="34"/>
      <c r="E11" s="34"/>
      <c r="F11" s="34"/>
      <c r="G11" s="34"/>
      <c r="H11" s="35"/>
    </row>
    <row r="12" spans="2:8" ht="19" customHeight="1" x14ac:dyDescent="0.2">
      <c r="B12" s="23"/>
      <c r="C12" s="30" t="s">
        <v>122</v>
      </c>
      <c r="D12" s="5">
        <v>6.8526999999999996</v>
      </c>
      <c r="E12" s="5">
        <v>9.5187000000000008</v>
      </c>
      <c r="F12" s="5">
        <v>9.4608000000000008</v>
      </c>
      <c r="G12" s="5">
        <v>33.615000000000002</v>
      </c>
      <c r="H12" s="25">
        <v>39.139000000000003</v>
      </c>
    </row>
    <row r="13" spans="2:8" ht="19" customHeight="1" x14ac:dyDescent="0.2">
      <c r="B13" s="23"/>
      <c r="C13" s="38" t="s">
        <v>120</v>
      </c>
      <c r="D13" s="36">
        <v>3.2509999999999997E-2</v>
      </c>
      <c r="E13" s="36">
        <v>8.5710000000000005E-3</v>
      </c>
      <c r="F13" s="36">
        <v>8.8229999999999992E-3</v>
      </c>
      <c r="G13" s="36">
        <v>5.0189999999999999E-5</v>
      </c>
      <c r="H13" s="37">
        <v>3.17E-9</v>
      </c>
    </row>
    <row r="14" spans="2:8" ht="6" customHeight="1" x14ac:dyDescent="0.2">
      <c r="B14" s="23"/>
      <c r="C14" s="32"/>
      <c r="D14" s="9"/>
      <c r="E14" s="9"/>
      <c r="F14" s="9"/>
      <c r="G14" s="9"/>
      <c r="H14" s="28"/>
    </row>
  </sheetData>
  <mergeCells count="1">
    <mergeCell ref="C3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7C79-F308-7643-AF94-404480DE55EA}">
  <dimension ref="B3:H14"/>
  <sheetViews>
    <sheetView topLeftCell="B1" zoomScale="150" workbookViewId="0">
      <selection activeCell="C3" sqref="C3:H14"/>
    </sheetView>
  </sheetViews>
  <sheetFormatPr baseColWidth="10" defaultRowHeight="16" x14ac:dyDescent="0.2"/>
  <cols>
    <col min="1" max="1" width="7.33203125" customWidth="1"/>
    <col min="2" max="2" width="6.6640625" customWidth="1"/>
  </cols>
  <sheetData>
    <row r="3" spans="2:8" x14ac:dyDescent="0.2">
      <c r="C3" s="33" t="s">
        <v>121</v>
      </c>
      <c r="D3" s="33"/>
      <c r="E3" s="33"/>
      <c r="F3" s="33"/>
      <c r="G3" s="33"/>
      <c r="H3" s="33"/>
    </row>
    <row r="4" spans="2:8" ht="10" customHeight="1" x14ac:dyDescent="0.2">
      <c r="C4" s="33"/>
      <c r="D4" s="33"/>
      <c r="E4" s="33"/>
      <c r="F4" s="33"/>
      <c r="G4" s="33"/>
      <c r="H4" s="33"/>
    </row>
    <row r="5" spans="2:8" x14ac:dyDescent="0.2">
      <c r="B5" s="23"/>
      <c r="C5" s="29" t="s">
        <v>123</v>
      </c>
      <c r="D5" s="3" t="s">
        <v>2</v>
      </c>
      <c r="E5" s="3" t="s">
        <v>3</v>
      </c>
      <c r="F5" s="3" t="s">
        <v>11</v>
      </c>
      <c r="G5" s="3" t="s">
        <v>4</v>
      </c>
      <c r="H5" s="24" t="s">
        <v>39</v>
      </c>
    </row>
    <row r="6" spans="2:8" ht="5" customHeight="1" x14ac:dyDescent="0.2">
      <c r="B6" s="23"/>
      <c r="C6" s="30"/>
      <c r="D6" s="34"/>
      <c r="E6" s="34"/>
      <c r="F6" s="34"/>
      <c r="G6" s="34"/>
      <c r="H6" s="35"/>
    </row>
    <row r="7" spans="2:8" x14ac:dyDescent="0.2">
      <c r="B7" s="23"/>
      <c r="C7" s="30" t="s">
        <v>122</v>
      </c>
      <c r="D7" s="5">
        <v>2.5728</v>
      </c>
      <c r="E7" s="5">
        <v>2.6038999999999999</v>
      </c>
      <c r="F7" s="5">
        <v>9.1368000000000005E-2</v>
      </c>
      <c r="G7" s="5">
        <v>2.2995999999999999</v>
      </c>
      <c r="H7" s="25">
        <v>0.25368000000000002</v>
      </c>
    </row>
    <row r="8" spans="2:8" x14ac:dyDescent="0.2">
      <c r="B8" s="23"/>
      <c r="C8" s="38" t="s">
        <v>120</v>
      </c>
      <c r="D8" s="36">
        <v>0.27629999999999999</v>
      </c>
      <c r="E8" s="36">
        <v>0.27200000000000002</v>
      </c>
      <c r="F8" s="36">
        <v>0.95530000000000004</v>
      </c>
      <c r="G8" s="36">
        <v>0.31669999999999998</v>
      </c>
      <c r="H8" s="37">
        <v>0.88090000000000002</v>
      </c>
    </row>
    <row r="9" spans="2:8" ht="5" customHeight="1" x14ac:dyDescent="0.2">
      <c r="B9" s="23"/>
      <c r="C9" s="31"/>
      <c r="D9" s="22"/>
      <c r="E9" s="22"/>
      <c r="F9" s="22"/>
      <c r="G9" s="22"/>
      <c r="H9" s="26"/>
    </row>
    <row r="10" spans="2:8" x14ac:dyDescent="0.2">
      <c r="B10" s="23"/>
      <c r="C10" s="29" t="s">
        <v>124</v>
      </c>
      <c r="D10" s="3" t="s">
        <v>2</v>
      </c>
      <c r="E10" s="3" t="s">
        <v>3</v>
      </c>
      <c r="F10" s="3" t="s">
        <v>11</v>
      </c>
      <c r="G10" s="3" t="s">
        <v>4</v>
      </c>
      <c r="H10" s="27" t="s">
        <v>39</v>
      </c>
    </row>
    <row r="11" spans="2:8" ht="5" customHeight="1" x14ac:dyDescent="0.2">
      <c r="B11" s="23"/>
      <c r="C11" s="30"/>
      <c r="D11" s="34"/>
      <c r="E11" s="34"/>
      <c r="F11" s="34"/>
      <c r="G11" s="34"/>
      <c r="H11" s="35"/>
    </row>
    <row r="12" spans="2:8" x14ac:dyDescent="0.2">
      <c r="B12" s="23"/>
      <c r="C12" s="30" t="s">
        <v>122</v>
      </c>
      <c r="D12" s="5">
        <v>0.44102000000000002</v>
      </c>
      <c r="E12" s="5">
        <v>1.1987000000000001</v>
      </c>
      <c r="F12" s="5">
        <v>1.3274999999999999</v>
      </c>
      <c r="G12" s="5">
        <v>4.9599000000000002</v>
      </c>
      <c r="H12" s="25">
        <v>4.6859999999999999</v>
      </c>
    </row>
    <row r="13" spans="2:8" x14ac:dyDescent="0.2">
      <c r="B13" s="23"/>
      <c r="C13" s="38" t="s">
        <v>120</v>
      </c>
      <c r="D13" s="36">
        <v>0.80210000000000004</v>
      </c>
      <c r="E13" s="36">
        <v>0.54920000000000002</v>
      </c>
      <c r="F13" s="36">
        <v>0.51490000000000002</v>
      </c>
      <c r="G13" s="36">
        <v>8.3750000000000005E-2</v>
      </c>
      <c r="H13" s="37">
        <v>9.604E-2</v>
      </c>
    </row>
    <row r="14" spans="2:8" ht="5" customHeight="1" x14ac:dyDescent="0.2">
      <c r="B14" s="23"/>
      <c r="C14" s="32"/>
      <c r="D14" s="9"/>
      <c r="E14" s="9"/>
      <c r="F14" s="9"/>
      <c r="G14" s="9"/>
      <c r="H14" s="28"/>
    </row>
  </sheetData>
  <mergeCells count="1">
    <mergeCell ref="C3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1168-147C-E64B-AB3C-33389EDE4FBD}">
  <dimension ref="B3:H15"/>
  <sheetViews>
    <sheetView topLeftCell="B1" zoomScale="143" workbookViewId="0">
      <selection activeCell="C4" sqref="C4:H15"/>
    </sheetView>
  </sheetViews>
  <sheetFormatPr baseColWidth="10" defaultRowHeight="16" x14ac:dyDescent="0.2"/>
  <cols>
    <col min="2" max="2" width="6.6640625" customWidth="1"/>
  </cols>
  <sheetData>
    <row r="3" spans="2:8" ht="16" customHeight="1" x14ac:dyDescent="0.2"/>
    <row r="4" spans="2:8" ht="11" customHeight="1" x14ac:dyDescent="0.2">
      <c r="C4" s="33" t="s">
        <v>125</v>
      </c>
      <c r="D4" s="33"/>
      <c r="E4" s="33"/>
      <c r="F4" s="33"/>
      <c r="G4" s="33"/>
      <c r="H4" s="33"/>
    </row>
    <row r="5" spans="2:8" ht="11" customHeight="1" x14ac:dyDescent="0.2">
      <c r="C5" s="33"/>
      <c r="D5" s="33"/>
      <c r="E5" s="33"/>
      <c r="F5" s="33"/>
      <c r="G5" s="33"/>
      <c r="H5" s="33"/>
    </row>
    <row r="6" spans="2:8" x14ac:dyDescent="0.2">
      <c r="B6" s="23"/>
      <c r="C6" s="29" t="s">
        <v>123</v>
      </c>
      <c r="D6" s="3" t="s">
        <v>2</v>
      </c>
      <c r="E6" s="3" t="s">
        <v>3</v>
      </c>
      <c r="F6" s="3" t="s">
        <v>11</v>
      </c>
      <c r="G6" s="3" t="s">
        <v>4</v>
      </c>
      <c r="H6" s="24" t="s">
        <v>39</v>
      </c>
    </row>
    <row r="7" spans="2:8" ht="4" customHeight="1" x14ac:dyDescent="0.2">
      <c r="B7" s="23"/>
      <c r="C7" s="30"/>
      <c r="D7" s="34"/>
      <c r="E7" s="34"/>
      <c r="F7" s="34"/>
      <c r="G7" s="34"/>
      <c r="H7" s="35"/>
    </row>
    <row r="8" spans="2:8" x14ac:dyDescent="0.2">
      <c r="B8" s="23"/>
      <c r="C8" s="30" t="s">
        <v>126</v>
      </c>
      <c r="D8" s="5">
        <v>17.925999999999998</v>
      </c>
      <c r="E8" s="5">
        <v>18.001999999999999</v>
      </c>
      <c r="F8" s="5">
        <v>18.802</v>
      </c>
      <c r="G8" s="5">
        <v>10.151</v>
      </c>
      <c r="H8" s="25">
        <v>12.308</v>
      </c>
    </row>
    <row r="9" spans="2:8" x14ac:dyDescent="0.2">
      <c r="B9" s="23"/>
      <c r="C9" s="38" t="s">
        <v>120</v>
      </c>
      <c r="D9" s="36">
        <v>3.0400000000000002E-3</v>
      </c>
      <c r="E9" s="36">
        <v>6.228E-3</v>
      </c>
      <c r="F9" s="36">
        <v>1.5949999999999999E-2</v>
      </c>
      <c r="G9" s="36">
        <v>0.25459999999999999</v>
      </c>
      <c r="H9" s="37">
        <v>0.26500000000000001</v>
      </c>
    </row>
    <row r="10" spans="2:8" ht="4" customHeight="1" x14ac:dyDescent="0.2">
      <c r="B10" s="23"/>
      <c r="C10" s="31"/>
      <c r="D10" s="22"/>
      <c r="E10" s="22"/>
      <c r="F10" s="22"/>
      <c r="G10" s="22"/>
      <c r="H10" s="26"/>
    </row>
    <row r="11" spans="2:8" x14ac:dyDescent="0.2">
      <c r="B11" s="23"/>
      <c r="C11" s="29" t="s">
        <v>124</v>
      </c>
      <c r="D11" s="3" t="s">
        <v>2</v>
      </c>
      <c r="E11" s="3" t="s">
        <v>3</v>
      </c>
      <c r="F11" s="3" t="s">
        <v>11</v>
      </c>
      <c r="G11" s="3" t="s">
        <v>4</v>
      </c>
      <c r="H11" s="27" t="s">
        <v>39</v>
      </c>
    </row>
    <row r="12" spans="2:8" ht="4" customHeight="1" x14ac:dyDescent="0.2">
      <c r="B12" s="23"/>
      <c r="C12" s="30"/>
      <c r="D12" s="34"/>
      <c r="E12" s="34"/>
      <c r="F12" s="34"/>
      <c r="G12" s="34"/>
      <c r="H12" s="35"/>
    </row>
    <row r="13" spans="2:8" x14ac:dyDescent="0.2">
      <c r="B13" s="23"/>
      <c r="C13" s="30" t="s">
        <v>126</v>
      </c>
      <c r="D13" s="5">
        <v>5.8163999999999998</v>
      </c>
      <c r="E13" s="5">
        <v>6.8535000000000004</v>
      </c>
      <c r="F13" s="5">
        <v>7.0221999999999998</v>
      </c>
      <c r="G13" s="5">
        <v>10.521000000000001</v>
      </c>
      <c r="H13" s="25">
        <v>11.204000000000001</v>
      </c>
    </row>
    <row r="14" spans="2:8" x14ac:dyDescent="0.2">
      <c r="B14" s="23"/>
      <c r="C14" s="38" t="s">
        <v>120</v>
      </c>
      <c r="D14" s="36">
        <v>0.32450000000000001</v>
      </c>
      <c r="E14" s="36">
        <v>0.33460000000000001</v>
      </c>
      <c r="F14" s="36">
        <v>0.53420000000000001</v>
      </c>
      <c r="G14" s="36">
        <v>0.2303</v>
      </c>
      <c r="H14" s="37">
        <v>0.34179999999999999</v>
      </c>
    </row>
    <row r="15" spans="2:8" ht="4" customHeight="1" x14ac:dyDescent="0.2">
      <c r="B15" s="23"/>
      <c r="C15" s="32"/>
      <c r="D15" s="9"/>
      <c r="E15" s="9"/>
      <c r="F15" s="9"/>
      <c r="G15" s="9"/>
      <c r="H15" s="28"/>
    </row>
  </sheetData>
  <mergeCells count="1">
    <mergeCell ref="C4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E8D4-8FD8-0845-B17E-0F0E7151E854}">
  <dimension ref="C5:I16"/>
  <sheetViews>
    <sheetView topLeftCell="C2" zoomScale="150" workbookViewId="0">
      <selection activeCell="D5" sqref="D5:I16"/>
    </sheetView>
  </sheetViews>
  <sheetFormatPr baseColWidth="10" defaultRowHeight="16" x14ac:dyDescent="0.2"/>
  <cols>
    <col min="3" max="3" width="6.6640625" customWidth="1"/>
  </cols>
  <sheetData>
    <row r="5" spans="3:9" ht="10" customHeight="1" x14ac:dyDescent="0.2">
      <c r="D5" s="33" t="s">
        <v>128</v>
      </c>
      <c r="E5" s="33"/>
      <c r="F5" s="33"/>
      <c r="G5" s="33"/>
      <c r="H5" s="33"/>
      <c r="I5" s="33"/>
    </row>
    <row r="6" spans="3:9" ht="10" customHeight="1" x14ac:dyDescent="0.2">
      <c r="D6" s="33"/>
      <c r="E6" s="33"/>
      <c r="F6" s="33"/>
      <c r="G6" s="33"/>
      <c r="H6" s="33"/>
      <c r="I6" s="33"/>
    </row>
    <row r="7" spans="3:9" x14ac:dyDescent="0.2">
      <c r="C7" s="23"/>
      <c r="D7" s="29" t="s">
        <v>123</v>
      </c>
      <c r="E7" s="3" t="s">
        <v>2</v>
      </c>
      <c r="F7" s="3" t="s">
        <v>3</v>
      </c>
      <c r="G7" s="3" t="s">
        <v>11</v>
      </c>
      <c r="H7" s="3" t="s">
        <v>4</v>
      </c>
      <c r="I7" s="24" t="s">
        <v>39</v>
      </c>
    </row>
    <row r="8" spans="3:9" ht="5" customHeight="1" x14ac:dyDescent="0.2">
      <c r="C8" s="23"/>
      <c r="D8" s="30"/>
      <c r="E8" s="34"/>
      <c r="F8" s="34"/>
      <c r="G8" s="34"/>
      <c r="H8" s="34"/>
      <c r="I8" s="35"/>
    </row>
    <row r="9" spans="3:9" x14ac:dyDescent="0.2">
      <c r="C9" s="23"/>
      <c r="D9" s="30" t="s">
        <v>127</v>
      </c>
      <c r="E9" s="5">
        <v>1.9755</v>
      </c>
      <c r="F9" s="5">
        <v>1.9430000000000001</v>
      </c>
      <c r="G9" s="5">
        <v>3.4491999999999998</v>
      </c>
      <c r="H9" s="5">
        <v>2.0958000000000001</v>
      </c>
      <c r="I9" s="25">
        <v>2.0398999999999998</v>
      </c>
    </row>
    <row r="10" spans="3:9" x14ac:dyDescent="0.2">
      <c r="C10" s="23"/>
      <c r="D10" s="38" t="s">
        <v>120</v>
      </c>
      <c r="E10" s="36">
        <v>0.1424</v>
      </c>
      <c r="F10" s="36">
        <v>0.14699999999999999</v>
      </c>
      <c r="G10" s="36">
        <v>3.4479999999999997E-2</v>
      </c>
      <c r="H10" s="36">
        <v>0.1268</v>
      </c>
      <c r="I10" s="37">
        <v>0.13389999999999999</v>
      </c>
    </row>
    <row r="11" spans="3:9" ht="5" customHeight="1" x14ac:dyDescent="0.2">
      <c r="C11" s="23"/>
      <c r="D11" s="31"/>
      <c r="E11" s="22"/>
      <c r="F11" s="22"/>
      <c r="G11" s="22"/>
      <c r="H11" s="22"/>
      <c r="I11" s="26"/>
    </row>
    <row r="12" spans="3:9" x14ac:dyDescent="0.2">
      <c r="C12" s="23"/>
      <c r="D12" s="29" t="s">
        <v>124</v>
      </c>
      <c r="E12" s="3" t="s">
        <v>2</v>
      </c>
      <c r="F12" s="3" t="s">
        <v>3</v>
      </c>
      <c r="G12" s="3" t="s">
        <v>11</v>
      </c>
      <c r="H12" s="3" t="s">
        <v>4</v>
      </c>
      <c r="I12" s="27" t="s">
        <v>39</v>
      </c>
    </row>
    <row r="13" spans="3:9" ht="5" customHeight="1" x14ac:dyDescent="0.2">
      <c r="C13" s="23"/>
      <c r="D13" s="30"/>
      <c r="E13" s="34"/>
      <c r="F13" s="34"/>
      <c r="G13" s="34"/>
      <c r="H13" s="34"/>
      <c r="I13" s="35"/>
    </row>
    <row r="14" spans="3:9" x14ac:dyDescent="0.2">
      <c r="C14" s="23"/>
      <c r="D14" s="30" t="s">
        <v>127</v>
      </c>
      <c r="E14" s="5">
        <v>0.81672999999999996</v>
      </c>
      <c r="F14" s="5">
        <v>1.1969000000000001</v>
      </c>
      <c r="G14" s="5">
        <v>1.1877</v>
      </c>
      <c r="H14" s="5">
        <v>0.16173999999999999</v>
      </c>
      <c r="I14" s="25">
        <v>0.13353999999999999</v>
      </c>
    </row>
    <row r="15" spans="3:9" x14ac:dyDescent="0.2">
      <c r="C15" s="23"/>
      <c r="D15" s="38" t="s">
        <v>120</v>
      </c>
      <c r="E15" s="36">
        <v>0.44390000000000002</v>
      </c>
      <c r="F15" s="36">
        <v>0.30509999999999998</v>
      </c>
      <c r="G15" s="36">
        <v>0.308</v>
      </c>
      <c r="H15" s="36">
        <v>0.8508</v>
      </c>
      <c r="I15" s="37">
        <v>0.87509999999999999</v>
      </c>
    </row>
    <row r="16" spans="3:9" ht="5" customHeight="1" x14ac:dyDescent="0.2">
      <c r="C16" s="23"/>
      <c r="D16" s="32"/>
      <c r="E16" s="9"/>
      <c r="F16" s="9"/>
      <c r="G16" s="9"/>
      <c r="H16" s="9"/>
      <c r="I16" s="28"/>
    </row>
  </sheetData>
  <mergeCells count="1">
    <mergeCell ref="D5:I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F61F-921F-0D44-8A5E-8767F1EA7AD0}">
  <dimension ref="C4:K14"/>
  <sheetViews>
    <sheetView topLeftCell="B1" zoomScale="125" workbookViewId="0">
      <selection activeCell="C4" sqref="C4:D14"/>
    </sheetView>
  </sheetViews>
  <sheetFormatPr baseColWidth="10" defaultRowHeight="16" x14ac:dyDescent="0.2"/>
  <cols>
    <col min="3" max="3" width="24.6640625" customWidth="1"/>
    <col min="4" max="4" width="13" customWidth="1"/>
    <col min="5" max="5" width="5.1640625" customWidth="1"/>
    <col min="6" max="6" width="12.5" customWidth="1"/>
  </cols>
  <sheetData>
    <row r="4" spans="3:11" x14ac:dyDescent="0.2">
      <c r="C4" s="40" t="s">
        <v>129</v>
      </c>
      <c r="D4" s="40"/>
      <c r="E4" s="6"/>
      <c r="F4" s="6"/>
      <c r="G4" s="6"/>
      <c r="H4" s="6"/>
      <c r="I4" s="6"/>
      <c r="J4" s="6"/>
      <c r="K4" s="6"/>
    </row>
    <row r="5" spans="3:11" ht="19" customHeight="1" x14ac:dyDescent="0.2">
      <c r="C5" s="41" t="s">
        <v>40</v>
      </c>
      <c r="D5" s="42">
        <v>3.2966639999999998</v>
      </c>
      <c r="E5" s="39"/>
    </row>
    <row r="6" spans="3:11" ht="19" customHeight="1" x14ac:dyDescent="0.2">
      <c r="C6" s="41" t="s">
        <v>41</v>
      </c>
      <c r="D6" s="42">
        <v>2.0500189999999998</v>
      </c>
      <c r="E6" s="39"/>
      <c r="F6" s="39"/>
    </row>
    <row r="7" spans="3:11" ht="19" customHeight="1" x14ac:dyDescent="0.2">
      <c r="C7" s="41" t="s">
        <v>0</v>
      </c>
      <c r="D7" s="42">
        <v>4.3602259999999999</v>
      </c>
      <c r="E7" s="39"/>
      <c r="F7" s="39"/>
    </row>
    <row r="8" spans="3:11" ht="19" customHeight="1" x14ac:dyDescent="0.2">
      <c r="C8" s="41" t="s">
        <v>1</v>
      </c>
      <c r="D8" s="42">
        <v>1.190671</v>
      </c>
      <c r="E8" s="39"/>
      <c r="F8" s="39"/>
    </row>
    <row r="9" spans="3:11" ht="19" customHeight="1" x14ac:dyDescent="0.2">
      <c r="C9" s="41" t="s">
        <v>8</v>
      </c>
      <c r="D9" s="42">
        <v>1.2354400000000001</v>
      </c>
      <c r="E9" s="39"/>
      <c r="F9" s="39"/>
    </row>
    <row r="10" spans="3:11" ht="19" customHeight="1" x14ac:dyDescent="0.2">
      <c r="C10" s="41" t="s">
        <v>7</v>
      </c>
      <c r="D10" s="42">
        <v>2.081394</v>
      </c>
      <c r="E10" s="39"/>
      <c r="F10" s="39"/>
    </row>
    <row r="11" spans="3:11" ht="19" customHeight="1" x14ac:dyDescent="0.2">
      <c r="C11" s="41" t="s">
        <v>9</v>
      </c>
      <c r="D11" s="42">
        <v>1.3383659999999999</v>
      </c>
      <c r="E11" s="39"/>
      <c r="F11" s="39"/>
    </row>
    <row r="12" spans="3:11" ht="19" customHeight="1" x14ac:dyDescent="0.2">
      <c r="C12" s="41" t="s">
        <v>10</v>
      </c>
      <c r="D12" s="42">
        <v>1.645122</v>
      </c>
      <c r="E12" s="39"/>
      <c r="F12" s="39"/>
    </row>
    <row r="13" spans="3:11" ht="19" customHeight="1" x14ac:dyDescent="0.2">
      <c r="C13" s="41" t="s">
        <v>33</v>
      </c>
      <c r="D13" s="42">
        <v>1.6270290000000001</v>
      </c>
      <c r="E13" s="39"/>
      <c r="F13" s="39"/>
    </row>
    <row r="14" spans="3:11" ht="19" customHeight="1" x14ac:dyDescent="0.2">
      <c r="C14" s="43" t="s">
        <v>34</v>
      </c>
      <c r="D14" s="44">
        <v>1.859818</v>
      </c>
      <c r="E14" s="39"/>
      <c r="F14" s="39"/>
    </row>
  </sheetData>
  <mergeCells count="1">
    <mergeCell ref="C4:D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10CC-80AF-324F-A0A9-963D03CF9E88}">
  <dimension ref="C4:H15"/>
  <sheetViews>
    <sheetView tabSelected="1" topLeftCell="B2" zoomScale="135" workbookViewId="0">
      <selection activeCell="C4" sqref="C4:H15"/>
    </sheetView>
  </sheetViews>
  <sheetFormatPr baseColWidth="10" defaultRowHeight="16" x14ac:dyDescent="0.2"/>
  <cols>
    <col min="3" max="3" width="13.83203125" customWidth="1"/>
  </cols>
  <sheetData>
    <row r="4" spans="3:8" x14ac:dyDescent="0.2">
      <c r="C4" s="33" t="s">
        <v>175</v>
      </c>
      <c r="D4" s="33"/>
      <c r="E4" s="33"/>
      <c r="F4" s="33"/>
      <c r="G4" s="33"/>
      <c r="H4" s="33"/>
    </row>
    <row r="5" spans="3:8" x14ac:dyDescent="0.2">
      <c r="C5" s="33"/>
      <c r="D5" s="33"/>
      <c r="E5" s="33"/>
      <c r="F5" s="33"/>
      <c r="G5" s="33"/>
      <c r="H5" s="33"/>
    </row>
    <row r="6" spans="3:8" x14ac:dyDescent="0.2">
      <c r="C6" s="29" t="s">
        <v>40</v>
      </c>
      <c r="D6" s="3" t="s">
        <v>2</v>
      </c>
      <c r="E6" s="3" t="s">
        <v>3</v>
      </c>
      <c r="F6" s="3" t="s">
        <v>11</v>
      </c>
      <c r="G6" s="3" t="s">
        <v>4</v>
      </c>
      <c r="H6" s="24" t="s">
        <v>39</v>
      </c>
    </row>
    <row r="7" spans="3:8" x14ac:dyDescent="0.2">
      <c r="C7" s="30"/>
      <c r="D7" s="34"/>
      <c r="E7" s="34"/>
      <c r="F7" s="34"/>
      <c r="G7" s="34"/>
      <c r="H7" s="35"/>
    </row>
    <row r="8" spans="3:8" x14ac:dyDescent="0.2">
      <c r="C8" s="30" t="s">
        <v>176</v>
      </c>
      <c r="D8" s="5">
        <v>0.25590000000000002</v>
      </c>
      <c r="E8" s="5">
        <v>0.24349999999999999</v>
      </c>
      <c r="F8" s="5">
        <v>0.22500000000000001</v>
      </c>
      <c r="G8" s="5">
        <v>0.18049999999999999</v>
      </c>
      <c r="H8" s="25">
        <v>0.19700000000000001</v>
      </c>
    </row>
    <row r="9" spans="3:8" x14ac:dyDescent="0.2">
      <c r="C9" s="38" t="s">
        <v>120</v>
      </c>
      <c r="D9" s="46">
        <v>1</v>
      </c>
      <c r="E9" s="46">
        <v>1</v>
      </c>
      <c r="F9" s="46">
        <v>1</v>
      </c>
      <c r="G9" s="46">
        <v>1</v>
      </c>
      <c r="H9" s="47">
        <v>1</v>
      </c>
    </row>
    <row r="10" spans="3:8" x14ac:dyDescent="0.2">
      <c r="C10" s="31"/>
      <c r="D10" s="22"/>
      <c r="E10" s="22"/>
      <c r="F10" s="22"/>
      <c r="G10" s="22"/>
      <c r="H10" s="26"/>
    </row>
    <row r="11" spans="3:8" x14ac:dyDescent="0.2">
      <c r="C11" s="29" t="s">
        <v>41</v>
      </c>
      <c r="D11" s="3" t="s">
        <v>2</v>
      </c>
      <c r="E11" s="3" t="s">
        <v>3</v>
      </c>
      <c r="F11" s="3" t="s">
        <v>11</v>
      </c>
      <c r="G11" s="3" t="s">
        <v>4</v>
      </c>
      <c r="H11" s="27" t="s">
        <v>39</v>
      </c>
    </row>
    <row r="12" spans="3:8" x14ac:dyDescent="0.2">
      <c r="C12" s="30"/>
      <c r="D12" s="34"/>
      <c r="E12" s="34"/>
      <c r="F12" s="34"/>
      <c r="G12" s="34"/>
      <c r="H12" s="35"/>
    </row>
    <row r="13" spans="3:8" x14ac:dyDescent="0.2">
      <c r="C13" s="30" t="s">
        <v>176</v>
      </c>
      <c r="D13" s="5">
        <v>0.36799999999999999</v>
      </c>
      <c r="E13" s="5">
        <v>0.36499999999999999</v>
      </c>
      <c r="F13" s="5">
        <v>0.36</v>
      </c>
      <c r="G13" s="5">
        <v>0.34699999999999998</v>
      </c>
      <c r="H13" s="25">
        <v>0.34949999999999998</v>
      </c>
    </row>
    <row r="14" spans="3:8" x14ac:dyDescent="0.2">
      <c r="C14" s="38" t="s">
        <v>120</v>
      </c>
      <c r="D14" s="46">
        <v>1</v>
      </c>
      <c r="E14" s="46">
        <v>1</v>
      </c>
      <c r="F14" s="46">
        <v>1</v>
      </c>
      <c r="G14" s="46">
        <v>1</v>
      </c>
      <c r="H14" s="47">
        <v>1</v>
      </c>
    </row>
    <row r="15" spans="3:8" x14ac:dyDescent="0.2">
      <c r="C15" s="32"/>
      <c r="D15" s="9"/>
      <c r="E15" s="9"/>
      <c r="F15" s="9"/>
      <c r="G15" s="9"/>
      <c r="H15" s="28"/>
    </row>
  </sheetData>
  <mergeCells count="1">
    <mergeCell ref="C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NumeroPartidos</vt:lpstr>
      <vt:lpstr>NumeroCandidatos</vt:lpstr>
      <vt:lpstr>NEP</vt:lpstr>
      <vt:lpstr>NEC</vt:lpstr>
      <vt:lpstr>NECSIN</vt:lpstr>
      <vt:lpstr>NEPSIN</vt:lpstr>
      <vt:lpstr>Jarque-Bera</vt:lpstr>
      <vt:lpstr>Jarque-Bera 2</vt:lpstr>
      <vt:lpstr>Breusch-Pagan</vt:lpstr>
      <vt:lpstr>Ramsey</vt:lpstr>
      <vt:lpstr>VIF</vt:lpstr>
      <vt:lpstr>Overdispersion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Acosta y Lara</dc:creator>
  <cp:lastModifiedBy>Federico Acosta y Lara</cp:lastModifiedBy>
  <dcterms:created xsi:type="dcterms:W3CDTF">2020-07-12T22:23:18Z</dcterms:created>
  <dcterms:modified xsi:type="dcterms:W3CDTF">2020-10-03T07:20:06Z</dcterms:modified>
</cp:coreProperties>
</file>