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2" activeTab="3"/>
  </bookViews>
  <sheets>
    <sheet name="k uniform end-to-end delay" sheetId="6" r:id="rId1"/>
    <sheet name="k uniform end-to-end delay (ln)" sheetId="1" r:id="rId2"/>
    <sheet name="k uniform mean packets in queue" sheetId="4" r:id="rId3"/>
    <sheet name="k unif - mean pkt queue (ln)" sheetId="7" r:id="rId4"/>
    <sheet name="k exponential End-to-end delay" sheetId="2" r:id="rId5"/>
    <sheet name="k exp End-to-end del (ln)" sheetId="8" r:id="rId6"/>
    <sheet name="k exponential - mean pkt queue" sheetId="5" r:id="rId7"/>
    <sheet name="k exp - mean pkt qu (ln)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9" l="1"/>
  <c r="F22" i="8"/>
  <c r="D22" i="8"/>
  <c r="F22" i="7"/>
  <c r="E22" i="7"/>
  <c r="D22" i="7"/>
  <c r="F22" i="1"/>
  <c r="E22" i="1"/>
  <c r="D22" i="1"/>
  <c r="K10" i="9"/>
  <c r="K11" i="9"/>
  <c r="K12" i="9"/>
  <c r="J10" i="9"/>
  <c r="J11" i="9"/>
  <c r="J12" i="9"/>
  <c r="I10" i="9"/>
  <c r="I11" i="9"/>
  <c r="I12" i="9"/>
  <c r="H10" i="9"/>
  <c r="H11" i="9"/>
  <c r="H12" i="9"/>
  <c r="H9" i="9"/>
  <c r="I9" i="9"/>
  <c r="J9" i="9"/>
  <c r="K9" i="9"/>
  <c r="G10" i="9"/>
  <c r="G11" i="9"/>
  <c r="G12" i="9"/>
  <c r="G9" i="9"/>
  <c r="C29" i="9"/>
  <c r="C30" i="9" s="1"/>
  <c r="F12" i="9"/>
  <c r="L11" i="9"/>
  <c r="C15" i="9" s="1"/>
  <c r="F11" i="9"/>
  <c r="L10" i="9"/>
  <c r="D14" i="9" s="1"/>
  <c r="F10" i="9"/>
  <c r="L9" i="9"/>
  <c r="E13" i="9" s="1"/>
  <c r="F9" i="9"/>
  <c r="E14" i="9" l="1"/>
  <c r="O10" i="9"/>
  <c r="L12" i="9"/>
  <c r="F16" i="9" s="1"/>
  <c r="N10" i="9"/>
  <c r="F14" i="9"/>
  <c r="F15" i="9"/>
  <c r="N9" i="9"/>
  <c r="F13" i="9"/>
  <c r="C31" i="9"/>
  <c r="O9" i="9"/>
  <c r="P10" i="9"/>
  <c r="M11" i="9"/>
  <c r="Q11" i="9"/>
  <c r="C13" i="9"/>
  <c r="E15" i="9"/>
  <c r="D15" i="9"/>
  <c r="P9" i="9"/>
  <c r="M10" i="9"/>
  <c r="Q10" i="9"/>
  <c r="N11" i="9"/>
  <c r="O12" i="9"/>
  <c r="D13" i="9"/>
  <c r="C14" i="9"/>
  <c r="E16" i="9"/>
  <c r="P11" i="9"/>
  <c r="M9" i="9"/>
  <c r="Q9" i="9"/>
  <c r="O11" i="9"/>
  <c r="K10" i="8"/>
  <c r="K11" i="8"/>
  <c r="K12" i="8"/>
  <c r="L12" i="8" s="1"/>
  <c r="P12" i="8" s="1"/>
  <c r="J10" i="8"/>
  <c r="J11" i="8"/>
  <c r="J12" i="8"/>
  <c r="I10" i="8"/>
  <c r="I11" i="8"/>
  <c r="I12" i="8"/>
  <c r="H12" i="8"/>
  <c r="H10" i="8"/>
  <c r="H11" i="8"/>
  <c r="G10" i="8"/>
  <c r="G11" i="8"/>
  <c r="G12" i="8"/>
  <c r="H9" i="8"/>
  <c r="I9" i="8"/>
  <c r="J9" i="8"/>
  <c r="K9" i="8"/>
  <c r="G9" i="8"/>
  <c r="C29" i="8"/>
  <c r="C30" i="8" s="1"/>
  <c r="F12" i="8"/>
  <c r="L11" i="8"/>
  <c r="C15" i="8" s="1"/>
  <c r="F11" i="8"/>
  <c r="L10" i="8"/>
  <c r="D14" i="8" s="1"/>
  <c r="F10" i="8"/>
  <c r="F9" i="8"/>
  <c r="G9" i="1"/>
  <c r="K10" i="7"/>
  <c r="K11" i="7"/>
  <c r="K12" i="7"/>
  <c r="J10" i="7"/>
  <c r="J11" i="7"/>
  <c r="J12" i="7"/>
  <c r="I10" i="7"/>
  <c r="I11" i="7"/>
  <c r="L11" i="7" s="1"/>
  <c r="C15" i="7" s="1"/>
  <c r="I12" i="7"/>
  <c r="H10" i="7"/>
  <c r="H11" i="7"/>
  <c r="H12" i="7"/>
  <c r="G10" i="7"/>
  <c r="G11" i="7"/>
  <c r="G12" i="7"/>
  <c r="H9" i="7"/>
  <c r="I9" i="7"/>
  <c r="J9" i="7"/>
  <c r="K9" i="7"/>
  <c r="G9" i="7"/>
  <c r="C29" i="7"/>
  <c r="C30" i="7" s="1"/>
  <c r="L12" i="7"/>
  <c r="P12" i="7" s="1"/>
  <c r="F12" i="7"/>
  <c r="F11" i="7"/>
  <c r="F10" i="7"/>
  <c r="L9" i="7"/>
  <c r="E13" i="7" s="1"/>
  <c r="F9" i="7"/>
  <c r="K10" i="1"/>
  <c r="K11" i="1"/>
  <c r="K12" i="1"/>
  <c r="J10" i="1"/>
  <c r="J11" i="1"/>
  <c r="J12" i="1"/>
  <c r="I10" i="1"/>
  <c r="I11" i="1"/>
  <c r="I12" i="1"/>
  <c r="H10" i="1"/>
  <c r="H11" i="1"/>
  <c r="H12" i="1"/>
  <c r="G10" i="1"/>
  <c r="G11" i="1"/>
  <c r="G12" i="1"/>
  <c r="H9" i="1"/>
  <c r="I9" i="1"/>
  <c r="J9" i="1"/>
  <c r="K9" i="1"/>
  <c r="N12" i="9" l="1"/>
  <c r="N15" i="9" s="1"/>
  <c r="D16" i="9"/>
  <c r="D17" i="9" s="1"/>
  <c r="D18" i="9" s="1"/>
  <c r="D20" i="9" s="1"/>
  <c r="E17" i="9"/>
  <c r="E18" i="9" s="1"/>
  <c r="E20" i="9" s="1"/>
  <c r="N13" i="9"/>
  <c r="N14" i="9" s="1"/>
  <c r="F17" i="9"/>
  <c r="F18" i="9" s="1"/>
  <c r="F20" i="9" s="1"/>
  <c r="P12" i="9"/>
  <c r="P15" i="9" s="1"/>
  <c r="C16" i="9"/>
  <c r="C17" i="9" s="1"/>
  <c r="C18" i="9" s="1"/>
  <c r="Q12" i="9"/>
  <c r="Q15" i="9" s="1"/>
  <c r="M12" i="9"/>
  <c r="M13" i="9" s="1"/>
  <c r="M14" i="9" s="1"/>
  <c r="O13" i="9"/>
  <c r="O14" i="9" s="1"/>
  <c r="O15" i="9"/>
  <c r="M15" i="9"/>
  <c r="C32" i="9"/>
  <c r="M12" i="8"/>
  <c r="Q12" i="8"/>
  <c r="N10" i="8"/>
  <c r="F14" i="8"/>
  <c r="O10" i="8"/>
  <c r="F16" i="8"/>
  <c r="E14" i="8"/>
  <c r="Q10" i="8"/>
  <c r="C16" i="8"/>
  <c r="M10" i="8"/>
  <c r="F15" i="8"/>
  <c r="L9" i="8"/>
  <c r="E13" i="8" s="1"/>
  <c r="F13" i="8"/>
  <c r="N9" i="8"/>
  <c r="C31" i="8"/>
  <c r="P11" i="8"/>
  <c r="D15" i="8"/>
  <c r="O9" i="8"/>
  <c r="P10" i="8"/>
  <c r="M11" i="8"/>
  <c r="Q11" i="8"/>
  <c r="N12" i="8"/>
  <c r="E15" i="8"/>
  <c r="D16" i="8"/>
  <c r="N11" i="8"/>
  <c r="O12" i="8"/>
  <c r="D13" i="8"/>
  <c r="C14" i="8"/>
  <c r="E16" i="8"/>
  <c r="P9" i="8"/>
  <c r="M9" i="8"/>
  <c r="Q9" i="8"/>
  <c r="O11" i="8"/>
  <c r="L10" i="7"/>
  <c r="D16" i="7"/>
  <c r="D14" i="7"/>
  <c r="O10" i="7"/>
  <c r="F14" i="7"/>
  <c r="N12" i="7"/>
  <c r="E14" i="7"/>
  <c r="F15" i="7"/>
  <c r="M12" i="7"/>
  <c r="C16" i="7"/>
  <c r="F16" i="7"/>
  <c r="Q12" i="7"/>
  <c r="N9" i="7"/>
  <c r="C13" i="7"/>
  <c r="O9" i="7"/>
  <c r="F13" i="7"/>
  <c r="C31" i="7"/>
  <c r="M11" i="7"/>
  <c r="Q11" i="7"/>
  <c r="P9" i="7"/>
  <c r="M10" i="7"/>
  <c r="Q10" i="7"/>
  <c r="N11" i="7"/>
  <c r="O12" i="7"/>
  <c r="D13" i="7"/>
  <c r="C14" i="7"/>
  <c r="E16" i="7"/>
  <c r="P11" i="7"/>
  <c r="D15" i="7"/>
  <c r="P10" i="7"/>
  <c r="E15" i="7"/>
  <c r="E17" i="7" s="1"/>
  <c r="E18" i="7" s="1"/>
  <c r="E20" i="7" s="1"/>
  <c r="M9" i="7"/>
  <c r="Q9" i="7"/>
  <c r="N10" i="7"/>
  <c r="O11" i="7"/>
  <c r="C29" i="6"/>
  <c r="C30" i="6" s="1"/>
  <c r="C15" i="6"/>
  <c r="E14" i="6"/>
  <c r="D14" i="6"/>
  <c r="F13" i="6"/>
  <c r="E13" i="6"/>
  <c r="C13" i="6"/>
  <c r="L12" i="6"/>
  <c r="E16" i="6" s="1"/>
  <c r="F12" i="6"/>
  <c r="O11" i="6"/>
  <c r="L11" i="6"/>
  <c r="N11" i="6" s="1"/>
  <c r="F11" i="6"/>
  <c r="F15" i="6" s="1"/>
  <c r="O10" i="6"/>
  <c r="N10" i="6"/>
  <c r="L10" i="6"/>
  <c r="C14" i="6" s="1"/>
  <c r="F10" i="6"/>
  <c r="F14" i="6" s="1"/>
  <c r="Q9" i="6"/>
  <c r="O9" i="6"/>
  <c r="N9" i="6"/>
  <c r="M9" i="6"/>
  <c r="L9" i="6"/>
  <c r="D13" i="6" s="1"/>
  <c r="F9" i="6"/>
  <c r="Q13" i="9" l="1"/>
  <c r="Q14" i="9" s="1"/>
  <c r="P13" i="9"/>
  <c r="P14" i="9" s="1"/>
  <c r="I20" i="9"/>
  <c r="C21" i="9" s="1"/>
  <c r="I22" i="9" s="1"/>
  <c r="C33" i="9"/>
  <c r="D17" i="8"/>
  <c r="D18" i="8" s="1"/>
  <c r="D20" i="8" s="1"/>
  <c r="N15" i="8"/>
  <c r="F17" i="8"/>
  <c r="F18" i="8" s="1"/>
  <c r="F20" i="8" s="1"/>
  <c r="N13" i="8"/>
  <c r="N14" i="8" s="1"/>
  <c r="C13" i="8"/>
  <c r="E17" i="8"/>
  <c r="E18" i="8" s="1"/>
  <c r="E20" i="8" s="1"/>
  <c r="Q15" i="8"/>
  <c r="Q13" i="8"/>
  <c r="Q14" i="8" s="1"/>
  <c r="O13" i="8"/>
  <c r="O14" i="8" s="1"/>
  <c r="O15" i="8"/>
  <c r="M15" i="8"/>
  <c r="M13" i="8"/>
  <c r="M14" i="8" s="1"/>
  <c r="P15" i="8"/>
  <c r="P13" i="8"/>
  <c r="P14" i="8" s="1"/>
  <c r="C17" i="8"/>
  <c r="C18" i="8" s="1"/>
  <c r="C32" i="8"/>
  <c r="F17" i="7"/>
  <c r="F18" i="7" s="1"/>
  <c r="F20" i="7" s="1"/>
  <c r="N15" i="7"/>
  <c r="N13" i="7"/>
  <c r="N14" i="7" s="1"/>
  <c r="O15" i="7"/>
  <c r="C17" i="7"/>
  <c r="C18" i="7" s="1"/>
  <c r="Q15" i="7"/>
  <c r="Q13" i="7"/>
  <c r="Q14" i="7" s="1"/>
  <c r="M15" i="7"/>
  <c r="M13" i="7"/>
  <c r="M14" i="7" s="1"/>
  <c r="D17" i="7"/>
  <c r="D18" i="7" s="1"/>
  <c r="D20" i="7" s="1"/>
  <c r="O13" i="7"/>
  <c r="O14" i="7" s="1"/>
  <c r="P15" i="7"/>
  <c r="P13" i="7"/>
  <c r="P14" i="7" s="1"/>
  <c r="C32" i="7"/>
  <c r="O15" i="6"/>
  <c r="Q15" i="6"/>
  <c r="C31" i="6"/>
  <c r="N13" i="6"/>
  <c r="N14" i="6" s="1"/>
  <c r="P12" i="6"/>
  <c r="F16" i="6"/>
  <c r="F17" i="6" s="1"/>
  <c r="F18" i="6" s="1"/>
  <c r="F20" i="6" s="1"/>
  <c r="P11" i="6"/>
  <c r="Q12" i="6"/>
  <c r="D15" i="6"/>
  <c r="D17" i="6" s="1"/>
  <c r="D18" i="6" s="1"/>
  <c r="D20" i="6" s="1"/>
  <c r="C16" i="6"/>
  <c r="C17" i="6" s="1"/>
  <c r="C18" i="6" s="1"/>
  <c r="M11" i="6"/>
  <c r="D16" i="6"/>
  <c r="M12" i="6"/>
  <c r="N15" i="6"/>
  <c r="P10" i="6"/>
  <c r="Q11" i="6"/>
  <c r="Q13" i="6" s="1"/>
  <c r="Q14" i="6" s="1"/>
  <c r="N12" i="6"/>
  <c r="E15" i="6"/>
  <c r="E17" i="6" s="1"/>
  <c r="E18" i="6" s="1"/>
  <c r="E20" i="6" s="1"/>
  <c r="P9" i="6"/>
  <c r="M10" i="6"/>
  <c r="M15" i="6" s="1"/>
  <c r="Q10" i="6"/>
  <c r="O12" i="6"/>
  <c r="O13" i="6" s="1"/>
  <c r="O14" i="6" s="1"/>
  <c r="L10" i="2"/>
  <c r="E14" i="2" s="1"/>
  <c r="L11" i="2"/>
  <c r="F15" i="2" s="1"/>
  <c r="L12" i="2"/>
  <c r="N12" i="2" s="1"/>
  <c r="L9" i="2"/>
  <c r="C13" i="2" s="1"/>
  <c r="L10" i="5"/>
  <c r="L11" i="5"/>
  <c r="E15" i="5" s="1"/>
  <c r="L12" i="5"/>
  <c r="L9" i="5"/>
  <c r="M9" i="5"/>
  <c r="C29" i="5"/>
  <c r="C30" i="5" s="1"/>
  <c r="C29" i="2"/>
  <c r="C30" i="2" s="1"/>
  <c r="D16" i="5"/>
  <c r="C13" i="5"/>
  <c r="N12" i="5"/>
  <c r="C16" i="5"/>
  <c r="F12" i="5"/>
  <c r="Q11" i="5"/>
  <c r="O11" i="5"/>
  <c r="M11" i="5"/>
  <c r="F11" i="5"/>
  <c r="F15" i="5" s="1"/>
  <c r="E14" i="5"/>
  <c r="F10" i="5"/>
  <c r="Q9" i="5"/>
  <c r="O9" i="5"/>
  <c r="N9" i="5"/>
  <c r="F9" i="5"/>
  <c r="F13" i="5" s="1"/>
  <c r="F12" i="2"/>
  <c r="M11" i="2"/>
  <c r="F11" i="2"/>
  <c r="F10" i="2"/>
  <c r="F9" i="2"/>
  <c r="C29" i="4"/>
  <c r="C30" i="4" s="1"/>
  <c r="L12" i="4"/>
  <c r="C16" i="4" s="1"/>
  <c r="F12" i="4"/>
  <c r="Q11" i="4"/>
  <c r="L11" i="4"/>
  <c r="D15" i="4" s="1"/>
  <c r="F11" i="4"/>
  <c r="L10" i="4"/>
  <c r="E14" i="4" s="1"/>
  <c r="F10" i="4"/>
  <c r="L9" i="4"/>
  <c r="N9" i="4" s="1"/>
  <c r="F9" i="4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28" i="1"/>
  <c r="C30" i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29" i="1"/>
  <c r="L9" i="1"/>
  <c r="E13" i="1" s="1"/>
  <c r="L10" i="1"/>
  <c r="D14" i="1" s="1"/>
  <c r="L11" i="1"/>
  <c r="C15" i="1" s="1"/>
  <c r="L12" i="1"/>
  <c r="F16" i="1" s="1"/>
  <c r="F9" i="1"/>
  <c r="F12" i="1"/>
  <c r="F11" i="1"/>
  <c r="F10" i="1"/>
  <c r="E22" i="9" l="1"/>
  <c r="F22" i="9"/>
  <c r="C34" i="9"/>
  <c r="C33" i="8"/>
  <c r="I20" i="8"/>
  <c r="C33" i="7"/>
  <c r="I20" i="7"/>
  <c r="M9" i="1"/>
  <c r="Q9" i="1"/>
  <c r="N10" i="1"/>
  <c r="P12" i="1"/>
  <c r="Q11" i="1"/>
  <c r="C14" i="1"/>
  <c r="E16" i="1"/>
  <c r="F14" i="1"/>
  <c r="M10" i="1"/>
  <c r="O12" i="1"/>
  <c r="P11" i="1"/>
  <c r="Q10" i="1"/>
  <c r="D16" i="1"/>
  <c r="E15" i="1"/>
  <c r="F15" i="1"/>
  <c r="M12" i="1"/>
  <c r="N12" i="1"/>
  <c r="O11" i="1"/>
  <c r="P10" i="1"/>
  <c r="C16" i="1"/>
  <c r="D15" i="1"/>
  <c r="E14" i="1"/>
  <c r="M11" i="1"/>
  <c r="N11" i="1"/>
  <c r="O10" i="1"/>
  <c r="Q12" i="1"/>
  <c r="F13" i="1"/>
  <c r="P9" i="1"/>
  <c r="C13" i="1"/>
  <c r="D13" i="1"/>
  <c r="N9" i="1"/>
  <c r="O9" i="1"/>
  <c r="P15" i="6"/>
  <c r="I20" i="6" s="1"/>
  <c r="P13" i="6"/>
  <c r="P14" i="6" s="1"/>
  <c r="M13" i="6"/>
  <c r="M14" i="6" s="1"/>
  <c r="C32" i="6"/>
  <c r="D16" i="2"/>
  <c r="E16" i="2"/>
  <c r="F16" i="2"/>
  <c r="O12" i="2"/>
  <c r="O11" i="2"/>
  <c r="N11" i="2"/>
  <c r="E15" i="2"/>
  <c r="D15" i="2"/>
  <c r="Q11" i="2"/>
  <c r="N9" i="2"/>
  <c r="O9" i="2"/>
  <c r="F13" i="2"/>
  <c r="C16" i="2"/>
  <c r="D15" i="5"/>
  <c r="F16" i="5"/>
  <c r="F15" i="4"/>
  <c r="M11" i="4"/>
  <c r="O9" i="4"/>
  <c r="C13" i="4"/>
  <c r="F13" i="4"/>
  <c r="Q9" i="4"/>
  <c r="F16" i="4"/>
  <c r="E15" i="4"/>
  <c r="D16" i="4"/>
  <c r="M9" i="4"/>
  <c r="O11" i="4"/>
  <c r="N12" i="4"/>
  <c r="C31" i="5"/>
  <c r="C31" i="2"/>
  <c r="P9" i="5"/>
  <c r="M10" i="5"/>
  <c r="M15" i="5" s="1"/>
  <c r="Q10" i="5"/>
  <c r="N11" i="5"/>
  <c r="O12" i="5"/>
  <c r="D13" i="5"/>
  <c r="C14" i="5"/>
  <c r="E16" i="5"/>
  <c r="N10" i="5"/>
  <c r="N15" i="5" s="1"/>
  <c r="P12" i="5"/>
  <c r="E13" i="5"/>
  <c r="D14" i="5"/>
  <c r="C15" i="5"/>
  <c r="P10" i="5"/>
  <c r="F14" i="5"/>
  <c r="O10" i="5"/>
  <c r="P11" i="5"/>
  <c r="M12" i="5"/>
  <c r="Q12" i="5"/>
  <c r="Q15" i="5" s="1"/>
  <c r="F14" i="2"/>
  <c r="M10" i="2"/>
  <c r="Q10" i="2"/>
  <c r="D13" i="2"/>
  <c r="C14" i="2"/>
  <c r="M9" i="2"/>
  <c r="Q9" i="2"/>
  <c r="N10" i="2"/>
  <c r="P12" i="2"/>
  <c r="E13" i="2"/>
  <c r="D14" i="2"/>
  <c r="C15" i="2"/>
  <c r="P10" i="2"/>
  <c r="P9" i="2"/>
  <c r="O10" i="2"/>
  <c r="P11" i="2"/>
  <c r="M12" i="2"/>
  <c r="Q12" i="2"/>
  <c r="C31" i="4"/>
  <c r="F14" i="4"/>
  <c r="P9" i="4"/>
  <c r="M10" i="4"/>
  <c r="Q10" i="4"/>
  <c r="N11" i="4"/>
  <c r="O12" i="4"/>
  <c r="D13" i="4"/>
  <c r="C14" i="4"/>
  <c r="E16" i="4"/>
  <c r="P10" i="4"/>
  <c r="N10" i="4"/>
  <c r="P12" i="4"/>
  <c r="E13" i="4"/>
  <c r="D14" i="4"/>
  <c r="C15" i="4"/>
  <c r="O10" i="4"/>
  <c r="P11" i="4"/>
  <c r="M12" i="4"/>
  <c r="Q12" i="4"/>
  <c r="C35" i="9" l="1"/>
  <c r="C21" i="8"/>
  <c r="C34" i="8"/>
  <c r="C21" i="7"/>
  <c r="C34" i="7"/>
  <c r="Q15" i="1"/>
  <c r="F17" i="1"/>
  <c r="F18" i="1" s="1"/>
  <c r="F20" i="1" s="1"/>
  <c r="E17" i="1"/>
  <c r="E18" i="1" s="1"/>
  <c r="E20" i="1" s="1"/>
  <c r="M13" i="1"/>
  <c r="M14" i="1" s="1"/>
  <c r="Q13" i="1"/>
  <c r="Q14" i="1" s="1"/>
  <c r="D17" i="1"/>
  <c r="D18" i="1" s="1"/>
  <c r="D20" i="1" s="1"/>
  <c r="M15" i="1"/>
  <c r="C17" i="1"/>
  <c r="C18" i="1" s="1"/>
  <c r="P15" i="1"/>
  <c r="P13" i="1"/>
  <c r="P14" i="1" s="1"/>
  <c r="O13" i="1"/>
  <c r="O14" i="1" s="1"/>
  <c r="O15" i="1"/>
  <c r="N13" i="1"/>
  <c r="N14" i="1" s="1"/>
  <c r="N15" i="1"/>
  <c r="I22" i="6"/>
  <c r="C21" i="6"/>
  <c r="C33" i="6"/>
  <c r="O15" i="2"/>
  <c r="E17" i="2"/>
  <c r="E18" i="2" s="1"/>
  <c r="E20" i="2" s="1"/>
  <c r="N13" i="2"/>
  <c r="N14" i="2" s="1"/>
  <c r="F17" i="2"/>
  <c r="F18" i="2" s="1"/>
  <c r="F20" i="2" s="1"/>
  <c r="C17" i="2"/>
  <c r="C18" i="2" s="1"/>
  <c r="F17" i="5"/>
  <c r="F18" i="5" s="1"/>
  <c r="F20" i="5" s="1"/>
  <c r="F17" i="4"/>
  <c r="F18" i="4" s="1"/>
  <c r="F20" i="4" s="1"/>
  <c r="C17" i="4"/>
  <c r="C18" i="4" s="1"/>
  <c r="Q13" i="4"/>
  <c r="Q14" i="4" s="1"/>
  <c r="O15" i="5"/>
  <c r="C17" i="5"/>
  <c r="C18" i="5" s="1"/>
  <c r="E17" i="4"/>
  <c r="E18" i="4" s="1"/>
  <c r="E20" i="4" s="1"/>
  <c r="O15" i="4"/>
  <c r="N15" i="4"/>
  <c r="D17" i="4"/>
  <c r="D18" i="4" s="1"/>
  <c r="D20" i="4" s="1"/>
  <c r="M13" i="4"/>
  <c r="M14" i="4" s="1"/>
  <c r="C32" i="5"/>
  <c r="C32" i="2"/>
  <c r="O13" i="5"/>
  <c r="O14" i="5" s="1"/>
  <c r="P13" i="5"/>
  <c r="P14" i="5" s="1"/>
  <c r="P15" i="5"/>
  <c r="E17" i="5"/>
  <c r="E18" i="5" s="1"/>
  <c r="E20" i="5" s="1"/>
  <c r="Q13" i="5"/>
  <c r="Q14" i="5" s="1"/>
  <c r="N13" i="5"/>
  <c r="N14" i="5" s="1"/>
  <c r="D17" i="5"/>
  <c r="D18" i="5" s="1"/>
  <c r="D20" i="5" s="1"/>
  <c r="M13" i="5"/>
  <c r="M14" i="5" s="1"/>
  <c r="M15" i="2"/>
  <c r="M13" i="2"/>
  <c r="M14" i="2" s="1"/>
  <c r="D17" i="2"/>
  <c r="D18" i="2" s="1"/>
  <c r="D20" i="2" s="1"/>
  <c r="N15" i="2"/>
  <c r="P13" i="2"/>
  <c r="P14" i="2" s="1"/>
  <c r="P15" i="2"/>
  <c r="O13" i="2"/>
  <c r="O14" i="2" s="1"/>
  <c r="Q13" i="2"/>
  <c r="Q14" i="2" s="1"/>
  <c r="Q15" i="2"/>
  <c r="C32" i="4"/>
  <c r="N13" i="4"/>
  <c r="N14" i="4" s="1"/>
  <c r="P13" i="4"/>
  <c r="P14" i="4" s="1"/>
  <c r="P15" i="4"/>
  <c r="O13" i="4"/>
  <c r="O14" i="4" s="1"/>
  <c r="Q15" i="4"/>
  <c r="M15" i="4"/>
  <c r="C36" i="9" l="1"/>
  <c r="E22" i="8"/>
  <c r="C35" i="8"/>
  <c r="I22" i="8"/>
  <c r="C35" i="7"/>
  <c r="I22" i="7"/>
  <c r="I20" i="1"/>
  <c r="C21" i="1" s="1"/>
  <c r="C34" i="6"/>
  <c r="D22" i="6"/>
  <c r="E22" i="6"/>
  <c r="F22" i="6"/>
  <c r="I20" i="5"/>
  <c r="C21" i="5" s="1"/>
  <c r="F22" i="5" s="1"/>
  <c r="C33" i="5"/>
  <c r="C33" i="2"/>
  <c r="I20" i="2"/>
  <c r="C33" i="4"/>
  <c r="I20" i="4"/>
  <c r="C37" i="9" l="1"/>
  <c r="C36" i="8"/>
  <c r="C36" i="7"/>
  <c r="I22" i="1"/>
  <c r="C35" i="6"/>
  <c r="C34" i="5"/>
  <c r="C34" i="2"/>
  <c r="I22" i="5"/>
  <c r="D22" i="5"/>
  <c r="E22" i="5"/>
  <c r="C21" i="2"/>
  <c r="C34" i="4"/>
  <c r="C21" i="4"/>
  <c r="C38" i="9" l="1"/>
  <c r="C37" i="8"/>
  <c r="C37" i="7"/>
  <c r="C36" i="6"/>
  <c r="C35" i="5"/>
  <c r="C35" i="2"/>
  <c r="E22" i="2"/>
  <c r="F22" i="2"/>
  <c r="D22" i="2"/>
  <c r="I22" i="2"/>
  <c r="C35" i="4"/>
  <c r="F22" i="4"/>
  <c r="D22" i="4"/>
  <c r="E22" i="4"/>
  <c r="I22" i="4"/>
  <c r="C39" i="9" l="1"/>
  <c r="C38" i="8"/>
  <c r="C38" i="7"/>
  <c r="C37" i="6"/>
  <c r="C36" i="5"/>
  <c r="C36" i="2"/>
  <c r="C36" i="4"/>
  <c r="C40" i="9" l="1"/>
  <c r="C39" i="8"/>
  <c r="C39" i="7"/>
  <c r="C38" i="6"/>
  <c r="C37" i="5"/>
  <c r="C37" i="2"/>
  <c r="C37" i="4"/>
  <c r="C41" i="9" l="1"/>
  <c r="C40" i="8"/>
  <c r="C40" i="7"/>
  <c r="C39" i="6"/>
  <c r="C38" i="5"/>
  <c r="C38" i="2"/>
  <c r="C38" i="4"/>
  <c r="C42" i="9" l="1"/>
  <c r="C41" i="8"/>
  <c r="C41" i="7"/>
  <c r="C40" i="6"/>
  <c r="C39" i="5"/>
  <c r="C39" i="2"/>
  <c r="C39" i="4"/>
  <c r="C43" i="9" l="1"/>
  <c r="C42" i="8"/>
  <c r="C42" i="7"/>
  <c r="C41" i="6"/>
  <c r="C40" i="5"/>
  <c r="C40" i="2"/>
  <c r="C40" i="4"/>
  <c r="C44" i="9" l="1"/>
  <c r="C43" i="8"/>
  <c r="C43" i="7"/>
  <c r="C42" i="6"/>
  <c r="C41" i="5"/>
  <c r="C41" i="2"/>
  <c r="C41" i="4"/>
  <c r="C45" i="9" l="1"/>
  <c r="C44" i="8"/>
  <c r="C44" i="7"/>
  <c r="C43" i="6"/>
  <c r="C42" i="5"/>
  <c r="C42" i="2"/>
  <c r="C42" i="4"/>
  <c r="C46" i="9" l="1"/>
  <c r="C45" i="8"/>
  <c r="C45" i="7"/>
  <c r="C44" i="6"/>
  <c r="C43" i="5"/>
  <c r="C43" i="2"/>
  <c r="C43" i="4"/>
  <c r="C47" i="9" l="1"/>
  <c r="C46" i="8"/>
  <c r="C46" i="7"/>
  <c r="C45" i="6"/>
  <c r="C44" i="5"/>
  <c r="C44" i="2"/>
  <c r="C44" i="4"/>
  <c r="D47" i="9" l="1"/>
  <c r="E47" i="9" s="1"/>
  <c r="D28" i="9"/>
  <c r="E28" i="9" s="1"/>
  <c r="D29" i="9"/>
  <c r="E29" i="9" s="1"/>
  <c r="D30" i="9"/>
  <c r="E30" i="9" s="1"/>
  <c r="D31" i="9"/>
  <c r="E31" i="9" s="1"/>
  <c r="D32" i="9"/>
  <c r="E32" i="9" s="1"/>
  <c r="D33" i="9"/>
  <c r="E33" i="9" s="1"/>
  <c r="D34" i="9"/>
  <c r="E34" i="9" s="1"/>
  <c r="D35" i="9"/>
  <c r="E35" i="9" s="1"/>
  <c r="D36" i="9"/>
  <c r="E36" i="9" s="1"/>
  <c r="D37" i="9"/>
  <c r="E37" i="9" s="1"/>
  <c r="D38" i="9"/>
  <c r="E38" i="9" s="1"/>
  <c r="D39" i="9"/>
  <c r="E39" i="9" s="1"/>
  <c r="D40" i="9"/>
  <c r="E40" i="9" s="1"/>
  <c r="D41" i="9"/>
  <c r="E41" i="9" s="1"/>
  <c r="D42" i="9"/>
  <c r="E42" i="9" s="1"/>
  <c r="D43" i="9"/>
  <c r="E43" i="9" s="1"/>
  <c r="D44" i="9"/>
  <c r="E44" i="9" s="1"/>
  <c r="D45" i="9"/>
  <c r="E45" i="9" s="1"/>
  <c r="D46" i="9"/>
  <c r="E46" i="9" s="1"/>
  <c r="C47" i="8"/>
  <c r="C47" i="7"/>
  <c r="C46" i="6"/>
  <c r="C45" i="5"/>
  <c r="C45" i="2"/>
  <c r="C45" i="4"/>
  <c r="D29" i="8" l="1"/>
  <c r="E29" i="8" s="1"/>
  <c r="D47" i="8"/>
  <c r="E47" i="8" s="1"/>
  <c r="D28" i="8"/>
  <c r="E28" i="8" s="1"/>
  <c r="D30" i="8"/>
  <c r="E30" i="8" s="1"/>
  <c r="D31" i="8"/>
  <c r="E31" i="8" s="1"/>
  <c r="D32" i="8"/>
  <c r="E32" i="8" s="1"/>
  <c r="D33" i="8"/>
  <c r="E33" i="8" s="1"/>
  <c r="D34" i="8"/>
  <c r="E34" i="8" s="1"/>
  <c r="D35" i="8"/>
  <c r="E35" i="8" s="1"/>
  <c r="D36" i="8"/>
  <c r="E36" i="8" s="1"/>
  <c r="D37" i="8"/>
  <c r="E37" i="8" s="1"/>
  <c r="D38" i="8"/>
  <c r="E38" i="8" s="1"/>
  <c r="D39" i="8"/>
  <c r="E39" i="8" s="1"/>
  <c r="D40" i="8"/>
  <c r="E40" i="8" s="1"/>
  <c r="D41" i="8"/>
  <c r="E41" i="8" s="1"/>
  <c r="D42" i="8"/>
  <c r="E42" i="8" s="1"/>
  <c r="D43" i="8"/>
  <c r="E43" i="8" s="1"/>
  <c r="D44" i="8"/>
  <c r="E44" i="8" s="1"/>
  <c r="D45" i="8"/>
  <c r="E45" i="8" s="1"/>
  <c r="D46" i="8"/>
  <c r="E46" i="8" s="1"/>
  <c r="D28" i="7"/>
  <c r="E28" i="7" s="1"/>
  <c r="D47" i="7"/>
  <c r="E47" i="7" s="1"/>
  <c r="D29" i="7"/>
  <c r="E29" i="7" s="1"/>
  <c r="D30" i="7"/>
  <c r="E30" i="7" s="1"/>
  <c r="D31" i="7"/>
  <c r="E31" i="7" s="1"/>
  <c r="D32" i="7"/>
  <c r="E32" i="7" s="1"/>
  <c r="D33" i="7"/>
  <c r="E33" i="7" s="1"/>
  <c r="D34" i="7"/>
  <c r="E34" i="7" s="1"/>
  <c r="D35" i="7"/>
  <c r="E35" i="7" s="1"/>
  <c r="D36" i="7"/>
  <c r="E36" i="7" s="1"/>
  <c r="D37" i="7"/>
  <c r="E37" i="7" s="1"/>
  <c r="D38" i="7"/>
  <c r="E38" i="7" s="1"/>
  <c r="D39" i="7"/>
  <c r="E39" i="7" s="1"/>
  <c r="D40" i="7"/>
  <c r="E40" i="7" s="1"/>
  <c r="D41" i="7"/>
  <c r="E41" i="7" s="1"/>
  <c r="D42" i="7"/>
  <c r="E42" i="7" s="1"/>
  <c r="D43" i="7"/>
  <c r="E43" i="7" s="1"/>
  <c r="D44" i="7"/>
  <c r="E44" i="7" s="1"/>
  <c r="D45" i="7"/>
  <c r="E45" i="7" s="1"/>
  <c r="D46" i="7"/>
  <c r="E46" i="7" s="1"/>
  <c r="C47" i="6"/>
  <c r="C46" i="5"/>
  <c r="C46" i="2"/>
  <c r="C46" i="4"/>
  <c r="D47" i="6" l="1"/>
  <c r="E47" i="6" s="1"/>
  <c r="D28" i="6"/>
  <c r="E28" i="6" s="1"/>
  <c r="D29" i="6"/>
  <c r="E29" i="6" s="1"/>
  <c r="D30" i="6"/>
  <c r="E30" i="6" s="1"/>
  <c r="D31" i="6"/>
  <c r="E31" i="6" s="1"/>
  <c r="D32" i="6"/>
  <c r="E32" i="6" s="1"/>
  <c r="D33" i="6"/>
  <c r="E33" i="6" s="1"/>
  <c r="D34" i="6"/>
  <c r="E34" i="6" s="1"/>
  <c r="D35" i="6"/>
  <c r="E35" i="6" s="1"/>
  <c r="D36" i="6"/>
  <c r="E36" i="6" s="1"/>
  <c r="D37" i="6"/>
  <c r="E37" i="6" s="1"/>
  <c r="D38" i="6"/>
  <c r="E38" i="6" s="1"/>
  <c r="D39" i="6"/>
  <c r="E39" i="6" s="1"/>
  <c r="D40" i="6"/>
  <c r="E40" i="6" s="1"/>
  <c r="D41" i="6"/>
  <c r="E41" i="6" s="1"/>
  <c r="D42" i="6"/>
  <c r="E42" i="6" s="1"/>
  <c r="D43" i="6"/>
  <c r="E43" i="6" s="1"/>
  <c r="D44" i="6"/>
  <c r="E44" i="6" s="1"/>
  <c r="D45" i="6"/>
  <c r="E45" i="6" s="1"/>
  <c r="D46" i="6"/>
  <c r="E46" i="6" s="1"/>
  <c r="C47" i="5"/>
  <c r="D46" i="5" s="1"/>
  <c r="E46" i="5" s="1"/>
  <c r="C47" i="2"/>
  <c r="C47" i="4"/>
  <c r="D28" i="5" l="1"/>
  <c r="E28" i="5" s="1"/>
  <c r="D47" i="5"/>
  <c r="E47" i="5" s="1"/>
  <c r="D29" i="5"/>
  <c r="E29" i="5" s="1"/>
  <c r="D30" i="5"/>
  <c r="E30" i="5" s="1"/>
  <c r="D31" i="5"/>
  <c r="E31" i="5" s="1"/>
  <c r="D32" i="5"/>
  <c r="E32" i="5" s="1"/>
  <c r="D33" i="5"/>
  <c r="E33" i="5" s="1"/>
  <c r="D34" i="5"/>
  <c r="E34" i="5" s="1"/>
  <c r="D35" i="5"/>
  <c r="E35" i="5" s="1"/>
  <c r="D36" i="5"/>
  <c r="E36" i="5" s="1"/>
  <c r="D37" i="5"/>
  <c r="E37" i="5" s="1"/>
  <c r="D38" i="5"/>
  <c r="E38" i="5" s="1"/>
  <c r="D39" i="5"/>
  <c r="E39" i="5" s="1"/>
  <c r="D40" i="5"/>
  <c r="E40" i="5" s="1"/>
  <c r="D41" i="5"/>
  <c r="E41" i="5" s="1"/>
  <c r="D42" i="5"/>
  <c r="E42" i="5" s="1"/>
  <c r="D43" i="5"/>
  <c r="E43" i="5" s="1"/>
  <c r="D44" i="5"/>
  <c r="E44" i="5" s="1"/>
  <c r="D45" i="5"/>
  <c r="E45" i="5" s="1"/>
  <c r="D47" i="2"/>
  <c r="E4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29" i="4"/>
  <c r="E29" i="4" s="1"/>
  <c r="D47" i="4"/>
  <c r="E47" i="4" s="1"/>
  <c r="D28" i="4"/>
  <c r="E28" i="4" s="1"/>
  <c r="D30" i="4"/>
  <c r="E30" i="4" s="1"/>
  <c r="D31" i="4"/>
  <c r="E31" i="4" s="1"/>
  <c r="D32" i="4"/>
  <c r="E32" i="4" s="1"/>
  <c r="D33" i="4"/>
  <c r="E33" i="4" s="1"/>
  <c r="D34" i="4"/>
  <c r="E34" i="4" s="1"/>
  <c r="D35" i="4"/>
  <c r="E35" i="4" s="1"/>
  <c r="D36" i="4"/>
  <c r="E36" i="4" s="1"/>
  <c r="D37" i="4"/>
  <c r="E37" i="4" s="1"/>
  <c r="D38" i="4"/>
  <c r="E38" i="4" s="1"/>
  <c r="D39" i="4"/>
  <c r="E39" i="4" s="1"/>
  <c r="D40" i="4"/>
  <c r="E40" i="4" s="1"/>
  <c r="D41" i="4"/>
  <c r="E41" i="4" s="1"/>
  <c r="D42" i="4"/>
  <c r="E42" i="4" s="1"/>
  <c r="D43" i="4"/>
  <c r="E43" i="4" s="1"/>
  <c r="D44" i="4"/>
  <c r="E44" i="4" s="1"/>
  <c r="D45" i="4"/>
  <c r="E45" i="4" s="1"/>
  <c r="D46" i="4"/>
  <c r="E46" i="4" s="1"/>
</calcChain>
</file>

<file path=xl/sharedStrings.xml><?xml version="1.0" encoding="utf-8"?>
<sst xmlns="http://schemas.openxmlformats.org/spreadsheetml/2006/main" count="364" uniqueCount="80">
  <si>
    <t>t [s]</t>
  </si>
  <si>
    <t xml:space="preserve">	10.77522</t>
  </si>
  <si>
    <t xml:space="preserve">	11.16677</t>
  </si>
  <si>
    <t xml:space="preserve">	12.32315</t>
  </si>
  <si>
    <t xml:space="preserve">	10.98670</t>
  </si>
  <si>
    <t xml:space="preserve">	0.11945</t>
  </si>
  <si>
    <t xml:space="preserve">	0.11939</t>
  </si>
  <si>
    <t xml:space="preserve">	0.12019</t>
  </si>
  <si>
    <t xml:space="preserve">	0.11934</t>
  </si>
  <si>
    <t xml:space="preserve">	0.11869</t>
  </si>
  <si>
    <t xml:space="preserve">	0.10767</t>
  </si>
  <si>
    <t xml:space="preserve">	0.10781</t>
  </si>
  <si>
    <t xml:space="preserve">	0.10888</t>
  </si>
  <si>
    <t xml:space="preserve">	0.10777</t>
  </si>
  <si>
    <t xml:space="preserve">	0.10814</t>
  </si>
  <si>
    <t xml:space="preserve">	305.69885</t>
  </si>
  <si>
    <t xml:space="preserve">	140.89963</t>
  </si>
  <si>
    <t xml:space="preserve">	244.91901</t>
  </si>
  <si>
    <t xml:space="preserve">	157.25523</t>
  </si>
  <si>
    <t xml:space="preserve">	192.46556</t>
  </si>
  <si>
    <t xml:space="preserve">	12.67200</t>
  </si>
  <si>
    <t xml:space="preserve">	11.42567</t>
  </si>
  <si>
    <t xml:space="preserve">	12.68652</t>
  </si>
  <si>
    <t xml:space="preserve">	11.33610</t>
  </si>
  <si>
    <t xml:space="preserve">	0.10882</t>
  </si>
  <si>
    <t xml:space="preserve">	0.11068</t>
  </si>
  <si>
    <t xml:space="preserve">	0.11179</t>
  </si>
  <si>
    <t xml:space="preserve">	0.10846</t>
  </si>
  <si>
    <t xml:space="preserve">	0.11072</t>
  </si>
  <si>
    <t xml:space="preserve">	0.12277</t>
  </si>
  <si>
    <t xml:space="preserve">	0.12373</t>
  </si>
  <si>
    <t xml:space="preserve">	0.12394</t>
  </si>
  <si>
    <t xml:space="preserve">	0.11999</t>
  </si>
  <si>
    <t xml:space="preserve">	0.12307</t>
  </si>
  <si>
    <t>I</t>
  </si>
  <si>
    <t>A</t>
  </si>
  <si>
    <t>B</t>
  </si>
  <si>
    <t>AB</t>
  </si>
  <si>
    <t>k_max [s] (A)</t>
  </si>
  <si>
    <t>t [s] (B)</t>
  </si>
  <si>
    <t>0.2 (-1)</t>
  </si>
  <si>
    <t>4 (1)</t>
  </si>
  <si>
    <t>5 (-1)</t>
  </si>
  <si>
    <t>25 (1)</t>
  </si>
  <si>
    <t>y1</t>
  </si>
  <si>
    <t>y2</t>
  </si>
  <si>
    <t>y3</t>
  </si>
  <si>
    <t>y4</t>
  </si>
  <si>
    <t>y5</t>
  </si>
  <si>
    <t>ym</t>
  </si>
  <si>
    <t>residuals</t>
  </si>
  <si>
    <t>err1</t>
  </si>
  <si>
    <t>err2</t>
  </si>
  <si>
    <t>err3</t>
  </si>
  <si>
    <t>err4</t>
  </si>
  <si>
    <t>err5</t>
  </si>
  <si>
    <t>sum</t>
  </si>
  <si>
    <t>mean (qi)</t>
  </si>
  <si>
    <t>&lt;- sum</t>
  </si>
  <si>
    <t>&lt;- mean</t>
  </si>
  <si>
    <t>&lt;- SSQ</t>
  </si>
  <si>
    <t>SST-&gt;</t>
  </si>
  <si>
    <t>variation</t>
  </si>
  <si>
    <t>4*5*qi^2</t>
  </si>
  <si>
    <t>SSE --&gt;</t>
  </si>
  <si>
    <t>i</t>
  </si>
  <si>
    <t>quantile</t>
  </si>
  <si>
    <t>normal Q</t>
  </si>
  <si>
    <t>k_max [s] A</t>
  </si>
  <si>
    <t>t [s] B</t>
  </si>
  <si>
    <t>(-1)5</t>
  </si>
  <si>
    <t>(1)25</t>
  </si>
  <si>
    <t>0.2(-1)</t>
  </si>
  <si>
    <t>4(1)</t>
  </si>
  <si>
    <t>k_mean [s] (A)</t>
  </si>
  <si>
    <t>0.1 (-1)</t>
  </si>
  <si>
    <t>2 (1)</t>
  </si>
  <si>
    <t>k_mean [s] A</t>
  </si>
  <si>
    <t>0.1(-1)</t>
  </si>
  <si>
    <t>2(1)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</si>
</sst>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/>
    <xf numFmtId="0" fontId="1" fillId="0" borderId="2" xfId="0" applyFont="1" applyFill="1" applyBorder="1"/>
    <xf numFmtId="0" fontId="0" fillId="0" borderId="2" xfId="0" applyBorder="1"/>
    <xf numFmtId="0" fontId="0" fillId="0" borderId="1" xfId="0" applyFill="1" applyBorder="1"/>
    <xf numFmtId="0" fontId="0" fillId="0" borderId="3" xfId="0" applyFont="1" applyBorder="1"/>
    <xf numFmtId="10" fontId="1" fillId="0" borderId="1" xfId="0" applyNumberFormat="1" applyFont="1" applyBorder="1"/>
    <xf numFmtId="0" fontId="0" fillId="0" borderId="0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>
                <a:effectLst/>
              </a:rPr>
              <a:t>Normal </a:t>
            </a:r>
            <a:r>
              <a:rPr lang="it-IT"/>
              <a:t>QQ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 uniform end-to-end delay'!$E$28:$E$47</c:f>
              <c:numCache>
                <c:formatCode>General</c:formatCode>
                <c:ptCount val="20"/>
                <c:pt idx="0">
                  <c:v>-1.9599639845400538</c:v>
                </c:pt>
                <c:pt idx="1">
                  <c:v>-1.4395314709384572</c:v>
                </c:pt>
                <c:pt idx="2">
                  <c:v>-1.1503493803760083</c:v>
                </c:pt>
                <c:pt idx="3">
                  <c:v>-0.93458929107347943</c:v>
                </c:pt>
                <c:pt idx="4">
                  <c:v>-0.75541502636046909</c:v>
                </c:pt>
                <c:pt idx="5">
                  <c:v>-0.59776012604247841</c:v>
                </c:pt>
                <c:pt idx="6">
                  <c:v>-0.45376219016987951</c:v>
                </c:pt>
                <c:pt idx="7">
                  <c:v>-0.3186393639643752</c:v>
                </c:pt>
                <c:pt idx="8">
                  <c:v>-0.18911842627279254</c:v>
                </c:pt>
                <c:pt idx="9">
                  <c:v>-6.2706777943213846E-2</c:v>
                </c:pt>
                <c:pt idx="10">
                  <c:v>6.2706777943213846E-2</c:v>
                </c:pt>
                <c:pt idx="11">
                  <c:v>0.18911842627279243</c:v>
                </c:pt>
                <c:pt idx="12">
                  <c:v>0.3186393639643752</c:v>
                </c:pt>
                <c:pt idx="13">
                  <c:v>0.45376219016987968</c:v>
                </c:pt>
                <c:pt idx="14">
                  <c:v>0.59776012604247841</c:v>
                </c:pt>
                <c:pt idx="15">
                  <c:v>0.75541502636046909</c:v>
                </c:pt>
                <c:pt idx="16">
                  <c:v>0.9345892910734801</c:v>
                </c:pt>
                <c:pt idx="17">
                  <c:v>1.1503493803760083</c:v>
                </c:pt>
                <c:pt idx="18">
                  <c:v>1.4395314709384563</c:v>
                </c:pt>
                <c:pt idx="19">
                  <c:v>1.9599639845400536</c:v>
                </c:pt>
              </c:numCache>
            </c:numRef>
          </c:xVal>
          <c:yVal>
            <c:numRef>
              <c:f>'k uniform end-to-end delay'!$F$28:$F$47</c:f>
              <c:numCache>
                <c:formatCode>General</c:formatCode>
                <c:ptCount val="20"/>
                <c:pt idx="0">
                  <c:v>-44.762949999999989</c:v>
                </c:pt>
                <c:pt idx="1">
                  <c:v>-26.146406999999982</c:v>
                </c:pt>
                <c:pt idx="2">
                  <c:v>-22.52185399999999</c:v>
                </c:pt>
                <c:pt idx="3">
                  <c:v>-10.017590999999982</c:v>
                </c:pt>
                <c:pt idx="4">
                  <c:v>-0.75270800000000015</c:v>
                </c:pt>
                <c:pt idx="5">
                  <c:v>-0.54122799999999849</c:v>
                </c:pt>
                <c:pt idx="6">
                  <c:v>-0.36115799999999965</c:v>
                </c:pt>
                <c:pt idx="7">
                  <c:v>-7.2200000000000042E-4</c:v>
                </c:pt>
                <c:pt idx="8">
                  <c:v>-3.8400000000000933E-4</c:v>
                </c:pt>
                <c:pt idx="9">
                  <c:v>-2.8400000000000647E-4</c:v>
                </c:pt>
                <c:pt idx="10">
                  <c:v>-2.440000000000081E-4</c:v>
                </c:pt>
                <c:pt idx="11">
                  <c:v>-7.2000000000002617E-5</c:v>
                </c:pt>
                <c:pt idx="12">
                  <c:v>-2.2000000000008124E-5</c:v>
                </c:pt>
                <c:pt idx="13">
                  <c:v>3.799999999999637E-5</c:v>
                </c:pt>
                <c:pt idx="14">
                  <c:v>8.5999999999988863E-5</c:v>
                </c:pt>
                <c:pt idx="15">
                  <c:v>7.7800000000000091E-4</c:v>
                </c:pt>
                <c:pt idx="16">
                  <c:v>8.2599999999999341E-4</c:v>
                </c:pt>
                <c:pt idx="17">
                  <c:v>0.79522200000000076</c:v>
                </c:pt>
                <c:pt idx="18">
                  <c:v>0.85987200000000108</c:v>
                </c:pt>
                <c:pt idx="19">
                  <c:v>103.44880200000003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AB-4D3A-8E46-AEC7A7AAA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626575"/>
        <c:axId val="774620335"/>
      </c:scatterChart>
      <c:valAx>
        <c:axId val="77462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4620335"/>
        <c:crosses val="autoZero"/>
        <c:crossBetween val="midCat"/>
      </c:valAx>
      <c:valAx>
        <c:axId val="77462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4626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>
                <a:effectLst/>
              </a:rPr>
              <a:t>Homoskedasticity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 exponential End-to-end delay'!$C$51:$C$70</c:f>
              <c:numCache>
                <c:formatCode>General</c:formatCode>
                <c:ptCount val="20"/>
                <c:pt idx="0">
                  <c:v>11.805544000000001</c:v>
                </c:pt>
                <c:pt idx="1">
                  <c:v>11.805544000000001</c:v>
                </c:pt>
                <c:pt idx="2">
                  <c:v>11.805544000000001</c:v>
                </c:pt>
                <c:pt idx="3">
                  <c:v>11.805544000000001</c:v>
                </c:pt>
                <c:pt idx="4">
                  <c:v>11.805544000000001</c:v>
                </c:pt>
                <c:pt idx="5">
                  <c:v>0.110094</c:v>
                </c:pt>
                <c:pt idx="6">
                  <c:v>0.110094</c:v>
                </c:pt>
                <c:pt idx="7">
                  <c:v>0.110094</c:v>
                </c:pt>
                <c:pt idx="8">
                  <c:v>0.110094</c:v>
                </c:pt>
                <c:pt idx="9">
                  <c:v>0.110094</c:v>
                </c:pt>
                <c:pt idx="10">
                  <c:v>208.24765600000001</c:v>
                </c:pt>
                <c:pt idx="11">
                  <c:v>208.24765600000001</c:v>
                </c:pt>
                <c:pt idx="12">
                  <c:v>208.24765600000001</c:v>
                </c:pt>
                <c:pt idx="13">
                  <c:v>208.24765600000001</c:v>
                </c:pt>
                <c:pt idx="14">
                  <c:v>208.24765600000001</c:v>
                </c:pt>
                <c:pt idx="15">
                  <c:v>0.12269999999999999</c:v>
                </c:pt>
                <c:pt idx="16">
                  <c:v>0.12269999999999999</c:v>
                </c:pt>
                <c:pt idx="17">
                  <c:v>0.12269999999999999</c:v>
                </c:pt>
                <c:pt idx="18">
                  <c:v>0.12269999999999999</c:v>
                </c:pt>
                <c:pt idx="19">
                  <c:v>0.12269999999999999</c:v>
                </c:pt>
              </c:numCache>
            </c:numRef>
          </c:xVal>
          <c:yVal>
            <c:numRef>
              <c:f>'k exponential End-to-end delay'!$D$51:$D$70</c:f>
              <c:numCache>
                <c:formatCode>General</c:formatCode>
                <c:ptCount val="20"/>
                <c:pt idx="0">
                  <c:v>0.86645599999999945</c:v>
                </c:pt>
                <c:pt idx="1">
                  <c:v>-0.89811400000000141</c:v>
                </c:pt>
                <c:pt idx="2">
                  <c:v>-0.37987400000000093</c:v>
                </c:pt>
                <c:pt idx="3">
                  <c:v>0.88097599999999865</c:v>
                </c:pt>
                <c:pt idx="4">
                  <c:v>-0.46944400000000108</c:v>
                </c:pt>
                <c:pt idx="5">
                  <c:v>-1.2739999999999974E-3</c:v>
                </c:pt>
                <c:pt idx="6">
                  <c:v>5.8600000000000319E-4</c:v>
                </c:pt>
                <c:pt idx="7">
                  <c:v>1.6960000000000031E-3</c:v>
                </c:pt>
                <c:pt idx="8">
                  <c:v>-1.6339999999999966E-3</c:v>
                </c:pt>
                <c:pt idx="9">
                  <c:v>6.2600000000000156E-4</c:v>
                </c:pt>
                <c:pt idx="10">
                  <c:v>97.451193999999987</c:v>
                </c:pt>
                <c:pt idx="11">
                  <c:v>-67.348026000000004</c:v>
                </c:pt>
                <c:pt idx="12">
                  <c:v>36.67135399999998</c:v>
                </c:pt>
                <c:pt idx="13">
                  <c:v>-50.992425999999995</c:v>
                </c:pt>
                <c:pt idx="14">
                  <c:v>-15.782095999999996</c:v>
                </c:pt>
                <c:pt idx="15">
                  <c:v>7.0000000000014495E-5</c:v>
                </c:pt>
                <c:pt idx="16">
                  <c:v>1.030000000000017E-3</c:v>
                </c:pt>
                <c:pt idx="17">
                  <c:v>1.240000000000005E-3</c:v>
                </c:pt>
                <c:pt idx="18">
                  <c:v>-2.7099999999999902E-3</c:v>
                </c:pt>
                <c:pt idx="19">
                  <c:v>3.7000000000000921E-4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8E-4D64-9304-5AC2DF387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582560"/>
        <c:axId val="790588800"/>
      </c:scatterChart>
      <c:valAx>
        <c:axId val="79058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0588800"/>
        <c:crosses val="autoZero"/>
        <c:crossBetween val="midCat"/>
      </c:valAx>
      <c:valAx>
        <c:axId val="79058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058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>
                <a:effectLst/>
              </a:rPr>
              <a:t>Normal </a:t>
            </a:r>
            <a:r>
              <a:rPr lang="it-IT"/>
              <a:t>QQ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'k exp End-to-end del (ln)'!$E$28:$E$47</c:f>
              <c:numCache>
                <c:formatCode>General</c:formatCode>
                <c:ptCount val="20"/>
                <c:pt idx="0">
                  <c:v>-1.9599639845400538</c:v>
                </c:pt>
                <c:pt idx="1">
                  <c:v>-1.4395314709384572</c:v>
                </c:pt>
                <c:pt idx="2">
                  <c:v>-1.1503493803760083</c:v>
                </c:pt>
                <c:pt idx="3">
                  <c:v>-0.93458929107347943</c:v>
                </c:pt>
                <c:pt idx="4">
                  <c:v>-0.75541502636046909</c:v>
                </c:pt>
                <c:pt idx="5">
                  <c:v>-0.59776012604247841</c:v>
                </c:pt>
                <c:pt idx="6">
                  <c:v>-0.45376219016987951</c:v>
                </c:pt>
                <c:pt idx="7">
                  <c:v>-0.3186393639643752</c:v>
                </c:pt>
                <c:pt idx="8">
                  <c:v>-0.18911842627279254</c:v>
                </c:pt>
                <c:pt idx="9">
                  <c:v>-6.2706777943213846E-2</c:v>
                </c:pt>
                <c:pt idx="10">
                  <c:v>6.2706777943213846E-2</c:v>
                </c:pt>
                <c:pt idx="11">
                  <c:v>0.18911842627279243</c:v>
                </c:pt>
                <c:pt idx="12">
                  <c:v>0.3186393639643752</c:v>
                </c:pt>
                <c:pt idx="13">
                  <c:v>0.45376219016987968</c:v>
                </c:pt>
                <c:pt idx="14">
                  <c:v>0.59776012604247841</c:v>
                </c:pt>
                <c:pt idx="15">
                  <c:v>0.75541502636046909</c:v>
                </c:pt>
                <c:pt idx="16">
                  <c:v>0.9345892910734801</c:v>
                </c:pt>
                <c:pt idx="17">
                  <c:v>1.1503493803760083</c:v>
                </c:pt>
                <c:pt idx="18">
                  <c:v>1.4395314709384563</c:v>
                </c:pt>
                <c:pt idx="19">
                  <c:v>1.9599639845400536</c:v>
                </c:pt>
              </c:numCache>
            </c:numRef>
          </c:xVal>
          <c:yVal>
            <c:numRef>
              <c:f>'k exp End-to-end del (ln)'!$F$28:$F$47</c:f>
              <c:numCache>
                <c:formatCode>General</c:formatCode>
                <c:ptCount val="20"/>
                <c:pt idx="0">
                  <c:v>-0.1519270030816684</c:v>
                </c:pt>
                <c:pt idx="1">
                  <c:v>-0.10423175760396397</c:v>
                </c:pt>
                <c:pt idx="2">
                  <c:v>-3.3528655883878322E-2</c:v>
                </c:pt>
                <c:pt idx="3">
                  <c:v>-1.6787422073207603E-2</c:v>
                </c:pt>
                <c:pt idx="4">
                  <c:v>-1.6483828080501084E-2</c:v>
                </c:pt>
                <c:pt idx="5">
                  <c:v>-1.3369413936372476E-2</c:v>
                </c:pt>
                <c:pt idx="6">
                  <c:v>-9.6701495697504303E-3</c:v>
                </c:pt>
                <c:pt idx="7">
                  <c:v>-6.465700981295508E-3</c:v>
                </c:pt>
                <c:pt idx="8">
                  <c:v>-5.0265795108459521E-3</c:v>
                </c:pt>
                <c:pt idx="9">
                  <c:v>2.7705294022006832E-4</c:v>
                </c:pt>
                <c:pt idx="10">
                  <c:v>1.3369976948884865E-3</c:v>
                </c:pt>
                <c:pt idx="11">
                  <c:v>2.3338493881825961E-3</c:v>
                </c:pt>
                <c:pt idx="12">
                  <c:v>2.4907760319508032E-3</c:v>
                </c:pt>
                <c:pt idx="13">
                  <c:v>3.6598100234807029E-3</c:v>
                </c:pt>
                <c:pt idx="14">
                  <c:v>4.3962889111607284E-3</c:v>
                </c:pt>
                <c:pt idx="15">
                  <c:v>6.6676550720080607E-3</c:v>
                </c:pt>
                <c:pt idx="16">
                  <c:v>3.1594073841007431E-2</c:v>
                </c:pt>
                <c:pt idx="17">
                  <c:v>3.2091418052450971E-2</c:v>
                </c:pt>
                <c:pt idx="18">
                  <c:v>8.8185639539999361E-2</c:v>
                </c:pt>
                <c:pt idx="19">
                  <c:v>0.18445694922613365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EC-48FA-880A-368D5AEE0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582976"/>
        <c:axId val="790584640"/>
      </c:scatterChart>
      <c:valAx>
        <c:axId val="79058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0584640"/>
        <c:crosses val="autoZero"/>
        <c:crossBetween val="midCat"/>
      </c:valAx>
      <c:valAx>
        <c:axId val="79058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058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>
                <a:effectLst/>
              </a:rPr>
              <a:t>Homoskedasticity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 exp End-to-end del (ln)'!$C$51:$C$70</c:f>
              <c:numCache>
                <c:formatCode>General</c:formatCode>
                <c:ptCount val="20"/>
                <c:pt idx="0">
                  <c:v>1.0712510904044108</c:v>
                </c:pt>
                <c:pt idx="1">
                  <c:v>1.0712510904044108</c:v>
                </c:pt>
                <c:pt idx="2">
                  <c:v>1.0712510904044108</c:v>
                </c:pt>
                <c:pt idx="3">
                  <c:v>1.0712510904044108</c:v>
                </c:pt>
                <c:pt idx="4">
                  <c:v>1.0712510904044108</c:v>
                </c:pt>
                <c:pt idx="5">
                  <c:v>-0.95826469891926802</c:v>
                </c:pt>
                <c:pt idx="6">
                  <c:v>-0.95826469891926802</c:v>
                </c:pt>
                <c:pt idx="7">
                  <c:v>-0.95826469891926802</c:v>
                </c:pt>
                <c:pt idx="8">
                  <c:v>-0.95826469891926802</c:v>
                </c:pt>
                <c:pt idx="9">
                  <c:v>-0.95826469891926802</c:v>
                </c:pt>
                <c:pt idx="10">
                  <c:v>2.3008368557426979</c:v>
                </c:pt>
                <c:pt idx="11">
                  <c:v>2.3008368557426979</c:v>
                </c:pt>
                <c:pt idx="12">
                  <c:v>2.3008368557426979</c:v>
                </c:pt>
                <c:pt idx="13">
                  <c:v>2.3008368557426979</c:v>
                </c:pt>
                <c:pt idx="14">
                  <c:v>2.3008368557426979</c:v>
                </c:pt>
                <c:pt idx="15">
                  <c:v>-0.91118479709750078</c:v>
                </c:pt>
                <c:pt idx="16">
                  <c:v>-0.91118479709750078</c:v>
                </c:pt>
                <c:pt idx="17">
                  <c:v>-0.91118479709750078</c:v>
                </c:pt>
                <c:pt idx="18">
                  <c:v>-0.91118479709750078</c:v>
                </c:pt>
                <c:pt idx="19">
                  <c:v>-0.91118479709750078</c:v>
                </c:pt>
              </c:numCache>
            </c:numRef>
          </c:xVal>
          <c:yVal>
            <c:numRef>
              <c:f>'k exp End-to-end del (ln)'!$D$51:$D$70</c:f>
              <c:numCache>
                <c:formatCode>General</c:formatCode>
                <c:ptCount val="20"/>
                <c:pt idx="0">
                  <c:v>3.1594073841007431E-2</c:v>
                </c:pt>
                <c:pt idx="1">
                  <c:v>-3.3528655883878322E-2</c:v>
                </c:pt>
                <c:pt idx="2">
                  <c:v>-1.3369413936372476E-2</c:v>
                </c:pt>
                <c:pt idx="3">
                  <c:v>3.2091418052450971E-2</c:v>
                </c:pt>
                <c:pt idx="4">
                  <c:v>-1.6787422073207603E-2</c:v>
                </c:pt>
                <c:pt idx="5">
                  <c:v>-5.0265795108459521E-3</c:v>
                </c:pt>
                <c:pt idx="6">
                  <c:v>2.3338493881825961E-3</c:v>
                </c:pt>
                <c:pt idx="7">
                  <c:v>6.6676550720080607E-3</c:v>
                </c:pt>
                <c:pt idx="8">
                  <c:v>-6.465700981295508E-3</c:v>
                </c:pt>
                <c:pt idx="9">
                  <c:v>2.4907760319508032E-3</c:v>
                </c:pt>
                <c:pt idx="10">
                  <c:v>0.18445694922613365</c:v>
                </c:pt>
                <c:pt idx="11">
                  <c:v>-0.1519270030816684</c:v>
                </c:pt>
                <c:pt idx="12">
                  <c:v>8.8185639539999361E-2</c:v>
                </c:pt>
                <c:pt idx="13">
                  <c:v>-0.10423175760396397</c:v>
                </c:pt>
                <c:pt idx="14">
                  <c:v>-1.6483828080501084E-2</c:v>
                </c:pt>
                <c:pt idx="15">
                  <c:v>2.7705294022006832E-4</c:v>
                </c:pt>
                <c:pt idx="16">
                  <c:v>3.6598100234807029E-3</c:v>
                </c:pt>
                <c:pt idx="17">
                  <c:v>4.3962889111607284E-3</c:v>
                </c:pt>
                <c:pt idx="18">
                  <c:v>-9.6701495697504303E-3</c:v>
                </c:pt>
                <c:pt idx="19">
                  <c:v>1.3369976948884865E-3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1-4C7F-AE0F-17ECFCBFB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582560"/>
        <c:axId val="790588800"/>
      </c:scatterChart>
      <c:valAx>
        <c:axId val="79058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0588800"/>
        <c:crosses val="autoZero"/>
        <c:crossBetween val="midCat"/>
      </c:valAx>
      <c:valAx>
        <c:axId val="79058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058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>
                <a:effectLst/>
              </a:rPr>
              <a:t>Normal </a:t>
            </a:r>
            <a:r>
              <a:rPr lang="it-IT"/>
              <a:t>QQ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 exponential - mean pkt queue'!$E$28:$E$47</c:f>
              <c:numCache>
                <c:formatCode>General</c:formatCode>
                <c:ptCount val="20"/>
                <c:pt idx="0">
                  <c:v>-1.9599639845400538</c:v>
                </c:pt>
                <c:pt idx="1">
                  <c:v>-1.4395314709384572</c:v>
                </c:pt>
                <c:pt idx="2">
                  <c:v>-1.1503493803760083</c:v>
                </c:pt>
                <c:pt idx="3">
                  <c:v>-0.93458929107347943</c:v>
                </c:pt>
                <c:pt idx="4">
                  <c:v>-0.75541502636046909</c:v>
                </c:pt>
                <c:pt idx="5">
                  <c:v>-0.59776012604247841</c:v>
                </c:pt>
                <c:pt idx="6">
                  <c:v>-0.45376219016987951</c:v>
                </c:pt>
                <c:pt idx="7">
                  <c:v>-0.3186393639643752</c:v>
                </c:pt>
                <c:pt idx="8">
                  <c:v>-0.18911842627279254</c:v>
                </c:pt>
                <c:pt idx="9">
                  <c:v>-6.2706777943213846E-2</c:v>
                </c:pt>
                <c:pt idx="10">
                  <c:v>6.2706777943213846E-2</c:v>
                </c:pt>
                <c:pt idx="11">
                  <c:v>0.18911842627279243</c:v>
                </c:pt>
                <c:pt idx="12">
                  <c:v>0.3186393639643752</c:v>
                </c:pt>
                <c:pt idx="13">
                  <c:v>0.45376219016987968</c:v>
                </c:pt>
                <c:pt idx="14">
                  <c:v>0.59776012604247841</c:v>
                </c:pt>
                <c:pt idx="15">
                  <c:v>0.75541502636046909</c:v>
                </c:pt>
                <c:pt idx="16">
                  <c:v>0.9345892910734801</c:v>
                </c:pt>
                <c:pt idx="17">
                  <c:v>1.1503493803760083</c:v>
                </c:pt>
                <c:pt idx="18">
                  <c:v>1.4395314709384563</c:v>
                </c:pt>
                <c:pt idx="19">
                  <c:v>1.9599639845400536</c:v>
                </c:pt>
              </c:numCache>
            </c:numRef>
          </c:xVal>
          <c:yVal>
            <c:numRef>
              <c:f>'k exponential - mean pkt queue'!$F$28:$F$47</c:f>
              <c:numCache>
                <c:formatCode>General</c:formatCode>
                <c:ptCount val="20"/>
                <c:pt idx="0">
                  <c:v>-705.11361529538476</c:v>
                </c:pt>
                <c:pt idx="1">
                  <c:v>-525.43342438742866</c:v>
                </c:pt>
                <c:pt idx="2">
                  <c:v>-58.156504545069311</c:v>
                </c:pt>
                <c:pt idx="3">
                  <c:v>-9.5517439460226541</c:v>
                </c:pt>
                <c:pt idx="4">
                  <c:v>-4.8826747343931487</c:v>
                </c:pt>
                <c:pt idx="5">
                  <c:v>-3.7873336909578939</c:v>
                </c:pt>
                <c:pt idx="6">
                  <c:v>-4.4702664434263491E-4</c:v>
                </c:pt>
                <c:pt idx="7">
                  <c:v>-4.2992228446297933E-4</c:v>
                </c:pt>
                <c:pt idx="8">
                  <c:v>-3.7371744289339424E-4</c:v>
                </c:pt>
                <c:pt idx="9">
                  <c:v>-2.6743799325014504E-4</c:v>
                </c:pt>
                <c:pt idx="10">
                  <c:v>-5.7281374051549455E-6</c:v>
                </c:pt>
                <c:pt idx="11">
                  <c:v>1.6869743547060292E-4</c:v>
                </c:pt>
                <c:pt idx="12">
                  <c:v>2.0151175122632824E-4</c:v>
                </c:pt>
                <c:pt idx="13">
                  <c:v>2.1405863350979978E-4</c:v>
                </c:pt>
                <c:pt idx="14">
                  <c:v>3.4425545089584661E-4</c:v>
                </c:pt>
                <c:pt idx="15">
                  <c:v>5.953092312517283E-4</c:v>
                </c:pt>
                <c:pt idx="16">
                  <c:v>8.6718148610087997</c:v>
                </c:pt>
                <c:pt idx="17">
                  <c:v>9.5499375103648418</c:v>
                </c:pt>
                <c:pt idx="18">
                  <c:v>329.71441546614733</c:v>
                </c:pt>
                <c:pt idx="19">
                  <c:v>958.98912876173563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F6-41E9-B7BC-4C8D5CA7D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591296"/>
        <c:axId val="790590880"/>
      </c:scatterChart>
      <c:valAx>
        <c:axId val="79059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0590880"/>
        <c:crosses val="autoZero"/>
        <c:crossBetween val="midCat"/>
      </c:valAx>
      <c:valAx>
        <c:axId val="79059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059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>
                <a:effectLst/>
              </a:rPr>
              <a:t>Homoskedasticity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 exponential - mean pkt queue'!$C$51:$C$70</c:f>
              <c:numCache>
                <c:formatCode>General</c:formatCode>
                <c:ptCount val="20"/>
                <c:pt idx="0">
                  <c:v>119.70823764810764</c:v>
                </c:pt>
                <c:pt idx="1">
                  <c:v>119.70823764810764</c:v>
                </c:pt>
                <c:pt idx="2">
                  <c:v>119.70823764810764</c:v>
                </c:pt>
                <c:pt idx="3">
                  <c:v>119.70823764810764</c:v>
                </c:pt>
                <c:pt idx="4">
                  <c:v>119.70823764810764</c:v>
                </c:pt>
                <c:pt idx="5">
                  <c:v>4.0075444252795451E-3</c:v>
                </c:pt>
                <c:pt idx="6">
                  <c:v>4.0075444252795451E-3</c:v>
                </c:pt>
                <c:pt idx="7">
                  <c:v>4.0075444252795451E-3</c:v>
                </c:pt>
                <c:pt idx="8">
                  <c:v>4.0075444252795451E-3</c:v>
                </c:pt>
                <c:pt idx="9">
                  <c:v>4.0075444252795451E-3</c:v>
                </c:pt>
                <c:pt idx="10">
                  <c:v>2088.4535426848647</c:v>
                </c:pt>
                <c:pt idx="11">
                  <c:v>2088.4535426848647</c:v>
                </c:pt>
                <c:pt idx="12">
                  <c:v>2088.4535426848647</c:v>
                </c:pt>
                <c:pt idx="13">
                  <c:v>2088.4535426848647</c:v>
                </c:pt>
                <c:pt idx="14">
                  <c:v>2088.4535426848647</c:v>
                </c:pt>
                <c:pt idx="15">
                  <c:v>3.9215219497050688E-3</c:v>
                </c:pt>
                <c:pt idx="16">
                  <c:v>3.9215219497050688E-3</c:v>
                </c:pt>
                <c:pt idx="17">
                  <c:v>3.9215219497050688E-3</c:v>
                </c:pt>
                <c:pt idx="18">
                  <c:v>3.9215219497050688E-3</c:v>
                </c:pt>
                <c:pt idx="19">
                  <c:v>3.9215219497050688E-3</c:v>
                </c:pt>
              </c:numCache>
            </c:numRef>
          </c:xVal>
          <c:yVal>
            <c:numRef>
              <c:f>'k exponential - mean pkt queue'!$D$51:$D$70</c:f>
              <c:numCache>
                <c:formatCode>General</c:formatCode>
                <c:ptCount val="20"/>
                <c:pt idx="0">
                  <c:v>8.6718148610087979</c:v>
                </c:pt>
                <c:pt idx="1">
                  <c:v>-9.5517439460226541</c:v>
                </c:pt>
                <c:pt idx="2">
                  <c:v>-3.7873336909578939</c:v>
                </c:pt>
                <c:pt idx="3">
                  <c:v>9.5499375103648418</c:v>
                </c:pt>
                <c:pt idx="4">
                  <c:v>-4.8826747343931487</c:v>
                </c:pt>
                <c:pt idx="5">
                  <c:v>-4.4702664434263491E-4</c:v>
                </c:pt>
                <c:pt idx="6">
                  <c:v>3.4425545089584661E-4</c:v>
                </c:pt>
                <c:pt idx="7">
                  <c:v>2.0151175122632824E-4</c:v>
                </c:pt>
                <c:pt idx="8">
                  <c:v>-2.6743799325014504E-4</c:v>
                </c:pt>
                <c:pt idx="9">
                  <c:v>1.6869743547060292E-4</c:v>
                </c:pt>
                <c:pt idx="10">
                  <c:v>958.98912876173563</c:v>
                </c:pt>
                <c:pt idx="11">
                  <c:v>-705.11361529538476</c:v>
                </c:pt>
                <c:pt idx="12">
                  <c:v>329.71441546614733</c:v>
                </c:pt>
                <c:pt idx="13">
                  <c:v>-525.43342438742866</c:v>
                </c:pt>
                <c:pt idx="14">
                  <c:v>-58.156504545069311</c:v>
                </c:pt>
                <c:pt idx="15">
                  <c:v>-4.2992228446297933E-4</c:v>
                </c:pt>
                <c:pt idx="16">
                  <c:v>5.953092312517283E-4</c:v>
                </c:pt>
                <c:pt idx="17">
                  <c:v>-5.7281374051549455E-6</c:v>
                </c:pt>
                <c:pt idx="18">
                  <c:v>-3.7371744289339424E-4</c:v>
                </c:pt>
                <c:pt idx="19">
                  <c:v>2.1405863350979978E-4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DF-4A39-A476-FA221CD36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592128"/>
        <c:axId val="790581728"/>
      </c:scatterChart>
      <c:valAx>
        <c:axId val="79059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0581728"/>
        <c:crosses val="autoZero"/>
        <c:crossBetween val="midCat"/>
      </c:valAx>
      <c:valAx>
        <c:axId val="79058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059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Normal QQ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'k exp - mean pkt qu (ln)'!$E$28:$E$47</c:f>
              <c:numCache>
                <c:formatCode>General</c:formatCode>
                <c:ptCount val="20"/>
                <c:pt idx="0">
                  <c:v>-1.9599639845400538</c:v>
                </c:pt>
                <c:pt idx="1">
                  <c:v>-1.4395314709384572</c:v>
                </c:pt>
                <c:pt idx="2">
                  <c:v>-1.1503493803760083</c:v>
                </c:pt>
                <c:pt idx="3">
                  <c:v>-0.93458929107347943</c:v>
                </c:pt>
                <c:pt idx="4">
                  <c:v>-0.75541502636046909</c:v>
                </c:pt>
                <c:pt idx="5">
                  <c:v>-0.59776012604247841</c:v>
                </c:pt>
                <c:pt idx="6">
                  <c:v>-0.45376219016987951</c:v>
                </c:pt>
                <c:pt idx="7">
                  <c:v>-0.3186393639643752</c:v>
                </c:pt>
                <c:pt idx="8">
                  <c:v>-0.18911842627279254</c:v>
                </c:pt>
                <c:pt idx="9">
                  <c:v>-6.2706777943213846E-2</c:v>
                </c:pt>
                <c:pt idx="10">
                  <c:v>6.2706777943213846E-2</c:v>
                </c:pt>
                <c:pt idx="11">
                  <c:v>0.18911842627279243</c:v>
                </c:pt>
                <c:pt idx="12">
                  <c:v>0.3186393639643752</c:v>
                </c:pt>
                <c:pt idx="13">
                  <c:v>0.45376219016987968</c:v>
                </c:pt>
                <c:pt idx="14">
                  <c:v>0.59776012604247841</c:v>
                </c:pt>
                <c:pt idx="15">
                  <c:v>0.75541502636046909</c:v>
                </c:pt>
                <c:pt idx="16">
                  <c:v>0.9345892910734801</c:v>
                </c:pt>
                <c:pt idx="17">
                  <c:v>1.1503493803760083</c:v>
                </c:pt>
                <c:pt idx="18">
                  <c:v>1.4395314709384563</c:v>
                </c:pt>
                <c:pt idx="19">
                  <c:v>1.9599639845400536</c:v>
                </c:pt>
              </c:numCache>
            </c:numRef>
          </c:xVal>
          <c:yVal>
            <c:numRef>
              <c:f>'k exp - mean pkt qu (ln)'!$F$28:$F$47</c:f>
              <c:numCache>
                <c:formatCode>General</c:formatCode>
                <c:ptCount val="20"/>
                <c:pt idx="0">
                  <c:v>-0.16104610141477638</c:v>
                </c:pt>
                <c:pt idx="1">
                  <c:v>-0.1080104455474622</c:v>
                </c:pt>
                <c:pt idx="2">
                  <c:v>-5.0094121031318384E-2</c:v>
                </c:pt>
                <c:pt idx="3">
                  <c:v>-4.8410414123059464E-2</c:v>
                </c:pt>
                <c:pt idx="4">
                  <c:v>-4.1475176234001765E-2</c:v>
                </c:pt>
                <c:pt idx="5">
                  <c:v>-3.5223099273649527E-2</c:v>
                </c:pt>
                <c:pt idx="6">
                  <c:v>-2.8723318900380601E-2</c:v>
                </c:pt>
                <c:pt idx="7">
                  <c:v>-1.7194619929737698E-2</c:v>
                </c:pt>
                <c:pt idx="8">
                  <c:v>-1.3071443956287787E-2</c:v>
                </c:pt>
                <c:pt idx="9">
                  <c:v>1.3849584765623923E-3</c:v>
                </c:pt>
                <c:pt idx="10">
                  <c:v>5.5845674681429536E-3</c:v>
                </c:pt>
                <c:pt idx="11">
                  <c:v>1.917836225864411E-2</c:v>
                </c:pt>
                <c:pt idx="12">
                  <c:v>2.2577442158884686E-2</c:v>
                </c:pt>
                <c:pt idx="13">
                  <c:v>2.5101630316017864E-2</c:v>
                </c:pt>
                <c:pt idx="14">
                  <c:v>3.1264345897167534E-2</c:v>
                </c:pt>
                <c:pt idx="15">
                  <c:v>3.4224817262507035E-2</c:v>
                </c:pt>
                <c:pt idx="16">
                  <c:v>3.7061635514168412E-2</c:v>
                </c:pt>
                <c:pt idx="17">
                  <c:v>6.3399001564481861E-2</c:v>
                </c:pt>
                <c:pt idx="18">
                  <c:v>8.1511448675253284E-2</c:v>
                </c:pt>
                <c:pt idx="19">
                  <c:v>0.18196053081884234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99-4019-A821-9F26998B0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591296"/>
        <c:axId val="790590880"/>
      </c:scatterChart>
      <c:valAx>
        <c:axId val="79059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0590880"/>
        <c:crosses val="autoZero"/>
        <c:crossBetween val="midCat"/>
      </c:valAx>
      <c:valAx>
        <c:axId val="79059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059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>
                <a:effectLst/>
              </a:rPr>
              <a:t>Homoskedasticity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 exp - mean pkt qu (ln)'!$C$51:$C$70</c:f>
              <c:numCache>
                <c:formatCode>General</c:formatCode>
                <c:ptCount val="20"/>
                <c:pt idx="0">
                  <c:v>2.077233203083237</c:v>
                </c:pt>
                <c:pt idx="1">
                  <c:v>2.077233203083237</c:v>
                </c:pt>
                <c:pt idx="2">
                  <c:v>2.077233203083237</c:v>
                </c:pt>
                <c:pt idx="3">
                  <c:v>2.077233203083237</c:v>
                </c:pt>
                <c:pt idx="4">
                  <c:v>2.077233203083237</c:v>
                </c:pt>
                <c:pt idx="5">
                  <c:v>-2.3983927200260431</c:v>
                </c:pt>
                <c:pt idx="6">
                  <c:v>-2.3983927200260431</c:v>
                </c:pt>
                <c:pt idx="7">
                  <c:v>-2.3983927200260431</c:v>
                </c:pt>
                <c:pt idx="8">
                  <c:v>-2.3983927200260431</c:v>
                </c:pt>
                <c:pt idx="9">
                  <c:v>-2.3983927200260431</c:v>
                </c:pt>
                <c:pt idx="10">
                  <c:v>3.3019750135918131</c:v>
                </c:pt>
                <c:pt idx="11">
                  <c:v>3.3019750135918131</c:v>
                </c:pt>
                <c:pt idx="12">
                  <c:v>3.3019750135918131</c:v>
                </c:pt>
                <c:pt idx="13">
                  <c:v>3.3019750135918131</c:v>
                </c:pt>
                <c:pt idx="14">
                  <c:v>3.3019750135918131</c:v>
                </c:pt>
                <c:pt idx="15">
                  <c:v>-2.4085651426942589</c:v>
                </c:pt>
                <c:pt idx="16">
                  <c:v>-2.4085651426942589</c:v>
                </c:pt>
                <c:pt idx="17">
                  <c:v>-2.4085651426942589</c:v>
                </c:pt>
                <c:pt idx="18">
                  <c:v>-2.4085651426942589</c:v>
                </c:pt>
                <c:pt idx="19">
                  <c:v>-2.4085651426942589</c:v>
                </c:pt>
              </c:numCache>
            </c:numRef>
          </c:xVal>
          <c:yVal>
            <c:numRef>
              <c:f>'k exp - mean pkt qu (ln)'!$D$51:$D$70</c:f>
              <c:numCache>
                <c:formatCode>General</c:formatCode>
                <c:ptCount val="20"/>
                <c:pt idx="0">
                  <c:v>3.1264345897167534E-2</c:v>
                </c:pt>
                <c:pt idx="1">
                  <c:v>-3.5223099273649527E-2</c:v>
                </c:pt>
                <c:pt idx="2">
                  <c:v>-1.3071443956287787E-2</c:v>
                </c:pt>
                <c:pt idx="3">
                  <c:v>3.4224817262507035E-2</c:v>
                </c:pt>
                <c:pt idx="4">
                  <c:v>-1.7194619929737698E-2</c:v>
                </c:pt>
                <c:pt idx="5">
                  <c:v>-5.0094121031318384E-2</c:v>
                </c:pt>
                <c:pt idx="6">
                  <c:v>3.7061635514168412E-2</c:v>
                </c:pt>
                <c:pt idx="7">
                  <c:v>2.2577442158884686E-2</c:v>
                </c:pt>
                <c:pt idx="8">
                  <c:v>-2.8723318900380601E-2</c:v>
                </c:pt>
                <c:pt idx="9">
                  <c:v>1.917836225864411E-2</c:v>
                </c:pt>
                <c:pt idx="10">
                  <c:v>0.18196053081884234</c:v>
                </c:pt>
                <c:pt idx="11">
                  <c:v>-0.16104610141477638</c:v>
                </c:pt>
                <c:pt idx="12">
                  <c:v>8.1511448675253284E-2</c:v>
                </c:pt>
                <c:pt idx="13">
                  <c:v>-0.1080104455474622</c:v>
                </c:pt>
                <c:pt idx="14">
                  <c:v>5.5845674681429536E-3</c:v>
                </c:pt>
                <c:pt idx="15">
                  <c:v>-4.8410414123059464E-2</c:v>
                </c:pt>
                <c:pt idx="16">
                  <c:v>6.3399001564481861E-2</c:v>
                </c:pt>
                <c:pt idx="17">
                  <c:v>1.3849584765623923E-3</c:v>
                </c:pt>
                <c:pt idx="18">
                  <c:v>-4.1475176234001765E-2</c:v>
                </c:pt>
                <c:pt idx="19">
                  <c:v>2.5101630316017864E-2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D2-4CFB-B4B5-626A5ECF3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592128"/>
        <c:axId val="790581728"/>
      </c:scatterChart>
      <c:valAx>
        <c:axId val="79059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0581728"/>
        <c:crosses val="autoZero"/>
        <c:crossBetween val="midCat"/>
      </c:valAx>
      <c:valAx>
        <c:axId val="79058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059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>
                <a:effectLst/>
              </a:rPr>
              <a:t>Homoskedasticity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83E-2"/>
          <c:y val="0.14393518518518519"/>
          <c:w val="0.87119685039370076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 uniform end-to-end delay'!$C$51:$C$70</c:f>
              <c:numCache>
                <c:formatCode>General</c:formatCode>
                <c:ptCount val="20"/>
                <c:pt idx="0">
                  <c:v>11.527927999999999</c:v>
                </c:pt>
                <c:pt idx="1">
                  <c:v>11.527927999999999</c:v>
                </c:pt>
                <c:pt idx="2">
                  <c:v>11.527927999999999</c:v>
                </c:pt>
                <c:pt idx="3">
                  <c:v>11.527927999999999</c:v>
                </c:pt>
                <c:pt idx="4">
                  <c:v>11.527927999999999</c:v>
                </c:pt>
                <c:pt idx="5">
                  <c:v>0.10805400000000001</c:v>
                </c:pt>
                <c:pt idx="6">
                  <c:v>0.10805400000000001</c:v>
                </c:pt>
                <c:pt idx="7">
                  <c:v>0.10805400000000001</c:v>
                </c:pt>
                <c:pt idx="8">
                  <c:v>0.10805400000000001</c:v>
                </c:pt>
                <c:pt idx="9">
                  <c:v>0.10805400000000001</c:v>
                </c:pt>
                <c:pt idx="10">
                  <c:v>205.41007199999999</c:v>
                </c:pt>
                <c:pt idx="11">
                  <c:v>205.41007199999999</c:v>
                </c:pt>
                <c:pt idx="12">
                  <c:v>205.41007199999999</c:v>
                </c:pt>
                <c:pt idx="13">
                  <c:v>205.41007199999999</c:v>
                </c:pt>
                <c:pt idx="14">
                  <c:v>205.41007199999999</c:v>
                </c:pt>
                <c:pt idx="15">
                  <c:v>0.119412</c:v>
                </c:pt>
                <c:pt idx="16">
                  <c:v>0.119412</c:v>
                </c:pt>
                <c:pt idx="17">
                  <c:v>0.119412</c:v>
                </c:pt>
                <c:pt idx="18">
                  <c:v>0.119412</c:v>
                </c:pt>
                <c:pt idx="19">
                  <c:v>0.119412</c:v>
                </c:pt>
              </c:numCache>
            </c:numRef>
          </c:xVal>
          <c:yVal>
            <c:numRef>
              <c:f>'k uniform end-to-end delay'!$D$51:$D$70</c:f>
              <c:numCache>
                <c:formatCode>General</c:formatCode>
                <c:ptCount val="20"/>
                <c:pt idx="0">
                  <c:v>0.85987200000000108</c:v>
                </c:pt>
                <c:pt idx="1">
                  <c:v>-0.75270800000000015</c:v>
                </c:pt>
                <c:pt idx="2">
                  <c:v>-0.36115799999999965</c:v>
                </c:pt>
                <c:pt idx="3">
                  <c:v>0.79522200000000076</c:v>
                </c:pt>
                <c:pt idx="4">
                  <c:v>-0.54122799999999849</c:v>
                </c:pt>
                <c:pt idx="5">
                  <c:v>-3.8400000000000933E-4</c:v>
                </c:pt>
                <c:pt idx="6">
                  <c:v>-2.440000000000081E-4</c:v>
                </c:pt>
                <c:pt idx="7">
                  <c:v>8.2599999999999341E-4</c:v>
                </c:pt>
                <c:pt idx="8">
                  <c:v>-2.8400000000000647E-4</c:v>
                </c:pt>
                <c:pt idx="9">
                  <c:v>8.5999999999988863E-5</c:v>
                </c:pt>
                <c:pt idx="10">
                  <c:v>-44.762949999999989</c:v>
                </c:pt>
                <c:pt idx="11">
                  <c:v>103.44880200000003</c:v>
                </c:pt>
                <c:pt idx="12">
                  <c:v>-26.146406999999982</c:v>
                </c:pt>
                <c:pt idx="13">
                  <c:v>-10.017590999999982</c:v>
                </c:pt>
                <c:pt idx="14">
                  <c:v>-22.52185399999999</c:v>
                </c:pt>
                <c:pt idx="15">
                  <c:v>3.799999999999637E-5</c:v>
                </c:pt>
                <c:pt idx="16">
                  <c:v>-2.2000000000008124E-5</c:v>
                </c:pt>
                <c:pt idx="17">
                  <c:v>7.7800000000000091E-4</c:v>
                </c:pt>
                <c:pt idx="18">
                  <c:v>-7.2000000000002617E-5</c:v>
                </c:pt>
                <c:pt idx="19">
                  <c:v>-7.2200000000000042E-4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F0-4482-A2DE-27CA3F47E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617375"/>
        <c:axId val="689607391"/>
      </c:scatterChart>
      <c:valAx>
        <c:axId val="68961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9607391"/>
        <c:crosses val="autoZero"/>
        <c:crossBetween val="midCat"/>
      </c:valAx>
      <c:valAx>
        <c:axId val="68960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961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Normal QQ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'k uniform end-to-end delay (ln)'!$E$28:$E$47</c:f>
              <c:numCache>
                <c:formatCode>General</c:formatCode>
                <c:ptCount val="20"/>
                <c:pt idx="0">
                  <c:v>-1.9599639845400538</c:v>
                </c:pt>
                <c:pt idx="1">
                  <c:v>-1.4395314709384572</c:v>
                </c:pt>
                <c:pt idx="2">
                  <c:v>-1.1503493803760083</c:v>
                </c:pt>
                <c:pt idx="3">
                  <c:v>-0.93458929107347943</c:v>
                </c:pt>
                <c:pt idx="4">
                  <c:v>-0.75541502636046909</c:v>
                </c:pt>
                <c:pt idx="5">
                  <c:v>-0.59776012604247841</c:v>
                </c:pt>
                <c:pt idx="6">
                  <c:v>-0.45376219016987951</c:v>
                </c:pt>
                <c:pt idx="7">
                  <c:v>-0.3186393639643752</c:v>
                </c:pt>
                <c:pt idx="8">
                  <c:v>-0.18911842627279254</c:v>
                </c:pt>
                <c:pt idx="9">
                  <c:v>-6.2706777943213846E-2</c:v>
                </c:pt>
                <c:pt idx="10">
                  <c:v>6.2706777943213846E-2</c:v>
                </c:pt>
                <c:pt idx="11">
                  <c:v>0.18911842627279243</c:v>
                </c:pt>
                <c:pt idx="12">
                  <c:v>0.3186393639643752</c:v>
                </c:pt>
                <c:pt idx="13">
                  <c:v>0.45376219016987968</c:v>
                </c:pt>
                <c:pt idx="14">
                  <c:v>0.59776012604247841</c:v>
                </c:pt>
                <c:pt idx="15">
                  <c:v>0.75541502636046909</c:v>
                </c:pt>
                <c:pt idx="16">
                  <c:v>0.9345892910734801</c:v>
                </c:pt>
                <c:pt idx="17">
                  <c:v>1.1503493803760083</c:v>
                </c:pt>
                <c:pt idx="18">
                  <c:v>1.4395314709384563</c:v>
                </c:pt>
                <c:pt idx="19">
                  <c:v>1.9599639845400536</c:v>
                </c:pt>
              </c:numCache>
            </c:numRef>
          </c:xVal>
          <c:yVal>
            <c:numRef>
              <c:f>'k uniform end-to-end delay (ln)'!$F$28:$F$47</c:f>
              <c:numCache>
                <c:formatCode>General</c:formatCode>
                <c:ptCount val="20"/>
                <c:pt idx="0">
                  <c:v>-9.4570826505811834E-2</c:v>
                </c:pt>
                <c:pt idx="1">
                  <c:v>-4.6951504841074243E-2</c:v>
                </c:pt>
                <c:pt idx="2">
                  <c:v>-3.8258047741681178E-2</c:v>
                </c:pt>
                <c:pt idx="3">
                  <c:v>-2.8561234597494156E-2</c:v>
                </c:pt>
                <c:pt idx="4">
                  <c:v>-2.0120114660821864E-2</c:v>
                </c:pt>
                <c:pt idx="5">
                  <c:v>-1.3059809462216521E-2</c:v>
                </c:pt>
                <c:pt idx="6">
                  <c:v>-9.5359286672200838E-3</c:v>
                </c:pt>
                <c:pt idx="7">
                  <c:v>-2.6303911205048935E-3</c:v>
                </c:pt>
                <c:pt idx="8">
                  <c:v>-1.5425108240617602E-3</c:v>
                </c:pt>
                <c:pt idx="9">
                  <c:v>-1.1393410198538012E-3</c:v>
                </c:pt>
                <c:pt idx="10">
                  <c:v>-9.781778370401284E-4</c:v>
                </c:pt>
                <c:pt idx="11">
                  <c:v>-2.5848745356138458E-4</c:v>
                </c:pt>
                <c:pt idx="12">
                  <c:v>-7.6568763722084654E-5</c:v>
                </c:pt>
                <c:pt idx="13">
                  <c:v>1.4163312425607977E-4</c:v>
                </c:pt>
                <c:pt idx="14">
                  <c:v>3.4914136264174722E-4</c:v>
                </c:pt>
                <c:pt idx="15">
                  <c:v>2.8238142135327271E-3</c:v>
                </c:pt>
                <c:pt idx="16">
                  <c:v>3.3108883183141646E-3</c:v>
                </c:pt>
                <c:pt idx="17">
                  <c:v>2.9734354232712867E-2</c:v>
                </c:pt>
                <c:pt idx="18">
                  <c:v>3.2006804487820339E-2</c:v>
                </c:pt>
                <c:pt idx="19">
                  <c:v>0.18931630775578601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5C-42E4-AD9C-95A9B463B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626575"/>
        <c:axId val="774620335"/>
      </c:scatterChart>
      <c:valAx>
        <c:axId val="77462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aseline="0"/>
                  <a:t>Normal Quantiles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4620335"/>
        <c:crosses val="autoZero"/>
        <c:crossBetween val="midCat"/>
      </c:valAx>
      <c:valAx>
        <c:axId val="77462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Sample</a:t>
                </a:r>
                <a:r>
                  <a:rPr lang="it-IT" baseline="0"/>
                  <a:t> Quantiles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4626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>
                <a:effectLst/>
              </a:rPr>
              <a:t>Homoskedasticity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End-to-End delay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 uniform end-to-end delay (ln)'!$C$51:$C$70</c:f>
              <c:numCache>
                <c:formatCode>General</c:formatCode>
                <c:ptCount val="20"/>
                <c:pt idx="0">
                  <c:v>1.0609873806052641</c:v>
                </c:pt>
                <c:pt idx="1">
                  <c:v>1.0609873806052641</c:v>
                </c:pt>
                <c:pt idx="2">
                  <c:v>1.0609873806052641</c:v>
                </c:pt>
                <c:pt idx="3">
                  <c:v>1.0609873806052641</c:v>
                </c:pt>
                <c:pt idx="4">
                  <c:v>1.0609873806052641</c:v>
                </c:pt>
                <c:pt idx="5">
                  <c:v>-0.96636277612303589</c:v>
                </c:pt>
                <c:pt idx="6">
                  <c:v>-0.96636277612303589</c:v>
                </c:pt>
                <c:pt idx="7">
                  <c:v>-0.96636277612303589</c:v>
                </c:pt>
                <c:pt idx="8">
                  <c:v>-0.96636277612303589</c:v>
                </c:pt>
                <c:pt idx="9">
                  <c:v>-0.96636277612303589</c:v>
                </c:pt>
                <c:pt idx="10">
                  <c:v>2.3004437760589891</c:v>
                </c:pt>
                <c:pt idx="11">
                  <c:v>2.3004437760589891</c:v>
                </c:pt>
                <c:pt idx="12">
                  <c:v>2.3004437760589891</c:v>
                </c:pt>
                <c:pt idx="13">
                  <c:v>2.3004437760589891</c:v>
                </c:pt>
                <c:pt idx="14">
                  <c:v>2.3004437760589891</c:v>
                </c:pt>
                <c:pt idx="15">
                  <c:v>-0.92295547903835939</c:v>
                </c:pt>
                <c:pt idx="16">
                  <c:v>-0.92295547903835939</c:v>
                </c:pt>
                <c:pt idx="17">
                  <c:v>-0.92295547903835939</c:v>
                </c:pt>
                <c:pt idx="18">
                  <c:v>-0.92295547903835939</c:v>
                </c:pt>
                <c:pt idx="19">
                  <c:v>-0.92295547903835939</c:v>
                </c:pt>
              </c:numCache>
            </c:numRef>
          </c:xVal>
          <c:yVal>
            <c:numRef>
              <c:f>'k uniform end-to-end delay (ln)'!$D$51:$D$70</c:f>
              <c:numCache>
                <c:formatCode>General</c:formatCode>
                <c:ptCount val="20"/>
                <c:pt idx="0">
                  <c:v>3.2006804487820339E-2</c:v>
                </c:pt>
                <c:pt idx="1">
                  <c:v>-2.8561234597494156E-2</c:v>
                </c:pt>
                <c:pt idx="2">
                  <c:v>-1.3059809462216521E-2</c:v>
                </c:pt>
                <c:pt idx="3">
                  <c:v>2.9734354232712867E-2</c:v>
                </c:pt>
                <c:pt idx="4">
                  <c:v>-2.0120114660821864E-2</c:v>
                </c:pt>
                <c:pt idx="5">
                  <c:v>-1.5425108240617602E-3</c:v>
                </c:pt>
                <c:pt idx="6">
                  <c:v>-9.781778370401284E-4</c:v>
                </c:pt>
                <c:pt idx="7">
                  <c:v>3.3108883183141646E-3</c:v>
                </c:pt>
                <c:pt idx="8">
                  <c:v>-1.1393410198538012E-3</c:v>
                </c:pt>
                <c:pt idx="9">
                  <c:v>3.4914136264174722E-4</c:v>
                </c:pt>
                <c:pt idx="10">
                  <c:v>-9.4570826505811834E-2</c:v>
                </c:pt>
                <c:pt idx="11">
                  <c:v>0.18931630775578601</c:v>
                </c:pt>
                <c:pt idx="12">
                  <c:v>-4.6951504841074243E-2</c:v>
                </c:pt>
                <c:pt idx="13">
                  <c:v>-9.5359286672200838E-3</c:v>
                </c:pt>
                <c:pt idx="14">
                  <c:v>-3.8258047741681178E-2</c:v>
                </c:pt>
                <c:pt idx="15">
                  <c:v>1.4163312425607977E-4</c:v>
                </c:pt>
                <c:pt idx="16">
                  <c:v>-7.6568763722084654E-5</c:v>
                </c:pt>
                <c:pt idx="17">
                  <c:v>2.8238142135327271E-3</c:v>
                </c:pt>
                <c:pt idx="18">
                  <c:v>-2.5848745356138458E-4</c:v>
                </c:pt>
                <c:pt idx="19">
                  <c:v>-2.6303911205048935E-3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DC-46D2-B4B9-29A149C3796E}"/>
            </c:ext>
          </c:extLst>
        </c:ser>
        <c:ser>
          <c:idx val="1"/>
          <c:order val="1"/>
          <c:tx>
            <c:v>Number of packets in queue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 uniform end-to-end delay (ln)'!$C$74:$C$93</c:f>
              <c:numCache>
                <c:formatCode>General</c:formatCode>
                <c:ptCount val="20"/>
                <c:pt idx="0">
                  <c:v>2.0671695151454301</c:v>
                </c:pt>
                <c:pt idx="1">
                  <c:v>2.0671695151454301</c:v>
                </c:pt>
                <c:pt idx="2">
                  <c:v>2.0671695151454301</c:v>
                </c:pt>
                <c:pt idx="3">
                  <c:v>2.0671695151454301</c:v>
                </c:pt>
                <c:pt idx="4">
                  <c:v>2.0671695151454301</c:v>
                </c:pt>
                <c:pt idx="5">
                  <c:v>-2.547883032977595</c:v>
                </c:pt>
                <c:pt idx="6">
                  <c:v>-2.547883032977595</c:v>
                </c:pt>
                <c:pt idx="7">
                  <c:v>-2.547883032977595</c:v>
                </c:pt>
                <c:pt idx="8">
                  <c:v>-2.547883032977595</c:v>
                </c:pt>
                <c:pt idx="9">
                  <c:v>-2.547883032977595</c:v>
                </c:pt>
                <c:pt idx="10">
                  <c:v>3.2974859266533629</c:v>
                </c:pt>
                <c:pt idx="11">
                  <c:v>3.2974859266533629</c:v>
                </c:pt>
                <c:pt idx="12">
                  <c:v>3.2974859266533629</c:v>
                </c:pt>
                <c:pt idx="13">
                  <c:v>3.2974859266533629</c:v>
                </c:pt>
                <c:pt idx="14">
                  <c:v>3.2974859266533629</c:v>
                </c:pt>
                <c:pt idx="15">
                  <c:v>-2.6733353928455497</c:v>
                </c:pt>
                <c:pt idx="16">
                  <c:v>-2.6733353928455497</c:v>
                </c:pt>
                <c:pt idx="17">
                  <c:v>-2.6733353928455497</c:v>
                </c:pt>
                <c:pt idx="18">
                  <c:v>-2.6733353928455497</c:v>
                </c:pt>
                <c:pt idx="19">
                  <c:v>-2.6733353928455497</c:v>
                </c:pt>
              </c:numCache>
            </c:numRef>
          </c:xVal>
          <c:yVal>
            <c:numRef>
              <c:f>'k uniform end-to-end delay (ln)'!$D$74:$D$93</c:f>
              <c:numCache>
                <c:formatCode>General</c:formatCode>
                <c:ptCount val="20"/>
                <c:pt idx="0">
                  <c:v>3.1622458356545202E-2</c:v>
                </c:pt>
                <c:pt idx="1">
                  <c:v>-2.9410282575737856E-2</c:v>
                </c:pt>
                <c:pt idx="2">
                  <c:v>-1.2880343345087475E-2</c:v>
                </c:pt>
                <c:pt idx="3">
                  <c:v>3.1282721705312877E-2</c:v>
                </c:pt>
                <c:pt idx="4">
                  <c:v>-2.0614554141032304E-2</c:v>
                </c:pt>
                <c:pt idx="5">
                  <c:v>-2.8047214957104494E-2</c:v>
                </c:pt>
                <c:pt idx="6">
                  <c:v>1.9579107867841561E-2</c:v>
                </c:pt>
                <c:pt idx="7">
                  <c:v>-9.6333754439856811E-3</c:v>
                </c:pt>
                <c:pt idx="8">
                  <c:v>2.4254204053450135E-2</c:v>
                </c:pt>
                <c:pt idx="9">
                  <c:v>-6.1527215202001884E-3</c:v>
                </c:pt>
                <c:pt idx="10">
                  <c:v>-6.8367701023696714E-2</c:v>
                </c:pt>
                <c:pt idx="11">
                  <c:v>0.18676383214823389</c:v>
                </c:pt>
                <c:pt idx="12">
                  <c:v>-5.5351163458988051E-2</c:v>
                </c:pt>
                <c:pt idx="13">
                  <c:v>-2.1298100650258167E-2</c:v>
                </c:pt>
                <c:pt idx="14">
                  <c:v>-4.17468670152914E-2</c:v>
                </c:pt>
                <c:pt idx="15">
                  <c:v>-5.0184472318797635E-2</c:v>
                </c:pt>
                <c:pt idx="16">
                  <c:v>6.7124284437583004E-2</c:v>
                </c:pt>
                <c:pt idx="17">
                  <c:v>-1.1653640072366134E-2</c:v>
                </c:pt>
                <c:pt idx="18">
                  <c:v>-7.4141396073201804E-5</c:v>
                </c:pt>
                <c:pt idx="19">
                  <c:v>-5.2120306503469216E-3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6C-4D83-8574-08CEBD4FA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617375"/>
        <c:axId val="689607391"/>
      </c:scatterChart>
      <c:valAx>
        <c:axId val="68961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9607391"/>
        <c:crosses val="autoZero"/>
        <c:crossBetween val="midCat"/>
      </c:valAx>
      <c:valAx>
        <c:axId val="68960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Residuals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9617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>
                <a:effectLst/>
              </a:rPr>
              <a:t>Normal </a:t>
            </a:r>
            <a:r>
              <a:rPr lang="it-IT"/>
              <a:t>QQ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'k uniform mean packets in queue'!$E$28:$E$47</c:f>
              <c:numCache>
                <c:formatCode>General</c:formatCode>
                <c:ptCount val="20"/>
                <c:pt idx="0">
                  <c:v>-1.9599639845400538</c:v>
                </c:pt>
                <c:pt idx="1">
                  <c:v>-1.4395314709384572</c:v>
                </c:pt>
                <c:pt idx="2">
                  <c:v>-1.1503493803760083</c:v>
                </c:pt>
                <c:pt idx="3">
                  <c:v>-0.93458929107347943</c:v>
                </c:pt>
                <c:pt idx="4">
                  <c:v>-0.75541502636046909</c:v>
                </c:pt>
                <c:pt idx="5">
                  <c:v>-0.59776012604247841</c:v>
                </c:pt>
                <c:pt idx="6">
                  <c:v>-0.45376219016987951</c:v>
                </c:pt>
                <c:pt idx="7">
                  <c:v>-0.3186393639643752</c:v>
                </c:pt>
                <c:pt idx="8">
                  <c:v>-0.18911842627279254</c:v>
                </c:pt>
                <c:pt idx="9">
                  <c:v>-6.2706777943213846E-2</c:v>
                </c:pt>
                <c:pt idx="10">
                  <c:v>6.2706777943213846E-2</c:v>
                </c:pt>
                <c:pt idx="11">
                  <c:v>0.18911842627279243</c:v>
                </c:pt>
                <c:pt idx="12">
                  <c:v>0.3186393639643752</c:v>
                </c:pt>
                <c:pt idx="13">
                  <c:v>0.45376219016987968</c:v>
                </c:pt>
                <c:pt idx="14">
                  <c:v>0.59776012604247841</c:v>
                </c:pt>
                <c:pt idx="15">
                  <c:v>0.75541502636046909</c:v>
                </c:pt>
                <c:pt idx="16">
                  <c:v>0.9345892910734801</c:v>
                </c:pt>
                <c:pt idx="17">
                  <c:v>1.1503493803760083</c:v>
                </c:pt>
                <c:pt idx="18">
                  <c:v>1.4395314709384563</c:v>
                </c:pt>
                <c:pt idx="19">
                  <c:v>1.9599639845400536</c:v>
                </c:pt>
              </c:numCache>
            </c:numRef>
          </c:xVal>
          <c:yVal>
            <c:numRef>
              <c:f>'k uniform mean packets in queue'!$F$28:$F$47</c:f>
              <c:numCache>
                <c:formatCode>General</c:formatCode>
                <c:ptCount val="20"/>
                <c:pt idx="0">
                  <c:v>-341.5117336181961</c:v>
                </c:pt>
                <c:pt idx="1">
                  <c:v>-289.94686514186742</c:v>
                </c:pt>
                <c:pt idx="2">
                  <c:v>-234.37609146004957</c:v>
                </c:pt>
                <c:pt idx="3">
                  <c:v>-147.50278293646102</c:v>
                </c:pt>
                <c:pt idx="4">
                  <c:v>-7.8568283336111051</c:v>
                </c:pt>
                <c:pt idx="5">
                  <c:v>-5.6250450510796668</c:v>
                </c:pt>
                <c:pt idx="6">
                  <c:v>-3.6249091800279416</c:v>
                </c:pt>
                <c:pt idx="7">
                  <c:v>-2.3977407481291096E-4</c:v>
                </c:pt>
                <c:pt idx="8">
                  <c:v>-1.7995817626507591E-4</c:v>
                </c:pt>
                <c:pt idx="9">
                  <c:v>-6.4965748139196589E-5</c:v>
                </c:pt>
                <c:pt idx="10">
                  <c:v>-6.442153667633255E-5</c:v>
                </c:pt>
                <c:pt idx="11">
                  <c:v>-4.2676182071300483E-5</c:v>
                </c:pt>
                <c:pt idx="12">
                  <c:v>-3.3557990106078753E-5</c:v>
                </c:pt>
                <c:pt idx="13">
                  <c:v>-8.6106365808145784E-6</c:v>
                </c:pt>
                <c:pt idx="14">
                  <c:v>1.2776715768115501E-4</c:v>
                </c:pt>
                <c:pt idx="15">
                  <c:v>1.5983294879441581E-4</c:v>
                </c:pt>
                <c:pt idx="16">
                  <c:v>3.4636423817613901E-4</c:v>
                </c:pt>
                <c:pt idx="17">
                  <c:v>8.5043061223639285</c:v>
                </c:pt>
                <c:pt idx="18">
                  <c:v>8.6024764423547992</c:v>
                </c:pt>
                <c:pt idx="19">
                  <c:v>1013.3374731565746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CB-4AFC-855E-B8F58A9D4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692912"/>
        <c:axId val="492690832"/>
      </c:scatterChart>
      <c:valAx>
        <c:axId val="49269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2690832"/>
        <c:crosses val="autoZero"/>
        <c:crossBetween val="midCat"/>
      </c:valAx>
      <c:valAx>
        <c:axId val="49269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269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>
                <a:effectLst/>
              </a:rPr>
              <a:t>Homoskedasticity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 uniform mean packets in queue'!$C$51:$C$70</c:f>
              <c:numCache>
                <c:formatCode>General</c:formatCode>
                <c:ptCount val="20"/>
                <c:pt idx="0">
                  <c:v>116.94037066034585</c:v>
                </c:pt>
                <c:pt idx="1">
                  <c:v>116.94037066034585</c:v>
                </c:pt>
                <c:pt idx="2">
                  <c:v>116.94037066034585</c:v>
                </c:pt>
                <c:pt idx="3">
                  <c:v>116.94037066034585</c:v>
                </c:pt>
                <c:pt idx="4">
                  <c:v>116.94037066034585</c:v>
                </c:pt>
                <c:pt idx="5">
                  <c:v>2.8349901288549036E-3</c:v>
                </c:pt>
                <c:pt idx="6">
                  <c:v>2.8349901288549036E-3</c:v>
                </c:pt>
                <c:pt idx="7">
                  <c:v>2.8349901288549036E-3</c:v>
                </c:pt>
                <c:pt idx="8">
                  <c:v>2.8349901288549036E-3</c:v>
                </c:pt>
                <c:pt idx="9">
                  <c:v>2.8349901288549036E-3</c:v>
                </c:pt>
                <c:pt idx="10">
                  <c:v>2036.3108372350666</c:v>
                </c:pt>
                <c:pt idx="11">
                  <c:v>2036.3108372350666</c:v>
                </c:pt>
                <c:pt idx="12">
                  <c:v>2036.3108372350666</c:v>
                </c:pt>
                <c:pt idx="13">
                  <c:v>2036.3108372350666</c:v>
                </c:pt>
                <c:pt idx="14">
                  <c:v>2036.3108372350666</c:v>
                </c:pt>
                <c:pt idx="15">
                  <c:v>2.129853849446371E-3</c:v>
                </c:pt>
                <c:pt idx="16">
                  <c:v>2.129853849446371E-3</c:v>
                </c:pt>
                <c:pt idx="17">
                  <c:v>2.129853849446371E-3</c:v>
                </c:pt>
                <c:pt idx="18">
                  <c:v>2.129853849446371E-3</c:v>
                </c:pt>
                <c:pt idx="19">
                  <c:v>2.129853849446371E-3</c:v>
                </c:pt>
              </c:numCache>
            </c:numRef>
          </c:xVal>
          <c:yVal>
            <c:numRef>
              <c:f>'k uniform mean packets in queue'!$D$51:$D$70</c:f>
              <c:numCache>
                <c:formatCode>General</c:formatCode>
                <c:ptCount val="20"/>
                <c:pt idx="0">
                  <c:v>8.6024764423547992</c:v>
                </c:pt>
                <c:pt idx="1">
                  <c:v>-7.8568283336111051</c:v>
                </c:pt>
                <c:pt idx="2">
                  <c:v>-3.6249091800279416</c:v>
                </c:pt>
                <c:pt idx="3">
                  <c:v>8.5043061223639285</c:v>
                </c:pt>
                <c:pt idx="4">
                  <c:v>-5.6250450510796668</c:v>
                </c:pt>
                <c:pt idx="5">
                  <c:v>-1.7995817626507591E-4</c:v>
                </c:pt>
                <c:pt idx="6">
                  <c:v>1.2776715768115501E-4</c:v>
                </c:pt>
                <c:pt idx="7">
                  <c:v>-6.4965748139196589E-5</c:v>
                </c:pt>
                <c:pt idx="8">
                  <c:v>1.5983294879441581E-4</c:v>
                </c:pt>
                <c:pt idx="9">
                  <c:v>-4.2676182071300483E-5</c:v>
                </c:pt>
                <c:pt idx="10">
                  <c:v>-341.5117336181961</c:v>
                </c:pt>
                <c:pt idx="11">
                  <c:v>1013.3374731565746</c:v>
                </c:pt>
                <c:pt idx="12">
                  <c:v>-289.94686514186742</c:v>
                </c:pt>
                <c:pt idx="13">
                  <c:v>-147.50278293646102</c:v>
                </c:pt>
                <c:pt idx="14">
                  <c:v>-234.37609146004957</c:v>
                </c:pt>
                <c:pt idx="15">
                  <c:v>-2.3977407481291096E-4</c:v>
                </c:pt>
                <c:pt idx="16">
                  <c:v>3.4636423817613901E-4</c:v>
                </c:pt>
                <c:pt idx="17">
                  <c:v>-6.442153667633255E-5</c:v>
                </c:pt>
                <c:pt idx="18">
                  <c:v>-8.6106365808145784E-6</c:v>
                </c:pt>
                <c:pt idx="19">
                  <c:v>-3.3557990106078753E-5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A0-40E3-80E6-7BBE46D73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692912"/>
        <c:axId val="492694576"/>
      </c:scatterChart>
      <c:valAx>
        <c:axId val="49269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2694576"/>
        <c:crosses val="autoZero"/>
        <c:crossBetween val="midCat"/>
      </c:valAx>
      <c:valAx>
        <c:axId val="49269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269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Normal QQ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'k unif - mean pkt queue (ln)'!$E$28:$E$47</c:f>
              <c:numCache>
                <c:formatCode>General</c:formatCode>
                <c:ptCount val="20"/>
                <c:pt idx="0">
                  <c:v>-1.9599639845400538</c:v>
                </c:pt>
                <c:pt idx="1">
                  <c:v>-1.4395314709384572</c:v>
                </c:pt>
                <c:pt idx="2">
                  <c:v>-1.1503493803760083</c:v>
                </c:pt>
                <c:pt idx="3">
                  <c:v>-0.93458929107347943</c:v>
                </c:pt>
                <c:pt idx="4">
                  <c:v>-0.75541502636046909</c:v>
                </c:pt>
                <c:pt idx="5">
                  <c:v>-0.59776012604247841</c:v>
                </c:pt>
                <c:pt idx="6">
                  <c:v>-0.45376219016987951</c:v>
                </c:pt>
                <c:pt idx="7">
                  <c:v>-0.3186393639643752</c:v>
                </c:pt>
                <c:pt idx="8">
                  <c:v>-0.18911842627279254</c:v>
                </c:pt>
                <c:pt idx="9">
                  <c:v>-6.2706777943213846E-2</c:v>
                </c:pt>
                <c:pt idx="10">
                  <c:v>6.2706777943213846E-2</c:v>
                </c:pt>
                <c:pt idx="11">
                  <c:v>0.18911842627279243</c:v>
                </c:pt>
                <c:pt idx="12">
                  <c:v>0.3186393639643752</c:v>
                </c:pt>
                <c:pt idx="13">
                  <c:v>0.45376219016987968</c:v>
                </c:pt>
                <c:pt idx="14">
                  <c:v>0.59776012604247841</c:v>
                </c:pt>
                <c:pt idx="15">
                  <c:v>0.75541502636046909</c:v>
                </c:pt>
                <c:pt idx="16">
                  <c:v>0.9345892910734801</c:v>
                </c:pt>
                <c:pt idx="17">
                  <c:v>1.1503493803760083</c:v>
                </c:pt>
                <c:pt idx="18">
                  <c:v>1.4395314709384563</c:v>
                </c:pt>
                <c:pt idx="19">
                  <c:v>1.9599639845400536</c:v>
                </c:pt>
              </c:numCache>
            </c:numRef>
          </c:xVal>
          <c:yVal>
            <c:numRef>
              <c:f>'k unif - mean pkt queue (ln)'!$F$28:$F$47</c:f>
              <c:numCache>
                <c:formatCode>General</c:formatCode>
                <c:ptCount val="20"/>
                <c:pt idx="0">
                  <c:v>-6.8367701023696714E-2</c:v>
                </c:pt>
                <c:pt idx="1">
                  <c:v>-5.5351163458988051E-2</c:v>
                </c:pt>
                <c:pt idx="2">
                  <c:v>-5.0184472318797635E-2</c:v>
                </c:pt>
                <c:pt idx="3">
                  <c:v>-4.17468670152914E-2</c:v>
                </c:pt>
                <c:pt idx="4">
                  <c:v>-2.9410282575737856E-2</c:v>
                </c:pt>
                <c:pt idx="5">
                  <c:v>-2.8047214957104494E-2</c:v>
                </c:pt>
                <c:pt idx="6">
                  <c:v>-2.1298100650258167E-2</c:v>
                </c:pt>
                <c:pt idx="7">
                  <c:v>-2.0614554141032304E-2</c:v>
                </c:pt>
                <c:pt idx="8">
                  <c:v>-1.2880343345087475E-2</c:v>
                </c:pt>
                <c:pt idx="9">
                  <c:v>-1.1653640072366134E-2</c:v>
                </c:pt>
                <c:pt idx="10">
                  <c:v>-9.6333754439856811E-3</c:v>
                </c:pt>
                <c:pt idx="11">
                  <c:v>-6.1527215202001884E-3</c:v>
                </c:pt>
                <c:pt idx="12">
                  <c:v>-5.2120306503469216E-3</c:v>
                </c:pt>
                <c:pt idx="13">
                  <c:v>-7.4141396073201804E-5</c:v>
                </c:pt>
                <c:pt idx="14">
                  <c:v>1.9579107867841561E-2</c:v>
                </c:pt>
                <c:pt idx="15">
                  <c:v>2.4254204053450135E-2</c:v>
                </c:pt>
                <c:pt idx="16">
                  <c:v>3.1282721705312877E-2</c:v>
                </c:pt>
                <c:pt idx="17">
                  <c:v>3.1622458356545202E-2</c:v>
                </c:pt>
                <c:pt idx="18">
                  <c:v>6.7124284437583004E-2</c:v>
                </c:pt>
                <c:pt idx="19">
                  <c:v>0.18676383214823389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94-4DBB-9B1F-0EFF434BA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692912"/>
        <c:axId val="492690832"/>
      </c:scatterChart>
      <c:valAx>
        <c:axId val="49269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baseline="0">
                    <a:effectLst/>
                  </a:rPr>
                  <a:t>Normal Quantiles</a:t>
                </a:r>
                <a:endParaRPr lang="it-IT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2690832"/>
        <c:crosses val="autoZero"/>
        <c:crossBetween val="midCat"/>
      </c:valAx>
      <c:valAx>
        <c:axId val="49269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Sample Quantiles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269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Homoskedasticity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 unif - mean pkt queue (ln)'!$C$51:$C$70</c:f>
              <c:numCache>
                <c:formatCode>General</c:formatCode>
                <c:ptCount val="20"/>
                <c:pt idx="0">
                  <c:v>2.0671695151454301</c:v>
                </c:pt>
                <c:pt idx="1">
                  <c:v>2.0671695151454301</c:v>
                </c:pt>
                <c:pt idx="2">
                  <c:v>2.0671695151454301</c:v>
                </c:pt>
                <c:pt idx="3">
                  <c:v>2.0671695151454301</c:v>
                </c:pt>
                <c:pt idx="4">
                  <c:v>2.0671695151454301</c:v>
                </c:pt>
                <c:pt idx="5">
                  <c:v>-2.547883032977595</c:v>
                </c:pt>
                <c:pt idx="6">
                  <c:v>-2.547883032977595</c:v>
                </c:pt>
                <c:pt idx="7">
                  <c:v>-2.547883032977595</c:v>
                </c:pt>
                <c:pt idx="8">
                  <c:v>-2.547883032977595</c:v>
                </c:pt>
                <c:pt idx="9">
                  <c:v>-2.547883032977595</c:v>
                </c:pt>
                <c:pt idx="10">
                  <c:v>3.2974859266533629</c:v>
                </c:pt>
                <c:pt idx="11">
                  <c:v>3.2974859266533629</c:v>
                </c:pt>
                <c:pt idx="12">
                  <c:v>3.2974859266533629</c:v>
                </c:pt>
                <c:pt idx="13">
                  <c:v>3.2974859266533629</c:v>
                </c:pt>
                <c:pt idx="14">
                  <c:v>3.2974859266533629</c:v>
                </c:pt>
                <c:pt idx="15">
                  <c:v>-2.6733353928455497</c:v>
                </c:pt>
                <c:pt idx="16">
                  <c:v>-2.6733353928455497</c:v>
                </c:pt>
                <c:pt idx="17">
                  <c:v>-2.6733353928455497</c:v>
                </c:pt>
                <c:pt idx="18">
                  <c:v>-2.6733353928455497</c:v>
                </c:pt>
                <c:pt idx="19">
                  <c:v>-2.6733353928455497</c:v>
                </c:pt>
              </c:numCache>
            </c:numRef>
          </c:xVal>
          <c:yVal>
            <c:numRef>
              <c:f>'k unif - mean pkt queue (ln)'!$D$51:$D$70</c:f>
              <c:numCache>
                <c:formatCode>General</c:formatCode>
                <c:ptCount val="20"/>
                <c:pt idx="0">
                  <c:v>3.1622458356545202E-2</c:v>
                </c:pt>
                <c:pt idx="1">
                  <c:v>-2.9410282575737856E-2</c:v>
                </c:pt>
                <c:pt idx="2">
                  <c:v>-1.2880343345087475E-2</c:v>
                </c:pt>
                <c:pt idx="3">
                  <c:v>3.1282721705312877E-2</c:v>
                </c:pt>
                <c:pt idx="4">
                  <c:v>-2.0614554141032304E-2</c:v>
                </c:pt>
                <c:pt idx="5">
                  <c:v>-2.8047214957104494E-2</c:v>
                </c:pt>
                <c:pt idx="6">
                  <c:v>1.9579107867841561E-2</c:v>
                </c:pt>
                <c:pt idx="7">
                  <c:v>-9.6333754439856811E-3</c:v>
                </c:pt>
                <c:pt idx="8">
                  <c:v>2.4254204053450135E-2</c:v>
                </c:pt>
                <c:pt idx="9">
                  <c:v>-6.1527215202001884E-3</c:v>
                </c:pt>
                <c:pt idx="10">
                  <c:v>-6.8367701023696714E-2</c:v>
                </c:pt>
                <c:pt idx="11">
                  <c:v>0.18676383214823389</c:v>
                </c:pt>
                <c:pt idx="12">
                  <c:v>-5.5351163458988051E-2</c:v>
                </c:pt>
                <c:pt idx="13">
                  <c:v>-2.1298100650258167E-2</c:v>
                </c:pt>
                <c:pt idx="14">
                  <c:v>-4.17468670152914E-2</c:v>
                </c:pt>
                <c:pt idx="15">
                  <c:v>-5.0184472318797635E-2</c:v>
                </c:pt>
                <c:pt idx="16">
                  <c:v>6.7124284437583004E-2</c:v>
                </c:pt>
                <c:pt idx="17">
                  <c:v>-1.1653640072366134E-2</c:v>
                </c:pt>
                <c:pt idx="18">
                  <c:v>-7.4141396073201804E-5</c:v>
                </c:pt>
                <c:pt idx="19">
                  <c:v>-5.2120306503469216E-3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26-41B4-8183-94C4D048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692912"/>
        <c:axId val="492694576"/>
      </c:scatterChart>
      <c:valAx>
        <c:axId val="49269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2694576"/>
        <c:crosses val="autoZero"/>
        <c:crossBetween val="midCat"/>
      </c:valAx>
      <c:valAx>
        <c:axId val="49269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269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>
                <a:effectLst/>
              </a:rPr>
              <a:t>Normal </a:t>
            </a:r>
            <a:r>
              <a:rPr lang="it-IT"/>
              <a:t>QQ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 exponential End-to-end delay'!$E$28:$E$47</c:f>
              <c:numCache>
                <c:formatCode>General</c:formatCode>
                <c:ptCount val="20"/>
                <c:pt idx="0">
                  <c:v>-1.9599639845400538</c:v>
                </c:pt>
                <c:pt idx="1">
                  <c:v>-1.4395314709384572</c:v>
                </c:pt>
                <c:pt idx="2">
                  <c:v>-1.1503493803760083</c:v>
                </c:pt>
                <c:pt idx="3">
                  <c:v>-0.93458929107347943</c:v>
                </c:pt>
                <c:pt idx="4">
                  <c:v>-0.75541502636046909</c:v>
                </c:pt>
                <c:pt idx="5">
                  <c:v>-0.59776012604247841</c:v>
                </c:pt>
                <c:pt idx="6">
                  <c:v>-0.45376219016987951</c:v>
                </c:pt>
                <c:pt idx="7">
                  <c:v>-0.3186393639643752</c:v>
                </c:pt>
                <c:pt idx="8">
                  <c:v>-0.18911842627279254</c:v>
                </c:pt>
                <c:pt idx="9">
                  <c:v>-6.2706777943213846E-2</c:v>
                </c:pt>
                <c:pt idx="10">
                  <c:v>6.2706777943213846E-2</c:v>
                </c:pt>
                <c:pt idx="11">
                  <c:v>0.18911842627279243</c:v>
                </c:pt>
                <c:pt idx="12">
                  <c:v>0.3186393639643752</c:v>
                </c:pt>
                <c:pt idx="13">
                  <c:v>0.45376219016987968</c:v>
                </c:pt>
                <c:pt idx="14">
                  <c:v>0.59776012604247841</c:v>
                </c:pt>
                <c:pt idx="15">
                  <c:v>0.75541502636046909</c:v>
                </c:pt>
                <c:pt idx="16">
                  <c:v>0.9345892910734801</c:v>
                </c:pt>
                <c:pt idx="17">
                  <c:v>1.1503493803760083</c:v>
                </c:pt>
                <c:pt idx="18">
                  <c:v>1.4395314709384563</c:v>
                </c:pt>
                <c:pt idx="19">
                  <c:v>1.9599639845400536</c:v>
                </c:pt>
              </c:numCache>
            </c:numRef>
          </c:xVal>
          <c:yVal>
            <c:numRef>
              <c:f>'k exponential End-to-end delay'!$F$28:$F$47</c:f>
              <c:numCache>
                <c:formatCode>General</c:formatCode>
                <c:ptCount val="20"/>
                <c:pt idx="0">
                  <c:v>-67.348026000000004</c:v>
                </c:pt>
                <c:pt idx="1">
                  <c:v>-50.992425999999995</c:v>
                </c:pt>
                <c:pt idx="2">
                  <c:v>-15.782095999999996</c:v>
                </c:pt>
                <c:pt idx="3">
                  <c:v>-0.89811400000000141</c:v>
                </c:pt>
                <c:pt idx="4">
                  <c:v>-0.46944400000000108</c:v>
                </c:pt>
                <c:pt idx="5">
                  <c:v>-0.37987400000000093</c:v>
                </c:pt>
                <c:pt idx="6">
                  <c:v>-2.7099999999999902E-3</c:v>
                </c:pt>
                <c:pt idx="7">
                  <c:v>-1.6339999999999966E-3</c:v>
                </c:pt>
                <c:pt idx="8">
                  <c:v>-1.2739999999999974E-3</c:v>
                </c:pt>
                <c:pt idx="9">
                  <c:v>7.0000000000014495E-5</c:v>
                </c:pt>
                <c:pt idx="10">
                  <c:v>3.7000000000000921E-4</c:v>
                </c:pt>
                <c:pt idx="11">
                  <c:v>5.8600000000000319E-4</c:v>
                </c:pt>
                <c:pt idx="12">
                  <c:v>6.2600000000000156E-4</c:v>
                </c:pt>
                <c:pt idx="13">
                  <c:v>1.030000000000017E-3</c:v>
                </c:pt>
                <c:pt idx="14">
                  <c:v>1.240000000000005E-3</c:v>
                </c:pt>
                <c:pt idx="15">
                  <c:v>1.6960000000000031E-3</c:v>
                </c:pt>
                <c:pt idx="16">
                  <c:v>0.86645599999999945</c:v>
                </c:pt>
                <c:pt idx="17">
                  <c:v>0.88097599999999865</c:v>
                </c:pt>
                <c:pt idx="18">
                  <c:v>36.67135399999998</c:v>
                </c:pt>
                <c:pt idx="19">
                  <c:v>97.451193999999987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1B-426A-8F32-18CAC780E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582976"/>
        <c:axId val="790584640"/>
      </c:scatterChart>
      <c:valAx>
        <c:axId val="79058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0584640"/>
        <c:crosses val="autoZero"/>
        <c:crossBetween val="midCat"/>
      </c:valAx>
      <c:valAx>
        <c:axId val="79058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058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561295</xdr:colOff>
      <xdr:row>27</xdr:row>
      <xdr:rowOff>180295</xdr:rowOff>
    </xdr:from>
    <xdr:to>
      <xdr:col>14</xdr:col>
      <xdr:colOff>313645</xdr:colOff>
      <xdr:row>43</xdr:row>
      <xdr:rowOff>23813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473529</xdr:colOff>
      <xdr:row>53</xdr:row>
      <xdr:rowOff>38100</xdr:rowOff>
    </xdr:from>
    <xdr:to>
      <xdr:col>12</xdr:col>
      <xdr:colOff>5443</xdr:colOff>
      <xdr:row>68</xdr:row>
      <xdr:rowOff>5443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390965</xdr:colOff>
      <xdr:row>25</xdr:row>
      <xdr:rowOff>54789</xdr:rowOff>
    </xdr:from>
    <xdr:to>
      <xdr:col>13</xdr:col>
      <xdr:colOff>188259</xdr:colOff>
      <xdr:row>42</xdr:row>
      <xdr:rowOff>89647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294233</xdr:colOff>
      <xdr:row>49</xdr:row>
      <xdr:rowOff>154640</xdr:rowOff>
    </xdr:from>
    <xdr:to>
      <xdr:col>14</xdr:col>
      <xdr:colOff>0</xdr:colOff>
      <xdr:row>69</xdr:row>
      <xdr:rowOff>98612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197223</xdr:colOff>
      <xdr:row>30</xdr:row>
      <xdr:rowOff>138952</xdr:rowOff>
    </xdr:from>
    <xdr:to>
      <xdr:col>16</xdr:col>
      <xdr:colOff>502023</xdr:colOff>
      <xdr:row>46</xdr:row>
      <xdr:rowOff>13447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8965</xdr:colOff>
      <xdr:row>50</xdr:row>
      <xdr:rowOff>49306</xdr:rowOff>
    </xdr:from>
    <xdr:to>
      <xdr:col>11</xdr:col>
      <xdr:colOff>403412</xdr:colOff>
      <xdr:row>65</xdr:row>
      <xdr:rowOff>103094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26892</xdr:colOff>
      <xdr:row>29</xdr:row>
      <xdr:rowOff>22410</xdr:rowOff>
    </xdr:from>
    <xdr:to>
      <xdr:col>16</xdr:col>
      <xdr:colOff>0</xdr:colOff>
      <xdr:row>46</xdr:row>
      <xdr:rowOff>170330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8965</xdr:colOff>
      <xdr:row>50</xdr:row>
      <xdr:rowOff>49306</xdr:rowOff>
    </xdr:from>
    <xdr:to>
      <xdr:col>11</xdr:col>
      <xdr:colOff>403412</xdr:colOff>
      <xdr:row>65</xdr:row>
      <xdr:rowOff>103094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627529</xdr:colOff>
      <xdr:row>27</xdr:row>
      <xdr:rowOff>49305</xdr:rowOff>
    </xdr:from>
    <xdr:to>
      <xdr:col>14</xdr:col>
      <xdr:colOff>412376</xdr:colOff>
      <xdr:row>42</xdr:row>
      <xdr:rowOff>103093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681317</xdr:colOff>
      <xdr:row>52</xdr:row>
      <xdr:rowOff>85165</xdr:rowOff>
    </xdr:from>
    <xdr:to>
      <xdr:col>12</xdr:col>
      <xdr:colOff>233082</xdr:colOff>
      <xdr:row>67</xdr:row>
      <xdr:rowOff>138953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627529</xdr:colOff>
      <xdr:row>27</xdr:row>
      <xdr:rowOff>49305</xdr:rowOff>
    </xdr:from>
    <xdr:to>
      <xdr:col>14</xdr:col>
      <xdr:colOff>412376</xdr:colOff>
      <xdr:row>42</xdr:row>
      <xdr:rowOff>103093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681317</xdr:colOff>
      <xdr:row>52</xdr:row>
      <xdr:rowOff>85165</xdr:rowOff>
    </xdr:from>
    <xdr:to>
      <xdr:col>12</xdr:col>
      <xdr:colOff>233082</xdr:colOff>
      <xdr:row>67</xdr:row>
      <xdr:rowOff>138953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121920</xdr:colOff>
      <xdr:row>28</xdr:row>
      <xdr:rowOff>110490</xdr:rowOff>
    </xdr:from>
    <xdr:to>
      <xdr:col>14</xdr:col>
      <xdr:colOff>426720</xdr:colOff>
      <xdr:row>43</xdr:row>
      <xdr:rowOff>110490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388620</xdr:colOff>
      <xdr:row>51</xdr:row>
      <xdr:rowOff>87630</xdr:rowOff>
    </xdr:from>
    <xdr:to>
      <xdr:col>12</xdr:col>
      <xdr:colOff>83820</xdr:colOff>
      <xdr:row>66</xdr:row>
      <xdr:rowOff>87630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121920</xdr:colOff>
      <xdr:row>28</xdr:row>
      <xdr:rowOff>110490</xdr:rowOff>
    </xdr:from>
    <xdr:to>
      <xdr:col>14</xdr:col>
      <xdr:colOff>426720</xdr:colOff>
      <xdr:row>43</xdr:row>
      <xdr:rowOff>110490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388620</xdr:colOff>
      <xdr:row>51</xdr:row>
      <xdr:rowOff>87630</xdr:rowOff>
    </xdr:from>
    <xdr:to>
      <xdr:col>12</xdr:col>
      <xdr:colOff>83820</xdr:colOff>
      <xdr:row>66</xdr:row>
      <xdr:rowOff>87630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topLeftCell="A22" zoomScale="70" zoomScaleNormal="70" workbookViewId="0">
      <selection activeCell="I25" sqref="I25"/>
    </sheetView>
  </sheetViews>
  <sheetFormatPr defaultRowHeight="14.4" x14ac:dyDescent="0.3"/>
  <cols>
    <col min="2" max="2" width="9.33203125" bestFit="1" customWidth="1"/>
    <col min="4" max="4" width="13.33203125" bestFit="1" customWidth="1"/>
    <col min="7" max="7" width="12.21875" bestFit="1" customWidth="1"/>
    <col min="8" max="11" width="11" bestFit="1" customWidth="1"/>
    <col min="12" max="12" width="12.21875" bestFit="1" customWidth="1"/>
  </cols>
  <sheetData>
    <row r="1" spans="1:18" x14ac:dyDescent="0.3">
      <c r="C1" s="10" t="s">
        <v>38</v>
      </c>
      <c r="D1" s="10"/>
      <c r="E1" s="10"/>
      <c r="F1" s="10"/>
      <c r="G1" s="10"/>
      <c r="H1" s="10"/>
      <c r="I1" s="10"/>
      <c r="J1" s="10"/>
      <c r="K1" s="10"/>
      <c r="L1" s="10"/>
    </row>
    <row r="2" spans="1:18" x14ac:dyDescent="0.3">
      <c r="C2" s="11" t="s">
        <v>40</v>
      </c>
      <c r="D2" s="11"/>
      <c r="E2" s="11"/>
      <c r="F2" s="11"/>
      <c r="G2" s="11"/>
      <c r="H2" s="10" t="s">
        <v>41</v>
      </c>
      <c r="I2" s="10"/>
      <c r="J2" s="10"/>
      <c r="K2" s="10"/>
      <c r="L2" s="10"/>
    </row>
    <row r="3" spans="1:18" x14ac:dyDescent="0.3"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1</v>
      </c>
      <c r="I3" s="1">
        <v>2</v>
      </c>
      <c r="J3" s="1">
        <v>3</v>
      </c>
      <c r="K3" s="1">
        <v>4</v>
      </c>
      <c r="L3" s="1">
        <v>5</v>
      </c>
    </row>
    <row r="4" spans="1:18" x14ac:dyDescent="0.3">
      <c r="A4" s="12" t="s">
        <v>39</v>
      </c>
      <c r="B4" s="1" t="s">
        <v>42</v>
      </c>
      <c r="C4" s="1">
        <v>12.3878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</row>
    <row r="5" spans="1:18" x14ac:dyDescent="0.3">
      <c r="A5" s="12"/>
      <c r="B5" s="1" t="s">
        <v>43</v>
      </c>
      <c r="C5" s="1">
        <v>160.647122</v>
      </c>
      <c r="D5" s="1">
        <v>308.85887400000001</v>
      </c>
      <c r="E5" s="1">
        <v>179.263665</v>
      </c>
      <c r="F5" s="1">
        <v>195.392481</v>
      </c>
      <c r="G5" s="1">
        <v>182.88821799999999</v>
      </c>
      <c r="H5" s="1" t="s">
        <v>5</v>
      </c>
      <c r="I5" s="1" t="s">
        <v>6</v>
      </c>
      <c r="J5" s="1" t="s">
        <v>7</v>
      </c>
      <c r="K5" s="1" t="s">
        <v>8</v>
      </c>
      <c r="L5" s="1" t="s">
        <v>9</v>
      </c>
    </row>
    <row r="7" spans="1:18" x14ac:dyDescent="0.3">
      <c r="M7" s="10" t="s">
        <v>50</v>
      </c>
      <c r="N7" s="10"/>
      <c r="O7" s="10"/>
      <c r="P7" s="10"/>
      <c r="Q7" s="10"/>
    </row>
    <row r="8" spans="1:18" x14ac:dyDescent="0.3">
      <c r="C8" s="2" t="s">
        <v>34</v>
      </c>
      <c r="D8" s="2" t="s">
        <v>35</v>
      </c>
      <c r="E8" s="2" t="s">
        <v>36</v>
      </c>
      <c r="F8" s="2" t="s">
        <v>37</v>
      </c>
      <c r="G8" s="3" t="s">
        <v>44</v>
      </c>
      <c r="H8" s="3" t="s">
        <v>45</v>
      </c>
      <c r="I8" s="3" t="s">
        <v>46</v>
      </c>
      <c r="J8" s="3" t="s">
        <v>47</v>
      </c>
      <c r="K8" s="3" t="s">
        <v>48</v>
      </c>
      <c r="L8" s="4" t="s">
        <v>49</v>
      </c>
      <c r="M8" s="3" t="s">
        <v>51</v>
      </c>
      <c r="N8" s="3" t="s">
        <v>52</v>
      </c>
      <c r="O8" s="3" t="s">
        <v>53</v>
      </c>
      <c r="P8" s="3" t="s">
        <v>54</v>
      </c>
      <c r="Q8" s="3" t="s">
        <v>55</v>
      </c>
    </row>
    <row r="9" spans="1:18" x14ac:dyDescent="0.3">
      <c r="C9" s="1">
        <v>1</v>
      </c>
      <c r="D9" s="1">
        <v>-1</v>
      </c>
      <c r="E9" s="1">
        <v>-1</v>
      </c>
      <c r="F9" s="1">
        <f>D9*E9</f>
        <v>1</v>
      </c>
      <c r="G9" s="1">
        <v>12.3878</v>
      </c>
      <c r="H9" s="1">
        <v>10.775219999999999</v>
      </c>
      <c r="I9" s="1">
        <v>11.16677</v>
      </c>
      <c r="J9" s="1">
        <v>12.32315</v>
      </c>
      <c r="K9" s="1">
        <v>10.986700000000001</v>
      </c>
      <c r="L9" s="5">
        <f>SUM(G9:K9)/5</f>
        <v>11.527927999999999</v>
      </c>
      <c r="M9" s="1">
        <f>G9-$L9</f>
        <v>0.85987200000000108</v>
      </c>
      <c r="N9" s="1">
        <f>H9-$L9</f>
        <v>-0.75270800000000015</v>
      </c>
      <c r="O9" s="1">
        <f t="shared" ref="O9:Q12" si="0">I9-$L9</f>
        <v>-0.36115799999999965</v>
      </c>
      <c r="P9" s="1">
        <f t="shared" si="0"/>
        <v>0.79522200000000076</v>
      </c>
      <c r="Q9" s="1">
        <f t="shared" si="0"/>
        <v>-0.54122799999999849</v>
      </c>
    </row>
    <row r="10" spans="1:18" x14ac:dyDescent="0.3">
      <c r="C10" s="1">
        <v>1</v>
      </c>
      <c r="D10" s="1">
        <v>1</v>
      </c>
      <c r="E10" s="1">
        <v>-1</v>
      </c>
      <c r="F10" s="1">
        <f t="shared" ref="F10:F12" si="1">D10*E10</f>
        <v>-1</v>
      </c>
      <c r="G10" s="1">
        <v>0.10767</v>
      </c>
      <c r="H10" s="1">
        <v>0.10781</v>
      </c>
      <c r="I10" s="1">
        <v>0.10888</v>
      </c>
      <c r="J10" s="1">
        <v>0.10777</v>
      </c>
      <c r="K10" s="1">
        <v>0.10814</v>
      </c>
      <c r="L10" s="5">
        <f t="shared" ref="L10:L12" si="2">SUM(G10:K10)/5</f>
        <v>0.10805400000000001</v>
      </c>
      <c r="M10" s="1">
        <f>G10-$L10</f>
        <v>-3.8400000000000933E-4</v>
      </c>
      <c r="N10" s="1">
        <f t="shared" ref="N10:N12" si="3">H10-$L10</f>
        <v>-2.440000000000081E-4</v>
      </c>
      <c r="O10" s="1">
        <f t="shared" si="0"/>
        <v>8.2599999999999341E-4</v>
      </c>
      <c r="P10" s="1">
        <f t="shared" si="0"/>
        <v>-2.8400000000000647E-4</v>
      </c>
      <c r="Q10" s="1">
        <f t="shared" si="0"/>
        <v>8.5999999999988863E-5</v>
      </c>
    </row>
    <row r="11" spans="1:18" x14ac:dyDescent="0.3">
      <c r="C11" s="1">
        <v>1</v>
      </c>
      <c r="D11" s="1">
        <v>-1</v>
      </c>
      <c r="E11" s="1">
        <v>1</v>
      </c>
      <c r="F11" s="1">
        <f t="shared" si="1"/>
        <v>-1</v>
      </c>
      <c r="G11" s="1">
        <v>160.647122</v>
      </c>
      <c r="H11" s="1">
        <v>308.85887400000001</v>
      </c>
      <c r="I11" s="1">
        <v>179.263665</v>
      </c>
      <c r="J11" s="1">
        <v>195.392481</v>
      </c>
      <c r="K11" s="1">
        <v>182.88821799999999</v>
      </c>
      <c r="L11" s="5">
        <f t="shared" si="2"/>
        <v>205.41007199999999</v>
      </c>
      <c r="M11" s="1">
        <f t="shared" ref="M11:M12" si="4">G11-$L11</f>
        <v>-44.762949999999989</v>
      </c>
      <c r="N11" s="1">
        <f t="shared" si="3"/>
        <v>103.44880200000003</v>
      </c>
      <c r="O11" s="1">
        <f t="shared" si="0"/>
        <v>-26.146406999999982</v>
      </c>
      <c r="P11" s="1">
        <f t="shared" si="0"/>
        <v>-10.017590999999982</v>
      </c>
      <c r="Q11" s="1">
        <f t="shared" si="0"/>
        <v>-22.52185399999999</v>
      </c>
    </row>
    <row r="12" spans="1:18" x14ac:dyDescent="0.3">
      <c r="C12" s="1">
        <v>1</v>
      </c>
      <c r="D12" s="1">
        <v>1</v>
      </c>
      <c r="E12" s="1">
        <v>1</v>
      </c>
      <c r="F12" s="1">
        <f t="shared" si="1"/>
        <v>1</v>
      </c>
      <c r="G12" s="1">
        <v>0.11945</v>
      </c>
      <c r="H12" s="1">
        <v>0.11939</v>
      </c>
      <c r="I12" s="1">
        <v>0.12019000000000001</v>
      </c>
      <c r="J12" s="1">
        <v>0.11934</v>
      </c>
      <c r="K12" s="1">
        <v>0.11869</v>
      </c>
      <c r="L12" s="5">
        <f t="shared" si="2"/>
        <v>0.119412</v>
      </c>
      <c r="M12" s="1">
        <f t="shared" si="4"/>
        <v>3.799999999999637E-5</v>
      </c>
      <c r="N12" s="1">
        <f t="shared" si="3"/>
        <v>-2.2000000000008124E-5</v>
      </c>
      <c r="O12" s="1">
        <f t="shared" si="0"/>
        <v>7.7800000000000091E-4</v>
      </c>
      <c r="P12" s="1">
        <f t="shared" si="0"/>
        <v>-7.2000000000002617E-5</v>
      </c>
      <c r="Q12" s="1">
        <f t="shared" si="0"/>
        <v>-7.2200000000000042E-4</v>
      </c>
    </row>
    <row r="13" spans="1:18" x14ac:dyDescent="0.3">
      <c r="C13">
        <f>C9*$L9</f>
        <v>11.527927999999999</v>
      </c>
      <c r="D13">
        <f>D9*$L9</f>
        <v>-11.527927999999999</v>
      </c>
      <c r="E13">
        <f>E9*$L9</f>
        <v>-11.527927999999999</v>
      </c>
      <c r="F13">
        <f t="shared" ref="F13" si="5">F9*$L9</f>
        <v>11.527927999999999</v>
      </c>
      <c r="M13" s="6">
        <f>SUM(M9:M12)</f>
        <v>-43.903423999999987</v>
      </c>
      <c r="N13" s="6">
        <f t="shared" ref="N13:Q13" si="6">SUM(N9:N12)</f>
        <v>102.69582800000003</v>
      </c>
      <c r="O13" s="6">
        <f t="shared" si="6"/>
        <v>-26.505960999999981</v>
      </c>
      <c r="P13" s="6">
        <f t="shared" si="6"/>
        <v>-9.222724999999981</v>
      </c>
      <c r="Q13" s="6">
        <f t="shared" si="6"/>
        <v>-23.063717999999987</v>
      </c>
      <c r="R13" s="2" t="s">
        <v>58</v>
      </c>
    </row>
    <row r="14" spans="1:18" x14ac:dyDescent="0.3">
      <c r="C14">
        <f>C10*$L10</f>
        <v>0.10805400000000001</v>
      </c>
      <c r="D14">
        <f t="shared" ref="D14:F16" si="7">D10*$L10</f>
        <v>0.10805400000000001</v>
      </c>
      <c r="E14">
        <f t="shared" si="7"/>
        <v>-0.10805400000000001</v>
      </c>
      <c r="F14">
        <f t="shared" si="7"/>
        <v>-0.10805400000000001</v>
      </c>
      <c r="M14" s="6">
        <f>M13/4</f>
        <v>-10.975855999999997</v>
      </c>
      <c r="N14" s="6">
        <f t="shared" ref="N14:Q14" si="8">N13/4</f>
        <v>25.673957000000009</v>
      </c>
      <c r="O14" s="6">
        <f t="shared" si="8"/>
        <v>-6.6264902499999954</v>
      </c>
      <c r="P14" s="6">
        <f t="shared" si="8"/>
        <v>-2.3056812499999952</v>
      </c>
      <c r="Q14" s="6">
        <f t="shared" si="8"/>
        <v>-5.7659294999999968</v>
      </c>
      <c r="R14" s="2" t="s">
        <v>59</v>
      </c>
    </row>
    <row r="15" spans="1:18" x14ac:dyDescent="0.3">
      <c r="C15">
        <f t="shared" ref="C15:C16" si="9">C11*$L11</f>
        <v>205.41007199999999</v>
      </c>
      <c r="D15">
        <f t="shared" si="7"/>
        <v>-205.41007199999999</v>
      </c>
      <c r="E15">
        <f t="shared" si="7"/>
        <v>205.41007199999999</v>
      </c>
      <c r="F15">
        <f>F11*$L11</f>
        <v>-205.41007199999999</v>
      </c>
      <c r="M15" s="1">
        <f>M9^2+M10^2+M11^2+M12^2</f>
        <v>2004.4610727077832</v>
      </c>
      <c r="N15" s="1">
        <f t="shared" ref="N15:Q15" si="10">N9^2+N10^2+N11^2+N12^2</f>
        <v>10702.221204628495</v>
      </c>
      <c r="O15" s="1">
        <f t="shared" si="10"/>
        <v>683.76503539817202</v>
      </c>
      <c r="P15" s="1">
        <f t="shared" si="10"/>
        <v>100.98450755840464</v>
      </c>
      <c r="Q15" s="1">
        <f t="shared" si="10"/>
        <v>507.52683587397956</v>
      </c>
      <c r="R15" s="2" t="s">
        <v>60</v>
      </c>
    </row>
    <row r="16" spans="1:18" x14ac:dyDescent="0.3">
      <c r="C16">
        <f t="shared" si="9"/>
        <v>0.119412</v>
      </c>
      <c r="D16">
        <f t="shared" si="7"/>
        <v>0.119412</v>
      </c>
      <c r="E16">
        <f t="shared" si="7"/>
        <v>0.119412</v>
      </c>
      <c r="F16">
        <f t="shared" si="7"/>
        <v>0.119412</v>
      </c>
    </row>
    <row r="17" spans="2:9" x14ac:dyDescent="0.3">
      <c r="B17" s="2" t="s">
        <v>56</v>
      </c>
      <c r="C17" s="1">
        <f>SUM(C13:C16)</f>
        <v>217.16546599999998</v>
      </c>
      <c r="D17" s="1">
        <f t="shared" ref="D17:E17" si="11">SUM(D13:D16)</f>
        <v>-216.71053399999997</v>
      </c>
      <c r="E17" s="1">
        <f t="shared" si="11"/>
        <v>193.89350200000001</v>
      </c>
      <c r="F17" s="1">
        <f>SUM(F13:F16)</f>
        <v>-193.87078599999998</v>
      </c>
    </row>
    <row r="18" spans="2:9" x14ac:dyDescent="0.3">
      <c r="B18" s="2" t="s">
        <v>57</v>
      </c>
      <c r="C18" s="1">
        <f>C17/4</f>
        <v>54.291366499999995</v>
      </c>
      <c r="D18" s="1">
        <f t="shared" ref="D18:F18" si="12">D17/4</f>
        <v>-54.177633499999992</v>
      </c>
      <c r="E18" s="1">
        <f t="shared" si="12"/>
        <v>48.473375500000003</v>
      </c>
      <c r="F18" s="1">
        <f t="shared" si="12"/>
        <v>-48.467696499999995</v>
      </c>
    </row>
    <row r="20" spans="2:9" x14ac:dyDescent="0.3">
      <c r="B20" s="7" t="s">
        <v>63</v>
      </c>
      <c r="D20" s="1">
        <f>4*5*D18^2</f>
        <v>58704.31943320643</v>
      </c>
      <c r="E20" s="1">
        <f t="shared" ref="E20" si="13">4*5*E18^2</f>
        <v>46993.36264728001</v>
      </c>
      <c r="F20" s="1">
        <f>4*5*F18^2</f>
        <v>46982.352080322235</v>
      </c>
      <c r="H20" s="2" t="s">
        <v>64</v>
      </c>
      <c r="I20" s="1">
        <f>SUM(M15:Q15)</f>
        <v>13998.958656166835</v>
      </c>
    </row>
    <row r="21" spans="2:9" x14ac:dyDescent="0.3">
      <c r="B21" s="2" t="s">
        <v>61</v>
      </c>
      <c r="C21" s="1">
        <f>SUM(D20:F20)+I20</f>
        <v>166678.99281697549</v>
      </c>
    </row>
    <row r="22" spans="2:9" x14ac:dyDescent="0.3">
      <c r="B22" s="3" t="s">
        <v>62</v>
      </c>
      <c r="D22" s="8">
        <f>D20/$C21</f>
        <v>0.35219986898809524</v>
      </c>
      <c r="E22" s="8">
        <f t="shared" ref="E22:F22" si="14">E20/$C21</f>
        <v>0.2819393245247277</v>
      </c>
      <c r="F22" s="8">
        <f t="shared" si="14"/>
        <v>0.28187326600846424</v>
      </c>
      <c r="I22" s="8">
        <f>I20/$C21</f>
        <v>8.3987540478712958E-2</v>
      </c>
    </row>
    <row r="27" spans="2:9" x14ac:dyDescent="0.3">
      <c r="C27" t="s">
        <v>65</v>
      </c>
      <c r="D27" t="s">
        <v>66</v>
      </c>
      <c r="E27" t="s">
        <v>67</v>
      </c>
      <c r="F27" t="s">
        <v>50</v>
      </c>
    </row>
    <row r="28" spans="2:9" x14ac:dyDescent="0.3">
      <c r="C28">
        <v>1</v>
      </c>
      <c r="D28">
        <f>(C28-0.5)/$C$47</f>
        <v>2.5000000000000001E-2</v>
      </c>
      <c r="E28">
        <f>_xlfn.NORM.S.INV(D28)</f>
        <v>-1.9599639845400538</v>
      </c>
      <c r="F28">
        <v>-44.762949999999989</v>
      </c>
    </row>
    <row r="29" spans="2:9" x14ac:dyDescent="0.3">
      <c r="C29">
        <f>C28+1</f>
        <v>2</v>
      </c>
      <c r="D29">
        <f t="shared" ref="D29:D47" si="15">(C29-0.5)/$C$47</f>
        <v>7.4999999999999997E-2</v>
      </c>
      <c r="E29">
        <f t="shared" ref="E29:E47" si="16">_xlfn.NORM.S.INV(D29)</f>
        <v>-1.4395314709384572</v>
      </c>
      <c r="F29">
        <v>-26.146406999999982</v>
      </c>
    </row>
    <row r="30" spans="2:9" x14ac:dyDescent="0.3">
      <c r="C30">
        <f t="shared" ref="C30:C47" si="17">C29+1</f>
        <v>3</v>
      </c>
      <c r="D30">
        <f t="shared" si="15"/>
        <v>0.125</v>
      </c>
      <c r="E30">
        <f t="shared" si="16"/>
        <v>-1.1503493803760083</v>
      </c>
      <c r="F30">
        <v>-22.52185399999999</v>
      </c>
    </row>
    <row r="31" spans="2:9" x14ac:dyDescent="0.3">
      <c r="C31">
        <f t="shared" si="17"/>
        <v>4</v>
      </c>
      <c r="D31">
        <f t="shared" si="15"/>
        <v>0.17499999999999999</v>
      </c>
      <c r="E31">
        <f t="shared" si="16"/>
        <v>-0.93458929107347943</v>
      </c>
      <c r="F31">
        <v>-10.017590999999982</v>
      </c>
    </row>
    <row r="32" spans="2:9" x14ac:dyDescent="0.3">
      <c r="C32">
        <f t="shared" si="17"/>
        <v>5</v>
      </c>
      <c r="D32">
        <f t="shared" si="15"/>
        <v>0.22500000000000001</v>
      </c>
      <c r="E32">
        <f t="shared" si="16"/>
        <v>-0.75541502636046909</v>
      </c>
      <c r="F32">
        <v>-0.75270800000000015</v>
      </c>
    </row>
    <row r="33" spans="3:6" x14ac:dyDescent="0.3">
      <c r="C33">
        <f t="shared" si="17"/>
        <v>6</v>
      </c>
      <c r="D33">
        <f t="shared" si="15"/>
        <v>0.27500000000000002</v>
      </c>
      <c r="E33">
        <f t="shared" si="16"/>
        <v>-0.59776012604247841</v>
      </c>
      <c r="F33">
        <v>-0.54122799999999849</v>
      </c>
    </row>
    <row r="34" spans="3:6" x14ac:dyDescent="0.3">
      <c r="C34">
        <f t="shared" si="17"/>
        <v>7</v>
      </c>
      <c r="D34">
        <f t="shared" si="15"/>
        <v>0.32500000000000001</v>
      </c>
      <c r="E34">
        <f t="shared" si="16"/>
        <v>-0.45376219016987951</v>
      </c>
      <c r="F34">
        <v>-0.36115799999999965</v>
      </c>
    </row>
    <row r="35" spans="3:6" x14ac:dyDescent="0.3">
      <c r="C35">
        <f t="shared" si="17"/>
        <v>8</v>
      </c>
      <c r="D35">
        <f t="shared" si="15"/>
        <v>0.375</v>
      </c>
      <c r="E35">
        <f t="shared" si="16"/>
        <v>-0.3186393639643752</v>
      </c>
      <c r="F35">
        <v>-7.2200000000000042E-4</v>
      </c>
    </row>
    <row r="36" spans="3:6" x14ac:dyDescent="0.3">
      <c r="C36">
        <f t="shared" si="17"/>
        <v>9</v>
      </c>
      <c r="D36">
        <f t="shared" si="15"/>
        <v>0.42499999999999999</v>
      </c>
      <c r="E36">
        <f t="shared" si="16"/>
        <v>-0.18911842627279254</v>
      </c>
      <c r="F36">
        <v>-3.8400000000000933E-4</v>
      </c>
    </row>
    <row r="37" spans="3:6" x14ac:dyDescent="0.3">
      <c r="C37">
        <f t="shared" si="17"/>
        <v>10</v>
      </c>
      <c r="D37">
        <f t="shared" si="15"/>
        <v>0.47499999999999998</v>
      </c>
      <c r="E37">
        <f t="shared" si="16"/>
        <v>-6.2706777943213846E-2</v>
      </c>
      <c r="F37">
        <v>-2.8400000000000647E-4</v>
      </c>
    </row>
    <row r="38" spans="3:6" x14ac:dyDescent="0.3">
      <c r="C38">
        <f t="shared" si="17"/>
        <v>11</v>
      </c>
      <c r="D38">
        <f t="shared" si="15"/>
        <v>0.52500000000000002</v>
      </c>
      <c r="E38">
        <f t="shared" si="16"/>
        <v>6.2706777943213846E-2</v>
      </c>
      <c r="F38">
        <v>-2.440000000000081E-4</v>
      </c>
    </row>
    <row r="39" spans="3:6" x14ac:dyDescent="0.3">
      <c r="C39">
        <f t="shared" si="17"/>
        <v>12</v>
      </c>
      <c r="D39">
        <f t="shared" si="15"/>
        <v>0.57499999999999996</v>
      </c>
      <c r="E39">
        <f t="shared" si="16"/>
        <v>0.18911842627279243</v>
      </c>
      <c r="F39">
        <v>-7.2000000000002617E-5</v>
      </c>
    </row>
    <row r="40" spans="3:6" x14ac:dyDescent="0.3">
      <c r="C40">
        <f t="shared" si="17"/>
        <v>13</v>
      </c>
      <c r="D40">
        <f t="shared" si="15"/>
        <v>0.625</v>
      </c>
      <c r="E40">
        <f t="shared" si="16"/>
        <v>0.3186393639643752</v>
      </c>
      <c r="F40">
        <v>-2.2000000000008124E-5</v>
      </c>
    </row>
    <row r="41" spans="3:6" x14ac:dyDescent="0.3">
      <c r="C41">
        <f t="shared" si="17"/>
        <v>14</v>
      </c>
      <c r="D41">
        <f t="shared" si="15"/>
        <v>0.67500000000000004</v>
      </c>
      <c r="E41">
        <f t="shared" si="16"/>
        <v>0.45376219016987968</v>
      </c>
      <c r="F41">
        <v>3.799999999999637E-5</v>
      </c>
    </row>
    <row r="42" spans="3:6" x14ac:dyDescent="0.3">
      <c r="C42">
        <f t="shared" si="17"/>
        <v>15</v>
      </c>
      <c r="D42">
        <f t="shared" si="15"/>
        <v>0.72499999999999998</v>
      </c>
      <c r="E42">
        <f t="shared" si="16"/>
        <v>0.59776012604247841</v>
      </c>
      <c r="F42">
        <v>8.5999999999988863E-5</v>
      </c>
    </row>
    <row r="43" spans="3:6" x14ac:dyDescent="0.3">
      <c r="C43">
        <f t="shared" si="17"/>
        <v>16</v>
      </c>
      <c r="D43">
        <f t="shared" si="15"/>
        <v>0.77500000000000002</v>
      </c>
      <c r="E43">
        <f t="shared" si="16"/>
        <v>0.75541502636046909</v>
      </c>
      <c r="F43">
        <v>7.7800000000000091E-4</v>
      </c>
    </row>
    <row r="44" spans="3:6" x14ac:dyDescent="0.3">
      <c r="C44">
        <f t="shared" si="17"/>
        <v>17</v>
      </c>
      <c r="D44">
        <f t="shared" si="15"/>
        <v>0.82499999999999996</v>
      </c>
      <c r="E44">
        <f t="shared" si="16"/>
        <v>0.9345892910734801</v>
      </c>
      <c r="F44">
        <v>8.2599999999999341E-4</v>
      </c>
    </row>
    <row r="45" spans="3:6" x14ac:dyDescent="0.3">
      <c r="C45">
        <f t="shared" si="17"/>
        <v>18</v>
      </c>
      <c r="D45">
        <f t="shared" si="15"/>
        <v>0.875</v>
      </c>
      <c r="E45">
        <f t="shared" si="16"/>
        <v>1.1503493803760083</v>
      </c>
      <c r="F45">
        <v>0.79522200000000076</v>
      </c>
    </row>
    <row r="46" spans="3:6" x14ac:dyDescent="0.3">
      <c r="C46">
        <f t="shared" si="17"/>
        <v>19</v>
      </c>
      <c r="D46">
        <f t="shared" si="15"/>
        <v>0.92500000000000004</v>
      </c>
      <c r="E46">
        <f t="shared" si="16"/>
        <v>1.4395314709384563</v>
      </c>
      <c r="F46">
        <v>0.85987200000000108</v>
      </c>
    </row>
    <row r="47" spans="3:6" x14ac:dyDescent="0.3">
      <c r="C47">
        <f t="shared" si="17"/>
        <v>20</v>
      </c>
      <c r="D47">
        <f t="shared" si="15"/>
        <v>0.97499999999999998</v>
      </c>
      <c r="E47">
        <f t="shared" si="16"/>
        <v>1.9599639845400536</v>
      </c>
      <c r="F47">
        <v>103.44880200000003</v>
      </c>
    </row>
    <row r="50" spans="3:4" x14ac:dyDescent="0.3">
      <c r="C50" t="s">
        <v>49</v>
      </c>
      <c r="D50" t="s">
        <v>50</v>
      </c>
    </row>
    <row r="51" spans="3:4" x14ac:dyDescent="0.3">
      <c r="C51" s="9">
        <v>11.527927999999999</v>
      </c>
      <c r="D51">
        <v>0.85987200000000108</v>
      </c>
    </row>
    <row r="52" spans="3:4" x14ac:dyDescent="0.3">
      <c r="C52" s="9">
        <v>11.527927999999999</v>
      </c>
      <c r="D52">
        <v>-0.75270800000000015</v>
      </c>
    </row>
    <row r="53" spans="3:4" x14ac:dyDescent="0.3">
      <c r="C53" s="9">
        <v>11.527927999999999</v>
      </c>
      <c r="D53">
        <v>-0.36115799999999965</v>
      </c>
    </row>
    <row r="54" spans="3:4" x14ac:dyDescent="0.3">
      <c r="C54" s="9">
        <v>11.527927999999999</v>
      </c>
      <c r="D54">
        <v>0.79522200000000076</v>
      </c>
    </row>
    <row r="55" spans="3:4" x14ac:dyDescent="0.3">
      <c r="C55" s="9">
        <v>11.527927999999999</v>
      </c>
      <c r="D55">
        <v>-0.54122799999999849</v>
      </c>
    </row>
    <row r="56" spans="3:4" x14ac:dyDescent="0.3">
      <c r="C56" s="9">
        <v>0.10805400000000001</v>
      </c>
      <c r="D56">
        <v>-3.8400000000000933E-4</v>
      </c>
    </row>
    <row r="57" spans="3:4" x14ac:dyDescent="0.3">
      <c r="C57" s="9">
        <v>0.10805400000000001</v>
      </c>
      <c r="D57">
        <v>-2.440000000000081E-4</v>
      </c>
    </row>
    <row r="58" spans="3:4" x14ac:dyDescent="0.3">
      <c r="C58" s="9">
        <v>0.10805400000000001</v>
      </c>
      <c r="D58">
        <v>8.2599999999999341E-4</v>
      </c>
    </row>
    <row r="59" spans="3:4" x14ac:dyDescent="0.3">
      <c r="C59" s="9">
        <v>0.10805400000000001</v>
      </c>
      <c r="D59">
        <v>-2.8400000000000647E-4</v>
      </c>
    </row>
    <row r="60" spans="3:4" x14ac:dyDescent="0.3">
      <c r="C60" s="9">
        <v>0.10805400000000001</v>
      </c>
      <c r="D60">
        <v>8.5999999999988863E-5</v>
      </c>
    </row>
    <row r="61" spans="3:4" x14ac:dyDescent="0.3">
      <c r="C61" s="9">
        <v>205.41007199999999</v>
      </c>
      <c r="D61">
        <v>-44.762949999999989</v>
      </c>
    </row>
    <row r="62" spans="3:4" x14ac:dyDescent="0.3">
      <c r="C62" s="9">
        <v>205.41007199999999</v>
      </c>
      <c r="D62">
        <v>103.44880200000003</v>
      </c>
    </row>
    <row r="63" spans="3:4" x14ac:dyDescent="0.3">
      <c r="C63" s="9">
        <v>205.41007199999999</v>
      </c>
      <c r="D63">
        <v>-26.146406999999982</v>
      </c>
    </row>
    <row r="64" spans="3:4" x14ac:dyDescent="0.3">
      <c r="C64" s="9">
        <v>205.41007199999999</v>
      </c>
      <c r="D64">
        <v>-10.017590999999982</v>
      </c>
    </row>
    <row r="65" spans="3:4" x14ac:dyDescent="0.3">
      <c r="C65" s="9">
        <v>205.41007199999999</v>
      </c>
      <c r="D65">
        <v>-22.52185399999999</v>
      </c>
    </row>
    <row r="66" spans="3:4" x14ac:dyDescent="0.3">
      <c r="C66" s="9">
        <v>0.119412</v>
      </c>
      <c r="D66">
        <v>3.799999999999637E-5</v>
      </c>
    </row>
    <row r="67" spans="3:4" x14ac:dyDescent="0.3">
      <c r="C67" s="9">
        <v>0.119412</v>
      </c>
      <c r="D67">
        <v>-2.2000000000008124E-5</v>
      </c>
    </row>
    <row r="68" spans="3:4" x14ac:dyDescent="0.3">
      <c r="C68" s="9">
        <v>0.119412</v>
      </c>
      <c r="D68">
        <v>7.7800000000000091E-4</v>
      </c>
    </row>
    <row r="69" spans="3:4" x14ac:dyDescent="0.3">
      <c r="C69" s="9">
        <v>0.119412</v>
      </c>
      <c r="D69">
        <v>-7.2000000000002617E-5</v>
      </c>
    </row>
    <row r="70" spans="3:4" x14ac:dyDescent="0.3">
      <c r="C70" s="9">
        <v>0.119412</v>
      </c>
      <c r="D70">
        <v>-7.2200000000000042E-4</v>
      </c>
    </row>
    <row r="71" spans="3:4" x14ac:dyDescent="0.3">
      <c r="C71" s="9"/>
    </row>
  </sheetData>
  <mergeCells count="5">
    <mergeCell ref="C1:L1"/>
    <mergeCell ref="C2:G2"/>
    <mergeCell ref="H2:L2"/>
    <mergeCell ref="A4:A5"/>
    <mergeCell ref="M7:Q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3"/>
  <sheetViews>
    <sheetView topLeftCell="B24" zoomScale="85" zoomScaleNormal="85" workbookViewId="0">
      <selection activeCell="R42" sqref="R42"/>
    </sheetView>
  </sheetViews>
  <sheetFormatPr defaultRowHeight="14.4" x14ac:dyDescent="0.3"/>
  <cols>
    <col min="2" max="2" width="9.33203125" bestFit="1" customWidth="1"/>
    <col min="4" max="4" width="13.33203125" bestFit="1" customWidth="1"/>
    <col min="7" max="7" width="12.21875" bestFit="1" customWidth="1"/>
    <col min="8" max="11" width="11" bestFit="1" customWidth="1"/>
    <col min="12" max="12" width="12.21875" bestFit="1" customWidth="1"/>
  </cols>
  <sheetData>
    <row r="1" spans="1:28" x14ac:dyDescent="0.3">
      <c r="C1" s="10" t="s">
        <v>38</v>
      </c>
      <c r="D1" s="10"/>
      <c r="E1" s="10"/>
      <c r="F1" s="10"/>
      <c r="G1" s="10"/>
      <c r="H1" s="10"/>
      <c r="I1" s="10"/>
      <c r="J1" s="10"/>
      <c r="K1" s="10"/>
      <c r="L1" s="10"/>
    </row>
    <row r="2" spans="1:28" x14ac:dyDescent="0.3">
      <c r="C2" s="11" t="s">
        <v>40</v>
      </c>
      <c r="D2" s="11"/>
      <c r="E2" s="11"/>
      <c r="F2" s="11"/>
      <c r="G2" s="11"/>
      <c r="H2" s="10" t="s">
        <v>41</v>
      </c>
      <c r="I2" s="10"/>
      <c r="J2" s="10"/>
      <c r="K2" s="10"/>
      <c r="L2" s="10"/>
    </row>
    <row r="3" spans="1:28" x14ac:dyDescent="0.3"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1</v>
      </c>
      <c r="I3" s="1">
        <v>2</v>
      </c>
      <c r="J3" s="1">
        <v>3</v>
      </c>
      <c r="K3" s="1">
        <v>4</v>
      </c>
      <c r="L3" s="1">
        <v>5</v>
      </c>
    </row>
    <row r="4" spans="1:28" x14ac:dyDescent="0.3">
      <c r="A4" s="12" t="s">
        <v>39</v>
      </c>
      <c r="B4" s="1" t="s">
        <v>42</v>
      </c>
      <c r="C4" s="1">
        <v>12.3878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</row>
    <row r="5" spans="1:28" x14ac:dyDescent="0.3">
      <c r="A5" s="12"/>
      <c r="B5" s="1" t="s">
        <v>43</v>
      </c>
      <c r="C5" s="1">
        <v>160.647122</v>
      </c>
      <c r="D5" s="1">
        <v>308.85887400000001</v>
      </c>
      <c r="E5" s="1">
        <v>179.263665</v>
      </c>
      <c r="F5" s="1">
        <v>195.392481</v>
      </c>
      <c r="G5" s="1">
        <v>182.88821799999999</v>
      </c>
      <c r="H5" s="1" t="s">
        <v>5</v>
      </c>
      <c r="I5" s="1" t="s">
        <v>6</v>
      </c>
      <c r="J5" s="1" t="s">
        <v>7</v>
      </c>
      <c r="K5" s="1" t="s">
        <v>8</v>
      </c>
      <c r="L5" s="1" t="s">
        <v>9</v>
      </c>
    </row>
    <row r="6" spans="1:28" x14ac:dyDescent="0.3">
      <c r="X6">
        <v>12.3878</v>
      </c>
      <c r="Y6">
        <v>10.775219999999999</v>
      </c>
      <c r="Z6">
        <v>11.16677</v>
      </c>
      <c r="AA6">
        <v>12.32315</v>
      </c>
      <c r="AB6">
        <v>10.986700000000001</v>
      </c>
    </row>
    <row r="7" spans="1:28" x14ac:dyDescent="0.3">
      <c r="M7" s="10" t="s">
        <v>50</v>
      </c>
      <c r="N7" s="10"/>
      <c r="O7" s="10"/>
      <c r="P7" s="10"/>
      <c r="Q7" s="10"/>
      <c r="X7">
        <v>0.10767</v>
      </c>
      <c r="Y7">
        <v>0.10781</v>
      </c>
      <c r="Z7">
        <v>0.10888</v>
      </c>
      <c r="AA7">
        <v>0.10777</v>
      </c>
      <c r="AB7">
        <v>0.10814</v>
      </c>
    </row>
    <row r="8" spans="1:28" x14ac:dyDescent="0.3">
      <c r="C8" s="2" t="s">
        <v>34</v>
      </c>
      <c r="D8" s="2" t="s">
        <v>35</v>
      </c>
      <c r="E8" s="2" t="s">
        <v>36</v>
      </c>
      <c r="F8" s="2" t="s">
        <v>37</v>
      </c>
      <c r="G8" s="3" t="s">
        <v>44</v>
      </c>
      <c r="H8" s="3" t="s">
        <v>45</v>
      </c>
      <c r="I8" s="3" t="s">
        <v>46</v>
      </c>
      <c r="J8" s="3" t="s">
        <v>47</v>
      </c>
      <c r="K8" s="3" t="s">
        <v>48</v>
      </c>
      <c r="L8" s="4" t="s">
        <v>49</v>
      </c>
      <c r="M8" s="3" t="s">
        <v>51</v>
      </c>
      <c r="N8" s="3" t="s">
        <v>52</v>
      </c>
      <c r="O8" s="3" t="s">
        <v>53</v>
      </c>
      <c r="P8" s="3" t="s">
        <v>54</v>
      </c>
      <c r="Q8" s="3" t="s">
        <v>55</v>
      </c>
      <c r="X8">
        <v>160.647122</v>
      </c>
      <c r="Y8">
        <v>308.85887400000001</v>
      </c>
      <c r="Z8">
        <v>179.263665</v>
      </c>
      <c r="AA8">
        <v>195.392481</v>
      </c>
      <c r="AB8">
        <v>182.88821799999999</v>
      </c>
    </row>
    <row r="9" spans="1:28" x14ac:dyDescent="0.3">
      <c r="C9" s="1">
        <v>1</v>
      </c>
      <c r="D9" s="1">
        <v>-1</v>
      </c>
      <c r="E9" s="1">
        <v>-1</v>
      </c>
      <c r="F9" s="1">
        <f>D9*E9</f>
        <v>1</v>
      </c>
      <c r="G9" s="1">
        <f>LOG10(X6)</f>
        <v>1.0929941850930844</v>
      </c>
      <c r="H9" s="1">
        <f t="shared" ref="H9:K12" si="0">LOG10(Y6)</f>
        <v>1.0324261460077699</v>
      </c>
      <c r="I9" s="1">
        <f t="shared" si="0"/>
        <v>1.0479275711430476</v>
      </c>
      <c r="J9" s="1">
        <f t="shared" si="0"/>
        <v>1.090721734837977</v>
      </c>
      <c r="K9" s="1">
        <f t="shared" si="0"/>
        <v>1.0408672659444422</v>
      </c>
      <c r="L9" s="5">
        <f>SUM(G9:K9)/5</f>
        <v>1.0609873806052641</v>
      </c>
      <c r="M9" s="1">
        <f>G9-$L9</f>
        <v>3.2006804487820339E-2</v>
      </c>
      <c r="N9" s="1">
        <f>H9-$L9</f>
        <v>-2.8561234597494156E-2</v>
      </c>
      <c r="O9" s="1">
        <f t="shared" ref="O9:Q12" si="1">I9-$L9</f>
        <v>-1.3059809462216521E-2</v>
      </c>
      <c r="P9" s="1">
        <f t="shared" si="1"/>
        <v>2.9734354232712867E-2</v>
      </c>
      <c r="Q9" s="1">
        <f t="shared" si="1"/>
        <v>-2.0120114660821864E-2</v>
      </c>
      <c r="X9">
        <v>0.11945</v>
      </c>
      <c r="Y9">
        <v>0.11939</v>
      </c>
      <c r="Z9">
        <v>0.12019000000000001</v>
      </c>
      <c r="AA9">
        <v>0.11934</v>
      </c>
      <c r="AB9">
        <v>0.11869</v>
      </c>
    </row>
    <row r="10" spans="1:28" x14ac:dyDescent="0.3">
      <c r="C10" s="1">
        <v>1</v>
      </c>
      <c r="D10" s="1">
        <v>1</v>
      </c>
      <c r="E10" s="1">
        <v>-1</v>
      </c>
      <c r="F10" s="1">
        <f t="shared" ref="F10:F12" si="2">D10*E10</f>
        <v>-1</v>
      </c>
      <c r="G10" s="1">
        <f t="shared" ref="G10:G12" si="3">LOG10(X7)</f>
        <v>-0.96790528694709765</v>
      </c>
      <c r="H10" s="1">
        <f t="shared" si="0"/>
        <v>-0.96734095396007602</v>
      </c>
      <c r="I10" s="1">
        <f t="shared" si="0"/>
        <v>-0.96305188780472173</v>
      </c>
      <c r="J10" s="1">
        <f t="shared" si="0"/>
        <v>-0.96750211714288969</v>
      </c>
      <c r="K10" s="1">
        <f t="shared" si="0"/>
        <v>-0.96601363476039415</v>
      </c>
      <c r="L10" s="5">
        <f t="shared" ref="L10:L12" si="4">SUM(G10:K10)/5</f>
        <v>-0.96636277612303589</v>
      </c>
      <c r="M10" s="1">
        <f>G10-$L10</f>
        <v>-1.5425108240617602E-3</v>
      </c>
      <c r="N10" s="1">
        <f t="shared" ref="N10:N12" si="5">H10-$L10</f>
        <v>-9.781778370401284E-4</v>
      </c>
      <c r="O10" s="1">
        <f t="shared" si="1"/>
        <v>3.3108883183141646E-3</v>
      </c>
      <c r="P10" s="1">
        <f t="shared" si="1"/>
        <v>-1.1393410198538012E-3</v>
      </c>
      <c r="Q10" s="1">
        <f t="shared" si="1"/>
        <v>3.4914136264174722E-4</v>
      </c>
    </row>
    <row r="11" spans="1:28" x14ac:dyDescent="0.3">
      <c r="C11" s="1">
        <v>1</v>
      </c>
      <c r="D11" s="1">
        <v>-1</v>
      </c>
      <c r="E11" s="1">
        <v>1</v>
      </c>
      <c r="F11" s="1">
        <f t="shared" si="2"/>
        <v>-1</v>
      </c>
      <c r="G11" s="1">
        <f t="shared" si="3"/>
        <v>2.2058729495531773</v>
      </c>
      <c r="H11" s="1">
        <f t="shared" si="0"/>
        <v>2.4897600838147751</v>
      </c>
      <c r="I11" s="1">
        <f t="shared" si="0"/>
        <v>2.2534922712179148</v>
      </c>
      <c r="J11" s="1">
        <f t="shared" si="0"/>
        <v>2.290907847391769</v>
      </c>
      <c r="K11" s="1">
        <f t="shared" si="0"/>
        <v>2.2621857283173079</v>
      </c>
      <c r="L11" s="5">
        <f t="shared" si="4"/>
        <v>2.3004437760589891</v>
      </c>
      <c r="M11" s="1">
        <f t="shared" ref="M11:M12" si="6">G11-$L11</f>
        <v>-9.4570826505811834E-2</v>
      </c>
      <c r="N11" s="1">
        <f t="shared" si="5"/>
        <v>0.18931630775578601</v>
      </c>
      <c r="O11" s="1">
        <f t="shared" si="1"/>
        <v>-4.6951504841074243E-2</v>
      </c>
      <c r="P11" s="1">
        <f t="shared" si="1"/>
        <v>-9.5359286672200838E-3</v>
      </c>
      <c r="Q11" s="1">
        <f t="shared" si="1"/>
        <v>-3.8258047741681178E-2</v>
      </c>
    </row>
    <row r="12" spans="1:28" x14ac:dyDescent="0.3">
      <c r="C12" s="1">
        <v>1</v>
      </c>
      <c r="D12" s="1">
        <v>1</v>
      </c>
      <c r="E12" s="1">
        <v>1</v>
      </c>
      <c r="F12" s="1">
        <f t="shared" si="2"/>
        <v>1</v>
      </c>
      <c r="G12" s="1">
        <f t="shared" si="3"/>
        <v>-0.92281384591410331</v>
      </c>
      <c r="H12" s="1">
        <f t="shared" si="0"/>
        <v>-0.92303204780208148</v>
      </c>
      <c r="I12" s="1">
        <f t="shared" si="0"/>
        <v>-0.92013166482482667</v>
      </c>
      <c r="J12" s="1">
        <f t="shared" si="0"/>
        <v>-0.92321396649192078</v>
      </c>
      <c r="K12" s="1">
        <f t="shared" si="0"/>
        <v>-0.92558587015886429</v>
      </c>
      <c r="L12" s="5">
        <f t="shared" si="4"/>
        <v>-0.92295547903835939</v>
      </c>
      <c r="M12" s="1">
        <f t="shared" si="6"/>
        <v>1.4163312425607977E-4</v>
      </c>
      <c r="N12" s="1">
        <f t="shared" si="5"/>
        <v>-7.6568763722084654E-5</v>
      </c>
      <c r="O12" s="1">
        <f t="shared" si="1"/>
        <v>2.8238142135327271E-3</v>
      </c>
      <c r="P12" s="1">
        <f t="shared" si="1"/>
        <v>-2.5848745356138458E-4</v>
      </c>
      <c r="Q12" s="1">
        <f t="shared" si="1"/>
        <v>-2.6303911205048935E-3</v>
      </c>
    </row>
    <row r="13" spans="1:28" x14ac:dyDescent="0.3">
      <c r="C13">
        <f>C9*$L9</f>
        <v>1.0609873806052641</v>
      </c>
      <c r="D13">
        <f>D9*$L9</f>
        <v>-1.0609873806052641</v>
      </c>
      <c r="E13">
        <f>E9*$L9</f>
        <v>-1.0609873806052641</v>
      </c>
      <c r="F13">
        <f t="shared" ref="F13" si="7">F9*$L9</f>
        <v>1.0609873806052641</v>
      </c>
      <c r="M13" s="6">
        <f>SUM(M9:M12)</f>
        <v>-6.3964899717797175E-2</v>
      </c>
      <c r="N13" s="6">
        <f t="shared" ref="N13:Q13" si="8">SUM(N9:N12)</f>
        <v>0.15970032655752964</v>
      </c>
      <c r="O13" s="6">
        <f t="shared" si="8"/>
        <v>-5.3876611771443872E-2</v>
      </c>
      <c r="P13" s="6">
        <f t="shared" si="8"/>
        <v>1.8800597092077598E-2</v>
      </c>
      <c r="Q13" s="6">
        <f t="shared" si="8"/>
        <v>-6.0659412160366188E-2</v>
      </c>
      <c r="R13" s="2" t="s">
        <v>58</v>
      </c>
    </row>
    <row r="14" spans="1:28" x14ac:dyDescent="0.3">
      <c r="C14">
        <f>C10*$L10</f>
        <v>-0.96636277612303589</v>
      </c>
      <c r="D14">
        <f t="shared" ref="D14:F16" si="9">D10*$L10</f>
        <v>-0.96636277612303589</v>
      </c>
      <c r="E14">
        <f t="shared" si="9"/>
        <v>0.96636277612303589</v>
      </c>
      <c r="F14">
        <f t="shared" si="9"/>
        <v>0.96636277612303589</v>
      </c>
      <c r="M14" s="6">
        <f>M13/4</f>
        <v>-1.5991224929449294E-2</v>
      </c>
      <c r="N14" s="6">
        <f t="shared" ref="N14:Q14" si="10">N13/4</f>
        <v>3.9925081639382409E-2</v>
      </c>
      <c r="O14" s="6">
        <f t="shared" si="10"/>
        <v>-1.3469152942860968E-2</v>
      </c>
      <c r="P14" s="6">
        <f t="shared" si="10"/>
        <v>4.7001492730193994E-3</v>
      </c>
      <c r="Q14" s="6">
        <f t="shared" si="10"/>
        <v>-1.5164853040091547E-2</v>
      </c>
      <c r="R14" s="2" t="s">
        <v>59</v>
      </c>
    </row>
    <row r="15" spans="1:28" x14ac:dyDescent="0.3">
      <c r="C15">
        <f t="shared" ref="C15:C16" si="11">C11*$L11</f>
        <v>2.3004437760589891</v>
      </c>
      <c r="D15">
        <f t="shared" si="9"/>
        <v>-2.3004437760589891</v>
      </c>
      <c r="E15">
        <f t="shared" si="9"/>
        <v>2.3004437760589891</v>
      </c>
      <c r="F15">
        <f>F11*$L11</f>
        <v>-2.3004437760589891</v>
      </c>
      <c r="M15" s="1">
        <f>M9^2+M10^2+M11^2+M12^2</f>
        <v>9.970476159098152E-3</v>
      </c>
      <c r="N15" s="1">
        <f t="shared" ref="N15:Q15" si="12">N9^2+N10^2+N11^2+N12^2</f>
        <v>3.6657371198673037E-2</v>
      </c>
      <c r="O15" s="1">
        <f t="shared" si="12"/>
        <v>2.3939383381997169E-3</v>
      </c>
      <c r="P15" s="1">
        <f t="shared" si="12"/>
        <v>9.7643067090592958E-4</v>
      </c>
      <c r="Q15" s="1">
        <f t="shared" si="12"/>
        <v>1.8755380881073137E-3</v>
      </c>
      <c r="R15" s="2" t="s">
        <v>60</v>
      </c>
    </row>
    <row r="16" spans="1:28" x14ac:dyDescent="0.3">
      <c r="C16">
        <f t="shared" si="11"/>
        <v>-0.92295547903835939</v>
      </c>
      <c r="D16">
        <f t="shared" si="9"/>
        <v>-0.92295547903835939</v>
      </c>
      <c r="E16">
        <f t="shared" si="9"/>
        <v>-0.92295547903835939</v>
      </c>
      <c r="F16">
        <f t="shared" si="9"/>
        <v>-0.92295547903835939</v>
      </c>
    </row>
    <row r="17" spans="2:9" x14ac:dyDescent="0.3">
      <c r="B17" s="2" t="s">
        <v>56</v>
      </c>
      <c r="C17" s="1">
        <f>SUM(C13:C16)</f>
        <v>1.472112901502858</v>
      </c>
      <c r="D17" s="1">
        <f t="shared" ref="D17:E17" si="13">SUM(D13:D16)</f>
        <v>-5.2507494118256481</v>
      </c>
      <c r="E17" s="1">
        <f t="shared" si="13"/>
        <v>1.2828636925384014</v>
      </c>
      <c r="F17" s="1">
        <f>SUM(F13:F16)</f>
        <v>-1.1960490983690486</v>
      </c>
    </row>
    <row r="18" spans="2:9" x14ac:dyDescent="0.3">
      <c r="B18" s="2" t="s">
        <v>57</v>
      </c>
      <c r="C18" s="1">
        <f>C17/4</f>
        <v>0.3680282253757145</v>
      </c>
      <c r="D18" s="1">
        <f t="shared" ref="D18:F18" si="14">D17/4</f>
        <v>-1.312687352956412</v>
      </c>
      <c r="E18" s="1">
        <f t="shared" si="14"/>
        <v>0.32071592313460034</v>
      </c>
      <c r="F18" s="1">
        <f t="shared" si="14"/>
        <v>-0.29901227459226215</v>
      </c>
    </row>
    <row r="20" spans="2:9" x14ac:dyDescent="0.3">
      <c r="B20" s="7" t="s">
        <v>63</v>
      </c>
      <c r="D20" s="1">
        <f>4*5*D18^2</f>
        <v>34.462961732234241</v>
      </c>
      <c r="E20" s="1">
        <f t="shared" ref="E20" si="15">4*5*E18^2</f>
        <v>2.0571740670415775</v>
      </c>
      <c r="F20" s="1">
        <f>4*5*F18^2</f>
        <v>1.7881668071367676</v>
      </c>
      <c r="H20" s="2" t="s">
        <v>64</v>
      </c>
      <c r="I20" s="1">
        <f>SUM(M15:Q15)</f>
        <v>5.1873754454984149E-2</v>
      </c>
    </row>
    <row r="21" spans="2:9" x14ac:dyDescent="0.3">
      <c r="B21" s="2" t="s">
        <v>61</v>
      </c>
      <c r="C21" s="1">
        <f>SUM(D20:F20)+I20</f>
        <v>38.36017636086757</v>
      </c>
    </row>
    <row r="22" spans="2:9" x14ac:dyDescent="0.3">
      <c r="B22" s="3" t="s">
        <v>62</v>
      </c>
      <c r="D22" s="8">
        <f>D20/$C21</f>
        <v>0.89840467384792844</v>
      </c>
      <c r="E22" s="8">
        <f>E20/$C21</f>
        <v>5.3627857382328559E-2</v>
      </c>
      <c r="F22" s="8">
        <f>F20/$C21</f>
        <v>4.6615187331644624E-2</v>
      </c>
      <c r="I22" s="8">
        <f>I20/$C21</f>
        <v>1.3522814380984495E-3</v>
      </c>
    </row>
    <row r="27" spans="2:9" x14ac:dyDescent="0.3">
      <c r="C27" t="s">
        <v>65</v>
      </c>
      <c r="D27" t="s">
        <v>66</v>
      </c>
      <c r="E27" t="s">
        <v>67</v>
      </c>
      <c r="F27" t="s">
        <v>50</v>
      </c>
    </row>
    <row r="28" spans="2:9" x14ac:dyDescent="0.3">
      <c r="C28">
        <v>1</v>
      </c>
      <c r="D28">
        <f>(C28-0.5)/$C$47</f>
        <v>2.5000000000000001E-2</v>
      </c>
      <c r="E28">
        <f>_xlfn.NORM.S.INV(D28)</f>
        <v>-1.9599639845400538</v>
      </c>
      <c r="F28">
        <v>-9.4570826505811834E-2</v>
      </c>
    </row>
    <row r="29" spans="2:9" x14ac:dyDescent="0.3">
      <c r="C29">
        <f>C28+1</f>
        <v>2</v>
      </c>
      <c r="D29">
        <f t="shared" ref="D29:D47" si="16">(C29-0.5)/$C$47</f>
        <v>7.4999999999999997E-2</v>
      </c>
      <c r="E29">
        <f t="shared" ref="E29:E47" si="17">_xlfn.NORM.S.INV(D29)</f>
        <v>-1.4395314709384572</v>
      </c>
      <c r="F29">
        <v>-4.6951504841074243E-2</v>
      </c>
    </row>
    <row r="30" spans="2:9" x14ac:dyDescent="0.3">
      <c r="C30">
        <f t="shared" ref="C30:C47" si="18">C29+1</f>
        <v>3</v>
      </c>
      <c r="D30">
        <f t="shared" si="16"/>
        <v>0.125</v>
      </c>
      <c r="E30">
        <f t="shared" si="17"/>
        <v>-1.1503493803760083</v>
      </c>
      <c r="F30">
        <v>-3.8258047741681178E-2</v>
      </c>
    </row>
    <row r="31" spans="2:9" x14ac:dyDescent="0.3">
      <c r="C31">
        <f t="shared" si="18"/>
        <v>4</v>
      </c>
      <c r="D31">
        <f t="shared" si="16"/>
        <v>0.17499999999999999</v>
      </c>
      <c r="E31">
        <f t="shared" si="17"/>
        <v>-0.93458929107347943</v>
      </c>
      <c r="F31">
        <v>-2.8561234597494156E-2</v>
      </c>
    </row>
    <row r="32" spans="2:9" x14ac:dyDescent="0.3">
      <c r="C32">
        <f t="shared" si="18"/>
        <v>5</v>
      </c>
      <c r="D32">
        <f t="shared" si="16"/>
        <v>0.22500000000000001</v>
      </c>
      <c r="E32">
        <f t="shared" si="17"/>
        <v>-0.75541502636046909</v>
      </c>
      <c r="F32">
        <v>-2.0120114660821864E-2</v>
      </c>
    </row>
    <row r="33" spans="3:6" x14ac:dyDescent="0.3">
      <c r="C33">
        <f t="shared" si="18"/>
        <v>6</v>
      </c>
      <c r="D33">
        <f t="shared" si="16"/>
        <v>0.27500000000000002</v>
      </c>
      <c r="E33">
        <f t="shared" si="17"/>
        <v>-0.59776012604247841</v>
      </c>
      <c r="F33">
        <v>-1.3059809462216521E-2</v>
      </c>
    </row>
    <row r="34" spans="3:6" x14ac:dyDescent="0.3">
      <c r="C34">
        <f t="shared" si="18"/>
        <v>7</v>
      </c>
      <c r="D34">
        <f t="shared" si="16"/>
        <v>0.32500000000000001</v>
      </c>
      <c r="E34">
        <f t="shared" si="17"/>
        <v>-0.45376219016987951</v>
      </c>
      <c r="F34">
        <v>-9.5359286672200838E-3</v>
      </c>
    </row>
    <row r="35" spans="3:6" x14ac:dyDescent="0.3">
      <c r="C35">
        <f t="shared" si="18"/>
        <v>8</v>
      </c>
      <c r="D35">
        <f t="shared" si="16"/>
        <v>0.375</v>
      </c>
      <c r="E35">
        <f t="shared" si="17"/>
        <v>-0.3186393639643752</v>
      </c>
      <c r="F35">
        <v>-2.6303911205048935E-3</v>
      </c>
    </row>
    <row r="36" spans="3:6" x14ac:dyDescent="0.3">
      <c r="C36">
        <f t="shared" si="18"/>
        <v>9</v>
      </c>
      <c r="D36">
        <f t="shared" si="16"/>
        <v>0.42499999999999999</v>
      </c>
      <c r="E36">
        <f t="shared" si="17"/>
        <v>-0.18911842627279254</v>
      </c>
      <c r="F36">
        <v>-1.5425108240617602E-3</v>
      </c>
    </row>
    <row r="37" spans="3:6" x14ac:dyDescent="0.3">
      <c r="C37">
        <f t="shared" si="18"/>
        <v>10</v>
      </c>
      <c r="D37">
        <f t="shared" si="16"/>
        <v>0.47499999999999998</v>
      </c>
      <c r="E37">
        <f t="shared" si="17"/>
        <v>-6.2706777943213846E-2</v>
      </c>
      <c r="F37">
        <v>-1.1393410198538012E-3</v>
      </c>
    </row>
    <row r="38" spans="3:6" x14ac:dyDescent="0.3">
      <c r="C38">
        <f t="shared" si="18"/>
        <v>11</v>
      </c>
      <c r="D38">
        <f t="shared" si="16"/>
        <v>0.52500000000000002</v>
      </c>
      <c r="E38">
        <f t="shared" si="17"/>
        <v>6.2706777943213846E-2</v>
      </c>
      <c r="F38">
        <v>-9.781778370401284E-4</v>
      </c>
    </row>
    <row r="39" spans="3:6" x14ac:dyDescent="0.3">
      <c r="C39">
        <f t="shared" si="18"/>
        <v>12</v>
      </c>
      <c r="D39">
        <f t="shared" si="16"/>
        <v>0.57499999999999996</v>
      </c>
      <c r="E39">
        <f t="shared" si="17"/>
        <v>0.18911842627279243</v>
      </c>
      <c r="F39">
        <v>-2.5848745356138458E-4</v>
      </c>
    </row>
    <row r="40" spans="3:6" x14ac:dyDescent="0.3">
      <c r="C40">
        <f t="shared" si="18"/>
        <v>13</v>
      </c>
      <c r="D40">
        <f t="shared" si="16"/>
        <v>0.625</v>
      </c>
      <c r="E40">
        <f t="shared" si="17"/>
        <v>0.3186393639643752</v>
      </c>
      <c r="F40">
        <v>-7.6568763722084654E-5</v>
      </c>
    </row>
    <row r="41" spans="3:6" x14ac:dyDescent="0.3">
      <c r="C41">
        <f t="shared" si="18"/>
        <v>14</v>
      </c>
      <c r="D41">
        <f t="shared" si="16"/>
        <v>0.67500000000000004</v>
      </c>
      <c r="E41">
        <f t="shared" si="17"/>
        <v>0.45376219016987968</v>
      </c>
      <c r="F41">
        <v>1.4163312425607977E-4</v>
      </c>
    </row>
    <row r="42" spans="3:6" x14ac:dyDescent="0.3">
      <c r="C42">
        <f t="shared" si="18"/>
        <v>15</v>
      </c>
      <c r="D42">
        <f t="shared" si="16"/>
        <v>0.72499999999999998</v>
      </c>
      <c r="E42">
        <f t="shared" si="17"/>
        <v>0.59776012604247841</v>
      </c>
      <c r="F42">
        <v>3.4914136264174722E-4</v>
      </c>
    </row>
    <row r="43" spans="3:6" x14ac:dyDescent="0.3">
      <c r="C43">
        <f t="shared" si="18"/>
        <v>16</v>
      </c>
      <c r="D43">
        <f t="shared" si="16"/>
        <v>0.77500000000000002</v>
      </c>
      <c r="E43">
        <f t="shared" si="17"/>
        <v>0.75541502636046909</v>
      </c>
      <c r="F43">
        <v>2.8238142135327271E-3</v>
      </c>
    </row>
    <row r="44" spans="3:6" x14ac:dyDescent="0.3">
      <c r="C44">
        <f t="shared" si="18"/>
        <v>17</v>
      </c>
      <c r="D44">
        <f t="shared" si="16"/>
        <v>0.82499999999999996</v>
      </c>
      <c r="E44">
        <f t="shared" si="17"/>
        <v>0.9345892910734801</v>
      </c>
      <c r="F44">
        <v>3.3108883183141646E-3</v>
      </c>
    </row>
    <row r="45" spans="3:6" x14ac:dyDescent="0.3">
      <c r="C45">
        <f t="shared" si="18"/>
        <v>18</v>
      </c>
      <c r="D45">
        <f t="shared" si="16"/>
        <v>0.875</v>
      </c>
      <c r="E45">
        <f t="shared" si="17"/>
        <v>1.1503493803760083</v>
      </c>
      <c r="F45">
        <v>2.9734354232712867E-2</v>
      </c>
    </row>
    <row r="46" spans="3:6" x14ac:dyDescent="0.3">
      <c r="C46">
        <f t="shared" si="18"/>
        <v>19</v>
      </c>
      <c r="D46">
        <f t="shared" si="16"/>
        <v>0.92500000000000004</v>
      </c>
      <c r="E46">
        <f t="shared" si="17"/>
        <v>1.4395314709384563</v>
      </c>
      <c r="F46">
        <v>3.2006804487820339E-2</v>
      </c>
    </row>
    <row r="47" spans="3:6" x14ac:dyDescent="0.3">
      <c r="C47">
        <f t="shared" si="18"/>
        <v>20</v>
      </c>
      <c r="D47">
        <f t="shared" si="16"/>
        <v>0.97499999999999998</v>
      </c>
      <c r="E47">
        <f t="shared" si="17"/>
        <v>1.9599639845400536</v>
      </c>
      <c r="F47">
        <v>0.18931630775578601</v>
      </c>
    </row>
    <row r="50" spans="3:11" x14ac:dyDescent="0.3">
      <c r="C50" t="s">
        <v>49</v>
      </c>
      <c r="D50" t="s">
        <v>50</v>
      </c>
      <c r="G50" s="9"/>
      <c r="H50" s="9"/>
      <c r="I50" s="9"/>
      <c r="J50" s="9"/>
      <c r="K50" s="9"/>
    </row>
    <row r="51" spans="3:11" x14ac:dyDescent="0.3">
      <c r="C51" s="9">
        <v>1.0609873806052641</v>
      </c>
      <c r="D51">
        <v>3.2006804487820339E-2</v>
      </c>
    </row>
    <row r="52" spans="3:11" x14ac:dyDescent="0.3">
      <c r="C52" s="9">
        <v>1.0609873806052641</v>
      </c>
      <c r="D52">
        <v>-2.8561234597494156E-2</v>
      </c>
    </row>
    <row r="53" spans="3:11" x14ac:dyDescent="0.3">
      <c r="C53" s="9">
        <v>1.0609873806052641</v>
      </c>
      <c r="D53">
        <v>-1.3059809462216521E-2</v>
      </c>
    </row>
    <row r="54" spans="3:11" x14ac:dyDescent="0.3">
      <c r="C54" s="9">
        <v>1.0609873806052641</v>
      </c>
      <c r="D54">
        <v>2.9734354232712867E-2</v>
      </c>
    </row>
    <row r="55" spans="3:11" x14ac:dyDescent="0.3">
      <c r="C55" s="9">
        <v>1.0609873806052641</v>
      </c>
      <c r="D55">
        <v>-2.0120114660821864E-2</v>
      </c>
    </row>
    <row r="56" spans="3:11" x14ac:dyDescent="0.3">
      <c r="C56" s="9">
        <v>-0.96636277612303589</v>
      </c>
      <c r="D56">
        <v>-1.5425108240617602E-3</v>
      </c>
    </row>
    <row r="57" spans="3:11" x14ac:dyDescent="0.3">
      <c r="C57" s="9">
        <v>-0.96636277612303589</v>
      </c>
      <c r="D57">
        <v>-9.781778370401284E-4</v>
      </c>
    </row>
    <row r="58" spans="3:11" x14ac:dyDescent="0.3">
      <c r="C58" s="9">
        <v>-0.96636277612303589</v>
      </c>
      <c r="D58">
        <v>3.3108883183141646E-3</v>
      </c>
    </row>
    <row r="59" spans="3:11" x14ac:dyDescent="0.3">
      <c r="C59" s="9">
        <v>-0.96636277612303589</v>
      </c>
      <c r="D59">
        <v>-1.1393410198538012E-3</v>
      </c>
    </row>
    <row r="60" spans="3:11" x14ac:dyDescent="0.3">
      <c r="C60" s="9">
        <v>-0.96636277612303589</v>
      </c>
      <c r="D60">
        <v>3.4914136264174722E-4</v>
      </c>
    </row>
    <row r="61" spans="3:11" x14ac:dyDescent="0.3">
      <c r="C61" s="9">
        <v>2.3004437760589891</v>
      </c>
      <c r="D61">
        <v>-9.4570826505811834E-2</v>
      </c>
    </row>
    <row r="62" spans="3:11" x14ac:dyDescent="0.3">
      <c r="C62" s="9">
        <v>2.3004437760589891</v>
      </c>
      <c r="D62">
        <v>0.18931630775578601</v>
      </c>
    </row>
    <row r="63" spans="3:11" x14ac:dyDescent="0.3">
      <c r="C63" s="9">
        <v>2.3004437760589891</v>
      </c>
      <c r="D63">
        <v>-4.6951504841074243E-2</v>
      </c>
    </row>
    <row r="64" spans="3:11" x14ac:dyDescent="0.3">
      <c r="C64" s="9">
        <v>2.3004437760589891</v>
      </c>
      <c r="D64">
        <v>-9.5359286672200838E-3</v>
      </c>
    </row>
    <row r="65" spans="3:4" x14ac:dyDescent="0.3">
      <c r="C65" s="9">
        <v>2.3004437760589891</v>
      </c>
      <c r="D65">
        <v>-3.8258047741681178E-2</v>
      </c>
    </row>
    <row r="66" spans="3:4" x14ac:dyDescent="0.3">
      <c r="C66" s="9">
        <v>-0.92295547903835939</v>
      </c>
      <c r="D66">
        <v>1.4163312425607977E-4</v>
      </c>
    </row>
    <row r="67" spans="3:4" x14ac:dyDescent="0.3">
      <c r="C67" s="9">
        <v>-0.92295547903835939</v>
      </c>
      <c r="D67">
        <v>-7.6568763722084654E-5</v>
      </c>
    </row>
    <row r="68" spans="3:4" x14ac:dyDescent="0.3">
      <c r="C68" s="9">
        <v>-0.92295547903835939</v>
      </c>
      <c r="D68">
        <v>2.8238142135327271E-3</v>
      </c>
    </row>
    <row r="69" spans="3:4" x14ac:dyDescent="0.3">
      <c r="C69" s="9">
        <v>-0.92295547903835939</v>
      </c>
      <c r="D69">
        <v>-2.5848745356138458E-4</v>
      </c>
    </row>
    <row r="70" spans="3:4" x14ac:dyDescent="0.3">
      <c r="C70" s="9">
        <v>-0.92295547903835939</v>
      </c>
      <c r="D70">
        <v>-2.6303911205048935E-3</v>
      </c>
    </row>
    <row r="71" spans="3:4" x14ac:dyDescent="0.3">
      <c r="C71" s="9"/>
    </row>
    <row r="73" spans="3:4" x14ac:dyDescent="0.3">
      <c r="C73" t="s">
        <v>49</v>
      </c>
      <c r="D73" t="s">
        <v>50</v>
      </c>
    </row>
    <row r="74" spans="3:4" x14ac:dyDescent="0.3">
      <c r="C74">
        <v>2.0671695151454301</v>
      </c>
      <c r="D74">
        <v>3.1622458356545202E-2</v>
      </c>
    </row>
    <row r="75" spans="3:4" x14ac:dyDescent="0.3">
      <c r="C75">
        <v>2.0671695151454301</v>
      </c>
      <c r="D75">
        <v>-2.9410282575737856E-2</v>
      </c>
    </row>
    <row r="76" spans="3:4" x14ac:dyDescent="0.3">
      <c r="C76">
        <v>2.0671695151454301</v>
      </c>
      <c r="D76">
        <v>-1.2880343345087475E-2</v>
      </c>
    </row>
    <row r="77" spans="3:4" x14ac:dyDescent="0.3">
      <c r="C77">
        <v>2.0671695151454301</v>
      </c>
      <c r="D77">
        <v>3.1282721705312877E-2</v>
      </c>
    </row>
    <row r="78" spans="3:4" x14ac:dyDescent="0.3">
      <c r="C78">
        <v>2.0671695151454301</v>
      </c>
      <c r="D78">
        <v>-2.0614554141032304E-2</v>
      </c>
    </row>
    <row r="79" spans="3:4" x14ac:dyDescent="0.3">
      <c r="C79">
        <v>-2.547883032977595</v>
      </c>
      <c r="D79">
        <v>-2.8047214957104494E-2</v>
      </c>
    </row>
    <row r="80" spans="3:4" x14ac:dyDescent="0.3">
      <c r="C80">
        <v>-2.547883032977595</v>
      </c>
      <c r="D80">
        <v>1.9579107867841561E-2</v>
      </c>
    </row>
    <row r="81" spans="3:4" x14ac:dyDescent="0.3">
      <c r="C81">
        <v>-2.547883032977595</v>
      </c>
      <c r="D81">
        <v>-9.6333754439856811E-3</v>
      </c>
    </row>
    <row r="82" spans="3:4" x14ac:dyDescent="0.3">
      <c r="C82">
        <v>-2.547883032977595</v>
      </c>
      <c r="D82">
        <v>2.4254204053450135E-2</v>
      </c>
    </row>
    <row r="83" spans="3:4" x14ac:dyDescent="0.3">
      <c r="C83">
        <v>-2.547883032977595</v>
      </c>
      <c r="D83">
        <v>-6.1527215202001884E-3</v>
      </c>
    </row>
    <row r="84" spans="3:4" x14ac:dyDescent="0.3">
      <c r="C84">
        <v>3.2974859266533629</v>
      </c>
      <c r="D84">
        <v>-6.8367701023696714E-2</v>
      </c>
    </row>
    <row r="85" spans="3:4" x14ac:dyDescent="0.3">
      <c r="C85">
        <v>3.2974859266533629</v>
      </c>
      <c r="D85">
        <v>0.18676383214823389</v>
      </c>
    </row>
    <row r="86" spans="3:4" x14ac:dyDescent="0.3">
      <c r="C86">
        <v>3.2974859266533629</v>
      </c>
      <c r="D86">
        <v>-5.5351163458988051E-2</v>
      </c>
    </row>
    <row r="87" spans="3:4" x14ac:dyDescent="0.3">
      <c r="C87">
        <v>3.2974859266533629</v>
      </c>
      <c r="D87">
        <v>-2.1298100650258167E-2</v>
      </c>
    </row>
    <row r="88" spans="3:4" x14ac:dyDescent="0.3">
      <c r="C88">
        <v>3.2974859266533629</v>
      </c>
      <c r="D88">
        <v>-4.17468670152914E-2</v>
      </c>
    </row>
    <row r="89" spans="3:4" x14ac:dyDescent="0.3">
      <c r="C89">
        <v>-2.6733353928455497</v>
      </c>
      <c r="D89">
        <v>-5.0184472318797635E-2</v>
      </c>
    </row>
    <row r="90" spans="3:4" x14ac:dyDescent="0.3">
      <c r="C90">
        <v>-2.6733353928455497</v>
      </c>
      <c r="D90">
        <v>6.7124284437583004E-2</v>
      </c>
    </row>
    <row r="91" spans="3:4" x14ac:dyDescent="0.3">
      <c r="C91">
        <v>-2.6733353928455497</v>
      </c>
      <c r="D91">
        <v>-1.1653640072366134E-2</v>
      </c>
    </row>
    <row r="92" spans="3:4" x14ac:dyDescent="0.3">
      <c r="C92">
        <v>-2.6733353928455497</v>
      </c>
      <c r="D92">
        <v>-7.4141396073201804E-5</v>
      </c>
    </row>
    <row r="93" spans="3:4" x14ac:dyDescent="0.3">
      <c r="C93">
        <v>-2.6733353928455497</v>
      </c>
      <c r="D93">
        <v>-5.2120306503469216E-3</v>
      </c>
    </row>
  </sheetData>
  <sortState ref="F28:F47">
    <sortCondition ref="F28:F47"/>
  </sortState>
  <mergeCells count="5">
    <mergeCell ref="C2:G2"/>
    <mergeCell ref="H2:L2"/>
    <mergeCell ref="C1:L1"/>
    <mergeCell ref="A4:A5"/>
    <mergeCell ref="M7:Q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"/>
  <sheetViews>
    <sheetView topLeftCell="D46" zoomScale="85" zoomScaleNormal="85" workbookViewId="0">
      <selection activeCell="F81" sqref="F81"/>
    </sheetView>
  </sheetViews>
  <sheetFormatPr defaultRowHeight="14.4" x14ac:dyDescent="0.3"/>
  <cols>
    <col min="6" max="6" width="13" bestFit="1" customWidth="1"/>
    <col min="9" max="9" width="12.44140625" bestFit="1" customWidth="1"/>
  </cols>
  <sheetData>
    <row r="1" spans="1:18" x14ac:dyDescent="0.3">
      <c r="C1" s="10" t="s">
        <v>68</v>
      </c>
      <c r="D1" s="10"/>
      <c r="E1" s="10"/>
      <c r="F1" s="10"/>
      <c r="G1" s="10"/>
      <c r="H1" s="10"/>
      <c r="I1" s="10"/>
      <c r="J1" s="10"/>
      <c r="K1" s="10"/>
      <c r="L1" s="10"/>
    </row>
    <row r="2" spans="1:18" x14ac:dyDescent="0.3">
      <c r="C2" s="11" t="s">
        <v>72</v>
      </c>
      <c r="D2" s="11"/>
      <c r="E2" s="11"/>
      <c r="F2" s="11"/>
      <c r="G2" s="11"/>
      <c r="H2" s="10" t="s">
        <v>73</v>
      </c>
      <c r="I2" s="10"/>
      <c r="J2" s="10"/>
      <c r="K2" s="10"/>
      <c r="L2" s="10"/>
    </row>
    <row r="3" spans="1:18" x14ac:dyDescent="0.3"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1</v>
      </c>
      <c r="I3" s="1">
        <v>2</v>
      </c>
      <c r="J3" s="1">
        <v>3</v>
      </c>
      <c r="K3" s="1">
        <v>4</v>
      </c>
      <c r="L3" s="1">
        <v>5</v>
      </c>
    </row>
    <row r="4" spans="1:18" x14ac:dyDescent="0.3">
      <c r="A4" s="12" t="s">
        <v>69</v>
      </c>
      <c r="B4" s="1" t="s">
        <v>70</v>
      </c>
      <c r="C4" s="1">
        <v>125.54284710270065</v>
      </c>
      <c r="D4" s="1">
        <v>109.08354232673474</v>
      </c>
      <c r="E4">
        <v>113.31546148031791</v>
      </c>
      <c r="F4">
        <v>125.44467678270978</v>
      </c>
      <c r="G4" s="1">
        <v>111.31532560926618</v>
      </c>
      <c r="H4" s="1">
        <v>2.6550319525898277E-3</v>
      </c>
      <c r="I4" s="1">
        <v>2.9627572865360587E-3</v>
      </c>
      <c r="J4" s="1">
        <v>2.7700243807157071E-3</v>
      </c>
      <c r="K4" s="1">
        <v>2.9948230776493195E-3</v>
      </c>
      <c r="L4" s="1">
        <v>2.7923139467836032E-3</v>
      </c>
    </row>
    <row r="5" spans="1:18" x14ac:dyDescent="0.3">
      <c r="A5" s="12"/>
      <c r="B5" s="1" t="s">
        <v>71</v>
      </c>
      <c r="C5" s="1">
        <v>1694.7991036168705</v>
      </c>
      <c r="D5" s="1">
        <v>3049.6483103916412</v>
      </c>
      <c r="E5" s="1">
        <v>1746.3639720931992</v>
      </c>
      <c r="F5" s="1">
        <v>1888.8080542986056</v>
      </c>
      <c r="G5" s="1">
        <v>1801.9347457750171</v>
      </c>
      <c r="H5" s="1">
        <v>1.89007977463346E-3</v>
      </c>
      <c r="I5" s="1">
        <v>2.47621808762251E-3</v>
      </c>
      <c r="J5" s="1">
        <v>2.0654323127700385E-3</v>
      </c>
      <c r="K5" s="1">
        <v>2.1212432128655564E-3</v>
      </c>
      <c r="L5" s="1">
        <v>2.0962958593402923E-3</v>
      </c>
    </row>
    <row r="7" spans="1:18" x14ac:dyDescent="0.3">
      <c r="M7" s="10" t="s">
        <v>50</v>
      </c>
      <c r="N7" s="10"/>
      <c r="O7" s="10"/>
      <c r="P7" s="10"/>
      <c r="Q7" s="10"/>
    </row>
    <row r="8" spans="1:18" x14ac:dyDescent="0.3">
      <c r="C8" s="2" t="s">
        <v>34</v>
      </c>
      <c r="D8" s="2" t="s">
        <v>35</v>
      </c>
      <c r="E8" s="2" t="s">
        <v>36</v>
      </c>
      <c r="F8" s="2" t="s">
        <v>37</v>
      </c>
      <c r="G8" s="3" t="s">
        <v>44</v>
      </c>
      <c r="H8" s="3" t="s">
        <v>45</v>
      </c>
      <c r="I8" s="3" t="s">
        <v>46</v>
      </c>
      <c r="J8" s="3" t="s">
        <v>47</v>
      </c>
      <c r="K8" s="3" t="s">
        <v>48</v>
      </c>
      <c r="L8" s="4" t="s">
        <v>49</v>
      </c>
      <c r="M8" s="3" t="s">
        <v>51</v>
      </c>
      <c r="N8" s="3" t="s">
        <v>52</v>
      </c>
      <c r="O8" s="3" t="s">
        <v>53</v>
      </c>
      <c r="P8" s="3" t="s">
        <v>54</v>
      </c>
      <c r="Q8" s="3" t="s">
        <v>55</v>
      </c>
    </row>
    <row r="9" spans="1:18" x14ac:dyDescent="0.3">
      <c r="C9" s="1">
        <v>1</v>
      </c>
      <c r="D9" s="1">
        <v>-1</v>
      </c>
      <c r="E9" s="1">
        <v>-1</v>
      </c>
      <c r="F9" s="1">
        <f>D9*E9</f>
        <v>1</v>
      </c>
      <c r="G9" s="1">
        <v>125.54284710270065</v>
      </c>
      <c r="H9" s="1">
        <v>109.08354232673474</v>
      </c>
      <c r="I9">
        <v>113.31546148031791</v>
      </c>
      <c r="J9">
        <v>125.44467678270978</v>
      </c>
      <c r="K9" s="1">
        <v>111.31532560926618</v>
      </c>
      <c r="L9" s="5">
        <f>SUM(G9:K9)/5</f>
        <v>116.94037066034585</v>
      </c>
      <c r="M9" s="1">
        <f>G9-$L9</f>
        <v>8.6024764423547992</v>
      </c>
      <c r="N9" s="1">
        <f>H9-$L9</f>
        <v>-7.8568283336111051</v>
      </c>
      <c r="O9" s="1">
        <f t="shared" ref="O9:Q12" si="0">I9-$L9</f>
        <v>-3.6249091800279416</v>
      </c>
      <c r="P9" s="1">
        <f t="shared" si="0"/>
        <v>8.5043061223639285</v>
      </c>
      <c r="Q9" s="1">
        <f t="shared" si="0"/>
        <v>-5.6250450510796668</v>
      </c>
    </row>
    <row r="10" spans="1:18" x14ac:dyDescent="0.3">
      <c r="C10" s="1">
        <v>1</v>
      </c>
      <c r="D10" s="1">
        <v>1</v>
      </c>
      <c r="E10" s="1">
        <v>-1</v>
      </c>
      <c r="F10" s="1">
        <f t="shared" ref="F10:F12" si="1">D10*E10</f>
        <v>-1</v>
      </c>
      <c r="G10" s="1">
        <v>2.6550319525898277E-3</v>
      </c>
      <c r="H10" s="1">
        <v>2.9627572865360587E-3</v>
      </c>
      <c r="I10" s="1">
        <v>2.7700243807157071E-3</v>
      </c>
      <c r="J10" s="1">
        <v>2.9948230776493195E-3</v>
      </c>
      <c r="K10" s="1">
        <v>2.7923139467836032E-3</v>
      </c>
      <c r="L10" s="5">
        <f t="shared" ref="L10:L12" si="2">SUM(G10:K10)/5</f>
        <v>2.8349901288549036E-3</v>
      </c>
      <c r="M10" s="1">
        <f>G10-$L10</f>
        <v>-1.7995817626507591E-4</v>
      </c>
      <c r="N10" s="1">
        <f t="shared" ref="N10:N12" si="3">H10-$L10</f>
        <v>1.2776715768115501E-4</v>
      </c>
      <c r="O10" s="1">
        <f t="shared" si="0"/>
        <v>-6.4965748139196589E-5</v>
      </c>
      <c r="P10" s="1">
        <f t="shared" si="0"/>
        <v>1.5983294879441581E-4</v>
      </c>
      <c r="Q10" s="1">
        <f t="shared" si="0"/>
        <v>-4.2676182071300483E-5</v>
      </c>
    </row>
    <row r="11" spans="1:18" x14ac:dyDescent="0.3">
      <c r="C11" s="1">
        <v>1</v>
      </c>
      <c r="D11" s="1">
        <v>-1</v>
      </c>
      <c r="E11" s="1">
        <v>1</v>
      </c>
      <c r="F11" s="1">
        <f t="shared" si="1"/>
        <v>-1</v>
      </c>
      <c r="G11" s="1">
        <v>1694.7991036168705</v>
      </c>
      <c r="H11" s="1">
        <v>3049.6483103916412</v>
      </c>
      <c r="I11" s="1">
        <v>1746.3639720931992</v>
      </c>
      <c r="J11" s="1">
        <v>1888.8080542986056</v>
      </c>
      <c r="K11" s="1">
        <v>1801.9347457750171</v>
      </c>
      <c r="L11" s="5">
        <f t="shared" si="2"/>
        <v>2036.3108372350666</v>
      </c>
      <c r="M11" s="1">
        <f t="shared" ref="M11:M12" si="4">G11-$L11</f>
        <v>-341.5117336181961</v>
      </c>
      <c r="N11" s="1">
        <f t="shared" si="3"/>
        <v>1013.3374731565746</v>
      </c>
      <c r="O11" s="1">
        <f t="shared" si="0"/>
        <v>-289.94686514186742</v>
      </c>
      <c r="P11" s="1">
        <f t="shared" si="0"/>
        <v>-147.50278293646102</v>
      </c>
      <c r="Q11" s="1">
        <f t="shared" si="0"/>
        <v>-234.37609146004957</v>
      </c>
    </row>
    <row r="12" spans="1:18" x14ac:dyDescent="0.3">
      <c r="C12" s="1">
        <v>1</v>
      </c>
      <c r="D12" s="1">
        <v>1</v>
      </c>
      <c r="E12" s="1">
        <v>1</v>
      </c>
      <c r="F12" s="1">
        <f t="shared" si="1"/>
        <v>1</v>
      </c>
      <c r="G12" s="1">
        <v>1.89007977463346E-3</v>
      </c>
      <c r="H12" s="1">
        <v>2.47621808762251E-3</v>
      </c>
      <c r="I12" s="1">
        <v>2.0654323127700385E-3</v>
      </c>
      <c r="J12" s="1">
        <v>2.1212432128655564E-3</v>
      </c>
      <c r="K12" s="1">
        <v>2.0962958593402923E-3</v>
      </c>
      <c r="L12" s="5">
        <f t="shared" si="2"/>
        <v>2.129853849446371E-3</v>
      </c>
      <c r="M12" s="1">
        <f t="shared" si="4"/>
        <v>-2.3977407481291096E-4</v>
      </c>
      <c r="N12" s="1">
        <f t="shared" si="3"/>
        <v>3.4636423817613901E-4</v>
      </c>
      <c r="O12" s="1">
        <f t="shared" si="0"/>
        <v>-6.442153667633255E-5</v>
      </c>
      <c r="P12" s="1">
        <f t="shared" si="0"/>
        <v>-8.6106365808145784E-6</v>
      </c>
      <c r="Q12" s="1">
        <f t="shared" si="0"/>
        <v>-3.3557990106078753E-5</v>
      </c>
    </row>
    <row r="13" spans="1:18" x14ac:dyDescent="0.3">
      <c r="C13">
        <f>C9*$L9</f>
        <v>116.94037066034585</v>
      </c>
      <c r="D13">
        <f>D9*$L9</f>
        <v>-116.94037066034585</v>
      </c>
      <c r="E13">
        <f>E9*$L9</f>
        <v>-116.94037066034585</v>
      </c>
      <c r="F13">
        <f t="shared" ref="F13" si="5">F9*$L9</f>
        <v>116.94037066034585</v>
      </c>
      <c r="M13" s="6">
        <f>SUM(M9:M12)</f>
        <v>-332.90967690809242</v>
      </c>
      <c r="N13" s="6">
        <f t="shared" ref="N13:Q13" si="6">SUM(N9:N12)</f>
        <v>1005.4811189543593</v>
      </c>
      <c r="O13" s="6">
        <f t="shared" si="6"/>
        <v>-293.57190370918016</v>
      </c>
      <c r="P13" s="6">
        <f t="shared" si="6"/>
        <v>-138.99832559178486</v>
      </c>
      <c r="Q13" s="6">
        <f t="shared" si="6"/>
        <v>-240.00121274530139</v>
      </c>
      <c r="R13" s="2" t="s">
        <v>58</v>
      </c>
    </row>
    <row r="14" spans="1:18" x14ac:dyDescent="0.3">
      <c r="C14">
        <f>C10*$L10</f>
        <v>2.8349901288549036E-3</v>
      </c>
      <c r="D14">
        <f t="shared" ref="D14:F16" si="7">D10*$L10</f>
        <v>2.8349901288549036E-3</v>
      </c>
      <c r="E14">
        <f t="shared" si="7"/>
        <v>-2.8349901288549036E-3</v>
      </c>
      <c r="F14">
        <f t="shared" si="7"/>
        <v>-2.8349901288549036E-3</v>
      </c>
      <c r="M14" s="6">
        <f>M13/4</f>
        <v>-83.227419227023105</v>
      </c>
      <c r="N14" s="6">
        <f t="shared" ref="N14:Q14" si="8">N13/4</f>
        <v>251.37027973858983</v>
      </c>
      <c r="O14" s="6">
        <f t="shared" si="8"/>
        <v>-73.392975927295041</v>
      </c>
      <c r="P14" s="6">
        <f t="shared" si="8"/>
        <v>-34.749581397946216</v>
      </c>
      <c r="Q14" s="6">
        <f t="shared" si="8"/>
        <v>-60.000303186325347</v>
      </c>
      <c r="R14" s="2" t="s">
        <v>59</v>
      </c>
    </row>
    <row r="15" spans="1:18" x14ac:dyDescent="0.3">
      <c r="C15">
        <f t="shared" ref="C15:C16" si="9">C11*$L11</f>
        <v>2036.3108372350666</v>
      </c>
      <c r="D15">
        <f t="shared" si="7"/>
        <v>-2036.3108372350666</v>
      </c>
      <c r="E15">
        <f t="shared" si="7"/>
        <v>2036.3108372350666</v>
      </c>
      <c r="F15">
        <f>F11*$L11</f>
        <v>-2036.3108372350666</v>
      </c>
      <c r="M15" s="1">
        <f>M9^2+M10^2+M11^2+M12^2</f>
        <v>116704.26679993689</v>
      </c>
      <c r="N15" s="1">
        <f t="shared" ref="N15:Q15" si="10">N9^2+N10^2+N11^2+N12^2</f>
        <v>1026914.5642549517</v>
      </c>
      <c r="O15" s="1">
        <f t="shared" si="10"/>
        <v>84082.324572168072</v>
      </c>
      <c r="P15" s="1">
        <f t="shared" si="10"/>
        <v>21829.394196649231</v>
      </c>
      <c r="Q15" s="1">
        <f t="shared" si="10"/>
        <v>54963.793379919145</v>
      </c>
      <c r="R15" s="2" t="s">
        <v>60</v>
      </c>
    </row>
    <row r="16" spans="1:18" x14ac:dyDescent="0.3">
      <c r="C16">
        <f t="shared" si="9"/>
        <v>2.129853849446371E-3</v>
      </c>
      <c r="D16">
        <f t="shared" si="7"/>
        <v>2.129853849446371E-3</v>
      </c>
      <c r="E16">
        <f t="shared" si="7"/>
        <v>2.129853849446371E-3</v>
      </c>
      <c r="F16">
        <f t="shared" si="7"/>
        <v>2.129853849446371E-3</v>
      </c>
    </row>
    <row r="17" spans="2:9" x14ac:dyDescent="0.3">
      <c r="B17" s="2" t="s">
        <v>56</v>
      </c>
      <c r="C17" s="1">
        <f>SUM(C13:C16)</f>
        <v>2153.2561727393909</v>
      </c>
      <c r="D17" s="1">
        <f t="shared" ref="D17:E17" si="11">SUM(D13:D16)</f>
        <v>-2153.2462430514342</v>
      </c>
      <c r="E17" s="1">
        <f t="shared" si="11"/>
        <v>1919.3697614384414</v>
      </c>
      <c r="F17" s="1">
        <f>SUM(F13:F16)</f>
        <v>-1919.3711717110002</v>
      </c>
    </row>
    <row r="18" spans="2:9" x14ac:dyDescent="0.3">
      <c r="B18" s="2" t="s">
        <v>57</v>
      </c>
      <c r="C18" s="1">
        <f>C17/4</f>
        <v>538.31404318484772</v>
      </c>
      <c r="D18" s="1">
        <f t="shared" ref="D18:F18" si="12">D17/4</f>
        <v>-538.31156076285856</v>
      </c>
      <c r="E18" s="1">
        <f t="shared" si="12"/>
        <v>479.84244035961035</v>
      </c>
      <c r="F18" s="1">
        <f t="shared" si="12"/>
        <v>-479.84279292775005</v>
      </c>
    </row>
    <row r="20" spans="2:9" x14ac:dyDescent="0.3">
      <c r="B20" s="7" t="s">
        <v>63</v>
      </c>
      <c r="D20" s="1">
        <f>4*5*D18^2</f>
        <v>5795586.729018895</v>
      </c>
      <c r="E20" s="1">
        <f t="shared" ref="E20" si="13">4*5*E18^2</f>
        <v>4604975.3514053244</v>
      </c>
      <c r="F20" s="1">
        <f>4*5*F18^2</f>
        <v>4604982.118494072</v>
      </c>
      <c r="H20" s="2" t="s">
        <v>64</v>
      </c>
      <c r="I20" s="1">
        <f>SUM(M15:Q15)</f>
        <v>1304494.3432036252</v>
      </c>
    </row>
    <row r="21" spans="2:9" x14ac:dyDescent="0.3">
      <c r="B21" s="2" t="s">
        <v>61</v>
      </c>
      <c r="C21" s="1">
        <f>SUM(D20:F20)+I20</f>
        <v>16310038.542121915</v>
      </c>
    </row>
    <row r="22" spans="2:9" x14ac:dyDescent="0.3">
      <c r="B22" s="3" t="s">
        <v>62</v>
      </c>
      <c r="D22" s="8">
        <f>D20/$C21</f>
        <v>0.35533862866426413</v>
      </c>
      <c r="E22" s="8">
        <f t="shared" ref="E22:F22" si="14">E20/$C21</f>
        <v>0.28233994294450165</v>
      </c>
      <c r="F22" s="8">
        <f t="shared" si="14"/>
        <v>0.28234035784779754</v>
      </c>
      <c r="I22" s="8">
        <f>I20/$C21</f>
        <v>7.9981070543436755E-2</v>
      </c>
    </row>
    <row r="27" spans="2:9" x14ac:dyDescent="0.3">
      <c r="C27" t="s">
        <v>65</v>
      </c>
      <c r="D27" t="s">
        <v>66</v>
      </c>
      <c r="E27" t="s">
        <v>67</v>
      </c>
      <c r="F27" t="s">
        <v>50</v>
      </c>
    </row>
    <row r="28" spans="2:9" x14ac:dyDescent="0.3">
      <c r="C28">
        <v>1</v>
      </c>
      <c r="D28">
        <f>(C28-0.5)/$C$47</f>
        <v>2.5000000000000001E-2</v>
      </c>
      <c r="E28">
        <f>_xlfn.NORM.S.INV(D28)</f>
        <v>-1.9599639845400538</v>
      </c>
      <c r="F28">
        <v>-341.5117336181961</v>
      </c>
    </row>
    <row r="29" spans="2:9" x14ac:dyDescent="0.3">
      <c r="C29">
        <f>C28+1</f>
        <v>2</v>
      </c>
      <c r="D29">
        <f t="shared" ref="D29:D47" si="15">(C29-0.5)/$C$47</f>
        <v>7.4999999999999997E-2</v>
      </c>
      <c r="E29">
        <f t="shared" ref="E29:E47" si="16">_xlfn.NORM.S.INV(D29)</f>
        <v>-1.4395314709384572</v>
      </c>
      <c r="F29">
        <v>-289.94686514186742</v>
      </c>
    </row>
    <row r="30" spans="2:9" x14ac:dyDescent="0.3">
      <c r="C30">
        <f t="shared" ref="C30:C47" si="17">C29+1</f>
        <v>3</v>
      </c>
      <c r="D30">
        <f t="shared" si="15"/>
        <v>0.125</v>
      </c>
      <c r="E30">
        <f t="shared" si="16"/>
        <v>-1.1503493803760083</v>
      </c>
      <c r="F30">
        <v>-234.37609146004957</v>
      </c>
    </row>
    <row r="31" spans="2:9" x14ac:dyDescent="0.3">
      <c r="C31">
        <f t="shared" si="17"/>
        <v>4</v>
      </c>
      <c r="D31">
        <f t="shared" si="15"/>
        <v>0.17499999999999999</v>
      </c>
      <c r="E31">
        <f t="shared" si="16"/>
        <v>-0.93458929107347943</v>
      </c>
      <c r="F31">
        <v>-147.50278293646102</v>
      </c>
    </row>
    <row r="32" spans="2:9" x14ac:dyDescent="0.3">
      <c r="C32">
        <f t="shared" si="17"/>
        <v>5</v>
      </c>
      <c r="D32">
        <f t="shared" si="15"/>
        <v>0.22500000000000001</v>
      </c>
      <c r="E32">
        <f t="shared" si="16"/>
        <v>-0.75541502636046909</v>
      </c>
      <c r="F32">
        <v>-7.8568283336111051</v>
      </c>
    </row>
    <row r="33" spans="3:6" x14ac:dyDescent="0.3">
      <c r="C33">
        <f t="shared" si="17"/>
        <v>6</v>
      </c>
      <c r="D33">
        <f t="shared" si="15"/>
        <v>0.27500000000000002</v>
      </c>
      <c r="E33">
        <f t="shared" si="16"/>
        <v>-0.59776012604247841</v>
      </c>
      <c r="F33">
        <v>-5.6250450510796668</v>
      </c>
    </row>
    <row r="34" spans="3:6" x14ac:dyDescent="0.3">
      <c r="C34">
        <f t="shared" si="17"/>
        <v>7</v>
      </c>
      <c r="D34">
        <f t="shared" si="15"/>
        <v>0.32500000000000001</v>
      </c>
      <c r="E34">
        <f t="shared" si="16"/>
        <v>-0.45376219016987951</v>
      </c>
      <c r="F34">
        <v>-3.6249091800279416</v>
      </c>
    </row>
    <row r="35" spans="3:6" x14ac:dyDescent="0.3">
      <c r="C35">
        <f t="shared" si="17"/>
        <v>8</v>
      </c>
      <c r="D35">
        <f t="shared" si="15"/>
        <v>0.375</v>
      </c>
      <c r="E35">
        <f t="shared" si="16"/>
        <v>-0.3186393639643752</v>
      </c>
      <c r="F35">
        <v>-2.3977407481291096E-4</v>
      </c>
    </row>
    <row r="36" spans="3:6" x14ac:dyDescent="0.3">
      <c r="C36">
        <f t="shared" si="17"/>
        <v>9</v>
      </c>
      <c r="D36">
        <f t="shared" si="15"/>
        <v>0.42499999999999999</v>
      </c>
      <c r="E36">
        <f t="shared" si="16"/>
        <v>-0.18911842627279254</v>
      </c>
      <c r="F36">
        <v>-1.7995817626507591E-4</v>
      </c>
    </row>
    <row r="37" spans="3:6" x14ac:dyDescent="0.3">
      <c r="C37">
        <f t="shared" si="17"/>
        <v>10</v>
      </c>
      <c r="D37">
        <f t="shared" si="15"/>
        <v>0.47499999999999998</v>
      </c>
      <c r="E37">
        <f t="shared" si="16"/>
        <v>-6.2706777943213846E-2</v>
      </c>
      <c r="F37">
        <v>-6.4965748139196589E-5</v>
      </c>
    </row>
    <row r="38" spans="3:6" x14ac:dyDescent="0.3">
      <c r="C38">
        <f t="shared" si="17"/>
        <v>11</v>
      </c>
      <c r="D38">
        <f t="shared" si="15"/>
        <v>0.52500000000000002</v>
      </c>
      <c r="E38">
        <f t="shared" si="16"/>
        <v>6.2706777943213846E-2</v>
      </c>
      <c r="F38">
        <v>-6.442153667633255E-5</v>
      </c>
    </row>
    <row r="39" spans="3:6" x14ac:dyDescent="0.3">
      <c r="C39">
        <f t="shared" si="17"/>
        <v>12</v>
      </c>
      <c r="D39">
        <f t="shared" si="15"/>
        <v>0.57499999999999996</v>
      </c>
      <c r="E39">
        <f t="shared" si="16"/>
        <v>0.18911842627279243</v>
      </c>
      <c r="F39">
        <v>-4.2676182071300483E-5</v>
      </c>
    </row>
    <row r="40" spans="3:6" x14ac:dyDescent="0.3">
      <c r="C40">
        <f t="shared" si="17"/>
        <v>13</v>
      </c>
      <c r="D40">
        <f t="shared" si="15"/>
        <v>0.625</v>
      </c>
      <c r="E40">
        <f t="shared" si="16"/>
        <v>0.3186393639643752</v>
      </c>
      <c r="F40">
        <v>-3.3557990106078753E-5</v>
      </c>
    </row>
    <row r="41" spans="3:6" x14ac:dyDescent="0.3">
      <c r="C41">
        <f t="shared" si="17"/>
        <v>14</v>
      </c>
      <c r="D41">
        <f t="shared" si="15"/>
        <v>0.67500000000000004</v>
      </c>
      <c r="E41">
        <f t="shared" si="16"/>
        <v>0.45376219016987968</v>
      </c>
      <c r="F41">
        <v>-8.6106365808145784E-6</v>
      </c>
    </row>
    <row r="42" spans="3:6" x14ac:dyDescent="0.3">
      <c r="C42">
        <f t="shared" si="17"/>
        <v>15</v>
      </c>
      <c r="D42">
        <f t="shared" si="15"/>
        <v>0.72499999999999998</v>
      </c>
      <c r="E42">
        <f t="shared" si="16"/>
        <v>0.59776012604247841</v>
      </c>
      <c r="F42">
        <v>1.2776715768115501E-4</v>
      </c>
    </row>
    <row r="43" spans="3:6" x14ac:dyDescent="0.3">
      <c r="C43">
        <f t="shared" si="17"/>
        <v>16</v>
      </c>
      <c r="D43">
        <f t="shared" si="15"/>
        <v>0.77500000000000002</v>
      </c>
      <c r="E43">
        <f t="shared" si="16"/>
        <v>0.75541502636046909</v>
      </c>
      <c r="F43">
        <v>1.5983294879441581E-4</v>
      </c>
    </row>
    <row r="44" spans="3:6" x14ac:dyDescent="0.3">
      <c r="C44">
        <f t="shared" si="17"/>
        <v>17</v>
      </c>
      <c r="D44">
        <f t="shared" si="15"/>
        <v>0.82499999999999996</v>
      </c>
      <c r="E44">
        <f t="shared" si="16"/>
        <v>0.9345892910734801</v>
      </c>
      <c r="F44">
        <v>3.4636423817613901E-4</v>
      </c>
    </row>
    <row r="45" spans="3:6" x14ac:dyDescent="0.3">
      <c r="C45">
        <f t="shared" si="17"/>
        <v>18</v>
      </c>
      <c r="D45">
        <f t="shared" si="15"/>
        <v>0.875</v>
      </c>
      <c r="E45">
        <f t="shared" si="16"/>
        <v>1.1503493803760083</v>
      </c>
      <c r="F45">
        <v>8.5043061223639285</v>
      </c>
    </row>
    <row r="46" spans="3:6" x14ac:dyDescent="0.3">
      <c r="C46">
        <f t="shared" si="17"/>
        <v>19</v>
      </c>
      <c r="D46">
        <f t="shared" si="15"/>
        <v>0.92500000000000004</v>
      </c>
      <c r="E46">
        <f t="shared" si="16"/>
        <v>1.4395314709384563</v>
      </c>
      <c r="F46">
        <v>8.6024764423547992</v>
      </c>
    </row>
    <row r="47" spans="3:6" x14ac:dyDescent="0.3">
      <c r="C47">
        <f t="shared" si="17"/>
        <v>20</v>
      </c>
      <c r="D47">
        <f t="shared" si="15"/>
        <v>0.97499999999999998</v>
      </c>
      <c r="E47">
        <f t="shared" si="16"/>
        <v>1.9599639845400536</v>
      </c>
      <c r="F47">
        <v>1013.3374731565746</v>
      </c>
    </row>
    <row r="50" spans="3:10" x14ac:dyDescent="0.3">
      <c r="C50" t="s">
        <v>49</v>
      </c>
      <c r="D50" t="s">
        <v>50</v>
      </c>
    </row>
    <row r="51" spans="3:10" x14ac:dyDescent="0.3">
      <c r="C51">
        <v>116.94037066034585</v>
      </c>
      <c r="D51" s="9">
        <v>8.6024764423547992</v>
      </c>
      <c r="F51" s="9"/>
      <c r="G51" s="9"/>
      <c r="H51" s="9"/>
      <c r="I51" s="9"/>
      <c r="J51" s="9"/>
    </row>
    <row r="52" spans="3:10" x14ac:dyDescent="0.3">
      <c r="C52">
        <v>116.94037066034585</v>
      </c>
      <c r="D52" s="9">
        <v>-7.8568283336111051</v>
      </c>
    </row>
    <row r="53" spans="3:10" x14ac:dyDescent="0.3">
      <c r="C53">
        <v>116.94037066034585</v>
      </c>
      <c r="D53" s="9">
        <v>-3.6249091800279416</v>
      </c>
    </row>
    <row r="54" spans="3:10" x14ac:dyDescent="0.3">
      <c r="C54">
        <v>116.94037066034585</v>
      </c>
      <c r="D54" s="9">
        <v>8.5043061223639285</v>
      </c>
    </row>
    <row r="55" spans="3:10" x14ac:dyDescent="0.3">
      <c r="C55">
        <v>116.94037066034585</v>
      </c>
      <c r="D55" s="9">
        <v>-5.6250450510796668</v>
      </c>
    </row>
    <row r="56" spans="3:10" x14ac:dyDescent="0.3">
      <c r="C56">
        <v>2.8349901288549036E-3</v>
      </c>
      <c r="D56" s="9">
        <v>-1.7995817626507591E-4</v>
      </c>
    </row>
    <row r="57" spans="3:10" x14ac:dyDescent="0.3">
      <c r="C57">
        <v>2.8349901288549036E-3</v>
      </c>
      <c r="D57" s="9">
        <v>1.2776715768115501E-4</v>
      </c>
    </row>
    <row r="58" spans="3:10" x14ac:dyDescent="0.3">
      <c r="C58">
        <v>2.8349901288549036E-3</v>
      </c>
      <c r="D58" s="9">
        <v>-6.4965748139196589E-5</v>
      </c>
    </row>
    <row r="59" spans="3:10" x14ac:dyDescent="0.3">
      <c r="C59">
        <v>2.8349901288549036E-3</v>
      </c>
      <c r="D59" s="9">
        <v>1.5983294879441581E-4</v>
      </c>
    </row>
    <row r="60" spans="3:10" x14ac:dyDescent="0.3">
      <c r="C60">
        <v>2.8349901288549036E-3</v>
      </c>
      <c r="D60" s="9">
        <v>-4.2676182071300483E-5</v>
      </c>
    </row>
    <row r="61" spans="3:10" x14ac:dyDescent="0.3">
      <c r="C61">
        <v>2036.3108372350666</v>
      </c>
      <c r="D61" s="9">
        <v>-341.5117336181961</v>
      </c>
    </row>
    <row r="62" spans="3:10" x14ac:dyDescent="0.3">
      <c r="C62">
        <v>2036.3108372350666</v>
      </c>
      <c r="D62" s="9">
        <v>1013.3374731565746</v>
      </c>
    </row>
    <row r="63" spans="3:10" x14ac:dyDescent="0.3">
      <c r="C63">
        <v>2036.3108372350666</v>
      </c>
      <c r="D63" s="9">
        <v>-289.94686514186742</v>
      </c>
    </row>
    <row r="64" spans="3:10" x14ac:dyDescent="0.3">
      <c r="C64">
        <v>2036.3108372350666</v>
      </c>
      <c r="D64" s="9">
        <v>-147.50278293646102</v>
      </c>
    </row>
    <row r="65" spans="3:4" x14ac:dyDescent="0.3">
      <c r="C65">
        <v>2036.3108372350666</v>
      </c>
      <c r="D65" s="9">
        <v>-234.37609146004957</v>
      </c>
    </row>
    <row r="66" spans="3:4" x14ac:dyDescent="0.3">
      <c r="C66">
        <v>2.129853849446371E-3</v>
      </c>
      <c r="D66" s="9">
        <v>-2.3977407481291096E-4</v>
      </c>
    </row>
    <row r="67" spans="3:4" x14ac:dyDescent="0.3">
      <c r="C67">
        <v>2.129853849446371E-3</v>
      </c>
      <c r="D67" s="9">
        <v>3.4636423817613901E-4</v>
      </c>
    </row>
    <row r="68" spans="3:4" x14ac:dyDescent="0.3">
      <c r="C68">
        <v>2.129853849446371E-3</v>
      </c>
      <c r="D68" s="9">
        <v>-6.442153667633255E-5</v>
      </c>
    </row>
    <row r="69" spans="3:4" x14ac:dyDescent="0.3">
      <c r="C69">
        <v>2.129853849446371E-3</v>
      </c>
      <c r="D69" s="9">
        <v>-8.6106365808145784E-6</v>
      </c>
    </row>
    <row r="70" spans="3:4" x14ac:dyDescent="0.3">
      <c r="C70">
        <v>2.129853849446371E-3</v>
      </c>
      <c r="D70" s="9">
        <v>-3.3557990106078753E-5</v>
      </c>
    </row>
  </sheetData>
  <sortState ref="F28:F47">
    <sortCondition ref="F28:F47"/>
  </sortState>
  <mergeCells count="5">
    <mergeCell ref="C1:L1"/>
    <mergeCell ref="C2:G2"/>
    <mergeCell ref="H2:L2"/>
    <mergeCell ref="A4:A5"/>
    <mergeCell ref="M7:Q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0"/>
  <sheetViews>
    <sheetView tabSelected="1" topLeftCell="A19" zoomScale="85" zoomScaleNormal="85" workbookViewId="0">
      <selection activeCell="P53" sqref="P53"/>
    </sheetView>
  </sheetViews>
  <sheetFormatPr defaultRowHeight="14.4" x14ac:dyDescent="0.3"/>
  <cols>
    <col min="6" max="6" width="13" bestFit="1" customWidth="1"/>
    <col min="9" max="9" width="12.44140625" bestFit="1" customWidth="1"/>
  </cols>
  <sheetData>
    <row r="1" spans="1:26" x14ac:dyDescent="0.3">
      <c r="C1" s="10" t="s">
        <v>68</v>
      </c>
      <c r="D1" s="10"/>
      <c r="E1" s="10"/>
      <c r="F1" s="10"/>
      <c r="G1" s="10"/>
      <c r="H1" s="10"/>
      <c r="I1" s="10"/>
      <c r="J1" s="10"/>
      <c r="K1" s="10"/>
      <c r="L1" s="10"/>
    </row>
    <row r="2" spans="1:26" x14ac:dyDescent="0.3">
      <c r="C2" s="11" t="s">
        <v>72</v>
      </c>
      <c r="D2" s="11"/>
      <c r="E2" s="11"/>
      <c r="F2" s="11"/>
      <c r="G2" s="11"/>
      <c r="H2" s="10" t="s">
        <v>73</v>
      </c>
      <c r="I2" s="10"/>
      <c r="J2" s="10"/>
      <c r="K2" s="10"/>
      <c r="L2" s="10"/>
    </row>
    <row r="3" spans="1:26" x14ac:dyDescent="0.3"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1</v>
      </c>
      <c r="I3" s="1">
        <v>2</v>
      </c>
      <c r="J3" s="1">
        <v>3</v>
      </c>
      <c r="K3" s="1">
        <v>4</v>
      </c>
      <c r="L3" s="1">
        <v>5</v>
      </c>
    </row>
    <row r="4" spans="1:26" x14ac:dyDescent="0.3">
      <c r="A4" s="12" t="s">
        <v>69</v>
      </c>
      <c r="B4" s="1" t="s">
        <v>70</v>
      </c>
      <c r="C4" s="1">
        <v>125.54284710270065</v>
      </c>
      <c r="D4" s="1">
        <v>109.08354232673474</v>
      </c>
      <c r="E4">
        <v>113.31546148031791</v>
      </c>
      <c r="F4">
        <v>125.44467678270978</v>
      </c>
      <c r="G4" s="1">
        <v>111.31532560926618</v>
      </c>
      <c r="H4" s="1">
        <v>2.6550319525898277E-3</v>
      </c>
      <c r="I4" s="1">
        <v>2.9627572865360587E-3</v>
      </c>
      <c r="J4" s="1">
        <v>2.7700243807157071E-3</v>
      </c>
      <c r="K4" s="1">
        <v>2.9948230776493195E-3</v>
      </c>
      <c r="L4" s="1">
        <v>2.7923139467836032E-3</v>
      </c>
    </row>
    <row r="5" spans="1:26" x14ac:dyDescent="0.3">
      <c r="A5" s="12"/>
      <c r="B5" s="1" t="s">
        <v>71</v>
      </c>
      <c r="C5" s="1">
        <v>1694.7991036168705</v>
      </c>
      <c r="D5" s="1">
        <v>3049.6483103916412</v>
      </c>
      <c r="E5" s="1">
        <v>1746.3639720931992</v>
      </c>
      <c r="F5" s="1">
        <v>1888.8080542986056</v>
      </c>
      <c r="G5" s="1">
        <v>1801.9347457750171</v>
      </c>
      <c r="H5" s="1">
        <v>1.89007977463346E-3</v>
      </c>
      <c r="I5" s="1">
        <v>2.47621808762251E-3</v>
      </c>
      <c r="J5" s="1">
        <v>2.0654323127700385E-3</v>
      </c>
      <c r="K5" s="1">
        <v>2.1212432128655564E-3</v>
      </c>
      <c r="L5" s="1">
        <v>2.0962958593402923E-3</v>
      </c>
    </row>
    <row r="7" spans="1:26" x14ac:dyDescent="0.3">
      <c r="M7" s="10" t="s">
        <v>50</v>
      </c>
      <c r="N7" s="10"/>
      <c r="O7" s="10"/>
      <c r="P7" s="10"/>
      <c r="Q7" s="10"/>
    </row>
    <row r="8" spans="1:26" x14ac:dyDescent="0.3">
      <c r="C8" s="2" t="s">
        <v>34</v>
      </c>
      <c r="D8" s="2" t="s">
        <v>35</v>
      </c>
      <c r="E8" s="2" t="s">
        <v>36</v>
      </c>
      <c r="F8" s="2" t="s">
        <v>37</v>
      </c>
      <c r="G8" s="3" t="s">
        <v>44</v>
      </c>
      <c r="H8" s="3" t="s">
        <v>45</v>
      </c>
      <c r="I8" s="3" t="s">
        <v>46</v>
      </c>
      <c r="J8" s="3" t="s">
        <v>47</v>
      </c>
      <c r="K8" s="3" t="s">
        <v>48</v>
      </c>
      <c r="L8" s="4" t="s">
        <v>49</v>
      </c>
      <c r="M8" s="3" t="s">
        <v>51</v>
      </c>
      <c r="N8" s="3" t="s">
        <v>52</v>
      </c>
      <c r="O8" s="3" t="s">
        <v>53</v>
      </c>
      <c r="P8" s="3" t="s">
        <v>54</v>
      </c>
      <c r="Q8" s="3" t="s">
        <v>55</v>
      </c>
      <c r="V8">
        <v>125.54284710270065</v>
      </c>
      <c r="W8">
        <v>109.08354232673474</v>
      </c>
      <c r="X8">
        <v>113.31546148031791</v>
      </c>
      <c r="Y8">
        <v>125.44467678270978</v>
      </c>
      <c r="Z8">
        <v>111.31532560926618</v>
      </c>
    </row>
    <row r="9" spans="1:26" x14ac:dyDescent="0.3">
      <c r="C9" s="1">
        <v>1</v>
      </c>
      <c r="D9" s="1">
        <v>-1</v>
      </c>
      <c r="E9" s="1">
        <v>-1</v>
      </c>
      <c r="F9" s="1">
        <f>D9*E9</f>
        <v>1</v>
      </c>
      <c r="G9" s="1">
        <f>LOG10(V8)</f>
        <v>2.0987919735019753</v>
      </c>
      <c r="H9" s="1">
        <f t="shared" ref="H9:K12" si="0">LOG10(W8)</f>
        <v>2.0377592325696923</v>
      </c>
      <c r="I9" s="1">
        <f t="shared" si="0"/>
        <v>2.0542891718003427</v>
      </c>
      <c r="J9" s="1">
        <f t="shared" si="0"/>
        <v>2.098452236850743</v>
      </c>
      <c r="K9" s="1">
        <f t="shared" si="0"/>
        <v>2.0465549610043978</v>
      </c>
      <c r="L9" s="5">
        <f>SUM(G9:K9)/5</f>
        <v>2.0671695151454301</v>
      </c>
      <c r="M9" s="1">
        <f>G9-$L9</f>
        <v>3.1622458356545202E-2</v>
      </c>
      <c r="N9" s="1">
        <f>H9-$L9</f>
        <v>-2.9410282575737856E-2</v>
      </c>
      <c r="O9" s="1">
        <f t="shared" ref="O9:Q12" si="1">I9-$L9</f>
        <v>-1.2880343345087475E-2</v>
      </c>
      <c r="P9" s="1">
        <f t="shared" si="1"/>
        <v>3.1282721705312877E-2</v>
      </c>
      <c r="Q9" s="1">
        <f t="shared" si="1"/>
        <v>-2.0614554141032304E-2</v>
      </c>
      <c r="V9">
        <v>2.6550319525898277E-3</v>
      </c>
      <c r="W9">
        <v>2.9627572865360587E-3</v>
      </c>
      <c r="X9">
        <v>2.7700243807157071E-3</v>
      </c>
      <c r="Y9">
        <v>2.9948230776493195E-3</v>
      </c>
      <c r="Z9">
        <v>2.7923139467836032E-3</v>
      </c>
    </row>
    <row r="10" spans="1:26" x14ac:dyDescent="0.3">
      <c r="C10" s="1">
        <v>1</v>
      </c>
      <c r="D10" s="1">
        <v>1</v>
      </c>
      <c r="E10" s="1">
        <v>-1</v>
      </c>
      <c r="F10" s="1">
        <f t="shared" ref="F10:F12" si="2">D10*E10</f>
        <v>-1</v>
      </c>
      <c r="G10" s="1">
        <f t="shared" ref="G10:G12" si="3">LOG10(V9)</f>
        <v>-2.5759302479346995</v>
      </c>
      <c r="H10" s="1">
        <f t="shared" si="0"/>
        <v>-2.5283039251097534</v>
      </c>
      <c r="I10" s="1">
        <f t="shared" si="0"/>
        <v>-2.5575164084215807</v>
      </c>
      <c r="J10" s="1">
        <f t="shared" si="0"/>
        <v>-2.5236288289241449</v>
      </c>
      <c r="K10" s="1">
        <f t="shared" si="0"/>
        <v>-2.5540357544977952</v>
      </c>
      <c r="L10" s="5">
        <f t="shared" ref="L10:L12" si="4">SUM(G10:K10)/5</f>
        <v>-2.547883032977595</v>
      </c>
      <c r="M10" s="1">
        <f>G10-$L10</f>
        <v>-2.8047214957104494E-2</v>
      </c>
      <c r="N10" s="1">
        <f t="shared" ref="N10:N12" si="5">H10-$L10</f>
        <v>1.9579107867841561E-2</v>
      </c>
      <c r="O10" s="1">
        <f t="shared" si="1"/>
        <v>-9.6333754439856811E-3</v>
      </c>
      <c r="P10" s="1">
        <f t="shared" si="1"/>
        <v>2.4254204053450135E-2</v>
      </c>
      <c r="Q10" s="1">
        <f t="shared" si="1"/>
        <v>-6.1527215202001884E-3</v>
      </c>
      <c r="V10">
        <v>1694.7991036168705</v>
      </c>
      <c r="W10">
        <v>3049.6483103916412</v>
      </c>
      <c r="X10">
        <v>1746.3639720931992</v>
      </c>
      <c r="Y10">
        <v>1888.8080542986056</v>
      </c>
      <c r="Z10">
        <v>1801.9347457750171</v>
      </c>
    </row>
    <row r="11" spans="1:26" x14ac:dyDescent="0.3">
      <c r="C11" s="1">
        <v>1</v>
      </c>
      <c r="D11" s="1">
        <v>-1</v>
      </c>
      <c r="E11" s="1">
        <v>1</v>
      </c>
      <c r="F11" s="1">
        <f t="shared" si="2"/>
        <v>-1</v>
      </c>
      <c r="G11" s="1">
        <f t="shared" si="3"/>
        <v>3.2291182256296662</v>
      </c>
      <c r="H11" s="1">
        <f t="shared" si="0"/>
        <v>3.4842497588015968</v>
      </c>
      <c r="I11" s="1">
        <f t="shared" si="0"/>
        <v>3.2421347631943749</v>
      </c>
      <c r="J11" s="1">
        <f t="shared" si="0"/>
        <v>3.2761878260031048</v>
      </c>
      <c r="K11" s="1">
        <f t="shared" si="0"/>
        <v>3.2557390596380715</v>
      </c>
      <c r="L11" s="5">
        <f t="shared" si="4"/>
        <v>3.2974859266533629</v>
      </c>
      <c r="M11" s="1">
        <f t="shared" ref="M11:M12" si="6">G11-$L11</f>
        <v>-6.8367701023696714E-2</v>
      </c>
      <c r="N11" s="1">
        <f t="shared" si="5"/>
        <v>0.18676383214823389</v>
      </c>
      <c r="O11" s="1">
        <f t="shared" si="1"/>
        <v>-5.5351163458988051E-2</v>
      </c>
      <c r="P11" s="1">
        <f t="shared" si="1"/>
        <v>-2.1298100650258167E-2</v>
      </c>
      <c r="Q11" s="1">
        <f t="shared" si="1"/>
        <v>-4.17468670152914E-2</v>
      </c>
      <c r="V11">
        <v>1.89007977463346E-3</v>
      </c>
      <c r="W11">
        <v>2.47621808762251E-3</v>
      </c>
      <c r="X11">
        <v>2.0654323127700385E-3</v>
      </c>
      <c r="Y11">
        <v>2.1212432128655564E-3</v>
      </c>
      <c r="Z11">
        <v>2.0962958593402923E-3</v>
      </c>
    </row>
    <row r="12" spans="1:26" x14ac:dyDescent="0.3">
      <c r="C12" s="1">
        <v>1</v>
      </c>
      <c r="D12" s="1">
        <v>1</v>
      </c>
      <c r="E12" s="1">
        <v>1</v>
      </c>
      <c r="F12" s="1">
        <f t="shared" si="2"/>
        <v>1</v>
      </c>
      <c r="G12" s="1">
        <f t="shared" si="3"/>
        <v>-2.7235198651643473</v>
      </c>
      <c r="H12" s="1">
        <f t="shared" si="0"/>
        <v>-2.6062111084079667</v>
      </c>
      <c r="I12" s="1">
        <f t="shared" si="0"/>
        <v>-2.6849890329179158</v>
      </c>
      <c r="J12" s="1">
        <f t="shared" si="0"/>
        <v>-2.6734095342416229</v>
      </c>
      <c r="K12" s="1">
        <f t="shared" si="0"/>
        <v>-2.6785474234958966</v>
      </c>
      <c r="L12" s="5">
        <f t="shared" si="4"/>
        <v>-2.6733353928455497</v>
      </c>
      <c r="M12" s="1">
        <f t="shared" si="6"/>
        <v>-5.0184472318797635E-2</v>
      </c>
      <c r="N12" s="1">
        <f t="shared" si="5"/>
        <v>6.7124284437583004E-2</v>
      </c>
      <c r="O12" s="1">
        <f t="shared" si="1"/>
        <v>-1.1653640072366134E-2</v>
      </c>
      <c r="P12" s="1">
        <f t="shared" si="1"/>
        <v>-7.4141396073201804E-5</v>
      </c>
      <c r="Q12" s="1">
        <f t="shared" si="1"/>
        <v>-5.2120306503469216E-3</v>
      </c>
    </row>
    <row r="13" spans="1:26" x14ac:dyDescent="0.3">
      <c r="C13">
        <f>C9*$L9</f>
        <v>2.0671695151454301</v>
      </c>
      <c r="D13">
        <f>D9*$L9</f>
        <v>-2.0671695151454301</v>
      </c>
      <c r="E13">
        <f>E9*$L9</f>
        <v>-2.0671695151454301</v>
      </c>
      <c r="F13">
        <f t="shared" ref="F13" si="7">F9*$L9</f>
        <v>2.0671695151454301</v>
      </c>
      <c r="M13" s="6">
        <f>SUM(M9:M12)</f>
        <v>-0.11497692994305364</v>
      </c>
      <c r="N13" s="6">
        <f t="shared" ref="N13:Q13" si="8">SUM(N9:N12)</f>
        <v>0.2440569418779206</v>
      </c>
      <c r="O13" s="6">
        <f t="shared" si="8"/>
        <v>-8.9518522320427341E-2</v>
      </c>
      <c r="P13" s="6">
        <f t="shared" si="8"/>
        <v>3.4164683712431643E-2</v>
      </c>
      <c r="Q13" s="6">
        <f t="shared" si="8"/>
        <v>-7.3726173326870814E-2</v>
      </c>
      <c r="R13" s="2" t="s">
        <v>58</v>
      </c>
    </row>
    <row r="14" spans="1:26" x14ac:dyDescent="0.3">
      <c r="C14">
        <f>C10*$L10</f>
        <v>-2.547883032977595</v>
      </c>
      <c r="D14">
        <f t="shared" ref="D14:F16" si="9">D10*$L10</f>
        <v>-2.547883032977595</v>
      </c>
      <c r="E14">
        <f t="shared" si="9"/>
        <v>2.547883032977595</v>
      </c>
      <c r="F14">
        <f t="shared" si="9"/>
        <v>2.547883032977595</v>
      </c>
      <c r="M14" s="6">
        <f>M13/4</f>
        <v>-2.874423248576341E-2</v>
      </c>
      <c r="N14" s="6">
        <f t="shared" ref="N14:Q14" si="10">N13/4</f>
        <v>6.1014235469480149E-2</v>
      </c>
      <c r="O14" s="6">
        <f t="shared" si="10"/>
        <v>-2.2379630580106835E-2</v>
      </c>
      <c r="P14" s="6">
        <f t="shared" si="10"/>
        <v>8.5411709281079107E-3</v>
      </c>
      <c r="Q14" s="6">
        <f t="shared" si="10"/>
        <v>-1.8431543331717704E-2</v>
      </c>
      <c r="R14" s="2" t="s">
        <v>59</v>
      </c>
    </row>
    <row r="15" spans="1:26" x14ac:dyDescent="0.3">
      <c r="C15">
        <f t="shared" ref="C15:C16" si="11">C11*$L11</f>
        <v>3.2974859266533629</v>
      </c>
      <c r="D15">
        <f t="shared" si="9"/>
        <v>-3.2974859266533629</v>
      </c>
      <c r="E15">
        <f t="shared" si="9"/>
        <v>3.2974859266533629</v>
      </c>
      <c r="F15">
        <f>F11*$L11</f>
        <v>-3.2974859266533629</v>
      </c>
      <c r="M15" s="1">
        <f>M9^2+M10^2+M11^2+M12^2</f>
        <v>8.9792499445432092E-3</v>
      </c>
      <c r="N15" s="1">
        <f t="shared" ref="N15:Q15" si="12">N9^2+N10^2+N11^2+N12^2</f>
        <v>4.063470474603656E-2</v>
      </c>
      <c r="O15" s="1">
        <f t="shared" si="12"/>
        <v>3.4582637903319974E-3</v>
      </c>
      <c r="P15" s="1">
        <f t="shared" si="12"/>
        <v>2.0204896798135894E-3</v>
      </c>
      <c r="Q15" s="1">
        <f t="shared" si="12"/>
        <v>2.2327819936312676E-3</v>
      </c>
      <c r="R15" s="2" t="s">
        <v>60</v>
      </c>
    </row>
    <row r="16" spans="1:26" x14ac:dyDescent="0.3">
      <c r="C16">
        <f t="shared" si="11"/>
        <v>-2.6733353928455497</v>
      </c>
      <c r="D16">
        <f t="shared" si="9"/>
        <v>-2.6733353928455497</v>
      </c>
      <c r="E16">
        <f t="shared" si="9"/>
        <v>-2.6733353928455497</v>
      </c>
      <c r="F16">
        <f t="shared" si="9"/>
        <v>-2.6733353928455497</v>
      </c>
    </row>
    <row r="17" spans="2:9" x14ac:dyDescent="0.3">
      <c r="B17" s="2" t="s">
        <v>56</v>
      </c>
      <c r="C17" s="1">
        <f>SUM(C13:C16)</f>
        <v>0.1434370159756484</v>
      </c>
      <c r="D17" s="1">
        <f t="shared" ref="D17:E17" si="13">SUM(D13:D16)</f>
        <v>-10.585873867621938</v>
      </c>
      <c r="E17" s="1">
        <f t="shared" si="13"/>
        <v>1.1048640516399781</v>
      </c>
      <c r="F17" s="1">
        <f>SUM(F13:F16)</f>
        <v>-1.3557687713758879</v>
      </c>
    </row>
    <row r="18" spans="2:9" x14ac:dyDescent="0.3">
      <c r="B18" s="2" t="s">
        <v>57</v>
      </c>
      <c r="C18" s="1">
        <f>C17/4</f>
        <v>3.5859253993912099E-2</v>
      </c>
      <c r="D18" s="1">
        <f t="shared" ref="D18:F18" si="14">D17/4</f>
        <v>-2.6464684669054845</v>
      </c>
      <c r="E18" s="1">
        <f t="shared" si="14"/>
        <v>0.27621601290999453</v>
      </c>
      <c r="F18" s="1">
        <f t="shared" si="14"/>
        <v>-0.33894219284397198</v>
      </c>
    </row>
    <row r="20" spans="2:9" x14ac:dyDescent="0.3">
      <c r="B20" s="7" t="s">
        <v>63</v>
      </c>
      <c r="D20" s="1">
        <f>4*5*D18^2</f>
        <v>140.07590692650132</v>
      </c>
      <c r="E20" s="1">
        <f t="shared" ref="E20" si="15">4*5*E18^2</f>
        <v>1.5259057157578853</v>
      </c>
      <c r="F20" s="1">
        <f>4*5*F18^2</f>
        <v>2.2976362017976055</v>
      </c>
      <c r="H20" s="2" t="s">
        <v>64</v>
      </c>
      <c r="I20" s="1">
        <f>SUM(M15:Q15)</f>
        <v>5.7325490154356624E-2</v>
      </c>
    </row>
    <row r="21" spans="2:9" x14ac:dyDescent="0.3">
      <c r="B21" s="2" t="s">
        <v>61</v>
      </c>
      <c r="C21" s="1">
        <f>SUM(D20:F20)+I20</f>
        <v>143.95677433421119</v>
      </c>
    </row>
    <row r="22" spans="2:9" x14ac:dyDescent="0.3">
      <c r="B22" s="3" t="s">
        <v>62</v>
      </c>
      <c r="D22" s="8">
        <f>D20/$C21</f>
        <v>0.97304143951780953</v>
      </c>
      <c r="E22" s="8">
        <f>E20/$C21</f>
        <v>1.0599749284568786E-2</v>
      </c>
      <c r="F22" s="8">
        <f>F20/$C21</f>
        <v>1.5960597981053641E-2</v>
      </c>
      <c r="I22" s="8">
        <f>I20/$C21</f>
        <v>3.9821321656783801E-4</v>
      </c>
    </row>
    <row r="27" spans="2:9" x14ac:dyDescent="0.3">
      <c r="C27" t="s">
        <v>65</v>
      </c>
      <c r="D27" t="s">
        <v>66</v>
      </c>
      <c r="E27" t="s">
        <v>67</v>
      </c>
      <c r="F27" t="s">
        <v>50</v>
      </c>
    </row>
    <row r="28" spans="2:9" x14ac:dyDescent="0.3">
      <c r="C28">
        <v>1</v>
      </c>
      <c r="D28">
        <f>(C28-0.5)/$C$47</f>
        <v>2.5000000000000001E-2</v>
      </c>
      <c r="E28">
        <f>_xlfn.NORM.S.INV(D28)</f>
        <v>-1.9599639845400538</v>
      </c>
      <c r="F28">
        <v>-6.8367701023696714E-2</v>
      </c>
    </row>
    <row r="29" spans="2:9" x14ac:dyDescent="0.3">
      <c r="C29">
        <f>C28+1</f>
        <v>2</v>
      </c>
      <c r="D29">
        <f t="shared" ref="D29:D47" si="16">(C29-0.5)/$C$47</f>
        <v>7.4999999999999997E-2</v>
      </c>
      <c r="E29">
        <f t="shared" ref="E29:E47" si="17">_xlfn.NORM.S.INV(D29)</f>
        <v>-1.4395314709384572</v>
      </c>
      <c r="F29">
        <v>-5.5351163458988051E-2</v>
      </c>
    </row>
    <row r="30" spans="2:9" x14ac:dyDescent="0.3">
      <c r="C30">
        <f t="shared" ref="C30:C47" si="18">C29+1</f>
        <v>3</v>
      </c>
      <c r="D30">
        <f t="shared" si="16"/>
        <v>0.125</v>
      </c>
      <c r="E30">
        <f t="shared" si="17"/>
        <v>-1.1503493803760083</v>
      </c>
      <c r="F30">
        <v>-5.0184472318797635E-2</v>
      </c>
    </row>
    <row r="31" spans="2:9" x14ac:dyDescent="0.3">
      <c r="C31">
        <f t="shared" si="18"/>
        <v>4</v>
      </c>
      <c r="D31">
        <f t="shared" si="16"/>
        <v>0.17499999999999999</v>
      </c>
      <c r="E31">
        <f t="shared" si="17"/>
        <v>-0.93458929107347943</v>
      </c>
      <c r="F31">
        <v>-4.17468670152914E-2</v>
      </c>
    </row>
    <row r="32" spans="2:9" x14ac:dyDescent="0.3">
      <c r="C32">
        <f t="shared" si="18"/>
        <v>5</v>
      </c>
      <c r="D32">
        <f t="shared" si="16"/>
        <v>0.22500000000000001</v>
      </c>
      <c r="E32">
        <f t="shared" si="17"/>
        <v>-0.75541502636046909</v>
      </c>
      <c r="F32">
        <v>-2.9410282575737856E-2</v>
      </c>
    </row>
    <row r="33" spans="3:6" x14ac:dyDescent="0.3">
      <c r="C33">
        <f t="shared" si="18"/>
        <v>6</v>
      </c>
      <c r="D33">
        <f t="shared" si="16"/>
        <v>0.27500000000000002</v>
      </c>
      <c r="E33">
        <f t="shared" si="17"/>
        <v>-0.59776012604247841</v>
      </c>
      <c r="F33">
        <v>-2.8047214957104494E-2</v>
      </c>
    </row>
    <row r="34" spans="3:6" x14ac:dyDescent="0.3">
      <c r="C34">
        <f t="shared" si="18"/>
        <v>7</v>
      </c>
      <c r="D34">
        <f t="shared" si="16"/>
        <v>0.32500000000000001</v>
      </c>
      <c r="E34">
        <f t="shared" si="17"/>
        <v>-0.45376219016987951</v>
      </c>
      <c r="F34">
        <v>-2.1298100650258167E-2</v>
      </c>
    </row>
    <row r="35" spans="3:6" x14ac:dyDescent="0.3">
      <c r="C35">
        <f t="shared" si="18"/>
        <v>8</v>
      </c>
      <c r="D35">
        <f t="shared" si="16"/>
        <v>0.375</v>
      </c>
      <c r="E35">
        <f t="shared" si="17"/>
        <v>-0.3186393639643752</v>
      </c>
      <c r="F35">
        <v>-2.0614554141032304E-2</v>
      </c>
    </row>
    <row r="36" spans="3:6" x14ac:dyDescent="0.3">
      <c r="C36">
        <f t="shared" si="18"/>
        <v>9</v>
      </c>
      <c r="D36">
        <f t="shared" si="16"/>
        <v>0.42499999999999999</v>
      </c>
      <c r="E36">
        <f t="shared" si="17"/>
        <v>-0.18911842627279254</v>
      </c>
      <c r="F36">
        <v>-1.2880343345087475E-2</v>
      </c>
    </row>
    <row r="37" spans="3:6" x14ac:dyDescent="0.3">
      <c r="C37">
        <f t="shared" si="18"/>
        <v>10</v>
      </c>
      <c r="D37">
        <f t="shared" si="16"/>
        <v>0.47499999999999998</v>
      </c>
      <c r="E37">
        <f t="shared" si="17"/>
        <v>-6.2706777943213846E-2</v>
      </c>
      <c r="F37">
        <v>-1.1653640072366134E-2</v>
      </c>
    </row>
    <row r="38" spans="3:6" x14ac:dyDescent="0.3">
      <c r="C38">
        <f t="shared" si="18"/>
        <v>11</v>
      </c>
      <c r="D38">
        <f t="shared" si="16"/>
        <v>0.52500000000000002</v>
      </c>
      <c r="E38">
        <f t="shared" si="17"/>
        <v>6.2706777943213846E-2</v>
      </c>
      <c r="F38">
        <v>-9.6333754439856811E-3</v>
      </c>
    </row>
    <row r="39" spans="3:6" x14ac:dyDescent="0.3">
      <c r="C39">
        <f t="shared" si="18"/>
        <v>12</v>
      </c>
      <c r="D39">
        <f t="shared" si="16"/>
        <v>0.57499999999999996</v>
      </c>
      <c r="E39">
        <f t="shared" si="17"/>
        <v>0.18911842627279243</v>
      </c>
      <c r="F39">
        <v>-6.1527215202001884E-3</v>
      </c>
    </row>
    <row r="40" spans="3:6" x14ac:dyDescent="0.3">
      <c r="C40">
        <f t="shared" si="18"/>
        <v>13</v>
      </c>
      <c r="D40">
        <f t="shared" si="16"/>
        <v>0.625</v>
      </c>
      <c r="E40">
        <f t="shared" si="17"/>
        <v>0.3186393639643752</v>
      </c>
      <c r="F40">
        <v>-5.2120306503469216E-3</v>
      </c>
    </row>
    <row r="41" spans="3:6" x14ac:dyDescent="0.3">
      <c r="C41">
        <f t="shared" si="18"/>
        <v>14</v>
      </c>
      <c r="D41">
        <f t="shared" si="16"/>
        <v>0.67500000000000004</v>
      </c>
      <c r="E41">
        <f t="shared" si="17"/>
        <v>0.45376219016987968</v>
      </c>
      <c r="F41">
        <v>-7.4141396073201804E-5</v>
      </c>
    </row>
    <row r="42" spans="3:6" x14ac:dyDescent="0.3">
      <c r="C42">
        <f t="shared" si="18"/>
        <v>15</v>
      </c>
      <c r="D42">
        <f t="shared" si="16"/>
        <v>0.72499999999999998</v>
      </c>
      <c r="E42">
        <f t="shared" si="17"/>
        <v>0.59776012604247841</v>
      </c>
      <c r="F42">
        <v>1.9579107867841561E-2</v>
      </c>
    </row>
    <row r="43" spans="3:6" x14ac:dyDescent="0.3">
      <c r="C43">
        <f t="shared" si="18"/>
        <v>16</v>
      </c>
      <c r="D43">
        <f t="shared" si="16"/>
        <v>0.77500000000000002</v>
      </c>
      <c r="E43">
        <f t="shared" si="17"/>
        <v>0.75541502636046909</v>
      </c>
      <c r="F43">
        <v>2.4254204053450135E-2</v>
      </c>
    </row>
    <row r="44" spans="3:6" x14ac:dyDescent="0.3">
      <c r="C44">
        <f t="shared" si="18"/>
        <v>17</v>
      </c>
      <c r="D44">
        <f t="shared" si="16"/>
        <v>0.82499999999999996</v>
      </c>
      <c r="E44">
        <f t="shared" si="17"/>
        <v>0.9345892910734801</v>
      </c>
      <c r="F44">
        <v>3.1282721705312877E-2</v>
      </c>
    </row>
    <row r="45" spans="3:6" x14ac:dyDescent="0.3">
      <c r="C45">
        <f t="shared" si="18"/>
        <v>18</v>
      </c>
      <c r="D45">
        <f t="shared" si="16"/>
        <v>0.875</v>
      </c>
      <c r="E45">
        <f t="shared" si="17"/>
        <v>1.1503493803760083</v>
      </c>
      <c r="F45">
        <v>3.1622458356545202E-2</v>
      </c>
    </row>
    <row r="46" spans="3:6" x14ac:dyDescent="0.3">
      <c r="C46">
        <f t="shared" si="18"/>
        <v>19</v>
      </c>
      <c r="D46">
        <f t="shared" si="16"/>
        <v>0.92500000000000004</v>
      </c>
      <c r="E46">
        <f t="shared" si="17"/>
        <v>1.4395314709384563</v>
      </c>
      <c r="F46">
        <v>6.7124284437583004E-2</v>
      </c>
    </row>
    <row r="47" spans="3:6" x14ac:dyDescent="0.3">
      <c r="C47">
        <f t="shared" si="18"/>
        <v>20</v>
      </c>
      <c r="D47">
        <f t="shared" si="16"/>
        <v>0.97499999999999998</v>
      </c>
      <c r="E47">
        <f t="shared" si="17"/>
        <v>1.9599639845400536</v>
      </c>
      <c r="F47">
        <v>0.18676383214823389</v>
      </c>
    </row>
    <row r="50" spans="3:10" x14ac:dyDescent="0.3">
      <c r="C50" t="s">
        <v>49</v>
      </c>
      <c r="D50" t="s">
        <v>50</v>
      </c>
    </row>
    <row r="51" spans="3:10" x14ac:dyDescent="0.3">
      <c r="C51">
        <v>2.0671695151454301</v>
      </c>
      <c r="D51">
        <v>3.1622458356545202E-2</v>
      </c>
      <c r="F51" s="9"/>
      <c r="G51" s="9"/>
      <c r="H51" s="9"/>
      <c r="I51" s="9"/>
      <c r="J51" s="9"/>
    </row>
    <row r="52" spans="3:10" x14ac:dyDescent="0.3">
      <c r="C52">
        <v>2.0671695151454301</v>
      </c>
      <c r="D52">
        <v>-2.9410282575737856E-2</v>
      </c>
    </row>
    <row r="53" spans="3:10" x14ac:dyDescent="0.3">
      <c r="C53">
        <v>2.0671695151454301</v>
      </c>
      <c r="D53">
        <v>-1.2880343345087475E-2</v>
      </c>
    </row>
    <row r="54" spans="3:10" x14ac:dyDescent="0.3">
      <c r="C54">
        <v>2.0671695151454301</v>
      </c>
      <c r="D54">
        <v>3.1282721705312877E-2</v>
      </c>
    </row>
    <row r="55" spans="3:10" x14ac:dyDescent="0.3">
      <c r="C55">
        <v>2.0671695151454301</v>
      </c>
      <c r="D55">
        <v>-2.0614554141032304E-2</v>
      </c>
    </row>
    <row r="56" spans="3:10" x14ac:dyDescent="0.3">
      <c r="C56">
        <v>-2.547883032977595</v>
      </c>
      <c r="D56">
        <v>-2.8047214957104494E-2</v>
      </c>
    </row>
    <row r="57" spans="3:10" x14ac:dyDescent="0.3">
      <c r="C57">
        <v>-2.547883032977595</v>
      </c>
      <c r="D57">
        <v>1.9579107867841561E-2</v>
      </c>
    </row>
    <row r="58" spans="3:10" x14ac:dyDescent="0.3">
      <c r="C58">
        <v>-2.547883032977595</v>
      </c>
      <c r="D58">
        <v>-9.6333754439856811E-3</v>
      </c>
    </row>
    <row r="59" spans="3:10" x14ac:dyDescent="0.3">
      <c r="C59">
        <v>-2.547883032977595</v>
      </c>
      <c r="D59">
        <v>2.4254204053450135E-2</v>
      </c>
    </row>
    <row r="60" spans="3:10" x14ac:dyDescent="0.3">
      <c r="C60">
        <v>-2.547883032977595</v>
      </c>
      <c r="D60">
        <v>-6.1527215202001884E-3</v>
      </c>
    </row>
    <row r="61" spans="3:10" x14ac:dyDescent="0.3">
      <c r="C61">
        <v>3.2974859266533629</v>
      </c>
      <c r="D61">
        <v>-6.8367701023696714E-2</v>
      </c>
    </row>
    <row r="62" spans="3:10" x14ac:dyDescent="0.3">
      <c r="C62">
        <v>3.2974859266533629</v>
      </c>
      <c r="D62">
        <v>0.18676383214823389</v>
      </c>
    </row>
    <row r="63" spans="3:10" x14ac:dyDescent="0.3">
      <c r="C63">
        <v>3.2974859266533629</v>
      </c>
      <c r="D63">
        <v>-5.5351163458988051E-2</v>
      </c>
    </row>
    <row r="64" spans="3:10" x14ac:dyDescent="0.3">
      <c r="C64">
        <v>3.2974859266533629</v>
      </c>
      <c r="D64">
        <v>-2.1298100650258167E-2</v>
      </c>
    </row>
    <row r="65" spans="3:4" x14ac:dyDescent="0.3">
      <c r="C65">
        <v>3.2974859266533629</v>
      </c>
      <c r="D65">
        <v>-4.17468670152914E-2</v>
      </c>
    </row>
    <row r="66" spans="3:4" x14ac:dyDescent="0.3">
      <c r="C66">
        <v>-2.6733353928455497</v>
      </c>
      <c r="D66">
        <v>-5.0184472318797635E-2</v>
      </c>
    </row>
    <row r="67" spans="3:4" x14ac:dyDescent="0.3">
      <c r="C67">
        <v>-2.6733353928455497</v>
      </c>
      <c r="D67">
        <v>6.7124284437583004E-2</v>
      </c>
    </row>
    <row r="68" spans="3:4" x14ac:dyDescent="0.3">
      <c r="C68">
        <v>-2.6733353928455497</v>
      </c>
      <c r="D68">
        <v>-1.1653640072366134E-2</v>
      </c>
    </row>
    <row r="69" spans="3:4" x14ac:dyDescent="0.3">
      <c r="C69">
        <v>-2.6733353928455497</v>
      </c>
      <c r="D69">
        <v>-7.4141396073201804E-5</v>
      </c>
    </row>
    <row r="70" spans="3:4" x14ac:dyDescent="0.3">
      <c r="C70">
        <v>-2.6733353928455497</v>
      </c>
      <c r="D70">
        <v>-5.2120306503469216E-3</v>
      </c>
    </row>
  </sheetData>
  <sortState ref="F28:F47">
    <sortCondition ref="F28:F47"/>
  </sortState>
  <mergeCells count="5">
    <mergeCell ref="C1:L1"/>
    <mergeCell ref="C2:G2"/>
    <mergeCell ref="H2:L2"/>
    <mergeCell ref="A4:A5"/>
    <mergeCell ref="M7:Q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"/>
  <sheetViews>
    <sheetView topLeftCell="A19" zoomScale="85" zoomScaleNormal="85" workbookViewId="0">
      <selection activeCell="T60" sqref="T60"/>
    </sheetView>
  </sheetViews>
  <sheetFormatPr defaultRowHeight="14.4" x14ac:dyDescent="0.3"/>
  <cols>
    <col min="2" max="2" width="9.109375" bestFit="1" customWidth="1"/>
    <col min="3" max="7" width="10.5546875" bestFit="1" customWidth="1"/>
    <col min="8" max="8" width="10" bestFit="1" customWidth="1"/>
    <col min="9" max="9" width="12" bestFit="1" customWidth="1"/>
    <col min="11" max="11" width="10" bestFit="1" customWidth="1"/>
    <col min="12" max="12" width="11" bestFit="1" customWidth="1"/>
  </cols>
  <sheetData>
    <row r="1" spans="1:18" x14ac:dyDescent="0.3">
      <c r="C1" s="10" t="s">
        <v>77</v>
      </c>
      <c r="D1" s="10"/>
      <c r="E1" s="10"/>
      <c r="F1" s="10"/>
      <c r="G1" s="10"/>
      <c r="H1" s="10"/>
      <c r="I1" s="10"/>
      <c r="J1" s="10"/>
      <c r="K1" s="10"/>
      <c r="L1" s="10"/>
    </row>
    <row r="2" spans="1:18" x14ac:dyDescent="0.3">
      <c r="C2" s="11" t="s">
        <v>78</v>
      </c>
      <c r="D2" s="11"/>
      <c r="E2" s="11"/>
      <c r="F2" s="11"/>
      <c r="G2" s="11"/>
      <c r="H2" s="10" t="s">
        <v>79</v>
      </c>
      <c r="I2" s="10"/>
      <c r="J2" s="10"/>
      <c r="K2" s="10"/>
      <c r="L2" s="10"/>
    </row>
    <row r="3" spans="1:18" x14ac:dyDescent="0.3"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1</v>
      </c>
      <c r="I3" s="1">
        <v>2</v>
      </c>
      <c r="J3" s="1">
        <v>3</v>
      </c>
      <c r="K3" s="1">
        <v>4</v>
      </c>
      <c r="L3" s="1">
        <v>5</v>
      </c>
    </row>
    <row r="4" spans="1:18" x14ac:dyDescent="0.3">
      <c r="A4" s="12" t="s">
        <v>69</v>
      </c>
      <c r="B4" s="1" t="s">
        <v>70</v>
      </c>
      <c r="C4" s="1" t="s">
        <v>20</v>
      </c>
      <c r="D4" s="1">
        <v>10.90743</v>
      </c>
      <c r="E4" s="1" t="s">
        <v>21</v>
      </c>
      <c r="F4" s="1" t="s">
        <v>22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" t="s">
        <v>28</v>
      </c>
    </row>
    <row r="5" spans="1:18" x14ac:dyDescent="0.3">
      <c r="A5" s="12"/>
      <c r="B5" s="1" t="s">
        <v>71</v>
      </c>
      <c r="C5" s="1" t="s">
        <v>15</v>
      </c>
      <c r="D5" s="1" t="s">
        <v>16</v>
      </c>
      <c r="E5" s="1" t="s">
        <v>17</v>
      </c>
      <c r="F5" s="1" t="s">
        <v>18</v>
      </c>
      <c r="G5" s="1" t="s">
        <v>19</v>
      </c>
      <c r="H5" s="1" t="s">
        <v>29</v>
      </c>
      <c r="I5" s="1" t="s">
        <v>30</v>
      </c>
      <c r="J5" s="1" t="s">
        <v>31</v>
      </c>
      <c r="K5" s="1" t="s">
        <v>32</v>
      </c>
      <c r="L5" s="1" t="s">
        <v>33</v>
      </c>
    </row>
    <row r="7" spans="1:18" x14ac:dyDescent="0.3">
      <c r="M7" s="10" t="s">
        <v>50</v>
      </c>
      <c r="N7" s="10"/>
      <c r="O7" s="10"/>
      <c r="P7" s="10"/>
      <c r="Q7" s="10"/>
    </row>
    <row r="8" spans="1:18" x14ac:dyDescent="0.3">
      <c r="C8" s="2" t="s">
        <v>34</v>
      </c>
      <c r="D8" s="2" t="s">
        <v>35</v>
      </c>
      <c r="E8" s="2" t="s">
        <v>36</v>
      </c>
      <c r="F8" s="2" t="s">
        <v>37</v>
      </c>
      <c r="G8" s="3" t="s">
        <v>44</v>
      </c>
      <c r="H8" s="3" t="s">
        <v>45</v>
      </c>
      <c r="I8" s="3" t="s">
        <v>46</v>
      </c>
      <c r="J8" s="3" t="s">
        <v>47</v>
      </c>
      <c r="K8" s="3" t="s">
        <v>48</v>
      </c>
      <c r="L8" s="4" t="s">
        <v>49</v>
      </c>
      <c r="M8" s="3" t="s">
        <v>51</v>
      </c>
      <c r="N8" s="3" t="s">
        <v>52</v>
      </c>
      <c r="O8" s="3" t="s">
        <v>53</v>
      </c>
      <c r="P8" s="3" t="s">
        <v>54</v>
      </c>
      <c r="Q8" s="3" t="s">
        <v>55</v>
      </c>
    </row>
    <row r="9" spans="1:18" x14ac:dyDescent="0.3">
      <c r="C9" s="1">
        <v>1</v>
      </c>
      <c r="D9" s="1">
        <v>-1</v>
      </c>
      <c r="E9" s="1">
        <v>-1</v>
      </c>
      <c r="F9" s="1">
        <f>D9*E9</f>
        <v>1</v>
      </c>
      <c r="G9" s="1">
        <v>12.672000000000001</v>
      </c>
      <c r="H9" s="1">
        <v>10.90743</v>
      </c>
      <c r="I9" s="1">
        <v>11.42567</v>
      </c>
      <c r="J9" s="1">
        <v>12.68652</v>
      </c>
      <c r="K9" s="1">
        <v>11.3361</v>
      </c>
      <c r="L9" s="5">
        <f>SUM(G9:K9)/5</f>
        <v>11.805544000000001</v>
      </c>
      <c r="M9" s="1">
        <f>G9-$L9</f>
        <v>0.86645599999999945</v>
      </c>
      <c r="N9" s="1">
        <f>H9-$L9</f>
        <v>-0.89811400000000141</v>
      </c>
      <c r="O9" s="1">
        <f t="shared" ref="O9:Q12" si="0">I9-$L9</f>
        <v>-0.37987400000000093</v>
      </c>
      <c r="P9" s="1">
        <f t="shared" si="0"/>
        <v>0.88097599999999865</v>
      </c>
      <c r="Q9" s="1">
        <f t="shared" si="0"/>
        <v>-0.46944400000000108</v>
      </c>
    </row>
    <row r="10" spans="1:18" x14ac:dyDescent="0.3">
      <c r="C10" s="1">
        <v>1</v>
      </c>
      <c r="D10" s="1">
        <v>1</v>
      </c>
      <c r="E10" s="1">
        <v>-1</v>
      </c>
      <c r="F10" s="1">
        <f t="shared" ref="F10:F12" si="1">D10*E10</f>
        <v>-1</v>
      </c>
      <c r="G10" s="1">
        <v>0.10882</v>
      </c>
      <c r="H10" s="1">
        <v>0.11068</v>
      </c>
      <c r="I10" s="1">
        <v>0.11179</v>
      </c>
      <c r="J10" s="1">
        <v>0.10846</v>
      </c>
      <c r="K10" s="1">
        <v>0.11072</v>
      </c>
      <c r="L10" s="5">
        <f t="shared" ref="L10:L12" si="2">SUM(G10:K10)/5</f>
        <v>0.110094</v>
      </c>
      <c r="M10" s="1">
        <f>G10-$L10</f>
        <v>-1.2739999999999974E-3</v>
      </c>
      <c r="N10" s="1">
        <f t="shared" ref="N10:N12" si="3">H10-$L10</f>
        <v>5.8600000000000319E-4</v>
      </c>
      <c r="O10" s="1">
        <f t="shared" si="0"/>
        <v>1.6960000000000031E-3</v>
      </c>
      <c r="P10" s="1">
        <f t="shared" si="0"/>
        <v>-1.6339999999999966E-3</v>
      </c>
      <c r="Q10" s="1">
        <f t="shared" si="0"/>
        <v>6.2600000000000156E-4</v>
      </c>
    </row>
    <row r="11" spans="1:18" x14ac:dyDescent="0.3">
      <c r="C11" s="1">
        <v>1</v>
      </c>
      <c r="D11" s="1">
        <v>-1</v>
      </c>
      <c r="E11" s="1">
        <v>1</v>
      </c>
      <c r="F11" s="1">
        <f t="shared" si="1"/>
        <v>-1</v>
      </c>
      <c r="G11" s="1">
        <v>305.69884999999999</v>
      </c>
      <c r="H11" s="1">
        <v>140.89963</v>
      </c>
      <c r="I11" s="1">
        <v>244.91900999999999</v>
      </c>
      <c r="J11" s="1">
        <v>157.25523000000001</v>
      </c>
      <c r="K11" s="1">
        <v>192.46556000000001</v>
      </c>
      <c r="L11" s="5">
        <f t="shared" si="2"/>
        <v>208.24765600000001</v>
      </c>
      <c r="M11" s="1">
        <f t="shared" ref="M11:M12" si="4">G11-$L11</f>
        <v>97.451193999999987</v>
      </c>
      <c r="N11" s="1">
        <f t="shared" si="3"/>
        <v>-67.348026000000004</v>
      </c>
      <c r="O11" s="1">
        <f t="shared" si="0"/>
        <v>36.67135399999998</v>
      </c>
      <c r="P11" s="1">
        <f t="shared" si="0"/>
        <v>-50.992425999999995</v>
      </c>
      <c r="Q11" s="1">
        <f t="shared" si="0"/>
        <v>-15.782095999999996</v>
      </c>
    </row>
    <row r="12" spans="1:18" x14ac:dyDescent="0.3">
      <c r="C12" s="1">
        <v>1</v>
      </c>
      <c r="D12" s="1">
        <v>1</v>
      </c>
      <c r="E12" s="1">
        <v>1</v>
      </c>
      <c r="F12" s="1">
        <f t="shared" si="1"/>
        <v>1</v>
      </c>
      <c r="G12" s="1">
        <v>0.12277</v>
      </c>
      <c r="H12" s="1">
        <v>0.12373000000000001</v>
      </c>
      <c r="I12" s="1">
        <v>0.12393999999999999</v>
      </c>
      <c r="J12" s="1">
        <v>0.11999</v>
      </c>
      <c r="K12" s="1">
        <v>0.12307</v>
      </c>
      <c r="L12" s="5">
        <f t="shared" si="2"/>
        <v>0.12269999999999999</v>
      </c>
      <c r="M12" s="1">
        <f t="shared" si="4"/>
        <v>7.0000000000014495E-5</v>
      </c>
      <c r="N12" s="1">
        <f t="shared" si="3"/>
        <v>1.030000000000017E-3</v>
      </c>
      <c r="O12" s="1">
        <f t="shared" si="0"/>
        <v>1.240000000000005E-3</v>
      </c>
      <c r="P12" s="1">
        <f t="shared" si="0"/>
        <v>-2.7099999999999902E-3</v>
      </c>
      <c r="Q12" s="1">
        <f t="shared" si="0"/>
        <v>3.7000000000000921E-4</v>
      </c>
    </row>
    <row r="13" spans="1:18" x14ac:dyDescent="0.3">
      <c r="C13">
        <f>C9*$L9</f>
        <v>11.805544000000001</v>
      </c>
      <c r="D13">
        <f>D9*$L9</f>
        <v>-11.805544000000001</v>
      </c>
      <c r="E13">
        <f>E9*$L9</f>
        <v>-11.805544000000001</v>
      </c>
      <c r="F13">
        <f t="shared" ref="F13" si="5">F9*$L9</f>
        <v>11.805544000000001</v>
      </c>
      <c r="M13" s="6">
        <f>SUM(M9:M12)</f>
        <v>98.316445999999985</v>
      </c>
      <c r="N13" s="6">
        <f t="shared" ref="N13:Q13" si="6">SUM(N9:N12)</f>
        <v>-68.244524000000013</v>
      </c>
      <c r="O13" s="6">
        <f t="shared" si="6"/>
        <v>36.294415999999984</v>
      </c>
      <c r="P13" s="6">
        <f t="shared" si="6"/>
        <v>-50.115793999999994</v>
      </c>
      <c r="Q13" s="6">
        <f t="shared" si="6"/>
        <v>-16.250543999999998</v>
      </c>
      <c r="R13" s="2" t="s">
        <v>58</v>
      </c>
    </row>
    <row r="14" spans="1:18" x14ac:dyDescent="0.3">
      <c r="C14">
        <f>C10*$L10</f>
        <v>0.110094</v>
      </c>
      <c r="D14">
        <f t="shared" ref="D14:F16" si="7">D10*$L10</f>
        <v>0.110094</v>
      </c>
      <c r="E14">
        <f t="shared" si="7"/>
        <v>-0.110094</v>
      </c>
      <c r="F14">
        <f t="shared" si="7"/>
        <v>-0.110094</v>
      </c>
      <c r="M14" s="6">
        <f>M13/4</f>
        <v>24.579111499999996</v>
      </c>
      <c r="N14" s="6">
        <f t="shared" ref="N14:Q14" si="8">N13/4</f>
        <v>-17.061131000000003</v>
      </c>
      <c r="O14" s="6">
        <f t="shared" si="8"/>
        <v>9.073603999999996</v>
      </c>
      <c r="P14" s="6">
        <f t="shared" si="8"/>
        <v>-12.528948499999998</v>
      </c>
      <c r="Q14" s="6">
        <f t="shared" si="8"/>
        <v>-4.0626359999999995</v>
      </c>
      <c r="R14" s="2" t="s">
        <v>59</v>
      </c>
    </row>
    <row r="15" spans="1:18" x14ac:dyDescent="0.3">
      <c r="C15">
        <f t="shared" ref="C15:C16" si="9">C11*$L11</f>
        <v>208.24765600000001</v>
      </c>
      <c r="D15">
        <f t="shared" si="7"/>
        <v>-208.24765600000001</v>
      </c>
      <c r="E15">
        <f t="shared" si="7"/>
        <v>208.24765600000001</v>
      </c>
      <c r="F15">
        <f>F11*$L11</f>
        <v>-208.24765600000001</v>
      </c>
      <c r="M15" s="1">
        <f>M9^2+M10^2+M11^2+M12^2</f>
        <v>9497.4859596535443</v>
      </c>
      <c r="N15" s="1">
        <f t="shared" ref="N15:Q15" si="10">N9^2+N10^2+N11^2+N12^2</f>
        <v>4536.5632162579686</v>
      </c>
      <c r="O15" s="1">
        <f t="shared" si="10"/>
        <v>1344.9325128632063</v>
      </c>
      <c r="P15" s="1">
        <f t="shared" si="10"/>
        <v>2601.0036380921074</v>
      </c>
      <c r="Q15" s="1">
        <f t="shared" si="10"/>
        <v>249.2949323511279</v>
      </c>
      <c r="R15" s="2" t="s">
        <v>60</v>
      </c>
    </row>
    <row r="16" spans="1:18" x14ac:dyDescent="0.3">
      <c r="C16">
        <f t="shared" si="9"/>
        <v>0.12269999999999999</v>
      </c>
      <c r="D16">
        <f t="shared" si="7"/>
        <v>0.12269999999999999</v>
      </c>
      <c r="E16">
        <f t="shared" si="7"/>
        <v>0.12269999999999999</v>
      </c>
      <c r="F16">
        <f t="shared" si="7"/>
        <v>0.12269999999999999</v>
      </c>
    </row>
    <row r="17" spans="2:9" x14ac:dyDescent="0.3">
      <c r="B17" s="2" t="s">
        <v>56</v>
      </c>
      <c r="C17" s="1">
        <f>SUM(C13:C16)</f>
        <v>220.28599400000002</v>
      </c>
      <c r="D17" s="1">
        <f t="shared" ref="D17:E17" si="11">SUM(D13:D16)</f>
        <v>-219.82040599999999</v>
      </c>
      <c r="E17" s="1">
        <f t="shared" si="11"/>
        <v>196.45471800000001</v>
      </c>
      <c r="F17" s="1">
        <f>SUM(F13:F16)</f>
        <v>-196.429506</v>
      </c>
    </row>
    <row r="18" spans="2:9" x14ac:dyDescent="0.3">
      <c r="B18" s="2" t="s">
        <v>57</v>
      </c>
      <c r="C18" s="1">
        <f>C17/4</f>
        <v>55.071498500000004</v>
      </c>
      <c r="D18" s="1">
        <f t="shared" ref="D18:F18" si="12">D17/4</f>
        <v>-54.955101499999998</v>
      </c>
      <c r="E18" s="1">
        <f t="shared" si="12"/>
        <v>49.113679500000003</v>
      </c>
      <c r="F18" s="1">
        <f t="shared" si="12"/>
        <v>-49.107376500000001</v>
      </c>
    </row>
    <row r="20" spans="2:9" x14ac:dyDescent="0.3">
      <c r="B20" s="7" t="s">
        <v>63</v>
      </c>
      <c r="D20" s="1">
        <f>4*5*D18^2</f>
        <v>60401.26361750604</v>
      </c>
      <c r="E20" s="1">
        <f t="shared" ref="E20" si="13">4*5*E18^2</f>
        <v>48243.070280574408</v>
      </c>
      <c r="F20" s="1">
        <f>4*5*F18^2</f>
        <v>48230.688534255052</v>
      </c>
      <c r="H20" s="2" t="s">
        <v>64</v>
      </c>
      <c r="I20" s="1">
        <f>SUM(M15:Q15)</f>
        <v>18229.280259217954</v>
      </c>
    </row>
    <row r="21" spans="2:9" x14ac:dyDescent="0.3">
      <c r="B21" s="2" t="s">
        <v>61</v>
      </c>
      <c r="C21" s="1">
        <f>SUM(D20:F20)+I20</f>
        <v>175104.30269155346</v>
      </c>
    </row>
    <row r="22" spans="2:9" x14ac:dyDescent="0.3">
      <c r="B22" s="3" t="s">
        <v>62</v>
      </c>
      <c r="D22" s="8">
        <f>D20/$C21</f>
        <v>0.34494448559555374</v>
      </c>
      <c r="E22" s="8">
        <f t="shared" ref="E22:F22" si="14">E20/$C21</f>
        <v>0.27551047883474722</v>
      </c>
      <c r="F22" s="8">
        <f t="shared" si="14"/>
        <v>0.27543976814329624</v>
      </c>
      <c r="I22" s="8">
        <f>I20/$C21</f>
        <v>0.10410526742640279</v>
      </c>
    </row>
    <row r="27" spans="2:9" x14ac:dyDescent="0.3">
      <c r="C27" t="s">
        <v>65</v>
      </c>
      <c r="D27" t="s">
        <v>66</v>
      </c>
      <c r="E27" t="s">
        <v>67</v>
      </c>
      <c r="F27" t="s">
        <v>50</v>
      </c>
    </row>
    <row r="28" spans="2:9" x14ac:dyDescent="0.3">
      <c r="C28">
        <v>1</v>
      </c>
      <c r="D28">
        <f>(C28-0.5)/$C$47</f>
        <v>2.5000000000000001E-2</v>
      </c>
      <c r="E28">
        <f>_xlfn.NORM.S.INV(D28)</f>
        <v>-1.9599639845400538</v>
      </c>
      <c r="F28">
        <v>-67.348026000000004</v>
      </c>
    </row>
    <row r="29" spans="2:9" x14ac:dyDescent="0.3">
      <c r="C29">
        <f>C28+1</f>
        <v>2</v>
      </c>
      <c r="D29">
        <f t="shared" ref="D29:D47" si="15">(C29-0.5)/$C$47</f>
        <v>7.4999999999999997E-2</v>
      </c>
      <c r="E29">
        <f t="shared" ref="E29:E47" si="16">_xlfn.NORM.S.INV(D29)</f>
        <v>-1.4395314709384572</v>
      </c>
      <c r="F29">
        <v>-50.992425999999995</v>
      </c>
    </row>
    <row r="30" spans="2:9" x14ac:dyDescent="0.3">
      <c r="C30">
        <f t="shared" ref="C30:C47" si="17">C29+1</f>
        <v>3</v>
      </c>
      <c r="D30">
        <f t="shared" si="15"/>
        <v>0.125</v>
      </c>
      <c r="E30">
        <f t="shared" si="16"/>
        <v>-1.1503493803760083</v>
      </c>
      <c r="F30">
        <v>-15.782095999999996</v>
      </c>
    </row>
    <row r="31" spans="2:9" x14ac:dyDescent="0.3">
      <c r="C31">
        <f t="shared" si="17"/>
        <v>4</v>
      </c>
      <c r="D31">
        <f t="shared" si="15"/>
        <v>0.17499999999999999</v>
      </c>
      <c r="E31">
        <f t="shared" si="16"/>
        <v>-0.93458929107347943</v>
      </c>
      <c r="F31">
        <v>-0.89811400000000141</v>
      </c>
    </row>
    <row r="32" spans="2:9" x14ac:dyDescent="0.3">
      <c r="C32">
        <f t="shared" si="17"/>
        <v>5</v>
      </c>
      <c r="D32">
        <f t="shared" si="15"/>
        <v>0.22500000000000001</v>
      </c>
      <c r="E32">
        <f t="shared" si="16"/>
        <v>-0.75541502636046909</v>
      </c>
      <c r="F32">
        <v>-0.46944400000000108</v>
      </c>
    </row>
    <row r="33" spans="3:6" x14ac:dyDescent="0.3">
      <c r="C33">
        <f t="shared" si="17"/>
        <v>6</v>
      </c>
      <c r="D33">
        <f t="shared" si="15"/>
        <v>0.27500000000000002</v>
      </c>
      <c r="E33">
        <f t="shared" si="16"/>
        <v>-0.59776012604247841</v>
      </c>
      <c r="F33">
        <v>-0.37987400000000093</v>
      </c>
    </row>
    <row r="34" spans="3:6" x14ac:dyDescent="0.3">
      <c r="C34">
        <f t="shared" si="17"/>
        <v>7</v>
      </c>
      <c r="D34">
        <f t="shared" si="15"/>
        <v>0.32500000000000001</v>
      </c>
      <c r="E34">
        <f t="shared" si="16"/>
        <v>-0.45376219016987951</v>
      </c>
      <c r="F34">
        <v>-2.7099999999999902E-3</v>
      </c>
    </row>
    <row r="35" spans="3:6" x14ac:dyDescent="0.3">
      <c r="C35">
        <f t="shared" si="17"/>
        <v>8</v>
      </c>
      <c r="D35">
        <f t="shared" si="15"/>
        <v>0.375</v>
      </c>
      <c r="E35">
        <f t="shared" si="16"/>
        <v>-0.3186393639643752</v>
      </c>
      <c r="F35">
        <v>-1.6339999999999966E-3</v>
      </c>
    </row>
    <row r="36" spans="3:6" x14ac:dyDescent="0.3">
      <c r="C36">
        <f t="shared" si="17"/>
        <v>9</v>
      </c>
      <c r="D36">
        <f t="shared" si="15"/>
        <v>0.42499999999999999</v>
      </c>
      <c r="E36">
        <f t="shared" si="16"/>
        <v>-0.18911842627279254</v>
      </c>
      <c r="F36">
        <v>-1.2739999999999974E-3</v>
      </c>
    </row>
    <row r="37" spans="3:6" x14ac:dyDescent="0.3">
      <c r="C37">
        <f t="shared" si="17"/>
        <v>10</v>
      </c>
      <c r="D37">
        <f t="shared" si="15"/>
        <v>0.47499999999999998</v>
      </c>
      <c r="E37">
        <f t="shared" si="16"/>
        <v>-6.2706777943213846E-2</v>
      </c>
      <c r="F37">
        <v>7.0000000000014495E-5</v>
      </c>
    </row>
    <row r="38" spans="3:6" x14ac:dyDescent="0.3">
      <c r="C38">
        <f t="shared" si="17"/>
        <v>11</v>
      </c>
      <c r="D38">
        <f t="shared" si="15"/>
        <v>0.52500000000000002</v>
      </c>
      <c r="E38">
        <f t="shared" si="16"/>
        <v>6.2706777943213846E-2</v>
      </c>
      <c r="F38">
        <v>3.7000000000000921E-4</v>
      </c>
    </row>
    <row r="39" spans="3:6" x14ac:dyDescent="0.3">
      <c r="C39">
        <f t="shared" si="17"/>
        <v>12</v>
      </c>
      <c r="D39">
        <f t="shared" si="15"/>
        <v>0.57499999999999996</v>
      </c>
      <c r="E39">
        <f t="shared" si="16"/>
        <v>0.18911842627279243</v>
      </c>
      <c r="F39">
        <v>5.8600000000000319E-4</v>
      </c>
    </row>
    <row r="40" spans="3:6" x14ac:dyDescent="0.3">
      <c r="C40">
        <f t="shared" si="17"/>
        <v>13</v>
      </c>
      <c r="D40">
        <f t="shared" si="15"/>
        <v>0.625</v>
      </c>
      <c r="E40">
        <f t="shared" si="16"/>
        <v>0.3186393639643752</v>
      </c>
      <c r="F40">
        <v>6.2600000000000156E-4</v>
      </c>
    </row>
    <row r="41" spans="3:6" x14ac:dyDescent="0.3">
      <c r="C41">
        <f t="shared" si="17"/>
        <v>14</v>
      </c>
      <c r="D41">
        <f t="shared" si="15"/>
        <v>0.67500000000000004</v>
      </c>
      <c r="E41">
        <f t="shared" si="16"/>
        <v>0.45376219016987968</v>
      </c>
      <c r="F41">
        <v>1.030000000000017E-3</v>
      </c>
    </row>
    <row r="42" spans="3:6" x14ac:dyDescent="0.3">
      <c r="C42">
        <f t="shared" si="17"/>
        <v>15</v>
      </c>
      <c r="D42">
        <f t="shared" si="15"/>
        <v>0.72499999999999998</v>
      </c>
      <c r="E42">
        <f t="shared" si="16"/>
        <v>0.59776012604247841</v>
      </c>
      <c r="F42">
        <v>1.240000000000005E-3</v>
      </c>
    </row>
    <row r="43" spans="3:6" x14ac:dyDescent="0.3">
      <c r="C43">
        <f t="shared" si="17"/>
        <v>16</v>
      </c>
      <c r="D43">
        <f t="shared" si="15"/>
        <v>0.77500000000000002</v>
      </c>
      <c r="E43">
        <f t="shared" si="16"/>
        <v>0.75541502636046909</v>
      </c>
      <c r="F43">
        <v>1.6960000000000031E-3</v>
      </c>
    </row>
    <row r="44" spans="3:6" x14ac:dyDescent="0.3">
      <c r="C44">
        <f t="shared" si="17"/>
        <v>17</v>
      </c>
      <c r="D44">
        <f t="shared" si="15"/>
        <v>0.82499999999999996</v>
      </c>
      <c r="E44">
        <f t="shared" si="16"/>
        <v>0.9345892910734801</v>
      </c>
      <c r="F44">
        <v>0.86645599999999945</v>
      </c>
    </row>
    <row r="45" spans="3:6" x14ac:dyDescent="0.3">
      <c r="C45">
        <f t="shared" si="17"/>
        <v>18</v>
      </c>
      <c r="D45">
        <f t="shared" si="15"/>
        <v>0.875</v>
      </c>
      <c r="E45">
        <f t="shared" si="16"/>
        <v>1.1503493803760083</v>
      </c>
      <c r="F45">
        <v>0.88097599999999865</v>
      </c>
    </row>
    <row r="46" spans="3:6" x14ac:dyDescent="0.3">
      <c r="C46">
        <f t="shared" si="17"/>
        <v>19</v>
      </c>
      <c r="D46">
        <f t="shared" si="15"/>
        <v>0.92500000000000004</v>
      </c>
      <c r="E46">
        <f t="shared" si="16"/>
        <v>1.4395314709384563</v>
      </c>
      <c r="F46">
        <v>36.67135399999998</v>
      </c>
    </row>
    <row r="47" spans="3:6" x14ac:dyDescent="0.3">
      <c r="C47">
        <f t="shared" si="17"/>
        <v>20</v>
      </c>
      <c r="D47">
        <f t="shared" si="15"/>
        <v>0.97499999999999998</v>
      </c>
      <c r="E47">
        <f t="shared" si="16"/>
        <v>1.9599639845400536</v>
      </c>
      <c r="F47">
        <v>97.451193999999987</v>
      </c>
    </row>
    <row r="50" spans="3:4" x14ac:dyDescent="0.3">
      <c r="C50" t="s">
        <v>49</v>
      </c>
      <c r="D50" t="s">
        <v>50</v>
      </c>
    </row>
    <row r="51" spans="3:4" x14ac:dyDescent="0.3">
      <c r="C51">
        <v>11.805544000000001</v>
      </c>
      <c r="D51">
        <v>0.86645599999999945</v>
      </c>
    </row>
    <row r="52" spans="3:4" x14ac:dyDescent="0.3">
      <c r="C52">
        <v>11.805544000000001</v>
      </c>
      <c r="D52">
        <v>-0.89811400000000141</v>
      </c>
    </row>
    <row r="53" spans="3:4" x14ac:dyDescent="0.3">
      <c r="C53">
        <v>11.805544000000001</v>
      </c>
      <c r="D53">
        <v>-0.37987400000000093</v>
      </c>
    </row>
    <row r="54" spans="3:4" x14ac:dyDescent="0.3">
      <c r="C54">
        <v>11.805544000000001</v>
      </c>
      <c r="D54">
        <v>0.88097599999999865</v>
      </c>
    </row>
    <row r="55" spans="3:4" x14ac:dyDescent="0.3">
      <c r="C55">
        <v>11.805544000000001</v>
      </c>
      <c r="D55">
        <v>-0.46944400000000108</v>
      </c>
    </row>
    <row r="56" spans="3:4" x14ac:dyDescent="0.3">
      <c r="C56">
        <v>0.110094</v>
      </c>
      <c r="D56">
        <v>-1.2739999999999974E-3</v>
      </c>
    </row>
    <row r="57" spans="3:4" x14ac:dyDescent="0.3">
      <c r="C57">
        <v>0.110094</v>
      </c>
      <c r="D57">
        <v>5.8600000000000319E-4</v>
      </c>
    </row>
    <row r="58" spans="3:4" x14ac:dyDescent="0.3">
      <c r="C58">
        <v>0.110094</v>
      </c>
      <c r="D58">
        <v>1.6960000000000031E-3</v>
      </c>
    </row>
    <row r="59" spans="3:4" x14ac:dyDescent="0.3">
      <c r="C59">
        <v>0.110094</v>
      </c>
      <c r="D59">
        <v>-1.6339999999999966E-3</v>
      </c>
    </row>
    <row r="60" spans="3:4" x14ac:dyDescent="0.3">
      <c r="C60">
        <v>0.110094</v>
      </c>
      <c r="D60">
        <v>6.2600000000000156E-4</v>
      </c>
    </row>
    <row r="61" spans="3:4" x14ac:dyDescent="0.3">
      <c r="C61">
        <v>208.24765600000001</v>
      </c>
      <c r="D61">
        <v>97.451193999999987</v>
      </c>
    </row>
    <row r="62" spans="3:4" x14ac:dyDescent="0.3">
      <c r="C62">
        <v>208.24765600000001</v>
      </c>
      <c r="D62">
        <v>-67.348026000000004</v>
      </c>
    </row>
    <row r="63" spans="3:4" x14ac:dyDescent="0.3">
      <c r="C63">
        <v>208.24765600000001</v>
      </c>
      <c r="D63">
        <v>36.67135399999998</v>
      </c>
    </row>
    <row r="64" spans="3:4" x14ac:dyDescent="0.3">
      <c r="C64">
        <v>208.24765600000001</v>
      </c>
      <c r="D64">
        <v>-50.992425999999995</v>
      </c>
    </row>
    <row r="65" spans="3:4" x14ac:dyDescent="0.3">
      <c r="C65">
        <v>208.24765600000001</v>
      </c>
      <c r="D65">
        <v>-15.782095999999996</v>
      </c>
    </row>
    <row r="66" spans="3:4" x14ac:dyDescent="0.3">
      <c r="C66">
        <v>0.12269999999999999</v>
      </c>
      <c r="D66">
        <v>7.0000000000014495E-5</v>
      </c>
    </row>
    <row r="67" spans="3:4" x14ac:dyDescent="0.3">
      <c r="C67">
        <v>0.12269999999999999</v>
      </c>
      <c r="D67">
        <v>1.030000000000017E-3</v>
      </c>
    </row>
    <row r="68" spans="3:4" x14ac:dyDescent="0.3">
      <c r="C68">
        <v>0.12269999999999999</v>
      </c>
      <c r="D68">
        <v>1.240000000000005E-3</v>
      </c>
    </row>
    <row r="69" spans="3:4" x14ac:dyDescent="0.3">
      <c r="C69">
        <v>0.12269999999999999</v>
      </c>
      <c r="D69">
        <v>-2.7099999999999902E-3</v>
      </c>
    </row>
    <row r="70" spans="3:4" x14ac:dyDescent="0.3">
      <c r="C70">
        <v>0.12269999999999999</v>
      </c>
      <c r="D70">
        <v>3.7000000000000921E-4</v>
      </c>
    </row>
  </sheetData>
  <sortState ref="F28:F47">
    <sortCondition ref="F28:F47"/>
  </sortState>
  <mergeCells count="5">
    <mergeCell ref="C1:L1"/>
    <mergeCell ref="C2:G2"/>
    <mergeCell ref="H2:L2"/>
    <mergeCell ref="A4:A5"/>
    <mergeCell ref="M7:Q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0"/>
  <sheetViews>
    <sheetView topLeftCell="A4" zoomScale="85" zoomScaleNormal="85" workbookViewId="0">
      <selection activeCell="I22" sqref="I22"/>
    </sheetView>
  </sheetViews>
  <sheetFormatPr defaultRowHeight="14.4" x14ac:dyDescent="0.3"/>
  <cols>
    <col min="2" max="2" width="9.109375" bestFit="1" customWidth="1"/>
    <col min="3" max="7" width="10.5546875" bestFit="1" customWidth="1"/>
    <col min="8" max="8" width="10" bestFit="1" customWidth="1"/>
    <col min="9" max="9" width="12" bestFit="1" customWidth="1"/>
    <col min="11" max="11" width="10" bestFit="1" customWidth="1"/>
    <col min="12" max="12" width="11" bestFit="1" customWidth="1"/>
  </cols>
  <sheetData>
    <row r="1" spans="1:25" x14ac:dyDescent="0.3">
      <c r="C1" s="10" t="s">
        <v>77</v>
      </c>
      <c r="D1" s="10"/>
      <c r="E1" s="10"/>
      <c r="F1" s="10"/>
      <c r="G1" s="10"/>
      <c r="H1" s="10"/>
      <c r="I1" s="10"/>
      <c r="J1" s="10"/>
      <c r="K1" s="10"/>
      <c r="L1" s="10"/>
    </row>
    <row r="2" spans="1:25" x14ac:dyDescent="0.3">
      <c r="C2" s="11" t="s">
        <v>78</v>
      </c>
      <c r="D2" s="11"/>
      <c r="E2" s="11"/>
      <c r="F2" s="11"/>
      <c r="G2" s="11"/>
      <c r="H2" s="10" t="s">
        <v>79</v>
      </c>
      <c r="I2" s="10"/>
      <c r="J2" s="10"/>
      <c r="K2" s="10"/>
      <c r="L2" s="10"/>
    </row>
    <row r="3" spans="1:25" x14ac:dyDescent="0.3"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1</v>
      </c>
      <c r="I3" s="1">
        <v>2</v>
      </c>
      <c r="J3" s="1">
        <v>3</v>
      </c>
      <c r="K3" s="1">
        <v>4</v>
      </c>
      <c r="L3" s="1">
        <v>5</v>
      </c>
    </row>
    <row r="4" spans="1:25" x14ac:dyDescent="0.3">
      <c r="A4" s="12" t="s">
        <v>69</v>
      </c>
      <c r="B4" s="1" t="s">
        <v>70</v>
      </c>
      <c r="C4" s="1" t="s">
        <v>20</v>
      </c>
      <c r="D4" s="1">
        <v>10.90743</v>
      </c>
      <c r="E4" s="1" t="s">
        <v>21</v>
      </c>
      <c r="F4" s="1" t="s">
        <v>22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" t="s">
        <v>28</v>
      </c>
    </row>
    <row r="5" spans="1:25" x14ac:dyDescent="0.3">
      <c r="A5" s="12"/>
      <c r="B5" s="1" t="s">
        <v>71</v>
      </c>
      <c r="C5" s="1" t="s">
        <v>15</v>
      </c>
      <c r="D5" s="1" t="s">
        <v>16</v>
      </c>
      <c r="E5" s="1" t="s">
        <v>17</v>
      </c>
      <c r="F5" s="1" t="s">
        <v>18</v>
      </c>
      <c r="G5" s="1" t="s">
        <v>19</v>
      </c>
      <c r="H5" s="1" t="s">
        <v>29</v>
      </c>
      <c r="I5" s="1" t="s">
        <v>30</v>
      </c>
      <c r="J5" s="1" t="s">
        <v>31</v>
      </c>
      <c r="K5" s="1" t="s">
        <v>32</v>
      </c>
      <c r="L5" s="1" t="s">
        <v>33</v>
      </c>
    </row>
    <row r="7" spans="1:25" x14ac:dyDescent="0.3">
      <c r="M7" s="10" t="s">
        <v>50</v>
      </c>
      <c r="N7" s="10"/>
      <c r="O7" s="10"/>
      <c r="P7" s="10"/>
      <c r="Q7" s="10"/>
    </row>
    <row r="8" spans="1:25" x14ac:dyDescent="0.3">
      <c r="C8" s="2" t="s">
        <v>34</v>
      </c>
      <c r="D8" s="2" t="s">
        <v>35</v>
      </c>
      <c r="E8" s="2" t="s">
        <v>36</v>
      </c>
      <c r="F8" s="2" t="s">
        <v>37</v>
      </c>
      <c r="G8" s="3" t="s">
        <v>44</v>
      </c>
      <c r="H8" s="3" t="s">
        <v>45</v>
      </c>
      <c r="I8" s="3" t="s">
        <v>46</v>
      </c>
      <c r="J8" s="3" t="s">
        <v>47</v>
      </c>
      <c r="K8" s="3" t="s">
        <v>48</v>
      </c>
      <c r="L8" s="4" t="s">
        <v>49</v>
      </c>
      <c r="M8" s="3" t="s">
        <v>51</v>
      </c>
      <c r="N8" s="3" t="s">
        <v>52</v>
      </c>
      <c r="O8" s="3" t="s">
        <v>53</v>
      </c>
      <c r="P8" s="3" t="s">
        <v>54</v>
      </c>
      <c r="Q8" s="3" t="s">
        <v>55</v>
      </c>
      <c r="U8" s="1">
        <v>12.672000000000001</v>
      </c>
      <c r="V8" s="1">
        <v>10.90743</v>
      </c>
      <c r="W8" s="1">
        <v>11.42567</v>
      </c>
      <c r="X8" s="1">
        <v>12.68652</v>
      </c>
      <c r="Y8" s="1">
        <v>11.3361</v>
      </c>
    </row>
    <row r="9" spans="1:25" x14ac:dyDescent="0.3">
      <c r="C9" s="1">
        <v>1</v>
      </c>
      <c r="D9" s="1">
        <v>-1</v>
      </c>
      <c r="E9" s="1">
        <v>-1</v>
      </c>
      <c r="F9" s="1">
        <f>D9*E9</f>
        <v>1</v>
      </c>
      <c r="G9" s="1">
        <f>LOG10(U8)</f>
        <v>1.1028451642454182</v>
      </c>
      <c r="H9" s="1">
        <f t="shared" ref="H9:K12" si="0">LOG10(V8)</f>
        <v>1.0377224345205325</v>
      </c>
      <c r="I9" s="1">
        <f t="shared" si="0"/>
        <v>1.0578816764680383</v>
      </c>
      <c r="J9" s="1">
        <f t="shared" si="0"/>
        <v>1.1033425084568618</v>
      </c>
      <c r="K9" s="1">
        <f t="shared" si="0"/>
        <v>1.0544636683312032</v>
      </c>
      <c r="L9" s="5">
        <f>SUM(G9:K9)/5</f>
        <v>1.0712510904044108</v>
      </c>
      <c r="M9" s="1">
        <f>G9-$L9</f>
        <v>3.1594073841007431E-2</v>
      </c>
      <c r="N9" s="1">
        <f>H9-$L9</f>
        <v>-3.3528655883878322E-2</v>
      </c>
      <c r="O9" s="1">
        <f t="shared" ref="O9:Q12" si="1">I9-$L9</f>
        <v>-1.3369413936372476E-2</v>
      </c>
      <c r="P9" s="1">
        <f t="shared" si="1"/>
        <v>3.2091418052450971E-2</v>
      </c>
      <c r="Q9" s="1">
        <f t="shared" si="1"/>
        <v>-1.6787422073207603E-2</v>
      </c>
      <c r="U9" s="1">
        <v>0.10882</v>
      </c>
      <c r="V9" s="1">
        <v>0.11068</v>
      </c>
      <c r="W9" s="1">
        <v>0.11179</v>
      </c>
      <c r="X9" s="1">
        <v>0.10846</v>
      </c>
      <c r="Y9" s="1">
        <v>0.11072</v>
      </c>
    </row>
    <row r="10" spans="1:25" x14ac:dyDescent="0.3">
      <c r="C10" s="1">
        <v>1</v>
      </c>
      <c r="D10" s="1">
        <v>1</v>
      </c>
      <c r="E10" s="1">
        <v>-1</v>
      </c>
      <c r="F10" s="1">
        <f t="shared" ref="F10:F12" si="2">D10*E10</f>
        <v>-1</v>
      </c>
      <c r="G10" s="1">
        <f t="shared" ref="G10:G12" si="3">LOG10(U9)</f>
        <v>-0.9632912784301142</v>
      </c>
      <c r="H10" s="1">
        <f t="shared" si="0"/>
        <v>-0.95593084953108565</v>
      </c>
      <c r="I10" s="1">
        <f t="shared" si="0"/>
        <v>-0.95159704384726018</v>
      </c>
      <c r="J10" s="1">
        <f t="shared" si="0"/>
        <v>-0.96473039990056375</v>
      </c>
      <c r="K10" s="1">
        <f t="shared" si="0"/>
        <v>-0.95577392288731744</v>
      </c>
      <c r="L10" s="5">
        <f t="shared" ref="L10:L12" si="4">SUM(G10:K10)/5</f>
        <v>-0.95826469891926824</v>
      </c>
      <c r="M10" s="1">
        <f>G10-$L10</f>
        <v>-5.0265795108459521E-3</v>
      </c>
      <c r="N10" s="1">
        <f t="shared" ref="N10:N12" si="5">H10-$L10</f>
        <v>2.3338493881825961E-3</v>
      </c>
      <c r="O10" s="1">
        <f t="shared" si="1"/>
        <v>6.6676550720080607E-3</v>
      </c>
      <c r="P10" s="1">
        <f t="shared" si="1"/>
        <v>-6.465700981295508E-3</v>
      </c>
      <c r="Q10" s="1">
        <f t="shared" si="1"/>
        <v>2.4907760319508032E-3</v>
      </c>
      <c r="U10" s="1">
        <v>305.69884999999999</v>
      </c>
      <c r="V10" s="1">
        <v>140.89963</v>
      </c>
      <c r="W10" s="1">
        <v>244.91900999999999</v>
      </c>
      <c r="X10" s="1">
        <v>157.25523000000001</v>
      </c>
      <c r="Y10" s="1">
        <v>192.46556000000001</v>
      </c>
    </row>
    <row r="11" spans="1:25" x14ac:dyDescent="0.3">
      <c r="C11" s="1">
        <v>1</v>
      </c>
      <c r="D11" s="1">
        <v>-1</v>
      </c>
      <c r="E11" s="1">
        <v>1</v>
      </c>
      <c r="F11" s="1">
        <f t="shared" si="2"/>
        <v>-1</v>
      </c>
      <c r="G11" s="1">
        <f t="shared" si="3"/>
        <v>2.4852938049688316</v>
      </c>
      <c r="H11" s="1">
        <f t="shared" si="0"/>
        <v>2.1489098526610295</v>
      </c>
      <c r="I11" s="1">
        <f t="shared" si="0"/>
        <v>2.3890224952826973</v>
      </c>
      <c r="J11" s="1">
        <f t="shared" si="0"/>
        <v>2.1966050981387339</v>
      </c>
      <c r="K11" s="1">
        <f t="shared" si="0"/>
        <v>2.2843530276621968</v>
      </c>
      <c r="L11" s="5">
        <f t="shared" si="4"/>
        <v>2.3008368557426979</v>
      </c>
      <c r="M11" s="1">
        <f t="shared" ref="M11:M12" si="6">G11-$L11</f>
        <v>0.18445694922613365</v>
      </c>
      <c r="N11" s="1">
        <f t="shared" si="5"/>
        <v>-0.1519270030816684</v>
      </c>
      <c r="O11" s="1">
        <f t="shared" si="1"/>
        <v>8.8185639539999361E-2</v>
      </c>
      <c r="P11" s="1">
        <f t="shared" si="1"/>
        <v>-0.10423175760396397</v>
      </c>
      <c r="Q11" s="1">
        <f t="shared" si="1"/>
        <v>-1.6483828080501084E-2</v>
      </c>
      <c r="U11" s="1">
        <v>0.12277</v>
      </c>
      <c r="V11" s="1">
        <v>0.12373000000000001</v>
      </c>
      <c r="W11" s="1">
        <v>0.12393999999999999</v>
      </c>
      <c r="X11" s="1">
        <v>0.11999</v>
      </c>
      <c r="Y11" s="1">
        <v>0.12307</v>
      </c>
    </row>
    <row r="12" spans="1:25" x14ac:dyDescent="0.3">
      <c r="C12" s="1">
        <v>1</v>
      </c>
      <c r="D12" s="1">
        <v>1</v>
      </c>
      <c r="E12" s="1">
        <v>1</v>
      </c>
      <c r="F12" s="1">
        <f t="shared" si="2"/>
        <v>1</v>
      </c>
      <c r="G12" s="1">
        <f t="shared" si="3"/>
        <v>-0.91090774415728071</v>
      </c>
      <c r="H12" s="1">
        <f t="shared" si="0"/>
        <v>-0.90752498707402007</v>
      </c>
      <c r="I12" s="1">
        <f t="shared" si="0"/>
        <v>-0.90678850818634005</v>
      </c>
      <c r="J12" s="1">
        <f t="shared" si="0"/>
        <v>-0.92085494666725121</v>
      </c>
      <c r="K12" s="1">
        <f t="shared" si="0"/>
        <v>-0.90984779940261229</v>
      </c>
      <c r="L12" s="5">
        <f t="shared" si="4"/>
        <v>-0.91118479709750078</v>
      </c>
      <c r="M12" s="1">
        <f t="shared" si="6"/>
        <v>2.7705294022006832E-4</v>
      </c>
      <c r="N12" s="1">
        <f t="shared" si="5"/>
        <v>3.6598100234807029E-3</v>
      </c>
      <c r="O12" s="1">
        <f t="shared" si="1"/>
        <v>4.3962889111607284E-3</v>
      </c>
      <c r="P12" s="1">
        <f t="shared" si="1"/>
        <v>-9.6701495697504303E-3</v>
      </c>
      <c r="Q12" s="1">
        <f t="shared" si="1"/>
        <v>1.3369976948884865E-3</v>
      </c>
    </row>
    <row r="13" spans="1:25" x14ac:dyDescent="0.3">
      <c r="C13">
        <f>C9*$L9</f>
        <v>1.0712510904044108</v>
      </c>
      <c r="D13">
        <f>D9*$L9</f>
        <v>-1.0712510904044108</v>
      </c>
      <c r="E13">
        <f>E9*$L9</f>
        <v>-1.0712510904044108</v>
      </c>
      <c r="F13">
        <f t="shared" ref="F13" si="7">F9*$L9</f>
        <v>1.0712510904044108</v>
      </c>
      <c r="M13" s="6">
        <f>SUM(M9:M12)</f>
        <v>0.2113014964965152</v>
      </c>
      <c r="N13" s="6">
        <f t="shared" ref="N13:Q13" si="8">SUM(N9:N12)</f>
        <v>-0.17946199955388342</v>
      </c>
      <c r="O13" s="6">
        <f t="shared" si="8"/>
        <v>8.5880169586795674E-2</v>
      </c>
      <c r="P13" s="6">
        <f t="shared" si="8"/>
        <v>-8.8276190102558938E-2</v>
      </c>
      <c r="Q13" s="6">
        <f t="shared" si="8"/>
        <v>-2.9443476426869397E-2</v>
      </c>
      <c r="R13" s="2" t="s">
        <v>58</v>
      </c>
    </row>
    <row r="14" spans="1:25" x14ac:dyDescent="0.3">
      <c r="C14">
        <f>C10*$L10</f>
        <v>-0.95826469891926824</v>
      </c>
      <c r="D14">
        <f t="shared" ref="D14:F16" si="9">D10*$L10</f>
        <v>-0.95826469891926824</v>
      </c>
      <c r="E14">
        <f t="shared" si="9"/>
        <v>0.95826469891926824</v>
      </c>
      <c r="F14">
        <f t="shared" si="9"/>
        <v>0.95826469891926824</v>
      </c>
      <c r="M14" s="6">
        <f>M13/4</f>
        <v>5.2825374124128799E-2</v>
      </c>
      <c r="N14" s="6">
        <f t="shared" ref="N14:Q14" si="10">N13/4</f>
        <v>-4.4865499888470856E-2</v>
      </c>
      <c r="O14" s="6">
        <f t="shared" si="10"/>
        <v>2.1470042396698918E-2</v>
      </c>
      <c r="P14" s="6">
        <f t="shared" si="10"/>
        <v>-2.2069047525639734E-2</v>
      </c>
      <c r="Q14" s="6">
        <f t="shared" si="10"/>
        <v>-7.3608691067173493E-3</v>
      </c>
      <c r="R14" s="2" t="s">
        <v>59</v>
      </c>
    </row>
    <row r="15" spans="1:25" x14ac:dyDescent="0.3">
      <c r="C15">
        <f t="shared" ref="C15:C16" si="11">C11*$L11</f>
        <v>2.3008368557426979</v>
      </c>
      <c r="D15">
        <f t="shared" si="9"/>
        <v>-2.3008368557426979</v>
      </c>
      <c r="E15">
        <f t="shared" si="9"/>
        <v>2.3008368557426979</v>
      </c>
      <c r="F15">
        <f>F11*$L11</f>
        <v>-2.3008368557426979</v>
      </c>
      <c r="M15" s="1">
        <f>M9^2+M10^2+M11^2+M12^2</f>
        <v>3.5047894879594019E-2</v>
      </c>
      <c r="N15" s="1">
        <f t="shared" ref="N15:Q15" si="12">N9^2+N10^2+N11^2+N12^2</f>
        <v>2.4224826093131497E-2</v>
      </c>
      <c r="O15" s="1">
        <f t="shared" si="12"/>
        <v>8.0192332304304392E-3</v>
      </c>
      <c r="P15" s="1">
        <f t="shared" si="12"/>
        <v>1.2029435487709548E-2</v>
      </c>
      <c r="Q15" s="1">
        <f t="shared" si="12"/>
        <v>5.6152565612901158E-4</v>
      </c>
      <c r="R15" s="2" t="s">
        <v>60</v>
      </c>
    </row>
    <row r="16" spans="1:25" x14ac:dyDescent="0.3">
      <c r="C16">
        <f t="shared" si="11"/>
        <v>-0.91118479709750078</v>
      </c>
      <c r="D16">
        <f t="shared" si="9"/>
        <v>-0.91118479709750078</v>
      </c>
      <c r="E16">
        <f t="shared" si="9"/>
        <v>-0.91118479709750078</v>
      </c>
      <c r="F16">
        <f t="shared" si="9"/>
        <v>-0.91118479709750078</v>
      </c>
    </row>
    <row r="17" spans="2:9" x14ac:dyDescent="0.3">
      <c r="B17" s="2" t="s">
        <v>56</v>
      </c>
      <c r="C17" s="1">
        <f>SUM(C13:C16)</f>
        <v>1.5026384501303398</v>
      </c>
      <c r="D17" s="1">
        <f t="shared" ref="D17:E17" si="13">SUM(D13:D16)</f>
        <v>-5.2415374421638772</v>
      </c>
      <c r="E17" s="1">
        <f t="shared" si="13"/>
        <v>1.2766656671600543</v>
      </c>
      <c r="F17" s="1">
        <f>SUM(F13:F16)</f>
        <v>-1.1825058635165195</v>
      </c>
    </row>
    <row r="18" spans="2:9" x14ac:dyDescent="0.3">
      <c r="B18" s="2" t="s">
        <v>57</v>
      </c>
      <c r="C18" s="1">
        <f>C17/4</f>
        <v>0.37565961253258495</v>
      </c>
      <c r="D18" s="1">
        <f t="shared" ref="D18:F18" si="14">D17/4</f>
        <v>-1.3103843605409693</v>
      </c>
      <c r="E18" s="1">
        <f t="shared" si="14"/>
        <v>0.31916641679001356</v>
      </c>
      <c r="F18" s="1">
        <f t="shared" si="14"/>
        <v>-0.29562646587912988</v>
      </c>
    </row>
    <row r="20" spans="2:9" x14ac:dyDescent="0.3">
      <c r="B20" s="7" t="s">
        <v>63</v>
      </c>
      <c r="D20" s="1">
        <f>4*5*D18^2</f>
        <v>34.342143447007302</v>
      </c>
      <c r="E20" s="1">
        <f t="shared" ref="E20" si="15">4*5*E18^2</f>
        <v>2.037344032131533</v>
      </c>
      <c r="F20" s="1">
        <f>4*5*F18^2</f>
        <v>1.747900146563687</v>
      </c>
      <c r="H20" s="2" t="s">
        <v>64</v>
      </c>
      <c r="I20" s="1">
        <f>SUM(M15:Q15)</f>
        <v>7.9882915346994501E-2</v>
      </c>
    </row>
    <row r="21" spans="2:9" x14ac:dyDescent="0.3">
      <c r="B21" s="2" t="s">
        <v>61</v>
      </c>
      <c r="C21" s="1">
        <f>SUM(D20:F20)+I20</f>
        <v>38.207270541049517</v>
      </c>
    </row>
    <row r="22" spans="2:9" x14ac:dyDescent="0.3">
      <c r="B22" s="3" t="s">
        <v>62</v>
      </c>
      <c r="D22" s="8">
        <f>D20/$C21</f>
        <v>0.89883791646698341</v>
      </c>
      <c r="E22" s="8">
        <f t="shared" ref="E22:F22" si="16">E20/$C21</f>
        <v>5.332346444226186E-2</v>
      </c>
      <c r="F22" s="8">
        <f>F20/$C21</f>
        <v>4.5747841230526012E-2</v>
      </c>
      <c r="I22" s="8">
        <f>I20/$C21</f>
        <v>2.0907778602286984E-3</v>
      </c>
    </row>
    <row r="27" spans="2:9" x14ac:dyDescent="0.3">
      <c r="C27" t="s">
        <v>65</v>
      </c>
      <c r="D27" t="s">
        <v>66</v>
      </c>
      <c r="E27" t="s">
        <v>67</v>
      </c>
      <c r="F27" t="s">
        <v>50</v>
      </c>
    </row>
    <row r="28" spans="2:9" x14ac:dyDescent="0.3">
      <c r="C28">
        <v>1</v>
      </c>
      <c r="D28">
        <f>(C28-0.5)/$C$47</f>
        <v>2.5000000000000001E-2</v>
      </c>
      <c r="E28">
        <f>_xlfn.NORM.S.INV(D28)</f>
        <v>-1.9599639845400538</v>
      </c>
      <c r="F28">
        <v>-0.1519270030816684</v>
      </c>
    </row>
    <row r="29" spans="2:9" x14ac:dyDescent="0.3">
      <c r="C29">
        <f>C28+1</f>
        <v>2</v>
      </c>
      <c r="D29">
        <f t="shared" ref="D29:D47" si="17">(C29-0.5)/$C$47</f>
        <v>7.4999999999999997E-2</v>
      </c>
      <c r="E29">
        <f t="shared" ref="E29:E47" si="18">_xlfn.NORM.S.INV(D29)</f>
        <v>-1.4395314709384572</v>
      </c>
      <c r="F29">
        <v>-0.10423175760396397</v>
      </c>
    </row>
    <row r="30" spans="2:9" x14ac:dyDescent="0.3">
      <c r="C30">
        <f t="shared" ref="C30:C47" si="19">C29+1</f>
        <v>3</v>
      </c>
      <c r="D30">
        <f t="shared" si="17"/>
        <v>0.125</v>
      </c>
      <c r="E30">
        <f t="shared" si="18"/>
        <v>-1.1503493803760083</v>
      </c>
      <c r="F30">
        <v>-3.3528655883878322E-2</v>
      </c>
    </row>
    <row r="31" spans="2:9" x14ac:dyDescent="0.3">
      <c r="C31">
        <f t="shared" si="19"/>
        <v>4</v>
      </c>
      <c r="D31">
        <f t="shared" si="17"/>
        <v>0.17499999999999999</v>
      </c>
      <c r="E31">
        <f t="shared" si="18"/>
        <v>-0.93458929107347943</v>
      </c>
      <c r="F31">
        <v>-1.6787422073207603E-2</v>
      </c>
    </row>
    <row r="32" spans="2:9" x14ac:dyDescent="0.3">
      <c r="C32">
        <f t="shared" si="19"/>
        <v>5</v>
      </c>
      <c r="D32">
        <f t="shared" si="17"/>
        <v>0.22500000000000001</v>
      </c>
      <c r="E32">
        <f t="shared" si="18"/>
        <v>-0.75541502636046909</v>
      </c>
      <c r="F32">
        <v>-1.6483828080501084E-2</v>
      </c>
    </row>
    <row r="33" spans="3:6" x14ac:dyDescent="0.3">
      <c r="C33">
        <f t="shared" si="19"/>
        <v>6</v>
      </c>
      <c r="D33">
        <f t="shared" si="17"/>
        <v>0.27500000000000002</v>
      </c>
      <c r="E33">
        <f t="shared" si="18"/>
        <v>-0.59776012604247841</v>
      </c>
      <c r="F33">
        <v>-1.3369413936372476E-2</v>
      </c>
    </row>
    <row r="34" spans="3:6" x14ac:dyDescent="0.3">
      <c r="C34">
        <f t="shared" si="19"/>
        <v>7</v>
      </c>
      <c r="D34">
        <f t="shared" si="17"/>
        <v>0.32500000000000001</v>
      </c>
      <c r="E34">
        <f t="shared" si="18"/>
        <v>-0.45376219016987951</v>
      </c>
      <c r="F34">
        <v>-9.6701495697504303E-3</v>
      </c>
    </row>
    <row r="35" spans="3:6" x14ac:dyDescent="0.3">
      <c r="C35">
        <f t="shared" si="19"/>
        <v>8</v>
      </c>
      <c r="D35">
        <f t="shared" si="17"/>
        <v>0.375</v>
      </c>
      <c r="E35">
        <f t="shared" si="18"/>
        <v>-0.3186393639643752</v>
      </c>
      <c r="F35">
        <v>-6.465700981295508E-3</v>
      </c>
    </row>
    <row r="36" spans="3:6" x14ac:dyDescent="0.3">
      <c r="C36">
        <f t="shared" si="19"/>
        <v>9</v>
      </c>
      <c r="D36">
        <f t="shared" si="17"/>
        <v>0.42499999999999999</v>
      </c>
      <c r="E36">
        <f t="shared" si="18"/>
        <v>-0.18911842627279254</v>
      </c>
      <c r="F36">
        <v>-5.0265795108459521E-3</v>
      </c>
    </row>
    <row r="37" spans="3:6" x14ac:dyDescent="0.3">
      <c r="C37">
        <f t="shared" si="19"/>
        <v>10</v>
      </c>
      <c r="D37">
        <f t="shared" si="17"/>
        <v>0.47499999999999998</v>
      </c>
      <c r="E37">
        <f t="shared" si="18"/>
        <v>-6.2706777943213846E-2</v>
      </c>
      <c r="F37">
        <v>2.7705294022006832E-4</v>
      </c>
    </row>
    <row r="38" spans="3:6" x14ac:dyDescent="0.3">
      <c r="C38">
        <f t="shared" si="19"/>
        <v>11</v>
      </c>
      <c r="D38">
        <f t="shared" si="17"/>
        <v>0.52500000000000002</v>
      </c>
      <c r="E38">
        <f t="shared" si="18"/>
        <v>6.2706777943213846E-2</v>
      </c>
      <c r="F38">
        <v>1.3369976948884865E-3</v>
      </c>
    </row>
    <row r="39" spans="3:6" x14ac:dyDescent="0.3">
      <c r="C39">
        <f t="shared" si="19"/>
        <v>12</v>
      </c>
      <c r="D39">
        <f t="shared" si="17"/>
        <v>0.57499999999999996</v>
      </c>
      <c r="E39">
        <f t="shared" si="18"/>
        <v>0.18911842627279243</v>
      </c>
      <c r="F39">
        <v>2.3338493881825961E-3</v>
      </c>
    </row>
    <row r="40" spans="3:6" x14ac:dyDescent="0.3">
      <c r="C40">
        <f t="shared" si="19"/>
        <v>13</v>
      </c>
      <c r="D40">
        <f t="shared" si="17"/>
        <v>0.625</v>
      </c>
      <c r="E40">
        <f t="shared" si="18"/>
        <v>0.3186393639643752</v>
      </c>
      <c r="F40">
        <v>2.4907760319508032E-3</v>
      </c>
    </row>
    <row r="41" spans="3:6" x14ac:dyDescent="0.3">
      <c r="C41">
        <f t="shared" si="19"/>
        <v>14</v>
      </c>
      <c r="D41">
        <f t="shared" si="17"/>
        <v>0.67500000000000004</v>
      </c>
      <c r="E41">
        <f t="shared" si="18"/>
        <v>0.45376219016987968</v>
      </c>
      <c r="F41">
        <v>3.6598100234807029E-3</v>
      </c>
    </row>
    <row r="42" spans="3:6" x14ac:dyDescent="0.3">
      <c r="C42">
        <f t="shared" si="19"/>
        <v>15</v>
      </c>
      <c r="D42">
        <f t="shared" si="17"/>
        <v>0.72499999999999998</v>
      </c>
      <c r="E42">
        <f t="shared" si="18"/>
        <v>0.59776012604247841</v>
      </c>
      <c r="F42">
        <v>4.3962889111607284E-3</v>
      </c>
    </row>
    <row r="43" spans="3:6" x14ac:dyDescent="0.3">
      <c r="C43">
        <f t="shared" si="19"/>
        <v>16</v>
      </c>
      <c r="D43">
        <f t="shared" si="17"/>
        <v>0.77500000000000002</v>
      </c>
      <c r="E43">
        <f t="shared" si="18"/>
        <v>0.75541502636046909</v>
      </c>
      <c r="F43">
        <v>6.6676550720080607E-3</v>
      </c>
    </row>
    <row r="44" spans="3:6" x14ac:dyDescent="0.3">
      <c r="C44">
        <f t="shared" si="19"/>
        <v>17</v>
      </c>
      <c r="D44">
        <f t="shared" si="17"/>
        <v>0.82499999999999996</v>
      </c>
      <c r="E44">
        <f t="shared" si="18"/>
        <v>0.9345892910734801</v>
      </c>
      <c r="F44">
        <v>3.1594073841007431E-2</v>
      </c>
    </row>
    <row r="45" spans="3:6" x14ac:dyDescent="0.3">
      <c r="C45">
        <f t="shared" si="19"/>
        <v>18</v>
      </c>
      <c r="D45">
        <f t="shared" si="17"/>
        <v>0.875</v>
      </c>
      <c r="E45">
        <f t="shared" si="18"/>
        <v>1.1503493803760083</v>
      </c>
      <c r="F45">
        <v>3.2091418052450971E-2</v>
      </c>
    </row>
    <row r="46" spans="3:6" x14ac:dyDescent="0.3">
      <c r="C46">
        <f t="shared" si="19"/>
        <v>19</v>
      </c>
      <c r="D46">
        <f t="shared" si="17"/>
        <v>0.92500000000000004</v>
      </c>
      <c r="E46">
        <f t="shared" si="18"/>
        <v>1.4395314709384563</v>
      </c>
      <c r="F46">
        <v>8.8185639539999361E-2</v>
      </c>
    </row>
    <row r="47" spans="3:6" x14ac:dyDescent="0.3">
      <c r="C47">
        <f t="shared" si="19"/>
        <v>20</v>
      </c>
      <c r="D47">
        <f t="shared" si="17"/>
        <v>0.97499999999999998</v>
      </c>
      <c r="E47">
        <f t="shared" si="18"/>
        <v>1.9599639845400536</v>
      </c>
      <c r="F47">
        <v>0.18445694922613365</v>
      </c>
    </row>
    <row r="50" spans="3:4" x14ac:dyDescent="0.3">
      <c r="C50" t="s">
        <v>49</v>
      </c>
      <c r="D50" t="s">
        <v>50</v>
      </c>
    </row>
    <row r="51" spans="3:4" x14ac:dyDescent="0.3">
      <c r="C51">
        <v>1.0712510904044108</v>
      </c>
      <c r="D51">
        <v>3.1594073841007431E-2</v>
      </c>
    </row>
    <row r="52" spans="3:4" x14ac:dyDescent="0.3">
      <c r="C52">
        <v>1.0712510904044108</v>
      </c>
      <c r="D52">
        <v>-3.3528655883878322E-2</v>
      </c>
    </row>
    <row r="53" spans="3:4" x14ac:dyDescent="0.3">
      <c r="C53">
        <v>1.0712510904044108</v>
      </c>
      <c r="D53">
        <v>-1.3369413936372476E-2</v>
      </c>
    </row>
    <row r="54" spans="3:4" x14ac:dyDescent="0.3">
      <c r="C54">
        <v>1.0712510904044108</v>
      </c>
      <c r="D54">
        <v>3.2091418052450971E-2</v>
      </c>
    </row>
    <row r="55" spans="3:4" x14ac:dyDescent="0.3">
      <c r="C55">
        <v>1.0712510904044108</v>
      </c>
      <c r="D55">
        <v>-1.6787422073207603E-2</v>
      </c>
    </row>
    <row r="56" spans="3:4" x14ac:dyDescent="0.3">
      <c r="C56">
        <v>-0.95826469891926802</v>
      </c>
      <c r="D56">
        <v>-5.0265795108459521E-3</v>
      </c>
    </row>
    <row r="57" spans="3:4" x14ac:dyDescent="0.3">
      <c r="C57">
        <v>-0.95826469891926802</v>
      </c>
      <c r="D57">
        <v>2.3338493881825961E-3</v>
      </c>
    </row>
    <row r="58" spans="3:4" x14ac:dyDescent="0.3">
      <c r="C58">
        <v>-0.95826469891926802</v>
      </c>
      <c r="D58">
        <v>6.6676550720080607E-3</v>
      </c>
    </row>
    <row r="59" spans="3:4" x14ac:dyDescent="0.3">
      <c r="C59">
        <v>-0.95826469891926802</v>
      </c>
      <c r="D59">
        <v>-6.465700981295508E-3</v>
      </c>
    </row>
    <row r="60" spans="3:4" x14ac:dyDescent="0.3">
      <c r="C60">
        <v>-0.95826469891926802</v>
      </c>
      <c r="D60">
        <v>2.4907760319508032E-3</v>
      </c>
    </row>
    <row r="61" spans="3:4" x14ac:dyDescent="0.3">
      <c r="C61">
        <v>2.3008368557426979</v>
      </c>
      <c r="D61">
        <v>0.18445694922613365</v>
      </c>
    </row>
    <row r="62" spans="3:4" x14ac:dyDescent="0.3">
      <c r="C62">
        <v>2.3008368557426979</v>
      </c>
      <c r="D62">
        <v>-0.1519270030816684</v>
      </c>
    </row>
    <row r="63" spans="3:4" x14ac:dyDescent="0.3">
      <c r="C63">
        <v>2.3008368557426979</v>
      </c>
      <c r="D63">
        <v>8.8185639539999361E-2</v>
      </c>
    </row>
    <row r="64" spans="3:4" x14ac:dyDescent="0.3">
      <c r="C64">
        <v>2.3008368557426979</v>
      </c>
      <c r="D64">
        <v>-0.10423175760396397</v>
      </c>
    </row>
    <row r="65" spans="3:4" x14ac:dyDescent="0.3">
      <c r="C65">
        <v>2.3008368557426979</v>
      </c>
      <c r="D65">
        <v>-1.6483828080501084E-2</v>
      </c>
    </row>
    <row r="66" spans="3:4" x14ac:dyDescent="0.3">
      <c r="C66">
        <v>-0.91118479709750078</v>
      </c>
      <c r="D66">
        <v>2.7705294022006832E-4</v>
      </c>
    </row>
    <row r="67" spans="3:4" x14ac:dyDescent="0.3">
      <c r="C67">
        <v>-0.91118479709750078</v>
      </c>
      <c r="D67">
        <v>3.6598100234807029E-3</v>
      </c>
    </row>
    <row r="68" spans="3:4" x14ac:dyDescent="0.3">
      <c r="C68">
        <v>-0.91118479709750078</v>
      </c>
      <c r="D68">
        <v>4.3962889111607284E-3</v>
      </c>
    </row>
    <row r="69" spans="3:4" x14ac:dyDescent="0.3">
      <c r="C69">
        <v>-0.91118479709750078</v>
      </c>
      <c r="D69">
        <v>-9.6701495697504303E-3</v>
      </c>
    </row>
    <row r="70" spans="3:4" x14ac:dyDescent="0.3">
      <c r="C70">
        <v>-0.91118479709750078</v>
      </c>
      <c r="D70">
        <v>1.3369976948884865E-3</v>
      </c>
    </row>
  </sheetData>
  <sortState ref="F28:F47">
    <sortCondition ref="F28:F47"/>
  </sortState>
  <mergeCells count="5">
    <mergeCell ref="C1:L1"/>
    <mergeCell ref="C2:G2"/>
    <mergeCell ref="H2:L2"/>
    <mergeCell ref="A4:A5"/>
    <mergeCell ref="M7:Q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"/>
  <sheetViews>
    <sheetView topLeftCell="A25" zoomScaleNormal="100" workbookViewId="0">
      <selection activeCell="R62" sqref="R62"/>
    </sheetView>
  </sheetViews>
  <sheetFormatPr defaultRowHeight="14.4" x14ac:dyDescent="0.3"/>
  <sheetData>
    <row r="1" spans="1:18" x14ac:dyDescent="0.3">
      <c r="C1" s="10" t="s">
        <v>74</v>
      </c>
      <c r="D1" s="10"/>
      <c r="E1" s="10"/>
      <c r="F1" s="10"/>
      <c r="G1" s="10"/>
      <c r="H1" s="10"/>
      <c r="I1" s="10"/>
      <c r="J1" s="10"/>
      <c r="K1" s="10"/>
      <c r="L1" s="10"/>
    </row>
    <row r="2" spans="1:18" x14ac:dyDescent="0.3">
      <c r="C2" s="11" t="s">
        <v>75</v>
      </c>
      <c r="D2" s="11"/>
      <c r="E2" s="11"/>
      <c r="F2" s="11"/>
      <c r="G2" s="11"/>
      <c r="H2" s="10" t="s">
        <v>76</v>
      </c>
      <c r="I2" s="10"/>
      <c r="J2" s="10"/>
      <c r="K2" s="10"/>
      <c r="L2" s="10"/>
    </row>
    <row r="3" spans="1:18" x14ac:dyDescent="0.3"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1</v>
      </c>
      <c r="I3" s="1">
        <v>2</v>
      </c>
      <c r="J3" s="1">
        <v>3</v>
      </c>
      <c r="K3" s="1">
        <v>4</v>
      </c>
      <c r="L3" s="1">
        <v>5</v>
      </c>
    </row>
    <row r="4" spans="1:18" x14ac:dyDescent="0.3">
      <c r="A4" s="12" t="s">
        <v>0</v>
      </c>
      <c r="B4" s="1" t="s">
        <v>70</v>
      </c>
      <c r="C4" s="1">
        <v>128.38005250911644</v>
      </c>
      <c r="D4" s="1">
        <v>110.15649370208499</v>
      </c>
      <c r="E4" s="1">
        <v>115.92090395714975</v>
      </c>
      <c r="F4" s="1">
        <v>129.25817515847248</v>
      </c>
      <c r="G4" s="1">
        <v>114.82556291371449</v>
      </c>
      <c r="H4" s="1">
        <v>3.5605177809369102E-3</v>
      </c>
      <c r="I4" s="1">
        <v>4.3517998761753917E-3</v>
      </c>
      <c r="J4" s="1">
        <v>4.2090561765058734E-3</v>
      </c>
      <c r="K4">
        <v>3.7401064320294001E-3</v>
      </c>
      <c r="L4" s="1">
        <v>4.176241860750148E-3</v>
      </c>
    </row>
    <row r="5" spans="1:18" x14ac:dyDescent="0.3">
      <c r="A5" s="12"/>
      <c r="B5" s="1" t="s">
        <v>71</v>
      </c>
      <c r="C5" s="1">
        <v>3047.4426714466003</v>
      </c>
      <c r="D5" s="1">
        <v>1383.33992738948</v>
      </c>
      <c r="E5" s="1">
        <v>2418.167958151012</v>
      </c>
      <c r="F5" s="1">
        <v>1563.0201182974361</v>
      </c>
      <c r="G5" s="1">
        <v>2030.2970381397954</v>
      </c>
      <c r="H5" s="1">
        <v>3.4915996652420895E-3</v>
      </c>
      <c r="I5" s="1">
        <v>4.5168311809567971E-3</v>
      </c>
      <c r="J5" s="1">
        <v>3.9157938122999138E-3</v>
      </c>
      <c r="K5" s="1">
        <v>3.5478045068116745E-3</v>
      </c>
      <c r="L5" s="1">
        <v>4.1355805832148686E-3</v>
      </c>
    </row>
    <row r="7" spans="1:18" x14ac:dyDescent="0.3">
      <c r="M7" s="10" t="s">
        <v>50</v>
      </c>
      <c r="N7" s="10"/>
      <c r="O7" s="10"/>
      <c r="P7" s="10"/>
      <c r="Q7" s="10"/>
    </row>
    <row r="8" spans="1:18" x14ac:dyDescent="0.3">
      <c r="C8" s="2" t="s">
        <v>34</v>
      </c>
      <c r="D8" s="2" t="s">
        <v>35</v>
      </c>
      <c r="E8" s="2" t="s">
        <v>36</v>
      </c>
      <c r="F8" s="2" t="s">
        <v>37</v>
      </c>
      <c r="G8" s="3" t="s">
        <v>44</v>
      </c>
      <c r="H8" s="3" t="s">
        <v>45</v>
      </c>
      <c r="I8" s="3" t="s">
        <v>46</v>
      </c>
      <c r="J8" s="3" t="s">
        <v>47</v>
      </c>
      <c r="K8" s="3" t="s">
        <v>48</v>
      </c>
      <c r="L8" s="4" t="s">
        <v>49</v>
      </c>
      <c r="M8" s="3" t="s">
        <v>51</v>
      </c>
      <c r="N8" s="3" t="s">
        <v>52</v>
      </c>
      <c r="O8" s="3" t="s">
        <v>53</v>
      </c>
      <c r="P8" s="3" t="s">
        <v>54</v>
      </c>
      <c r="Q8" s="3" t="s">
        <v>55</v>
      </c>
    </row>
    <row r="9" spans="1:18" x14ac:dyDescent="0.3">
      <c r="C9" s="1">
        <v>1</v>
      </c>
      <c r="D9" s="1">
        <v>-1</v>
      </c>
      <c r="E9" s="1">
        <v>-1</v>
      </c>
      <c r="F9" s="1">
        <f>D9*E9</f>
        <v>1</v>
      </c>
      <c r="G9" s="1">
        <v>128.38005250911644</v>
      </c>
      <c r="H9" s="1">
        <v>110.15649370208499</v>
      </c>
      <c r="I9" s="1">
        <v>115.92090395714975</v>
      </c>
      <c r="J9" s="1">
        <v>129.25817515847248</v>
      </c>
      <c r="K9" s="1">
        <v>114.82556291371449</v>
      </c>
      <c r="L9" s="5">
        <f>SUM(G9:K9)/5</f>
        <v>119.70823764810764</v>
      </c>
      <c r="M9" s="1">
        <f>G9-$L9</f>
        <v>8.6718148610087979</v>
      </c>
      <c r="N9" s="1">
        <f>H9-$L9</f>
        <v>-9.5517439460226541</v>
      </c>
      <c r="O9" s="1">
        <f t="shared" ref="O9:Q12" si="0">I9-$L9</f>
        <v>-3.7873336909578939</v>
      </c>
      <c r="P9" s="1">
        <f t="shared" si="0"/>
        <v>9.5499375103648418</v>
      </c>
      <c r="Q9" s="1">
        <f t="shared" si="0"/>
        <v>-4.8826747343931487</v>
      </c>
    </row>
    <row r="10" spans="1:18" x14ac:dyDescent="0.3">
      <c r="C10" s="1">
        <v>1</v>
      </c>
      <c r="D10" s="1">
        <v>1</v>
      </c>
      <c r="E10" s="1">
        <v>-1</v>
      </c>
      <c r="F10" s="1">
        <f t="shared" ref="F10:F12" si="1">D10*E10</f>
        <v>-1</v>
      </c>
      <c r="G10" s="1">
        <v>3.5605177809369102E-3</v>
      </c>
      <c r="H10" s="1">
        <v>4.3517998761753917E-3</v>
      </c>
      <c r="I10" s="1">
        <v>4.2090561765058734E-3</v>
      </c>
      <c r="J10">
        <v>3.7401064320294001E-3</v>
      </c>
      <c r="K10" s="1">
        <v>4.176241860750148E-3</v>
      </c>
      <c r="L10" s="5">
        <f>SUM(G10:K10)/5</f>
        <v>4.0075444252795451E-3</v>
      </c>
      <c r="M10" s="1">
        <f>G10-$L10</f>
        <v>-4.4702664434263491E-4</v>
      </c>
      <c r="N10" s="1">
        <f t="shared" ref="N10:N12" si="2">H10-$L10</f>
        <v>3.4425545089584661E-4</v>
      </c>
      <c r="O10" s="1">
        <f t="shared" si="0"/>
        <v>2.0151175122632824E-4</v>
      </c>
      <c r="P10" s="1">
        <f t="shared" si="0"/>
        <v>-2.6743799325014504E-4</v>
      </c>
      <c r="Q10" s="1">
        <f t="shared" si="0"/>
        <v>1.6869743547060292E-4</v>
      </c>
    </row>
    <row r="11" spans="1:18" x14ac:dyDescent="0.3">
      <c r="C11" s="1">
        <v>1</v>
      </c>
      <c r="D11" s="1">
        <v>-1</v>
      </c>
      <c r="E11" s="1">
        <v>1</v>
      </c>
      <c r="F11" s="1">
        <f t="shared" si="1"/>
        <v>-1</v>
      </c>
      <c r="G11" s="1">
        <v>3047.4426714466003</v>
      </c>
      <c r="H11" s="1">
        <v>1383.33992738948</v>
      </c>
      <c r="I11" s="1">
        <v>2418.167958151012</v>
      </c>
      <c r="J11" s="1">
        <v>1563.0201182974361</v>
      </c>
      <c r="K11" s="1">
        <v>2030.2970381397954</v>
      </c>
      <c r="L11" s="5">
        <f t="shared" ref="L11:L12" si="3">SUM(G11:K11)/5</f>
        <v>2088.4535426848647</v>
      </c>
      <c r="M11" s="1">
        <f t="shared" ref="M11:M12" si="4">G11-$L11</f>
        <v>958.98912876173563</v>
      </c>
      <c r="N11" s="1">
        <f t="shared" si="2"/>
        <v>-705.11361529538476</v>
      </c>
      <c r="O11" s="1">
        <f t="shared" si="0"/>
        <v>329.71441546614733</v>
      </c>
      <c r="P11" s="1">
        <f t="shared" si="0"/>
        <v>-525.43342438742866</v>
      </c>
      <c r="Q11" s="1">
        <f t="shared" si="0"/>
        <v>-58.156504545069311</v>
      </c>
    </row>
    <row r="12" spans="1:18" x14ac:dyDescent="0.3">
      <c r="C12" s="1">
        <v>1</v>
      </c>
      <c r="D12" s="1">
        <v>1</v>
      </c>
      <c r="E12" s="1">
        <v>1</v>
      </c>
      <c r="F12" s="1">
        <f t="shared" si="1"/>
        <v>1</v>
      </c>
      <c r="G12" s="1">
        <v>3.4915996652420895E-3</v>
      </c>
      <c r="H12" s="1">
        <v>4.5168311809567971E-3</v>
      </c>
      <c r="I12" s="1">
        <v>3.9157938122999138E-3</v>
      </c>
      <c r="J12" s="1">
        <v>3.5478045068116745E-3</v>
      </c>
      <c r="K12" s="1">
        <v>4.1355805832148686E-3</v>
      </c>
      <c r="L12" s="5">
        <f t="shared" si="3"/>
        <v>3.9215219497050688E-3</v>
      </c>
      <c r="M12" s="1">
        <f t="shared" si="4"/>
        <v>-4.2992228446297933E-4</v>
      </c>
      <c r="N12" s="1">
        <f t="shared" si="2"/>
        <v>5.953092312517283E-4</v>
      </c>
      <c r="O12" s="1">
        <f t="shared" si="0"/>
        <v>-5.7281374051549455E-6</v>
      </c>
      <c r="P12" s="1">
        <f t="shared" si="0"/>
        <v>-3.7371744289339424E-4</v>
      </c>
      <c r="Q12" s="1">
        <f t="shared" si="0"/>
        <v>2.1405863350979978E-4</v>
      </c>
    </row>
    <row r="13" spans="1:18" x14ac:dyDescent="0.3">
      <c r="C13">
        <f>C9*$L9</f>
        <v>119.70823764810764</v>
      </c>
      <c r="D13">
        <f>D9*$L9</f>
        <v>-119.70823764810764</v>
      </c>
      <c r="E13">
        <f>E9*$L9</f>
        <v>-119.70823764810764</v>
      </c>
      <c r="F13">
        <f t="shared" ref="F13" si="5">F9*$L9</f>
        <v>119.70823764810764</v>
      </c>
      <c r="M13" s="6">
        <f>SUM(M9:M12)</f>
        <v>967.66006667381566</v>
      </c>
      <c r="N13" s="6">
        <f t="shared" ref="N13:Q13" si="6">SUM(N9:N12)</f>
        <v>-714.66441967672529</v>
      </c>
      <c r="O13" s="6">
        <f t="shared" si="6"/>
        <v>325.92727755880327</v>
      </c>
      <c r="P13" s="6">
        <f t="shared" si="6"/>
        <v>-515.88412803250003</v>
      </c>
      <c r="Q13" s="6">
        <f t="shared" si="6"/>
        <v>-63.038796523393479</v>
      </c>
      <c r="R13" s="2" t="s">
        <v>58</v>
      </c>
    </row>
    <row r="14" spans="1:18" x14ac:dyDescent="0.3">
      <c r="C14">
        <f>C10*$L10</f>
        <v>4.0075444252795451E-3</v>
      </c>
      <c r="D14">
        <f t="shared" ref="D14:F16" si="7">D10*$L10</f>
        <v>4.0075444252795451E-3</v>
      </c>
      <c r="E14">
        <f t="shared" si="7"/>
        <v>-4.0075444252795451E-3</v>
      </c>
      <c r="F14">
        <f t="shared" si="7"/>
        <v>-4.0075444252795451E-3</v>
      </c>
      <c r="M14" s="6">
        <f>M13/4</f>
        <v>241.91501666845392</v>
      </c>
      <c r="N14" s="6">
        <f t="shared" ref="N14:Q14" si="8">N13/4</f>
        <v>-178.66610491918132</v>
      </c>
      <c r="O14" s="6">
        <f t="shared" si="8"/>
        <v>81.481819389700817</v>
      </c>
      <c r="P14" s="6">
        <f t="shared" si="8"/>
        <v>-128.97103200812501</v>
      </c>
      <c r="Q14" s="6">
        <f t="shared" si="8"/>
        <v>-15.75969913084837</v>
      </c>
      <c r="R14" s="2" t="s">
        <v>59</v>
      </c>
    </row>
    <row r="15" spans="1:18" x14ac:dyDescent="0.3">
      <c r="C15">
        <f t="shared" ref="C15:C16" si="9">C11*$L11</f>
        <v>2088.4535426848647</v>
      </c>
      <c r="D15">
        <f t="shared" si="7"/>
        <v>-2088.4535426848647</v>
      </c>
      <c r="E15">
        <f t="shared" si="7"/>
        <v>2088.4535426848647</v>
      </c>
      <c r="F15">
        <f>F11*$L11</f>
        <v>-2088.4535426848647</v>
      </c>
      <c r="M15" s="1">
        <f>M9^2+M10^2+M11^2+M12^2</f>
        <v>919735.34945656115</v>
      </c>
      <c r="N15" s="1">
        <f t="shared" ref="N15:Q15" si="10">N9^2+N10^2+N11^2+N12^2</f>
        <v>497276.44628781109</v>
      </c>
      <c r="O15" s="1">
        <f t="shared" si="10"/>
        <v>108725.9396627105</v>
      </c>
      <c r="P15" s="1">
        <f t="shared" si="10"/>
        <v>276171.48477016273</v>
      </c>
      <c r="Q15" s="1">
        <f t="shared" si="10"/>
        <v>3406.0195335368285</v>
      </c>
      <c r="R15" s="2" t="s">
        <v>60</v>
      </c>
    </row>
    <row r="16" spans="1:18" x14ac:dyDescent="0.3">
      <c r="C16">
        <f t="shared" si="9"/>
        <v>3.9215219497050688E-3</v>
      </c>
      <c r="D16">
        <f t="shared" si="7"/>
        <v>3.9215219497050688E-3</v>
      </c>
      <c r="E16">
        <f t="shared" si="7"/>
        <v>3.9215219497050688E-3</v>
      </c>
      <c r="F16">
        <f t="shared" si="7"/>
        <v>3.9215219497050688E-3</v>
      </c>
    </row>
    <row r="17" spans="2:9" x14ac:dyDescent="0.3">
      <c r="B17" s="2" t="s">
        <v>56</v>
      </c>
      <c r="C17" s="1">
        <f>SUM(C13:C16)</f>
        <v>2208.1697093993475</v>
      </c>
      <c r="D17" s="1">
        <f t="shared" ref="D17:E17" si="11">SUM(D13:D16)</f>
        <v>-2208.153851266597</v>
      </c>
      <c r="E17" s="1">
        <f t="shared" si="11"/>
        <v>1968.7452190142815</v>
      </c>
      <c r="F17" s="1">
        <f>SUM(F13:F16)</f>
        <v>-1968.7453910592326</v>
      </c>
    </row>
    <row r="18" spans="2:9" x14ac:dyDescent="0.3">
      <c r="B18" s="2" t="s">
        <v>57</v>
      </c>
      <c r="C18" s="1">
        <f>C17/4</f>
        <v>552.04242734983688</v>
      </c>
      <c r="D18" s="1">
        <f t="shared" ref="D18:F18" si="12">D17/4</f>
        <v>-552.03846281664926</v>
      </c>
      <c r="E18" s="1">
        <f t="shared" si="12"/>
        <v>492.18630475357037</v>
      </c>
      <c r="F18" s="1">
        <f t="shared" si="12"/>
        <v>-492.18634776480815</v>
      </c>
    </row>
    <row r="20" spans="2:9" x14ac:dyDescent="0.3">
      <c r="B20" s="7" t="s">
        <v>63</v>
      </c>
      <c r="D20" s="1">
        <f>4*5*D18^2</f>
        <v>6094929.2885793801</v>
      </c>
      <c r="E20" s="1">
        <f t="shared" ref="E20" si="13">4*5*E18^2</f>
        <v>4844947.1717394888</v>
      </c>
      <c r="F20" s="1">
        <f>4*5*F18^2</f>
        <v>4844948.018521213</v>
      </c>
      <c r="H20" s="2" t="s">
        <v>64</v>
      </c>
      <c r="I20" s="1">
        <f>SUM(M15:Q15)</f>
        <v>1805315.2397107824</v>
      </c>
    </row>
    <row r="21" spans="2:9" x14ac:dyDescent="0.3">
      <c r="B21" s="2" t="s">
        <v>61</v>
      </c>
      <c r="C21" s="1">
        <f>SUM(D20:F20)+I20</f>
        <v>17590139.718550865</v>
      </c>
    </row>
    <row r="22" spans="2:9" x14ac:dyDescent="0.3">
      <c r="B22" s="3" t="s">
        <v>62</v>
      </c>
      <c r="D22" s="8">
        <f>D20/$C21</f>
        <v>0.34649692305465674</v>
      </c>
      <c r="E22" s="8">
        <f t="shared" ref="E22:F22" si="14">E20/$C21</f>
        <v>0.27543540013101342</v>
      </c>
      <c r="F22" s="8">
        <f t="shared" si="14"/>
        <v>0.27543544827058125</v>
      </c>
      <c r="I22" s="8">
        <f>I20/$C21</f>
        <v>0.10263222854374862</v>
      </c>
    </row>
    <row r="27" spans="2:9" x14ac:dyDescent="0.3">
      <c r="C27" t="s">
        <v>65</v>
      </c>
      <c r="D27" t="s">
        <v>66</v>
      </c>
      <c r="E27" t="s">
        <v>67</v>
      </c>
      <c r="F27" t="s">
        <v>50</v>
      </c>
    </row>
    <row r="28" spans="2:9" x14ac:dyDescent="0.3">
      <c r="C28">
        <v>1</v>
      </c>
      <c r="D28">
        <f>(C28-0.5)/$C$47</f>
        <v>2.5000000000000001E-2</v>
      </c>
      <c r="E28">
        <f>_xlfn.NORM.S.INV(D28)</f>
        <v>-1.9599639845400538</v>
      </c>
      <c r="F28">
        <v>-705.11361529538476</v>
      </c>
    </row>
    <row r="29" spans="2:9" x14ac:dyDescent="0.3">
      <c r="C29">
        <f>C28+1</f>
        <v>2</v>
      </c>
      <c r="D29">
        <f t="shared" ref="D29:D47" si="15">(C29-0.5)/$C$47</f>
        <v>7.4999999999999997E-2</v>
      </c>
      <c r="E29">
        <f t="shared" ref="E29:E47" si="16">_xlfn.NORM.S.INV(D29)</f>
        <v>-1.4395314709384572</v>
      </c>
      <c r="F29">
        <v>-525.43342438742866</v>
      </c>
    </row>
    <row r="30" spans="2:9" x14ac:dyDescent="0.3">
      <c r="C30">
        <f t="shared" ref="C30:C47" si="17">C29+1</f>
        <v>3</v>
      </c>
      <c r="D30">
        <f t="shared" si="15"/>
        <v>0.125</v>
      </c>
      <c r="E30">
        <f t="shared" si="16"/>
        <v>-1.1503493803760083</v>
      </c>
      <c r="F30">
        <v>-58.156504545069311</v>
      </c>
    </row>
    <row r="31" spans="2:9" x14ac:dyDescent="0.3">
      <c r="C31">
        <f t="shared" si="17"/>
        <v>4</v>
      </c>
      <c r="D31">
        <f t="shared" si="15"/>
        <v>0.17499999999999999</v>
      </c>
      <c r="E31">
        <f t="shared" si="16"/>
        <v>-0.93458929107347943</v>
      </c>
      <c r="F31">
        <v>-9.5517439460226541</v>
      </c>
    </row>
    <row r="32" spans="2:9" x14ac:dyDescent="0.3">
      <c r="C32">
        <f t="shared" si="17"/>
        <v>5</v>
      </c>
      <c r="D32">
        <f t="shared" si="15"/>
        <v>0.22500000000000001</v>
      </c>
      <c r="E32">
        <f t="shared" si="16"/>
        <v>-0.75541502636046909</v>
      </c>
      <c r="F32">
        <v>-4.8826747343931487</v>
      </c>
    </row>
    <row r="33" spans="3:6" x14ac:dyDescent="0.3">
      <c r="C33">
        <f t="shared" si="17"/>
        <v>6</v>
      </c>
      <c r="D33">
        <f t="shared" si="15"/>
        <v>0.27500000000000002</v>
      </c>
      <c r="E33">
        <f t="shared" si="16"/>
        <v>-0.59776012604247841</v>
      </c>
      <c r="F33">
        <v>-3.7873336909578939</v>
      </c>
    </row>
    <row r="34" spans="3:6" x14ac:dyDescent="0.3">
      <c r="C34">
        <f t="shared" si="17"/>
        <v>7</v>
      </c>
      <c r="D34">
        <f t="shared" si="15"/>
        <v>0.32500000000000001</v>
      </c>
      <c r="E34">
        <f t="shared" si="16"/>
        <v>-0.45376219016987951</v>
      </c>
      <c r="F34">
        <v>-4.4702664434263491E-4</v>
      </c>
    </row>
    <row r="35" spans="3:6" x14ac:dyDescent="0.3">
      <c r="C35">
        <f t="shared" si="17"/>
        <v>8</v>
      </c>
      <c r="D35">
        <f t="shared" si="15"/>
        <v>0.375</v>
      </c>
      <c r="E35">
        <f t="shared" si="16"/>
        <v>-0.3186393639643752</v>
      </c>
      <c r="F35">
        <v>-4.2992228446297933E-4</v>
      </c>
    </row>
    <row r="36" spans="3:6" x14ac:dyDescent="0.3">
      <c r="C36">
        <f t="shared" si="17"/>
        <v>9</v>
      </c>
      <c r="D36">
        <f t="shared" si="15"/>
        <v>0.42499999999999999</v>
      </c>
      <c r="E36">
        <f t="shared" si="16"/>
        <v>-0.18911842627279254</v>
      </c>
      <c r="F36">
        <v>-3.7371744289339424E-4</v>
      </c>
    </row>
    <row r="37" spans="3:6" x14ac:dyDescent="0.3">
      <c r="C37">
        <f t="shared" si="17"/>
        <v>10</v>
      </c>
      <c r="D37">
        <f t="shared" si="15"/>
        <v>0.47499999999999998</v>
      </c>
      <c r="E37">
        <f t="shared" si="16"/>
        <v>-6.2706777943213846E-2</v>
      </c>
      <c r="F37">
        <v>-2.6743799325014504E-4</v>
      </c>
    </row>
    <row r="38" spans="3:6" x14ac:dyDescent="0.3">
      <c r="C38">
        <f t="shared" si="17"/>
        <v>11</v>
      </c>
      <c r="D38">
        <f t="shared" si="15"/>
        <v>0.52500000000000002</v>
      </c>
      <c r="E38">
        <f t="shared" si="16"/>
        <v>6.2706777943213846E-2</v>
      </c>
      <c r="F38">
        <v>-5.7281374051549455E-6</v>
      </c>
    </row>
    <row r="39" spans="3:6" x14ac:dyDescent="0.3">
      <c r="C39">
        <f t="shared" si="17"/>
        <v>12</v>
      </c>
      <c r="D39">
        <f t="shared" si="15"/>
        <v>0.57499999999999996</v>
      </c>
      <c r="E39">
        <f t="shared" si="16"/>
        <v>0.18911842627279243</v>
      </c>
      <c r="F39">
        <v>1.6869743547060292E-4</v>
      </c>
    </row>
    <row r="40" spans="3:6" x14ac:dyDescent="0.3">
      <c r="C40">
        <f t="shared" si="17"/>
        <v>13</v>
      </c>
      <c r="D40">
        <f t="shared" si="15"/>
        <v>0.625</v>
      </c>
      <c r="E40">
        <f t="shared" si="16"/>
        <v>0.3186393639643752</v>
      </c>
      <c r="F40">
        <v>2.0151175122632824E-4</v>
      </c>
    </row>
    <row r="41" spans="3:6" x14ac:dyDescent="0.3">
      <c r="C41">
        <f t="shared" si="17"/>
        <v>14</v>
      </c>
      <c r="D41">
        <f t="shared" si="15"/>
        <v>0.67500000000000004</v>
      </c>
      <c r="E41">
        <f t="shared" si="16"/>
        <v>0.45376219016987968</v>
      </c>
      <c r="F41">
        <v>2.1405863350979978E-4</v>
      </c>
    </row>
    <row r="42" spans="3:6" x14ac:dyDescent="0.3">
      <c r="C42">
        <f t="shared" si="17"/>
        <v>15</v>
      </c>
      <c r="D42">
        <f t="shared" si="15"/>
        <v>0.72499999999999998</v>
      </c>
      <c r="E42">
        <f t="shared" si="16"/>
        <v>0.59776012604247841</v>
      </c>
      <c r="F42">
        <v>3.4425545089584661E-4</v>
      </c>
    </row>
    <row r="43" spans="3:6" x14ac:dyDescent="0.3">
      <c r="C43">
        <f t="shared" si="17"/>
        <v>16</v>
      </c>
      <c r="D43">
        <f t="shared" si="15"/>
        <v>0.77500000000000002</v>
      </c>
      <c r="E43">
        <f t="shared" si="16"/>
        <v>0.75541502636046909</v>
      </c>
      <c r="F43">
        <v>5.953092312517283E-4</v>
      </c>
    </row>
    <row r="44" spans="3:6" x14ac:dyDescent="0.3">
      <c r="C44">
        <f t="shared" si="17"/>
        <v>17</v>
      </c>
      <c r="D44">
        <f t="shared" si="15"/>
        <v>0.82499999999999996</v>
      </c>
      <c r="E44">
        <f t="shared" si="16"/>
        <v>0.9345892910734801</v>
      </c>
      <c r="F44">
        <v>8.6718148610087997</v>
      </c>
    </row>
    <row r="45" spans="3:6" x14ac:dyDescent="0.3">
      <c r="C45">
        <f t="shared" si="17"/>
        <v>18</v>
      </c>
      <c r="D45">
        <f t="shared" si="15"/>
        <v>0.875</v>
      </c>
      <c r="E45">
        <f t="shared" si="16"/>
        <v>1.1503493803760083</v>
      </c>
      <c r="F45">
        <v>9.5499375103648418</v>
      </c>
    </row>
    <row r="46" spans="3:6" x14ac:dyDescent="0.3">
      <c r="C46">
        <f t="shared" si="17"/>
        <v>19</v>
      </c>
      <c r="D46">
        <f t="shared" si="15"/>
        <v>0.92500000000000004</v>
      </c>
      <c r="E46">
        <f t="shared" si="16"/>
        <v>1.4395314709384563</v>
      </c>
      <c r="F46">
        <v>329.71441546614733</v>
      </c>
    </row>
    <row r="47" spans="3:6" x14ac:dyDescent="0.3">
      <c r="C47">
        <f t="shared" si="17"/>
        <v>20</v>
      </c>
      <c r="D47">
        <f t="shared" si="15"/>
        <v>0.97499999999999998</v>
      </c>
      <c r="E47">
        <f t="shared" si="16"/>
        <v>1.9599639845400536</v>
      </c>
      <c r="F47">
        <v>958.98912876173563</v>
      </c>
    </row>
    <row r="50" spans="3:4" x14ac:dyDescent="0.3">
      <c r="C50" t="s">
        <v>49</v>
      </c>
      <c r="D50" t="s">
        <v>50</v>
      </c>
    </row>
    <row r="51" spans="3:4" x14ac:dyDescent="0.3">
      <c r="C51">
        <v>119.70823764810764</v>
      </c>
      <c r="D51">
        <v>8.6718148610087979</v>
      </c>
    </row>
    <row r="52" spans="3:4" x14ac:dyDescent="0.3">
      <c r="C52">
        <v>119.70823764810764</v>
      </c>
      <c r="D52">
        <v>-9.5517439460226541</v>
      </c>
    </row>
    <row r="53" spans="3:4" x14ac:dyDescent="0.3">
      <c r="C53">
        <v>119.70823764810764</v>
      </c>
      <c r="D53">
        <v>-3.7873336909578939</v>
      </c>
    </row>
    <row r="54" spans="3:4" x14ac:dyDescent="0.3">
      <c r="C54">
        <v>119.70823764810764</v>
      </c>
      <c r="D54">
        <v>9.5499375103648418</v>
      </c>
    </row>
    <row r="55" spans="3:4" x14ac:dyDescent="0.3">
      <c r="C55">
        <v>119.70823764810764</v>
      </c>
      <c r="D55">
        <v>-4.8826747343931487</v>
      </c>
    </row>
    <row r="56" spans="3:4" x14ac:dyDescent="0.3">
      <c r="C56">
        <v>4.0075444252795451E-3</v>
      </c>
      <c r="D56">
        <v>-4.4702664434263491E-4</v>
      </c>
    </row>
    <row r="57" spans="3:4" x14ac:dyDescent="0.3">
      <c r="C57">
        <v>4.0075444252795451E-3</v>
      </c>
      <c r="D57">
        <v>3.4425545089584661E-4</v>
      </c>
    </row>
    <row r="58" spans="3:4" x14ac:dyDescent="0.3">
      <c r="C58">
        <v>4.0075444252795451E-3</v>
      </c>
      <c r="D58">
        <v>2.0151175122632824E-4</v>
      </c>
    </row>
    <row r="59" spans="3:4" x14ac:dyDescent="0.3">
      <c r="C59">
        <v>4.0075444252795451E-3</v>
      </c>
      <c r="D59">
        <v>-2.6743799325014504E-4</v>
      </c>
    </row>
    <row r="60" spans="3:4" x14ac:dyDescent="0.3">
      <c r="C60">
        <v>4.0075444252795451E-3</v>
      </c>
      <c r="D60">
        <v>1.6869743547060292E-4</v>
      </c>
    </row>
    <row r="61" spans="3:4" x14ac:dyDescent="0.3">
      <c r="C61">
        <v>2088.4535426848647</v>
      </c>
      <c r="D61">
        <v>958.98912876173563</v>
      </c>
    </row>
    <row r="62" spans="3:4" x14ac:dyDescent="0.3">
      <c r="C62">
        <v>2088.4535426848647</v>
      </c>
      <c r="D62">
        <v>-705.11361529538476</v>
      </c>
    </row>
    <row r="63" spans="3:4" x14ac:dyDescent="0.3">
      <c r="C63">
        <v>2088.4535426848647</v>
      </c>
      <c r="D63">
        <v>329.71441546614733</v>
      </c>
    </row>
    <row r="64" spans="3:4" x14ac:dyDescent="0.3">
      <c r="C64">
        <v>2088.4535426848647</v>
      </c>
      <c r="D64">
        <v>-525.43342438742866</v>
      </c>
    </row>
    <row r="65" spans="3:4" x14ac:dyDescent="0.3">
      <c r="C65">
        <v>2088.4535426848647</v>
      </c>
      <c r="D65">
        <v>-58.156504545069311</v>
      </c>
    </row>
    <row r="66" spans="3:4" x14ac:dyDescent="0.3">
      <c r="C66">
        <v>3.9215219497050688E-3</v>
      </c>
      <c r="D66">
        <v>-4.2992228446297933E-4</v>
      </c>
    </row>
    <row r="67" spans="3:4" x14ac:dyDescent="0.3">
      <c r="C67">
        <v>3.9215219497050688E-3</v>
      </c>
      <c r="D67">
        <v>5.953092312517283E-4</v>
      </c>
    </row>
    <row r="68" spans="3:4" x14ac:dyDescent="0.3">
      <c r="C68">
        <v>3.9215219497050688E-3</v>
      </c>
      <c r="D68">
        <v>-5.7281374051549455E-6</v>
      </c>
    </row>
    <row r="69" spans="3:4" x14ac:dyDescent="0.3">
      <c r="C69">
        <v>3.9215219497050688E-3</v>
      </c>
      <c r="D69">
        <v>-3.7371744289339424E-4</v>
      </c>
    </row>
    <row r="70" spans="3:4" x14ac:dyDescent="0.3">
      <c r="C70">
        <v>3.9215219497050688E-3</v>
      </c>
      <c r="D70">
        <v>2.1405863350979978E-4</v>
      </c>
    </row>
  </sheetData>
  <sortState ref="F28:F47">
    <sortCondition ref="F28:F47"/>
  </sortState>
  <mergeCells count="5">
    <mergeCell ref="C1:L1"/>
    <mergeCell ref="C2:G2"/>
    <mergeCell ref="H2:L2"/>
    <mergeCell ref="A4:A5"/>
    <mergeCell ref="M7:Q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0"/>
  <sheetViews>
    <sheetView topLeftCell="A7" zoomScale="85" zoomScaleNormal="85" workbookViewId="0">
      <selection activeCell="I22" sqref="I22"/>
    </sheetView>
  </sheetViews>
  <sheetFormatPr defaultRowHeight="14.4" x14ac:dyDescent="0.3"/>
  <sheetData>
    <row r="1" spans="1:25" x14ac:dyDescent="0.3">
      <c r="C1" s="10" t="s">
        <v>74</v>
      </c>
      <c r="D1" s="10"/>
      <c r="E1" s="10"/>
      <c r="F1" s="10"/>
      <c r="G1" s="10"/>
      <c r="H1" s="10"/>
      <c r="I1" s="10"/>
      <c r="J1" s="10"/>
      <c r="K1" s="10"/>
      <c r="L1" s="10"/>
    </row>
    <row r="2" spans="1:25" x14ac:dyDescent="0.3">
      <c r="C2" s="11" t="s">
        <v>75</v>
      </c>
      <c r="D2" s="11"/>
      <c r="E2" s="11"/>
      <c r="F2" s="11"/>
      <c r="G2" s="11"/>
      <c r="H2" s="10" t="s">
        <v>76</v>
      </c>
      <c r="I2" s="10"/>
      <c r="J2" s="10"/>
      <c r="K2" s="10"/>
      <c r="L2" s="10"/>
    </row>
    <row r="3" spans="1:25" x14ac:dyDescent="0.3"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1</v>
      </c>
      <c r="I3" s="1">
        <v>2</v>
      </c>
      <c r="J3" s="1">
        <v>3</v>
      </c>
      <c r="K3" s="1">
        <v>4</v>
      </c>
      <c r="L3" s="1">
        <v>5</v>
      </c>
    </row>
    <row r="4" spans="1:25" x14ac:dyDescent="0.3">
      <c r="A4" s="12" t="s">
        <v>0</v>
      </c>
      <c r="B4" s="1" t="s">
        <v>70</v>
      </c>
      <c r="C4" s="1">
        <v>128.38005250911644</v>
      </c>
      <c r="D4" s="1">
        <v>110.15649370208499</v>
      </c>
      <c r="E4" s="1">
        <v>115.92090395714975</v>
      </c>
      <c r="F4" s="1">
        <v>129.25817515847248</v>
      </c>
      <c r="G4" s="1">
        <v>114.82556291371449</v>
      </c>
      <c r="H4" s="1">
        <v>3.5605177809369102E-3</v>
      </c>
      <c r="I4" s="1">
        <v>4.3517998761753917E-3</v>
      </c>
      <c r="J4" s="1">
        <v>4.2090561765058734E-3</v>
      </c>
      <c r="K4">
        <v>3.7401064320294001E-3</v>
      </c>
      <c r="L4" s="1">
        <v>4.176241860750148E-3</v>
      </c>
    </row>
    <row r="5" spans="1:25" x14ac:dyDescent="0.3">
      <c r="A5" s="12"/>
      <c r="B5" s="1" t="s">
        <v>71</v>
      </c>
      <c r="C5" s="1">
        <v>3047.4426714466003</v>
      </c>
      <c r="D5" s="1">
        <v>1383.33992738948</v>
      </c>
      <c r="E5" s="1">
        <v>2418.167958151012</v>
      </c>
      <c r="F5" s="1">
        <v>1563.0201182974361</v>
      </c>
      <c r="G5" s="1">
        <v>2030.2970381397954</v>
      </c>
      <c r="H5" s="1">
        <v>3.4915996652420895E-3</v>
      </c>
      <c r="I5" s="1">
        <v>4.5168311809567971E-3</v>
      </c>
      <c r="J5" s="1">
        <v>3.9157938122999138E-3</v>
      </c>
      <c r="K5" s="1">
        <v>3.5478045068116745E-3</v>
      </c>
      <c r="L5" s="1">
        <v>4.1355805832148686E-3</v>
      </c>
    </row>
    <row r="7" spans="1:25" x14ac:dyDescent="0.3">
      <c r="M7" s="10" t="s">
        <v>50</v>
      </c>
      <c r="N7" s="10"/>
      <c r="O7" s="10"/>
      <c r="P7" s="10"/>
      <c r="Q7" s="10"/>
    </row>
    <row r="8" spans="1:25" x14ac:dyDescent="0.3">
      <c r="C8" s="2" t="s">
        <v>34</v>
      </c>
      <c r="D8" s="2" t="s">
        <v>35</v>
      </c>
      <c r="E8" s="2" t="s">
        <v>36</v>
      </c>
      <c r="F8" s="2" t="s">
        <v>37</v>
      </c>
      <c r="G8" s="3" t="s">
        <v>44</v>
      </c>
      <c r="H8" s="3" t="s">
        <v>45</v>
      </c>
      <c r="I8" s="3" t="s">
        <v>46</v>
      </c>
      <c r="J8" s="3" t="s">
        <v>47</v>
      </c>
      <c r="K8" s="3" t="s">
        <v>48</v>
      </c>
      <c r="L8" s="4" t="s">
        <v>49</v>
      </c>
      <c r="M8" s="3" t="s">
        <v>51</v>
      </c>
      <c r="N8" s="3" t="s">
        <v>52</v>
      </c>
      <c r="O8" s="3" t="s">
        <v>53</v>
      </c>
      <c r="P8" s="3" t="s">
        <v>54</v>
      </c>
      <c r="Q8" s="3" t="s">
        <v>55</v>
      </c>
      <c r="U8" s="1">
        <v>128.38005250911644</v>
      </c>
      <c r="V8" s="1">
        <v>110.15649370208499</v>
      </c>
      <c r="W8" s="1">
        <v>115.92090395714975</v>
      </c>
      <c r="X8" s="1">
        <v>129.25817515847248</v>
      </c>
      <c r="Y8" s="1">
        <v>114.82556291371449</v>
      </c>
    </row>
    <row r="9" spans="1:25" x14ac:dyDescent="0.3">
      <c r="C9" s="1">
        <v>1</v>
      </c>
      <c r="D9" s="1">
        <v>-1</v>
      </c>
      <c r="E9" s="1">
        <v>-1</v>
      </c>
      <c r="F9" s="1">
        <f>D9*E9</f>
        <v>1</v>
      </c>
      <c r="G9" s="1">
        <f>LOG10(U8)</f>
        <v>2.1084975489804045</v>
      </c>
      <c r="H9" s="1">
        <f t="shared" ref="H9:K12" si="0">LOG10(V8)</f>
        <v>2.0420101038095875</v>
      </c>
      <c r="I9" s="1">
        <f t="shared" si="0"/>
        <v>2.0641617591269492</v>
      </c>
      <c r="J9" s="1">
        <f t="shared" si="0"/>
        <v>2.111458020345744</v>
      </c>
      <c r="K9" s="1">
        <f t="shared" si="0"/>
        <v>2.0600385831534993</v>
      </c>
      <c r="L9" s="5">
        <f>SUM(G9:K9)/5</f>
        <v>2.077233203083237</v>
      </c>
      <c r="M9" s="1">
        <f>G9-$L9</f>
        <v>3.1264345897167534E-2</v>
      </c>
      <c r="N9" s="1">
        <f>H9-$L9</f>
        <v>-3.5223099273649527E-2</v>
      </c>
      <c r="O9" s="1">
        <f t="shared" ref="O9:Q12" si="1">I9-$L9</f>
        <v>-1.3071443956287787E-2</v>
      </c>
      <c r="P9" s="1">
        <f t="shared" si="1"/>
        <v>3.4224817262507035E-2</v>
      </c>
      <c r="Q9" s="1">
        <f t="shared" si="1"/>
        <v>-1.7194619929737698E-2</v>
      </c>
      <c r="U9" s="1">
        <v>3.5605177809369102E-3</v>
      </c>
      <c r="V9" s="1">
        <v>4.3517998761753917E-3</v>
      </c>
      <c r="W9" s="1">
        <v>4.2090561765058734E-3</v>
      </c>
      <c r="X9">
        <v>3.7401064320294001E-3</v>
      </c>
      <c r="Y9" s="1">
        <v>4.176241860750148E-3</v>
      </c>
    </row>
    <row r="10" spans="1:25" x14ac:dyDescent="0.3">
      <c r="C10" s="1">
        <v>1</v>
      </c>
      <c r="D10" s="1">
        <v>1</v>
      </c>
      <c r="E10" s="1">
        <v>-1</v>
      </c>
      <c r="F10" s="1">
        <f t="shared" ref="F10:F12" si="2">D10*E10</f>
        <v>-1</v>
      </c>
      <c r="G10" s="1">
        <f t="shared" ref="G10:G12" si="3">LOG10(U9)</f>
        <v>-2.4484868410573615</v>
      </c>
      <c r="H10" s="1">
        <f t="shared" si="0"/>
        <v>-2.3613310845118747</v>
      </c>
      <c r="I10" s="1">
        <f t="shared" si="0"/>
        <v>-2.3758152778671584</v>
      </c>
      <c r="J10" s="1">
        <f t="shared" si="0"/>
        <v>-2.4271160389264237</v>
      </c>
      <c r="K10" s="1">
        <f t="shared" si="0"/>
        <v>-2.379214357767399</v>
      </c>
      <c r="L10" s="5">
        <f>SUM(G10:K10)/5</f>
        <v>-2.3983927200260431</v>
      </c>
      <c r="M10" s="1">
        <f>G10-$L10</f>
        <v>-5.0094121031318384E-2</v>
      </c>
      <c r="N10" s="1">
        <f t="shared" ref="N10:N12" si="4">H10-$L10</f>
        <v>3.7061635514168412E-2</v>
      </c>
      <c r="O10" s="1">
        <f t="shared" si="1"/>
        <v>2.2577442158884686E-2</v>
      </c>
      <c r="P10" s="1">
        <f t="shared" si="1"/>
        <v>-2.8723318900380601E-2</v>
      </c>
      <c r="Q10" s="1">
        <f t="shared" si="1"/>
        <v>1.917836225864411E-2</v>
      </c>
      <c r="U10" s="1">
        <v>3047.4426714466003</v>
      </c>
      <c r="V10" s="1">
        <v>1383.33992738948</v>
      </c>
      <c r="W10" s="1">
        <v>2418.167958151012</v>
      </c>
      <c r="X10" s="1">
        <v>1563.0201182974361</v>
      </c>
      <c r="Y10" s="1">
        <v>2030.2970381397954</v>
      </c>
    </row>
    <row r="11" spans="1:25" x14ac:dyDescent="0.3">
      <c r="C11" s="1">
        <v>1</v>
      </c>
      <c r="D11" s="1">
        <v>-1</v>
      </c>
      <c r="E11" s="1">
        <v>1</v>
      </c>
      <c r="F11" s="1">
        <f t="shared" si="2"/>
        <v>-1</v>
      </c>
      <c r="G11" s="1">
        <f t="shared" si="3"/>
        <v>3.4839355444106554</v>
      </c>
      <c r="H11" s="1">
        <f t="shared" si="0"/>
        <v>3.1409289121770367</v>
      </c>
      <c r="I11" s="1">
        <f t="shared" si="0"/>
        <v>3.3834864622670664</v>
      </c>
      <c r="J11" s="1">
        <f t="shared" si="0"/>
        <v>3.1939645680443509</v>
      </c>
      <c r="K11" s="1">
        <f t="shared" si="0"/>
        <v>3.3075595810599561</v>
      </c>
      <c r="L11" s="5">
        <f t="shared" ref="L11:L12" si="5">SUM(G11:K11)/5</f>
        <v>3.3019750135918131</v>
      </c>
      <c r="M11" s="1">
        <f t="shared" ref="M11:M12" si="6">G11-$L11</f>
        <v>0.18196053081884234</v>
      </c>
      <c r="N11" s="1">
        <f t="shared" si="4"/>
        <v>-0.16104610141477638</v>
      </c>
      <c r="O11" s="1">
        <f t="shared" si="1"/>
        <v>8.1511448675253284E-2</v>
      </c>
      <c r="P11" s="1">
        <f t="shared" si="1"/>
        <v>-0.1080104455474622</v>
      </c>
      <c r="Q11" s="1">
        <f t="shared" si="1"/>
        <v>5.5845674681429536E-3</v>
      </c>
      <c r="U11" s="1">
        <v>3.4915996652420895E-3</v>
      </c>
      <c r="V11" s="1">
        <v>4.5168311809567971E-3</v>
      </c>
      <c r="W11" s="1">
        <v>3.9157938122999138E-3</v>
      </c>
      <c r="X11" s="1">
        <v>3.5478045068116745E-3</v>
      </c>
      <c r="Y11" s="1">
        <v>4.1355805832148686E-3</v>
      </c>
    </row>
    <row r="12" spans="1:25" x14ac:dyDescent="0.3">
      <c r="C12" s="1">
        <v>1</v>
      </c>
      <c r="D12" s="1">
        <v>1</v>
      </c>
      <c r="E12" s="1">
        <v>1</v>
      </c>
      <c r="F12" s="1">
        <f t="shared" si="2"/>
        <v>1</v>
      </c>
      <c r="G12" s="1">
        <f t="shared" si="3"/>
        <v>-2.4569755568173184</v>
      </c>
      <c r="H12" s="1">
        <f t="shared" si="0"/>
        <v>-2.3451661411297771</v>
      </c>
      <c r="I12" s="1">
        <f t="shared" si="0"/>
        <v>-2.4071801842176965</v>
      </c>
      <c r="J12" s="1">
        <f t="shared" si="0"/>
        <v>-2.4500403189282607</v>
      </c>
      <c r="K12" s="1">
        <f t="shared" si="0"/>
        <v>-2.3834635123782411</v>
      </c>
      <c r="L12" s="5">
        <f t="shared" si="5"/>
        <v>-2.4085651426942589</v>
      </c>
      <c r="M12" s="1">
        <f t="shared" si="6"/>
        <v>-4.8410414123059464E-2</v>
      </c>
      <c r="N12" s="1">
        <f t="shared" si="4"/>
        <v>6.3399001564481861E-2</v>
      </c>
      <c r="O12" s="1">
        <f t="shared" si="1"/>
        <v>1.3849584765623923E-3</v>
      </c>
      <c r="P12" s="1">
        <f t="shared" si="1"/>
        <v>-4.1475176234001765E-2</v>
      </c>
      <c r="Q12" s="1">
        <f t="shared" si="1"/>
        <v>2.5101630316017864E-2</v>
      </c>
    </row>
    <row r="13" spans="1:25" x14ac:dyDescent="0.3">
      <c r="C13">
        <f>C9*$L9</f>
        <v>2.077233203083237</v>
      </c>
      <c r="D13">
        <f>D9*$L9</f>
        <v>-2.077233203083237</v>
      </c>
      <c r="E13">
        <f>E9*$L9</f>
        <v>-2.077233203083237</v>
      </c>
      <c r="F13">
        <f t="shared" ref="F13" si="7">F9*$L9</f>
        <v>2.077233203083237</v>
      </c>
      <c r="M13" s="6">
        <f>SUM(M9:M12)</f>
        <v>0.11472034156163202</v>
      </c>
      <c r="N13" s="6">
        <f t="shared" ref="N13:Q13" si="8">SUM(N9:N12)</f>
        <v>-9.5808563609775632E-2</v>
      </c>
      <c r="O13" s="6">
        <f t="shared" si="8"/>
        <v>9.2402405354412576E-2</v>
      </c>
      <c r="P13" s="6">
        <f t="shared" si="8"/>
        <v>-0.14398412341933753</v>
      </c>
      <c r="Q13" s="6">
        <f t="shared" si="8"/>
        <v>3.2669940113067231E-2</v>
      </c>
      <c r="R13" s="2" t="s">
        <v>58</v>
      </c>
    </row>
    <row r="14" spans="1:25" x14ac:dyDescent="0.3">
      <c r="C14">
        <f>C10*$L10</f>
        <v>-2.3983927200260431</v>
      </c>
      <c r="D14">
        <f t="shared" ref="D14:F16" si="9">D10*$L10</f>
        <v>-2.3983927200260431</v>
      </c>
      <c r="E14">
        <f t="shared" si="9"/>
        <v>2.3983927200260431</v>
      </c>
      <c r="F14">
        <f t="shared" si="9"/>
        <v>2.3983927200260431</v>
      </c>
      <c r="M14" s="6">
        <f>M13/4</f>
        <v>2.8680085390408006E-2</v>
      </c>
      <c r="N14" s="6">
        <f t="shared" ref="N14:Q14" si="10">N13/4</f>
        <v>-2.3952140902443908E-2</v>
      </c>
      <c r="O14" s="6">
        <f t="shared" si="10"/>
        <v>2.3100601338603144E-2</v>
      </c>
      <c r="P14" s="6">
        <f t="shared" si="10"/>
        <v>-3.5996030854834382E-2</v>
      </c>
      <c r="Q14" s="6">
        <f t="shared" si="10"/>
        <v>8.1674850282668077E-3</v>
      </c>
      <c r="R14" s="2" t="s">
        <v>59</v>
      </c>
    </row>
    <row r="15" spans="1:25" x14ac:dyDescent="0.3">
      <c r="C15">
        <f t="shared" ref="C15:C16" si="11">C11*$L11</f>
        <v>3.3019750135918131</v>
      </c>
      <c r="D15">
        <f t="shared" si="9"/>
        <v>-3.3019750135918131</v>
      </c>
      <c r="E15">
        <f t="shared" si="9"/>
        <v>3.3019750135918131</v>
      </c>
      <c r="F15">
        <f>F11*$L11</f>
        <v>-3.3019750135918131</v>
      </c>
      <c r="M15" s="1">
        <f>M9^2+M10^2+M11^2+M12^2</f>
        <v>3.8940083257719096E-2</v>
      </c>
      <c r="N15" s="1">
        <f t="shared" ref="N15:Q15" si="12">N9^2+N10^2+N11^2+N12^2</f>
        <v>3.2569511729698054E-2</v>
      </c>
      <c r="O15" s="1">
        <f t="shared" si="12"/>
        <v>7.3266379166604086E-3</v>
      </c>
      <c r="P15" s="1">
        <f t="shared" si="12"/>
        <v>1.5382813756307762E-2</v>
      </c>
      <c r="Q15" s="1">
        <f t="shared" si="12"/>
        <v>1.3247437717801853E-3</v>
      </c>
      <c r="R15" s="2" t="s">
        <v>60</v>
      </c>
    </row>
    <row r="16" spans="1:25" x14ac:dyDescent="0.3">
      <c r="C16">
        <f t="shared" si="11"/>
        <v>-2.4085651426942589</v>
      </c>
      <c r="D16">
        <f t="shared" si="9"/>
        <v>-2.4085651426942589</v>
      </c>
      <c r="E16">
        <f t="shared" si="9"/>
        <v>-2.4085651426942589</v>
      </c>
      <c r="F16">
        <f t="shared" si="9"/>
        <v>-2.4085651426942589</v>
      </c>
    </row>
    <row r="17" spans="2:9" x14ac:dyDescent="0.3">
      <c r="B17" s="2" t="s">
        <v>56</v>
      </c>
      <c r="C17" s="1">
        <f>SUM(C13:C16)</f>
        <v>0.5722503539547481</v>
      </c>
      <c r="D17" s="1">
        <f t="shared" ref="D17:E17" si="13">SUM(D13:D16)</f>
        <v>-10.186166079395353</v>
      </c>
      <c r="E17" s="1">
        <f t="shared" si="13"/>
        <v>1.2145693878403603</v>
      </c>
      <c r="F17" s="1">
        <f>SUM(F13:F16)</f>
        <v>-1.2349142331767915</v>
      </c>
    </row>
    <row r="18" spans="2:9" x14ac:dyDescent="0.3">
      <c r="B18" s="2" t="s">
        <v>57</v>
      </c>
      <c r="C18" s="1">
        <f>C17/4</f>
        <v>0.14306258848868703</v>
      </c>
      <c r="D18" s="1">
        <f t="shared" ref="D18:F18" si="14">D17/4</f>
        <v>-2.5465415198488381</v>
      </c>
      <c r="E18" s="1">
        <f t="shared" si="14"/>
        <v>0.30364234696009007</v>
      </c>
      <c r="F18" s="1">
        <f t="shared" si="14"/>
        <v>-0.30872855829419787</v>
      </c>
    </row>
    <row r="20" spans="2:9" x14ac:dyDescent="0.3">
      <c r="B20" s="7" t="s">
        <v>63</v>
      </c>
      <c r="D20" s="1">
        <f>4*5*D18^2</f>
        <v>129.69747424628059</v>
      </c>
      <c r="E20" s="1">
        <f t="shared" ref="E20" si="15">4*5*E18^2</f>
        <v>1.8439734973486344</v>
      </c>
      <c r="F20" s="1">
        <f>4*5*F18^2</f>
        <v>1.9062664541282786</v>
      </c>
      <c r="H20" s="2" t="s">
        <v>64</v>
      </c>
      <c r="I20" s="1">
        <f>SUM(M15:Q15)</f>
        <v>9.5543790432165515E-2</v>
      </c>
    </row>
    <row r="21" spans="2:9" x14ac:dyDescent="0.3">
      <c r="B21" s="2" t="s">
        <v>61</v>
      </c>
      <c r="C21" s="1">
        <f>SUM(D20:F20)+I20</f>
        <v>133.54325798818968</v>
      </c>
    </row>
    <row r="22" spans="2:9" x14ac:dyDescent="0.3">
      <c r="B22" s="3" t="s">
        <v>62</v>
      </c>
      <c r="D22" s="8">
        <f>D20/$C21</f>
        <v>0.97120196257119018</v>
      </c>
      <c r="E22" s="8">
        <f t="shared" ref="E22:F22" si="16">E20/$C21</f>
        <v>1.3808061336287841E-2</v>
      </c>
      <c r="F22" s="8">
        <f t="shared" si="16"/>
        <v>1.4274524096880018E-2</v>
      </c>
      <c r="I22" s="8">
        <f>I20/$C21</f>
        <v>7.1545199564185583E-4</v>
      </c>
    </row>
    <row r="27" spans="2:9" x14ac:dyDescent="0.3">
      <c r="C27" t="s">
        <v>65</v>
      </c>
      <c r="D27" t="s">
        <v>66</v>
      </c>
      <c r="E27" t="s">
        <v>67</v>
      </c>
      <c r="F27" t="s">
        <v>50</v>
      </c>
    </row>
    <row r="28" spans="2:9" x14ac:dyDescent="0.3">
      <c r="C28">
        <v>1</v>
      </c>
      <c r="D28">
        <f>(C28-0.5)/$C$47</f>
        <v>2.5000000000000001E-2</v>
      </c>
      <c r="E28">
        <f>_xlfn.NORM.S.INV(D28)</f>
        <v>-1.9599639845400538</v>
      </c>
      <c r="F28">
        <v>-0.16104610141477638</v>
      </c>
    </row>
    <row r="29" spans="2:9" x14ac:dyDescent="0.3">
      <c r="C29">
        <f>C28+1</f>
        <v>2</v>
      </c>
      <c r="D29">
        <f t="shared" ref="D29:D47" si="17">(C29-0.5)/$C$47</f>
        <v>7.4999999999999997E-2</v>
      </c>
      <c r="E29">
        <f t="shared" ref="E29:E47" si="18">_xlfn.NORM.S.INV(D29)</f>
        <v>-1.4395314709384572</v>
      </c>
      <c r="F29">
        <v>-0.1080104455474622</v>
      </c>
    </row>
    <row r="30" spans="2:9" x14ac:dyDescent="0.3">
      <c r="C30">
        <f t="shared" ref="C30:C47" si="19">C29+1</f>
        <v>3</v>
      </c>
      <c r="D30">
        <f t="shared" si="17"/>
        <v>0.125</v>
      </c>
      <c r="E30">
        <f t="shared" si="18"/>
        <v>-1.1503493803760083</v>
      </c>
      <c r="F30">
        <v>-5.0094121031318384E-2</v>
      </c>
    </row>
    <row r="31" spans="2:9" x14ac:dyDescent="0.3">
      <c r="C31">
        <f t="shared" si="19"/>
        <v>4</v>
      </c>
      <c r="D31">
        <f t="shared" si="17"/>
        <v>0.17499999999999999</v>
      </c>
      <c r="E31">
        <f t="shared" si="18"/>
        <v>-0.93458929107347943</v>
      </c>
      <c r="F31">
        <v>-4.8410414123059464E-2</v>
      </c>
    </row>
    <row r="32" spans="2:9" x14ac:dyDescent="0.3">
      <c r="C32">
        <f t="shared" si="19"/>
        <v>5</v>
      </c>
      <c r="D32">
        <f t="shared" si="17"/>
        <v>0.22500000000000001</v>
      </c>
      <c r="E32">
        <f t="shared" si="18"/>
        <v>-0.75541502636046909</v>
      </c>
      <c r="F32">
        <v>-4.1475176234001765E-2</v>
      </c>
    </row>
    <row r="33" spans="3:6" x14ac:dyDescent="0.3">
      <c r="C33">
        <f t="shared" si="19"/>
        <v>6</v>
      </c>
      <c r="D33">
        <f t="shared" si="17"/>
        <v>0.27500000000000002</v>
      </c>
      <c r="E33">
        <f t="shared" si="18"/>
        <v>-0.59776012604247841</v>
      </c>
      <c r="F33">
        <v>-3.5223099273649527E-2</v>
      </c>
    </row>
    <row r="34" spans="3:6" x14ac:dyDescent="0.3">
      <c r="C34">
        <f t="shared" si="19"/>
        <v>7</v>
      </c>
      <c r="D34">
        <f t="shared" si="17"/>
        <v>0.32500000000000001</v>
      </c>
      <c r="E34">
        <f t="shared" si="18"/>
        <v>-0.45376219016987951</v>
      </c>
      <c r="F34">
        <v>-2.8723318900380601E-2</v>
      </c>
    </row>
    <row r="35" spans="3:6" x14ac:dyDescent="0.3">
      <c r="C35">
        <f t="shared" si="19"/>
        <v>8</v>
      </c>
      <c r="D35">
        <f t="shared" si="17"/>
        <v>0.375</v>
      </c>
      <c r="E35">
        <f t="shared" si="18"/>
        <v>-0.3186393639643752</v>
      </c>
      <c r="F35">
        <v>-1.7194619929737698E-2</v>
      </c>
    </row>
    <row r="36" spans="3:6" x14ac:dyDescent="0.3">
      <c r="C36">
        <f t="shared" si="19"/>
        <v>9</v>
      </c>
      <c r="D36">
        <f t="shared" si="17"/>
        <v>0.42499999999999999</v>
      </c>
      <c r="E36">
        <f t="shared" si="18"/>
        <v>-0.18911842627279254</v>
      </c>
      <c r="F36">
        <v>-1.3071443956287787E-2</v>
      </c>
    </row>
    <row r="37" spans="3:6" x14ac:dyDescent="0.3">
      <c r="C37">
        <f t="shared" si="19"/>
        <v>10</v>
      </c>
      <c r="D37">
        <f t="shared" si="17"/>
        <v>0.47499999999999998</v>
      </c>
      <c r="E37">
        <f t="shared" si="18"/>
        <v>-6.2706777943213846E-2</v>
      </c>
      <c r="F37">
        <v>1.3849584765623923E-3</v>
      </c>
    </row>
    <row r="38" spans="3:6" x14ac:dyDescent="0.3">
      <c r="C38">
        <f t="shared" si="19"/>
        <v>11</v>
      </c>
      <c r="D38">
        <f t="shared" si="17"/>
        <v>0.52500000000000002</v>
      </c>
      <c r="E38">
        <f t="shared" si="18"/>
        <v>6.2706777943213846E-2</v>
      </c>
      <c r="F38">
        <v>5.5845674681429536E-3</v>
      </c>
    </row>
    <row r="39" spans="3:6" x14ac:dyDescent="0.3">
      <c r="C39">
        <f t="shared" si="19"/>
        <v>12</v>
      </c>
      <c r="D39">
        <f t="shared" si="17"/>
        <v>0.57499999999999996</v>
      </c>
      <c r="E39">
        <f t="shared" si="18"/>
        <v>0.18911842627279243</v>
      </c>
      <c r="F39">
        <v>1.917836225864411E-2</v>
      </c>
    </row>
    <row r="40" spans="3:6" x14ac:dyDescent="0.3">
      <c r="C40">
        <f t="shared" si="19"/>
        <v>13</v>
      </c>
      <c r="D40">
        <f t="shared" si="17"/>
        <v>0.625</v>
      </c>
      <c r="E40">
        <f t="shared" si="18"/>
        <v>0.3186393639643752</v>
      </c>
      <c r="F40">
        <v>2.2577442158884686E-2</v>
      </c>
    </row>
    <row r="41" spans="3:6" x14ac:dyDescent="0.3">
      <c r="C41">
        <f t="shared" si="19"/>
        <v>14</v>
      </c>
      <c r="D41">
        <f t="shared" si="17"/>
        <v>0.67500000000000004</v>
      </c>
      <c r="E41">
        <f t="shared" si="18"/>
        <v>0.45376219016987968</v>
      </c>
      <c r="F41">
        <v>2.5101630316017864E-2</v>
      </c>
    </row>
    <row r="42" spans="3:6" x14ac:dyDescent="0.3">
      <c r="C42">
        <f t="shared" si="19"/>
        <v>15</v>
      </c>
      <c r="D42">
        <f t="shared" si="17"/>
        <v>0.72499999999999998</v>
      </c>
      <c r="E42">
        <f t="shared" si="18"/>
        <v>0.59776012604247841</v>
      </c>
      <c r="F42">
        <v>3.1264345897167534E-2</v>
      </c>
    </row>
    <row r="43" spans="3:6" x14ac:dyDescent="0.3">
      <c r="C43">
        <f t="shared" si="19"/>
        <v>16</v>
      </c>
      <c r="D43">
        <f t="shared" si="17"/>
        <v>0.77500000000000002</v>
      </c>
      <c r="E43">
        <f t="shared" si="18"/>
        <v>0.75541502636046909</v>
      </c>
      <c r="F43">
        <v>3.4224817262507035E-2</v>
      </c>
    </row>
    <row r="44" spans="3:6" x14ac:dyDescent="0.3">
      <c r="C44">
        <f t="shared" si="19"/>
        <v>17</v>
      </c>
      <c r="D44">
        <f t="shared" si="17"/>
        <v>0.82499999999999996</v>
      </c>
      <c r="E44">
        <f t="shared" si="18"/>
        <v>0.9345892910734801</v>
      </c>
      <c r="F44">
        <v>3.7061635514168412E-2</v>
      </c>
    </row>
    <row r="45" spans="3:6" x14ac:dyDescent="0.3">
      <c r="C45">
        <f t="shared" si="19"/>
        <v>18</v>
      </c>
      <c r="D45">
        <f t="shared" si="17"/>
        <v>0.875</v>
      </c>
      <c r="E45">
        <f t="shared" si="18"/>
        <v>1.1503493803760083</v>
      </c>
      <c r="F45">
        <v>6.3399001564481861E-2</v>
      </c>
    </row>
    <row r="46" spans="3:6" x14ac:dyDescent="0.3">
      <c r="C46">
        <f t="shared" si="19"/>
        <v>19</v>
      </c>
      <c r="D46">
        <f t="shared" si="17"/>
        <v>0.92500000000000004</v>
      </c>
      <c r="E46">
        <f t="shared" si="18"/>
        <v>1.4395314709384563</v>
      </c>
      <c r="F46">
        <v>8.1511448675253284E-2</v>
      </c>
    </row>
    <row r="47" spans="3:6" x14ac:dyDescent="0.3">
      <c r="C47">
        <f t="shared" si="19"/>
        <v>20</v>
      </c>
      <c r="D47">
        <f t="shared" si="17"/>
        <v>0.97499999999999998</v>
      </c>
      <c r="E47">
        <f t="shared" si="18"/>
        <v>1.9599639845400536</v>
      </c>
      <c r="F47">
        <v>0.18196053081884234</v>
      </c>
    </row>
    <row r="50" spans="3:4" x14ac:dyDescent="0.3">
      <c r="C50" t="s">
        <v>49</v>
      </c>
      <c r="D50" t="s">
        <v>50</v>
      </c>
    </row>
    <row r="51" spans="3:4" x14ac:dyDescent="0.3">
      <c r="C51">
        <v>2.077233203083237</v>
      </c>
      <c r="D51">
        <v>3.1264345897167534E-2</v>
      </c>
    </row>
    <row r="52" spans="3:4" x14ac:dyDescent="0.3">
      <c r="C52">
        <v>2.077233203083237</v>
      </c>
      <c r="D52">
        <v>-3.5223099273649527E-2</v>
      </c>
    </row>
    <row r="53" spans="3:4" x14ac:dyDescent="0.3">
      <c r="C53">
        <v>2.077233203083237</v>
      </c>
      <c r="D53">
        <v>-1.3071443956287787E-2</v>
      </c>
    </row>
    <row r="54" spans="3:4" x14ac:dyDescent="0.3">
      <c r="C54">
        <v>2.077233203083237</v>
      </c>
      <c r="D54">
        <v>3.4224817262507035E-2</v>
      </c>
    </row>
    <row r="55" spans="3:4" x14ac:dyDescent="0.3">
      <c r="C55">
        <v>2.077233203083237</v>
      </c>
      <c r="D55">
        <v>-1.7194619929737698E-2</v>
      </c>
    </row>
    <row r="56" spans="3:4" x14ac:dyDescent="0.3">
      <c r="C56">
        <v>-2.3983927200260431</v>
      </c>
      <c r="D56">
        <v>-5.0094121031318384E-2</v>
      </c>
    </row>
    <row r="57" spans="3:4" x14ac:dyDescent="0.3">
      <c r="C57">
        <v>-2.3983927200260431</v>
      </c>
      <c r="D57">
        <v>3.7061635514168412E-2</v>
      </c>
    </row>
    <row r="58" spans="3:4" x14ac:dyDescent="0.3">
      <c r="C58">
        <v>-2.3983927200260431</v>
      </c>
      <c r="D58">
        <v>2.2577442158884686E-2</v>
      </c>
    </row>
    <row r="59" spans="3:4" x14ac:dyDescent="0.3">
      <c r="C59">
        <v>-2.3983927200260431</v>
      </c>
      <c r="D59">
        <v>-2.8723318900380601E-2</v>
      </c>
    </row>
    <row r="60" spans="3:4" x14ac:dyDescent="0.3">
      <c r="C60">
        <v>-2.3983927200260431</v>
      </c>
      <c r="D60">
        <v>1.917836225864411E-2</v>
      </c>
    </row>
    <row r="61" spans="3:4" x14ac:dyDescent="0.3">
      <c r="C61">
        <v>3.3019750135918131</v>
      </c>
      <c r="D61">
        <v>0.18196053081884234</v>
      </c>
    </row>
    <row r="62" spans="3:4" x14ac:dyDescent="0.3">
      <c r="C62">
        <v>3.3019750135918131</v>
      </c>
      <c r="D62">
        <v>-0.16104610141477638</v>
      </c>
    </row>
    <row r="63" spans="3:4" x14ac:dyDescent="0.3">
      <c r="C63">
        <v>3.3019750135918131</v>
      </c>
      <c r="D63">
        <v>8.1511448675253284E-2</v>
      </c>
    </row>
    <row r="64" spans="3:4" x14ac:dyDescent="0.3">
      <c r="C64">
        <v>3.3019750135918131</v>
      </c>
      <c r="D64">
        <v>-0.1080104455474622</v>
      </c>
    </row>
    <row r="65" spans="3:4" x14ac:dyDescent="0.3">
      <c r="C65">
        <v>3.3019750135918131</v>
      </c>
      <c r="D65">
        <v>5.5845674681429536E-3</v>
      </c>
    </row>
    <row r="66" spans="3:4" x14ac:dyDescent="0.3">
      <c r="C66">
        <v>-2.4085651426942589</v>
      </c>
      <c r="D66">
        <v>-4.8410414123059464E-2</v>
      </c>
    </row>
    <row r="67" spans="3:4" x14ac:dyDescent="0.3">
      <c r="C67">
        <v>-2.4085651426942589</v>
      </c>
      <c r="D67">
        <v>6.3399001564481861E-2</v>
      </c>
    </row>
    <row r="68" spans="3:4" x14ac:dyDescent="0.3">
      <c r="C68">
        <v>-2.4085651426942589</v>
      </c>
      <c r="D68">
        <v>1.3849584765623923E-3</v>
      </c>
    </row>
    <row r="69" spans="3:4" x14ac:dyDescent="0.3">
      <c r="C69">
        <v>-2.4085651426942589</v>
      </c>
      <c r="D69">
        <v>-4.1475176234001765E-2</v>
      </c>
    </row>
    <row r="70" spans="3:4" x14ac:dyDescent="0.3">
      <c r="C70">
        <v>-2.4085651426942589</v>
      </c>
      <c r="D70">
        <v>2.5101630316017864E-2</v>
      </c>
    </row>
  </sheetData>
  <sortState ref="F28:F47">
    <sortCondition ref="F28:F47"/>
  </sortState>
  <mergeCells count="5">
    <mergeCell ref="C1:L1"/>
    <mergeCell ref="C2:G2"/>
    <mergeCell ref="H2:L2"/>
    <mergeCell ref="A4:A5"/>
    <mergeCell ref="M7:Q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k uniform end-to-end delay</vt:lpstr>
      <vt:lpstr>k uniform end-to-end delay (ln)</vt:lpstr>
      <vt:lpstr>k uniform mean packets in queue</vt:lpstr>
      <vt:lpstr>k unif - mean pkt queue (ln)</vt:lpstr>
      <vt:lpstr>k exponential End-to-end delay</vt:lpstr>
      <vt:lpstr>k exp End-to-end del (ln)</vt:lpstr>
      <vt:lpstr>k exponential - mean pkt queue</vt:lpstr>
      <vt:lpstr>k exp - mean pkt qu (ln)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2023-12-18T17:04:27Z</dcterms:modified>
</cp:coreProperties>
</file>