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o/Desktop/Università 👨🏻‍🎓/SMEF 😭/Statistica dei reati economici e finanziari/"/>
    </mc:Choice>
  </mc:AlternateContent>
  <xr:revisionPtr revIDLastSave="0" documentId="13_ncr:1_{8B7B6D60-0684-0447-86CB-827C6288F80D}" xr6:coauthVersionLast="47" xr6:coauthVersionMax="47" xr10:uidLastSave="{00000000-0000-0000-0000-000000000000}"/>
  <bookViews>
    <workbookView xWindow="-25600" yWindow="2340" windowWidth="25600" windowHeight="12760" xr2:uid="{00000000-000D-0000-FFFF-FFFF00000000}"/>
  </bookViews>
  <sheets>
    <sheet name="I.Stat export" sheetId="1" r:id="rId1"/>
    <sheet name="Foglio1" sheetId="3" r:id="rId2"/>
    <sheet name="Foglio2" sheetId="2" r:id="rId3"/>
  </sheets>
  <definedNames>
    <definedName name="_xlchart.v1.0" hidden="1">'I.Stat export'!$D$378:$M$378</definedName>
    <definedName name="_xlchart.v1.1" hidden="1">'I.Stat export'!$D$402:$M$402</definedName>
    <definedName name="_xlchart.v1.2" hidden="1">'I.Stat export'!$D$378:$M$378</definedName>
    <definedName name="_xlchart.v1.3" hidden="1">'I.Stat export'!$D$402:$M$402</definedName>
    <definedName name="_xlchart.v1.4" hidden="1">'I.Stat export'!$C$378:$M$378</definedName>
    <definedName name="_xlchart.v1.5" hidden="1">'I.Stat export'!$C$401:$M$401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0" i="1" l="1"/>
  <c r="C295" i="1" s="1"/>
  <c r="O158" i="1"/>
  <c r="N122" i="1"/>
  <c r="N124" i="1"/>
  <c r="C409" i="1"/>
  <c r="D163" i="1" l="1"/>
  <c r="C408" i="1"/>
  <c r="D401" i="1"/>
  <c r="D399" i="1"/>
  <c r="G402" i="1"/>
  <c r="F400" i="1"/>
  <c r="E399" i="1"/>
  <c r="I399" i="1"/>
  <c r="C397" i="1"/>
  <c r="C398" i="1" s="1"/>
  <c r="J477" i="1"/>
  <c r="E401" i="1" l="1"/>
  <c r="D296" i="1"/>
  <c r="E296" i="1"/>
  <c r="F296" i="1"/>
  <c r="G296" i="1"/>
  <c r="H296" i="1"/>
  <c r="I296" i="1"/>
  <c r="J296" i="1"/>
  <c r="K296" i="1"/>
  <c r="L296" i="1"/>
  <c r="M296" i="1"/>
  <c r="C296" i="1"/>
  <c r="I429" i="1" l="1"/>
  <c r="J455" i="1"/>
  <c r="A1" i="2"/>
  <c r="A1" i="1"/>
  <c r="M12" i="2"/>
  <c r="L12" i="2"/>
  <c r="K12" i="2"/>
  <c r="J12" i="2"/>
  <c r="I12" i="2"/>
  <c r="H12" i="2"/>
  <c r="G12" i="2"/>
  <c r="F12" i="2"/>
  <c r="E12" i="2"/>
  <c r="D12" i="2"/>
  <c r="C12" i="2"/>
  <c r="K393" i="1"/>
  <c r="J393" i="1"/>
  <c r="I393" i="1"/>
  <c r="F393" i="1"/>
  <c r="M392" i="1"/>
  <c r="L392" i="1"/>
  <c r="I392" i="1"/>
  <c r="H392" i="1"/>
  <c r="G392" i="1"/>
  <c r="E392" i="1"/>
  <c r="J391" i="1"/>
  <c r="I391" i="1"/>
  <c r="H391" i="1"/>
  <c r="G391" i="1"/>
  <c r="G389" i="1"/>
  <c r="H388" i="1"/>
  <c r="L385" i="1"/>
  <c r="K385" i="1"/>
  <c r="J385" i="1"/>
  <c r="I385" i="1"/>
  <c r="M384" i="1"/>
  <c r="L384" i="1"/>
  <c r="I384" i="1"/>
  <c r="H384" i="1"/>
  <c r="F384" i="1"/>
  <c r="D384" i="1"/>
  <c r="K383" i="1"/>
  <c r="J383" i="1"/>
  <c r="I383" i="1"/>
  <c r="H383" i="1"/>
  <c r="E382" i="1"/>
  <c r="D382" i="1"/>
  <c r="C382" i="1"/>
  <c r="P372" i="1"/>
  <c r="J396" i="1" s="1"/>
  <c r="P371" i="1"/>
  <c r="E395" i="1" s="1"/>
  <c r="P370" i="1"/>
  <c r="H394" i="1" s="1"/>
  <c r="P369" i="1"/>
  <c r="H393" i="1" s="1"/>
  <c r="P368" i="1"/>
  <c r="K392" i="1" s="1"/>
  <c r="P367" i="1"/>
  <c r="F391" i="1" s="1"/>
  <c r="P366" i="1"/>
  <c r="L390" i="1" s="1"/>
  <c r="P365" i="1"/>
  <c r="M389" i="1" s="1"/>
  <c r="P364" i="1"/>
  <c r="K388" i="1" s="1"/>
  <c r="P363" i="1"/>
  <c r="G387" i="1" s="1"/>
  <c r="P362" i="1"/>
  <c r="F386" i="1" s="1"/>
  <c r="P361" i="1"/>
  <c r="H385" i="1" s="1"/>
  <c r="P360" i="1"/>
  <c r="K384" i="1" s="1"/>
  <c r="P359" i="1"/>
  <c r="F383" i="1" s="1"/>
  <c r="P358" i="1"/>
  <c r="F382" i="1" s="1"/>
  <c r="P357" i="1"/>
  <c r="I381" i="1" s="1"/>
  <c r="P356" i="1"/>
  <c r="L380" i="1" s="1"/>
  <c r="M347" i="1"/>
  <c r="L347" i="1"/>
  <c r="K347" i="1"/>
  <c r="J347" i="1"/>
  <c r="I347" i="1"/>
  <c r="H347" i="1"/>
  <c r="G347" i="1"/>
  <c r="F347" i="1"/>
  <c r="E347" i="1"/>
  <c r="D347" i="1"/>
  <c r="C347" i="1"/>
  <c r="N321" i="1"/>
  <c r="L346" i="1" s="1"/>
  <c r="N320" i="1"/>
  <c r="N319" i="1"/>
  <c r="N318" i="1"/>
  <c r="N317" i="1"/>
  <c r="N316" i="1"/>
  <c r="N315" i="1"/>
  <c r="N314" i="1"/>
  <c r="H340" i="1" s="1"/>
  <c r="N313" i="1"/>
  <c r="N312" i="1"/>
  <c r="N311" i="1"/>
  <c r="K337" i="1" s="1"/>
  <c r="N310" i="1"/>
  <c r="F336" i="1" s="1"/>
  <c r="N309" i="1"/>
  <c r="G335" i="1" s="1"/>
  <c r="N308" i="1"/>
  <c r="N307" i="1"/>
  <c r="N306" i="1"/>
  <c r="K332" i="1" s="1"/>
  <c r="N305" i="1"/>
  <c r="N304" i="1"/>
  <c r="F293" i="1"/>
  <c r="D291" i="1"/>
  <c r="G290" i="1"/>
  <c r="I289" i="1"/>
  <c r="M288" i="1"/>
  <c r="E288" i="1"/>
  <c r="G286" i="1"/>
  <c r="C286" i="1"/>
  <c r="F285" i="1"/>
  <c r="E285" i="1"/>
  <c r="I284" i="1"/>
  <c r="D283" i="1"/>
  <c r="C282" i="1"/>
  <c r="J281" i="1"/>
  <c r="H279" i="1"/>
  <c r="M242" i="1"/>
  <c r="L242" i="1"/>
  <c r="K242" i="1"/>
  <c r="J242" i="1"/>
  <c r="I242" i="1"/>
  <c r="H242" i="1"/>
  <c r="G242" i="1"/>
  <c r="F242" i="1"/>
  <c r="E242" i="1"/>
  <c r="D242" i="1"/>
  <c r="C242" i="1"/>
  <c r="M241" i="1"/>
  <c r="M293" i="1" s="1"/>
  <c r="L241" i="1"/>
  <c r="K241" i="1"/>
  <c r="J241" i="1"/>
  <c r="I241" i="1"/>
  <c r="H241" i="1"/>
  <c r="G241" i="1"/>
  <c r="G293" i="1" s="1"/>
  <c r="F241" i="1"/>
  <c r="E241" i="1"/>
  <c r="E293" i="1" s="1"/>
  <c r="D241" i="1"/>
  <c r="D293" i="1" s="1"/>
  <c r="C241" i="1"/>
  <c r="C293" i="1" s="1"/>
  <c r="M240" i="1"/>
  <c r="L240" i="1"/>
  <c r="L292" i="1" s="1"/>
  <c r="K240" i="1"/>
  <c r="K292" i="1" s="1"/>
  <c r="J240" i="1"/>
  <c r="J292" i="1" s="1"/>
  <c r="I240" i="1"/>
  <c r="H240" i="1"/>
  <c r="H292" i="1" s="1"/>
  <c r="G240" i="1"/>
  <c r="G292" i="1" s="1"/>
  <c r="F240" i="1"/>
  <c r="F292" i="1" s="1"/>
  <c r="E240" i="1"/>
  <c r="E292" i="1" s="1"/>
  <c r="D240" i="1"/>
  <c r="C240" i="1"/>
  <c r="M239" i="1"/>
  <c r="M291" i="1" s="1"/>
  <c r="L239" i="1"/>
  <c r="L291" i="1" s="1"/>
  <c r="K239" i="1"/>
  <c r="K291" i="1" s="1"/>
  <c r="J239" i="1"/>
  <c r="J291" i="1" s="1"/>
  <c r="I239" i="1"/>
  <c r="I291" i="1" s="1"/>
  <c r="H239" i="1"/>
  <c r="H291" i="1" s="1"/>
  <c r="G239" i="1"/>
  <c r="G291" i="1" s="1"/>
  <c r="F239" i="1"/>
  <c r="F291" i="1" s="1"/>
  <c r="E239" i="1"/>
  <c r="E291" i="1" s="1"/>
  <c r="D239" i="1"/>
  <c r="C239" i="1"/>
  <c r="C291" i="1" s="1"/>
  <c r="M238" i="1"/>
  <c r="M290" i="1" s="1"/>
  <c r="L238" i="1"/>
  <c r="L290" i="1" s="1"/>
  <c r="K238" i="1"/>
  <c r="K290" i="1" s="1"/>
  <c r="J238" i="1"/>
  <c r="J290" i="1" s="1"/>
  <c r="I238" i="1"/>
  <c r="I290" i="1" s="1"/>
  <c r="H238" i="1"/>
  <c r="H290" i="1" s="1"/>
  <c r="G238" i="1"/>
  <c r="F238" i="1"/>
  <c r="F290" i="1" s="1"/>
  <c r="E238" i="1"/>
  <c r="E290" i="1" s="1"/>
  <c r="D238" i="1"/>
  <c r="D290" i="1" s="1"/>
  <c r="C238" i="1"/>
  <c r="C290" i="1" s="1"/>
  <c r="M237" i="1"/>
  <c r="M289" i="1" s="1"/>
  <c r="L237" i="1"/>
  <c r="L289" i="1" s="1"/>
  <c r="K237" i="1"/>
  <c r="K289" i="1" s="1"/>
  <c r="J237" i="1"/>
  <c r="J289" i="1" s="1"/>
  <c r="I237" i="1"/>
  <c r="H237" i="1"/>
  <c r="H289" i="1" s="1"/>
  <c r="G237" i="1"/>
  <c r="G289" i="1" s="1"/>
  <c r="F237" i="1"/>
  <c r="F289" i="1" s="1"/>
  <c r="E237" i="1"/>
  <c r="E289" i="1" s="1"/>
  <c r="D237" i="1"/>
  <c r="D289" i="1" s="1"/>
  <c r="C237" i="1"/>
  <c r="C289" i="1" s="1"/>
  <c r="M236" i="1"/>
  <c r="L236" i="1"/>
  <c r="L288" i="1" s="1"/>
  <c r="K236" i="1"/>
  <c r="K288" i="1" s="1"/>
  <c r="J236" i="1"/>
  <c r="J288" i="1" s="1"/>
  <c r="I236" i="1"/>
  <c r="I288" i="1" s="1"/>
  <c r="H236" i="1"/>
  <c r="H288" i="1" s="1"/>
  <c r="G236" i="1"/>
  <c r="G288" i="1" s="1"/>
  <c r="F236" i="1"/>
  <c r="F288" i="1" s="1"/>
  <c r="E236" i="1"/>
  <c r="D236" i="1"/>
  <c r="D288" i="1" s="1"/>
  <c r="C236" i="1"/>
  <c r="C288" i="1" s="1"/>
  <c r="M235" i="1"/>
  <c r="M287" i="1" s="1"/>
  <c r="L235" i="1"/>
  <c r="L287" i="1" s="1"/>
  <c r="K235" i="1"/>
  <c r="K287" i="1" s="1"/>
  <c r="J235" i="1"/>
  <c r="J287" i="1" s="1"/>
  <c r="I235" i="1"/>
  <c r="I287" i="1" s="1"/>
  <c r="H235" i="1"/>
  <c r="H287" i="1" s="1"/>
  <c r="G235" i="1"/>
  <c r="G287" i="1" s="1"/>
  <c r="F235" i="1"/>
  <c r="F287" i="1" s="1"/>
  <c r="E235" i="1"/>
  <c r="E287" i="1" s="1"/>
  <c r="D235" i="1"/>
  <c r="D287" i="1" s="1"/>
  <c r="C235" i="1"/>
  <c r="C287" i="1" s="1"/>
  <c r="M234" i="1"/>
  <c r="M286" i="1" s="1"/>
  <c r="L234" i="1"/>
  <c r="L286" i="1" s="1"/>
  <c r="K234" i="1"/>
  <c r="K286" i="1" s="1"/>
  <c r="J234" i="1"/>
  <c r="J286" i="1" s="1"/>
  <c r="I234" i="1"/>
  <c r="I286" i="1" s="1"/>
  <c r="H234" i="1"/>
  <c r="H286" i="1" s="1"/>
  <c r="G234" i="1"/>
  <c r="F234" i="1"/>
  <c r="F286" i="1" s="1"/>
  <c r="E234" i="1"/>
  <c r="E286" i="1" s="1"/>
  <c r="D234" i="1"/>
  <c r="D286" i="1" s="1"/>
  <c r="C234" i="1"/>
  <c r="M233" i="1"/>
  <c r="M285" i="1" s="1"/>
  <c r="L233" i="1"/>
  <c r="L285" i="1" s="1"/>
  <c r="K233" i="1"/>
  <c r="K285" i="1" s="1"/>
  <c r="J233" i="1"/>
  <c r="J285" i="1" s="1"/>
  <c r="I233" i="1"/>
  <c r="I285" i="1" s="1"/>
  <c r="H233" i="1"/>
  <c r="H285" i="1" s="1"/>
  <c r="G233" i="1"/>
  <c r="G285" i="1" s="1"/>
  <c r="F233" i="1"/>
  <c r="E233" i="1"/>
  <c r="D233" i="1"/>
  <c r="D285" i="1" s="1"/>
  <c r="C233" i="1"/>
  <c r="C285" i="1" s="1"/>
  <c r="M232" i="1"/>
  <c r="M284" i="1" s="1"/>
  <c r="L232" i="1"/>
  <c r="L284" i="1" s="1"/>
  <c r="K232" i="1"/>
  <c r="K284" i="1" s="1"/>
  <c r="J232" i="1"/>
  <c r="J284" i="1" s="1"/>
  <c r="I232" i="1"/>
  <c r="H232" i="1"/>
  <c r="H284" i="1" s="1"/>
  <c r="G232" i="1"/>
  <c r="G284" i="1" s="1"/>
  <c r="F232" i="1"/>
  <c r="F284" i="1" s="1"/>
  <c r="E232" i="1"/>
  <c r="E284" i="1" s="1"/>
  <c r="D232" i="1"/>
  <c r="D284" i="1" s="1"/>
  <c r="C232" i="1"/>
  <c r="C284" i="1" s="1"/>
  <c r="M231" i="1"/>
  <c r="M283" i="1" s="1"/>
  <c r="L231" i="1"/>
  <c r="L283" i="1" s="1"/>
  <c r="K231" i="1"/>
  <c r="K283" i="1" s="1"/>
  <c r="J231" i="1"/>
  <c r="J283" i="1" s="1"/>
  <c r="I231" i="1"/>
  <c r="I283" i="1" s="1"/>
  <c r="H231" i="1"/>
  <c r="H283" i="1" s="1"/>
  <c r="G231" i="1"/>
  <c r="G283" i="1" s="1"/>
  <c r="F231" i="1"/>
  <c r="F283" i="1" s="1"/>
  <c r="E231" i="1"/>
  <c r="E283" i="1" s="1"/>
  <c r="D231" i="1"/>
  <c r="C231" i="1"/>
  <c r="C283" i="1" s="1"/>
  <c r="M230" i="1"/>
  <c r="M282" i="1" s="1"/>
  <c r="L230" i="1"/>
  <c r="L282" i="1" s="1"/>
  <c r="K230" i="1"/>
  <c r="K282" i="1" s="1"/>
  <c r="J230" i="1"/>
  <c r="J282" i="1" s="1"/>
  <c r="I230" i="1"/>
  <c r="I282" i="1" s="1"/>
  <c r="H230" i="1"/>
  <c r="H282" i="1" s="1"/>
  <c r="G230" i="1"/>
  <c r="G282" i="1" s="1"/>
  <c r="F230" i="1"/>
  <c r="F282" i="1" s="1"/>
  <c r="E230" i="1"/>
  <c r="E282" i="1" s="1"/>
  <c r="D230" i="1"/>
  <c r="D282" i="1" s="1"/>
  <c r="C230" i="1"/>
  <c r="M229" i="1"/>
  <c r="M281" i="1" s="1"/>
  <c r="L229" i="1"/>
  <c r="L281" i="1" s="1"/>
  <c r="K229" i="1"/>
  <c r="K281" i="1" s="1"/>
  <c r="J229" i="1"/>
  <c r="I229" i="1"/>
  <c r="I281" i="1" s="1"/>
  <c r="H229" i="1"/>
  <c r="H281" i="1" s="1"/>
  <c r="G229" i="1"/>
  <c r="G281" i="1" s="1"/>
  <c r="F229" i="1"/>
  <c r="F281" i="1" s="1"/>
  <c r="E229" i="1"/>
  <c r="E281" i="1" s="1"/>
  <c r="D229" i="1"/>
  <c r="D281" i="1" s="1"/>
  <c r="C229" i="1"/>
  <c r="C281" i="1" s="1"/>
  <c r="M228" i="1"/>
  <c r="M280" i="1" s="1"/>
  <c r="L228" i="1"/>
  <c r="L280" i="1" s="1"/>
  <c r="K228" i="1"/>
  <c r="K280" i="1" s="1"/>
  <c r="J228" i="1"/>
  <c r="J280" i="1" s="1"/>
  <c r="I228" i="1"/>
  <c r="I280" i="1" s="1"/>
  <c r="H228" i="1"/>
  <c r="H280" i="1" s="1"/>
  <c r="G228" i="1"/>
  <c r="G280" i="1" s="1"/>
  <c r="F228" i="1"/>
  <c r="F280" i="1" s="1"/>
  <c r="E228" i="1"/>
  <c r="E280" i="1" s="1"/>
  <c r="D228" i="1"/>
  <c r="D280" i="1" s="1"/>
  <c r="C228" i="1"/>
  <c r="M227" i="1"/>
  <c r="M279" i="1" s="1"/>
  <c r="L227" i="1"/>
  <c r="L279" i="1" s="1"/>
  <c r="K227" i="1"/>
  <c r="K279" i="1" s="1"/>
  <c r="J227" i="1"/>
  <c r="J279" i="1" s="1"/>
  <c r="I227" i="1"/>
  <c r="I279" i="1" s="1"/>
  <c r="H227" i="1"/>
  <c r="G227" i="1"/>
  <c r="G279" i="1" s="1"/>
  <c r="F227" i="1"/>
  <c r="F279" i="1" s="1"/>
  <c r="E227" i="1"/>
  <c r="E279" i="1" s="1"/>
  <c r="D227" i="1"/>
  <c r="D279" i="1" s="1"/>
  <c r="C227" i="1"/>
  <c r="C279" i="1" s="1"/>
  <c r="M226" i="1"/>
  <c r="L226" i="1"/>
  <c r="K226" i="1"/>
  <c r="J226" i="1"/>
  <c r="I226" i="1"/>
  <c r="H226" i="1"/>
  <c r="G226" i="1"/>
  <c r="F226" i="1"/>
  <c r="F278" i="1" s="1"/>
  <c r="E226" i="1"/>
  <c r="D226" i="1"/>
  <c r="C226" i="1"/>
  <c r="M225" i="1"/>
  <c r="L225" i="1"/>
  <c r="L277" i="1" s="1"/>
  <c r="K225" i="1"/>
  <c r="J225" i="1"/>
  <c r="J277" i="1" s="1"/>
  <c r="I225" i="1"/>
  <c r="H225" i="1"/>
  <c r="H277" i="1" s="1"/>
  <c r="G225" i="1"/>
  <c r="G277" i="1" s="1"/>
  <c r="F225" i="1"/>
  <c r="F277" i="1" s="1"/>
  <c r="E225" i="1"/>
  <c r="E277" i="1" s="1"/>
  <c r="D225" i="1"/>
  <c r="D277" i="1" s="1"/>
  <c r="C225" i="1"/>
  <c r="J176" i="1"/>
  <c r="M151" i="1"/>
  <c r="L151" i="1"/>
  <c r="L192" i="1" s="1"/>
  <c r="K151" i="1"/>
  <c r="J151" i="1"/>
  <c r="I151" i="1"/>
  <c r="H151" i="1"/>
  <c r="H192" i="1" s="1"/>
  <c r="G151" i="1"/>
  <c r="F151" i="1"/>
  <c r="E151" i="1"/>
  <c r="D151" i="1"/>
  <c r="D192" i="1" s="1"/>
  <c r="C151" i="1"/>
  <c r="K150" i="1"/>
  <c r="K191" i="1" s="1"/>
  <c r="M148" i="1"/>
  <c r="L148" i="1"/>
  <c r="K148" i="1"/>
  <c r="J148" i="1"/>
  <c r="I148" i="1"/>
  <c r="I189" i="1" s="1"/>
  <c r="H148" i="1"/>
  <c r="H189" i="1" s="1"/>
  <c r="G148" i="1"/>
  <c r="F148" i="1"/>
  <c r="E148" i="1"/>
  <c r="D148" i="1"/>
  <c r="C148" i="1"/>
  <c r="M147" i="1"/>
  <c r="L147" i="1"/>
  <c r="L188" i="1" s="1"/>
  <c r="K147" i="1"/>
  <c r="J147" i="1"/>
  <c r="I147" i="1"/>
  <c r="I188" i="1" s="1"/>
  <c r="H147" i="1"/>
  <c r="G147" i="1"/>
  <c r="F147" i="1"/>
  <c r="E147" i="1"/>
  <c r="D147" i="1"/>
  <c r="D188" i="1" s="1"/>
  <c r="C147" i="1"/>
  <c r="M146" i="1"/>
  <c r="L146" i="1"/>
  <c r="K146" i="1"/>
  <c r="J146" i="1"/>
  <c r="I146" i="1"/>
  <c r="H146" i="1"/>
  <c r="G146" i="1"/>
  <c r="F146" i="1"/>
  <c r="E146" i="1"/>
  <c r="D146" i="1"/>
  <c r="C146" i="1"/>
  <c r="M145" i="1"/>
  <c r="M186" i="1" s="1"/>
  <c r="L145" i="1"/>
  <c r="K145" i="1"/>
  <c r="J145" i="1"/>
  <c r="I145" i="1"/>
  <c r="I186" i="1" s="1"/>
  <c r="H145" i="1"/>
  <c r="G145" i="1"/>
  <c r="F145" i="1"/>
  <c r="E145" i="1"/>
  <c r="E186" i="1" s="1"/>
  <c r="D145" i="1"/>
  <c r="C145" i="1"/>
  <c r="M144" i="1"/>
  <c r="M185" i="1" s="1"/>
  <c r="L144" i="1"/>
  <c r="K144" i="1"/>
  <c r="J144" i="1"/>
  <c r="I144" i="1"/>
  <c r="H144" i="1"/>
  <c r="H185" i="1" s="1"/>
  <c r="G144" i="1"/>
  <c r="F144" i="1"/>
  <c r="E144" i="1"/>
  <c r="E185" i="1" s="1"/>
  <c r="D144" i="1"/>
  <c r="C144" i="1"/>
  <c r="M143" i="1"/>
  <c r="M184" i="1" s="1"/>
  <c r="L143" i="1"/>
  <c r="K143" i="1"/>
  <c r="J143" i="1"/>
  <c r="I143" i="1"/>
  <c r="H143" i="1"/>
  <c r="G143" i="1"/>
  <c r="F143" i="1"/>
  <c r="E143" i="1"/>
  <c r="E184" i="1" s="1"/>
  <c r="D143" i="1"/>
  <c r="C143" i="1"/>
  <c r="M142" i="1"/>
  <c r="L142" i="1"/>
  <c r="K142" i="1"/>
  <c r="J142" i="1"/>
  <c r="I142" i="1"/>
  <c r="H142" i="1"/>
  <c r="H183" i="1" s="1"/>
  <c r="G142" i="1"/>
  <c r="F142" i="1"/>
  <c r="E142" i="1"/>
  <c r="D142" i="1"/>
  <c r="C142" i="1"/>
  <c r="M141" i="1"/>
  <c r="L141" i="1"/>
  <c r="K141" i="1"/>
  <c r="J141" i="1"/>
  <c r="I141" i="1"/>
  <c r="I182" i="1" s="1"/>
  <c r="H141" i="1"/>
  <c r="G141" i="1"/>
  <c r="F141" i="1"/>
  <c r="E141" i="1"/>
  <c r="D141" i="1"/>
  <c r="C141" i="1"/>
  <c r="M140" i="1"/>
  <c r="L140" i="1"/>
  <c r="K140" i="1"/>
  <c r="J140" i="1"/>
  <c r="I140" i="1"/>
  <c r="H140" i="1"/>
  <c r="H181" i="1" s="1"/>
  <c r="G140" i="1"/>
  <c r="F140" i="1"/>
  <c r="E140" i="1"/>
  <c r="D140" i="1"/>
  <c r="C140" i="1"/>
  <c r="M139" i="1"/>
  <c r="L139" i="1"/>
  <c r="L180" i="1" s="1"/>
  <c r="K139" i="1"/>
  <c r="J139" i="1"/>
  <c r="I139" i="1"/>
  <c r="I180" i="1" s="1"/>
  <c r="H139" i="1"/>
  <c r="G139" i="1"/>
  <c r="F139" i="1"/>
  <c r="E139" i="1"/>
  <c r="D139" i="1"/>
  <c r="D180" i="1" s="1"/>
  <c r="C139" i="1"/>
  <c r="M138" i="1"/>
  <c r="L138" i="1"/>
  <c r="K138" i="1"/>
  <c r="J138" i="1"/>
  <c r="I138" i="1"/>
  <c r="H138" i="1"/>
  <c r="G138" i="1"/>
  <c r="F138" i="1"/>
  <c r="E138" i="1"/>
  <c r="D138" i="1"/>
  <c r="C138" i="1"/>
  <c r="M137" i="1"/>
  <c r="L137" i="1"/>
  <c r="K137" i="1"/>
  <c r="J137" i="1"/>
  <c r="I137" i="1"/>
  <c r="I178" i="1" s="1"/>
  <c r="H137" i="1"/>
  <c r="G137" i="1"/>
  <c r="F137" i="1"/>
  <c r="E137" i="1"/>
  <c r="D137" i="1"/>
  <c r="C137" i="1"/>
  <c r="M136" i="1"/>
  <c r="M177" i="1" s="1"/>
  <c r="L136" i="1"/>
  <c r="K136" i="1"/>
  <c r="J136" i="1"/>
  <c r="I136" i="1"/>
  <c r="H136" i="1"/>
  <c r="H177" i="1" s="1"/>
  <c r="G136" i="1"/>
  <c r="F136" i="1"/>
  <c r="E136" i="1"/>
  <c r="E177" i="1" s="1"/>
  <c r="D136" i="1"/>
  <c r="C136" i="1"/>
  <c r="M135" i="1"/>
  <c r="M176" i="1" s="1"/>
  <c r="L135" i="1"/>
  <c r="K135" i="1"/>
  <c r="J135" i="1"/>
  <c r="I135" i="1"/>
  <c r="H135" i="1"/>
  <c r="G135" i="1"/>
  <c r="F135" i="1"/>
  <c r="E135" i="1"/>
  <c r="D135" i="1"/>
  <c r="C135" i="1"/>
  <c r="M134" i="1"/>
  <c r="L134" i="1"/>
  <c r="K134" i="1"/>
  <c r="J134" i="1"/>
  <c r="J175" i="1" s="1"/>
  <c r="I134" i="1"/>
  <c r="H134" i="1"/>
  <c r="H175" i="1" s="1"/>
  <c r="G134" i="1"/>
  <c r="F134" i="1"/>
  <c r="E134" i="1"/>
  <c r="D134" i="1"/>
  <c r="C134" i="1"/>
  <c r="M133" i="1"/>
  <c r="L133" i="1"/>
  <c r="K133" i="1"/>
  <c r="J133" i="1"/>
  <c r="I133" i="1"/>
  <c r="I174" i="1" s="1"/>
  <c r="H133" i="1"/>
  <c r="G133" i="1"/>
  <c r="F133" i="1"/>
  <c r="E133" i="1"/>
  <c r="E174" i="1" s="1"/>
  <c r="D133" i="1"/>
  <c r="C133" i="1"/>
  <c r="M132" i="1"/>
  <c r="L132" i="1"/>
  <c r="K132" i="1"/>
  <c r="J132" i="1"/>
  <c r="I132" i="1"/>
  <c r="H132" i="1"/>
  <c r="H173" i="1" s="1"/>
  <c r="G132" i="1"/>
  <c r="F132" i="1"/>
  <c r="F173" i="1" s="1"/>
  <c r="E132" i="1"/>
  <c r="D132" i="1"/>
  <c r="C132" i="1"/>
  <c r="M131" i="1"/>
  <c r="L131" i="1"/>
  <c r="L172" i="1" s="1"/>
  <c r="K131" i="1"/>
  <c r="J131" i="1"/>
  <c r="I131" i="1"/>
  <c r="I172" i="1" s="1"/>
  <c r="H131" i="1"/>
  <c r="G131" i="1"/>
  <c r="F131" i="1"/>
  <c r="E131" i="1"/>
  <c r="D131" i="1"/>
  <c r="N131" i="1" s="1"/>
  <c r="C131" i="1"/>
  <c r="M130" i="1"/>
  <c r="L130" i="1"/>
  <c r="K130" i="1"/>
  <c r="J130" i="1"/>
  <c r="I130" i="1"/>
  <c r="H130" i="1"/>
  <c r="G130" i="1"/>
  <c r="F130" i="1"/>
  <c r="F171" i="1" s="1"/>
  <c r="E130" i="1"/>
  <c r="D130" i="1"/>
  <c r="C130" i="1"/>
  <c r="M129" i="1"/>
  <c r="L129" i="1"/>
  <c r="K129" i="1"/>
  <c r="J129" i="1"/>
  <c r="J170" i="1" s="1"/>
  <c r="I129" i="1"/>
  <c r="I170" i="1" s="1"/>
  <c r="H129" i="1"/>
  <c r="G129" i="1"/>
  <c r="F129" i="1"/>
  <c r="E129" i="1"/>
  <c r="D129" i="1"/>
  <c r="C129" i="1"/>
  <c r="M128" i="1"/>
  <c r="M169" i="1" s="1"/>
  <c r="L128" i="1"/>
  <c r="K128" i="1"/>
  <c r="K169" i="1" s="1"/>
  <c r="J128" i="1"/>
  <c r="I128" i="1"/>
  <c r="H128" i="1"/>
  <c r="H169" i="1" s="1"/>
  <c r="G128" i="1"/>
  <c r="F128" i="1"/>
  <c r="E128" i="1"/>
  <c r="E169" i="1" s="1"/>
  <c r="D128" i="1"/>
  <c r="C128" i="1"/>
  <c r="M127" i="1"/>
  <c r="M168" i="1" s="1"/>
  <c r="L127" i="1"/>
  <c r="K127" i="1"/>
  <c r="J127" i="1"/>
  <c r="I127" i="1"/>
  <c r="H127" i="1"/>
  <c r="G127" i="1"/>
  <c r="F127" i="1"/>
  <c r="E127" i="1"/>
  <c r="D127" i="1"/>
  <c r="C127" i="1"/>
  <c r="M126" i="1"/>
  <c r="L126" i="1"/>
  <c r="K126" i="1"/>
  <c r="J126" i="1"/>
  <c r="J167" i="1" s="1"/>
  <c r="I126" i="1"/>
  <c r="H126" i="1"/>
  <c r="H167" i="1" s="1"/>
  <c r="G126" i="1"/>
  <c r="F126" i="1"/>
  <c r="E126" i="1"/>
  <c r="D126" i="1"/>
  <c r="C126" i="1"/>
  <c r="M125" i="1"/>
  <c r="L125" i="1"/>
  <c r="K125" i="1"/>
  <c r="J125" i="1"/>
  <c r="I125" i="1"/>
  <c r="I166" i="1" s="1"/>
  <c r="H125" i="1"/>
  <c r="G125" i="1"/>
  <c r="F125" i="1"/>
  <c r="E125" i="1"/>
  <c r="E166" i="1" s="1"/>
  <c r="D125" i="1"/>
  <c r="C125" i="1"/>
  <c r="M124" i="1"/>
  <c r="L124" i="1"/>
  <c r="K124" i="1"/>
  <c r="J124" i="1"/>
  <c r="I124" i="1"/>
  <c r="H124" i="1"/>
  <c r="H165" i="1" s="1"/>
  <c r="G124" i="1"/>
  <c r="F124" i="1"/>
  <c r="F165" i="1" s="1"/>
  <c r="E124" i="1"/>
  <c r="D124" i="1"/>
  <c r="C124" i="1"/>
  <c r="M123" i="1"/>
  <c r="L123" i="1"/>
  <c r="L164" i="1" s="1"/>
  <c r="K123" i="1"/>
  <c r="J123" i="1"/>
  <c r="I123" i="1"/>
  <c r="I164" i="1" s="1"/>
  <c r="H123" i="1"/>
  <c r="G123" i="1"/>
  <c r="F123" i="1"/>
  <c r="E123" i="1"/>
  <c r="D123" i="1"/>
  <c r="N123" i="1" s="1"/>
  <c r="C123" i="1"/>
  <c r="M122" i="1"/>
  <c r="L122" i="1"/>
  <c r="K122" i="1"/>
  <c r="J122" i="1"/>
  <c r="I122" i="1"/>
  <c r="H122" i="1"/>
  <c r="G122" i="1"/>
  <c r="F122" i="1"/>
  <c r="F163" i="1" s="1"/>
  <c r="E122" i="1"/>
  <c r="D122" i="1"/>
  <c r="C122" i="1"/>
  <c r="M121" i="1"/>
  <c r="L121" i="1"/>
  <c r="K121" i="1"/>
  <c r="J121" i="1"/>
  <c r="I121" i="1"/>
  <c r="I162" i="1" s="1"/>
  <c r="H121" i="1"/>
  <c r="G121" i="1"/>
  <c r="F121" i="1"/>
  <c r="E121" i="1"/>
  <c r="D121" i="1"/>
  <c r="C121" i="1"/>
  <c r="M120" i="1"/>
  <c r="M161" i="1" s="1"/>
  <c r="L120" i="1"/>
  <c r="K120" i="1"/>
  <c r="J120" i="1"/>
  <c r="I120" i="1"/>
  <c r="H120" i="1"/>
  <c r="H161" i="1" s="1"/>
  <c r="G120" i="1"/>
  <c r="F120" i="1"/>
  <c r="G161" i="1" s="1"/>
  <c r="E120" i="1"/>
  <c r="E161" i="1" s="1"/>
  <c r="D120" i="1"/>
  <c r="C120" i="1"/>
  <c r="M119" i="1"/>
  <c r="L119" i="1"/>
  <c r="K119" i="1"/>
  <c r="J119" i="1"/>
  <c r="I119" i="1"/>
  <c r="H119" i="1"/>
  <c r="I160" i="1" s="1"/>
  <c r="G119" i="1"/>
  <c r="F119" i="1"/>
  <c r="E119" i="1"/>
  <c r="E160" i="1" s="1"/>
  <c r="D119" i="1"/>
  <c r="C119" i="1"/>
  <c r="M118" i="1"/>
  <c r="M159" i="1" s="1"/>
  <c r="L118" i="1"/>
  <c r="K118" i="1"/>
  <c r="J118" i="1"/>
  <c r="I118" i="1"/>
  <c r="H118" i="1"/>
  <c r="H159" i="1" s="1"/>
  <c r="G118" i="1"/>
  <c r="F118" i="1"/>
  <c r="F159" i="1" s="1"/>
  <c r="E118" i="1"/>
  <c r="E159" i="1" s="1"/>
  <c r="D118" i="1"/>
  <c r="C118" i="1"/>
  <c r="M117" i="1"/>
  <c r="L117" i="1"/>
  <c r="K117" i="1"/>
  <c r="K158" i="1" s="1"/>
  <c r="J117" i="1"/>
  <c r="I117" i="1"/>
  <c r="I158" i="1" s="1"/>
  <c r="H117" i="1"/>
  <c r="G117" i="1"/>
  <c r="F117" i="1"/>
  <c r="F158" i="1" s="1"/>
  <c r="E117" i="1"/>
  <c r="E158" i="1" s="1"/>
  <c r="D117" i="1"/>
  <c r="C117" i="1"/>
  <c r="M106" i="1"/>
  <c r="M105" i="1" s="1"/>
  <c r="M149" i="1" s="1"/>
  <c r="L106" i="1"/>
  <c r="L150" i="1" s="1"/>
  <c r="L191" i="1" s="1"/>
  <c r="K106" i="1"/>
  <c r="J106" i="1"/>
  <c r="J150" i="1" s="1"/>
  <c r="I106" i="1"/>
  <c r="I105" i="1" s="1"/>
  <c r="I149" i="1" s="1"/>
  <c r="H106" i="1"/>
  <c r="H150" i="1" s="1"/>
  <c r="G106" i="1"/>
  <c r="F106" i="1"/>
  <c r="F150" i="1" s="1"/>
  <c r="E106" i="1"/>
  <c r="D106" i="1"/>
  <c r="D150" i="1" s="1"/>
  <c r="C106" i="1"/>
  <c r="C150" i="1" s="1"/>
  <c r="K105" i="1"/>
  <c r="K149" i="1" s="1"/>
  <c r="C105" i="1"/>
  <c r="C149" i="1" s="1"/>
  <c r="J158" i="1" l="1"/>
  <c r="D160" i="1"/>
  <c r="L160" i="1"/>
  <c r="E165" i="1"/>
  <c r="M165" i="1"/>
  <c r="J166" i="1"/>
  <c r="D168" i="1"/>
  <c r="L168" i="1"/>
  <c r="F170" i="1"/>
  <c r="E173" i="1"/>
  <c r="M173" i="1"/>
  <c r="D176" i="1"/>
  <c r="L176" i="1"/>
  <c r="E181" i="1"/>
  <c r="M181" i="1"/>
  <c r="D184" i="1"/>
  <c r="L184" i="1"/>
  <c r="I185" i="1"/>
  <c r="E189" i="1"/>
  <c r="M189" i="1"/>
  <c r="M192" i="1"/>
  <c r="H295" i="1"/>
  <c r="D330" i="1"/>
  <c r="C331" i="1"/>
  <c r="C332" i="1"/>
  <c r="G333" i="1"/>
  <c r="C336" i="1"/>
  <c r="H338" i="1"/>
  <c r="I339" i="1"/>
  <c r="G340" i="1"/>
  <c r="E346" i="1"/>
  <c r="M381" i="1"/>
  <c r="G383" i="1"/>
  <c r="G384" i="1"/>
  <c r="F385" i="1"/>
  <c r="D388" i="1"/>
  <c r="C391" i="1"/>
  <c r="F392" i="1"/>
  <c r="E393" i="1"/>
  <c r="C395" i="1"/>
  <c r="E330" i="1"/>
  <c r="D331" i="1"/>
  <c r="D332" i="1"/>
  <c r="J333" i="1"/>
  <c r="L336" i="1"/>
  <c r="K338" i="1"/>
  <c r="J339" i="1"/>
  <c r="M340" i="1"/>
  <c r="F346" i="1"/>
  <c r="I396" i="1"/>
  <c r="D105" i="1"/>
  <c r="D149" i="1" s="1"/>
  <c r="E295" i="1"/>
  <c r="H105" i="1"/>
  <c r="H149" i="1" s="1"/>
  <c r="I190" i="1" s="1"/>
  <c r="D158" i="1"/>
  <c r="L158" i="1"/>
  <c r="E163" i="1"/>
  <c r="M163" i="1"/>
  <c r="D166" i="1"/>
  <c r="L166" i="1"/>
  <c r="E171" i="1"/>
  <c r="M171" i="1"/>
  <c r="D174" i="1"/>
  <c r="L174" i="1"/>
  <c r="E179" i="1"/>
  <c r="M179" i="1"/>
  <c r="D182" i="1"/>
  <c r="L182" i="1"/>
  <c r="I183" i="1"/>
  <c r="E187" i="1"/>
  <c r="M187" i="1"/>
  <c r="G192" i="1"/>
  <c r="F330" i="1"/>
  <c r="G331" i="1"/>
  <c r="E332" i="1"/>
  <c r="K333" i="1"/>
  <c r="I337" i="1"/>
  <c r="L338" i="1"/>
  <c r="K339" i="1"/>
  <c r="C343" i="1"/>
  <c r="G346" i="1"/>
  <c r="J105" i="1"/>
  <c r="J149" i="1" s="1"/>
  <c r="J190" i="1" s="1"/>
  <c r="G330" i="1"/>
  <c r="H331" i="1"/>
  <c r="F332" i="1"/>
  <c r="C335" i="1"/>
  <c r="C338" i="1"/>
  <c r="M338" i="1"/>
  <c r="L339" i="1"/>
  <c r="H343" i="1"/>
  <c r="H346" i="1"/>
  <c r="H380" i="1"/>
  <c r="H330" i="1"/>
  <c r="I331" i="1"/>
  <c r="G332" i="1"/>
  <c r="H335" i="1"/>
  <c r="D338" i="1"/>
  <c r="C339" i="1"/>
  <c r="C340" i="1"/>
  <c r="I343" i="1"/>
  <c r="K346" i="1"/>
  <c r="I380" i="1"/>
  <c r="K382" i="1"/>
  <c r="C390" i="1"/>
  <c r="K330" i="1"/>
  <c r="J331" i="1"/>
  <c r="L332" i="1"/>
  <c r="I335" i="1"/>
  <c r="E338" i="1"/>
  <c r="D339" i="1"/>
  <c r="D340" i="1"/>
  <c r="J343" i="1"/>
  <c r="E381" i="1"/>
  <c r="L382" i="1"/>
  <c r="C385" i="1"/>
  <c r="M385" i="1"/>
  <c r="D390" i="1"/>
  <c r="K391" i="1"/>
  <c r="L393" i="1"/>
  <c r="L105" i="1"/>
  <c r="L149" i="1" s="1"/>
  <c r="M190" i="1" s="1"/>
  <c r="H163" i="1"/>
  <c r="I168" i="1"/>
  <c r="F169" i="1"/>
  <c r="H171" i="1"/>
  <c r="I176" i="1"/>
  <c r="H179" i="1"/>
  <c r="I184" i="1"/>
  <c r="H187" i="1"/>
  <c r="E188" i="1"/>
  <c r="M188" i="1"/>
  <c r="K160" i="1"/>
  <c r="D162" i="1"/>
  <c r="L162" i="1"/>
  <c r="I163" i="1"/>
  <c r="G164" i="1"/>
  <c r="E167" i="1"/>
  <c r="M167" i="1"/>
  <c r="J168" i="1"/>
  <c r="D170" i="1"/>
  <c r="L170" i="1"/>
  <c r="I171" i="1"/>
  <c r="E175" i="1"/>
  <c r="M175" i="1"/>
  <c r="K176" i="1"/>
  <c r="D178" i="1"/>
  <c r="L178" i="1"/>
  <c r="E183" i="1"/>
  <c r="M183" i="1"/>
  <c r="D186" i="1"/>
  <c r="L186" i="1"/>
  <c r="I187" i="1"/>
  <c r="J346" i="1"/>
  <c r="L330" i="1"/>
  <c r="K331" i="1"/>
  <c r="M332" i="1"/>
  <c r="K335" i="1"/>
  <c r="F338" i="1"/>
  <c r="G339" i="1"/>
  <c r="E340" i="1"/>
  <c r="C346" i="1"/>
  <c r="M346" i="1"/>
  <c r="H381" i="1"/>
  <c r="M382" i="1"/>
  <c r="E384" i="1"/>
  <c r="D385" i="1"/>
  <c r="D387" i="1"/>
  <c r="J390" i="1"/>
  <c r="D392" i="1"/>
  <c r="C393" i="1"/>
  <c r="M393" i="1"/>
  <c r="C330" i="1"/>
  <c r="M330" i="1"/>
  <c r="L331" i="1"/>
  <c r="D333" i="1"/>
  <c r="L335" i="1"/>
  <c r="G338" i="1"/>
  <c r="H339" i="1"/>
  <c r="F340" i="1"/>
  <c r="D346" i="1"/>
  <c r="N348" i="1"/>
  <c r="C383" i="1"/>
  <c r="E385" i="1"/>
  <c r="E387" i="1"/>
  <c r="K390" i="1"/>
  <c r="D393" i="1"/>
  <c r="N118" i="1"/>
  <c r="N120" i="1"/>
  <c r="K164" i="1"/>
  <c r="J164" i="1"/>
  <c r="G179" i="1"/>
  <c r="F179" i="1"/>
  <c r="E150" i="1"/>
  <c r="E191" i="1" s="1"/>
  <c r="E105" i="1"/>
  <c r="E149" i="1" s="1"/>
  <c r="K162" i="1"/>
  <c r="J162" i="1"/>
  <c r="G167" i="1"/>
  <c r="F167" i="1"/>
  <c r="N126" i="1"/>
  <c r="N128" i="1"/>
  <c r="N130" i="1"/>
  <c r="K172" i="1"/>
  <c r="J172" i="1"/>
  <c r="N132" i="1"/>
  <c r="K174" i="1"/>
  <c r="J174" i="1"/>
  <c r="G175" i="1"/>
  <c r="F175" i="1"/>
  <c r="N134" i="1"/>
  <c r="G177" i="1"/>
  <c r="F177" i="1"/>
  <c r="N136" i="1"/>
  <c r="K178" i="1"/>
  <c r="J178" i="1"/>
  <c r="N138" i="1"/>
  <c r="K180" i="1"/>
  <c r="J180" i="1"/>
  <c r="G181" i="1"/>
  <c r="F181" i="1"/>
  <c r="N140" i="1"/>
  <c r="K182" i="1"/>
  <c r="J182" i="1"/>
  <c r="G183" i="1"/>
  <c r="F183" i="1"/>
  <c r="N142" i="1"/>
  <c r="K184" i="1"/>
  <c r="J184" i="1"/>
  <c r="G185" i="1"/>
  <c r="F185" i="1"/>
  <c r="N144" i="1"/>
  <c r="K186" i="1"/>
  <c r="J186" i="1"/>
  <c r="G187" i="1"/>
  <c r="F187" i="1"/>
  <c r="N146" i="1"/>
  <c r="J188" i="1"/>
  <c r="K188" i="1"/>
  <c r="G189" i="1"/>
  <c r="F189" i="1"/>
  <c r="N148" i="1"/>
  <c r="J192" i="1"/>
  <c r="I192" i="1"/>
  <c r="J160" i="1"/>
  <c r="G173" i="1"/>
  <c r="K295" i="1"/>
  <c r="D190" i="1"/>
  <c r="F191" i="1"/>
  <c r="G159" i="1"/>
  <c r="G163" i="1"/>
  <c r="K166" i="1"/>
  <c r="K168" i="1"/>
  <c r="G169" i="1"/>
  <c r="G171" i="1"/>
  <c r="M150" i="1"/>
  <c r="M191" i="1" s="1"/>
  <c r="N184" i="1"/>
  <c r="O184" i="1" s="1"/>
  <c r="K170" i="1"/>
  <c r="M295" i="1"/>
  <c r="G150" i="1"/>
  <c r="G191" i="1" s="1"/>
  <c r="G105" i="1"/>
  <c r="G149" i="1" s="1"/>
  <c r="M158" i="1"/>
  <c r="F161" i="1"/>
  <c r="D164" i="1"/>
  <c r="D295" i="1"/>
  <c r="L295" i="1"/>
  <c r="E168" i="1"/>
  <c r="E178" i="1"/>
  <c r="N119" i="1"/>
  <c r="J165" i="1"/>
  <c r="N129" i="1"/>
  <c r="J179" i="1"/>
  <c r="I159" i="1"/>
  <c r="I161" i="1"/>
  <c r="M162" i="1"/>
  <c r="M164" i="1"/>
  <c r="M166" i="1"/>
  <c r="I169" i="1"/>
  <c r="E170" i="1"/>
  <c r="E172" i="1"/>
  <c r="M172" i="1"/>
  <c r="M174" i="1"/>
  <c r="E176" i="1"/>
  <c r="M178" i="1"/>
  <c r="E180" i="1"/>
  <c r="N180" i="1" s="1"/>
  <c r="O180" i="1" s="1"/>
  <c r="I181" i="1"/>
  <c r="K190" i="1"/>
  <c r="N117" i="1"/>
  <c r="J159" i="1"/>
  <c r="J161" i="1"/>
  <c r="J163" i="1"/>
  <c r="N125" i="1"/>
  <c r="N127" i="1"/>
  <c r="F172" i="1"/>
  <c r="J173" i="1"/>
  <c r="N133" i="1"/>
  <c r="K177" i="1"/>
  <c r="J177" i="1"/>
  <c r="G180" i="1"/>
  <c r="F180" i="1"/>
  <c r="F182" i="1"/>
  <c r="F184" i="1"/>
  <c r="J185" i="1"/>
  <c r="F186" i="1"/>
  <c r="J187" i="1"/>
  <c r="N147" i="1"/>
  <c r="N150" i="1"/>
  <c r="K159" i="1"/>
  <c r="J191" i="1"/>
  <c r="K165" i="1"/>
  <c r="K167" i="1"/>
  <c r="K171" i="1"/>
  <c r="K175" i="1"/>
  <c r="K181" i="1"/>
  <c r="G184" i="1"/>
  <c r="K185" i="1"/>
  <c r="G186" i="1"/>
  <c r="K187" i="1"/>
  <c r="G188" i="1"/>
  <c r="D191" i="1"/>
  <c r="K161" i="1"/>
  <c r="D172" i="1"/>
  <c r="H191" i="1"/>
  <c r="M160" i="1"/>
  <c r="E162" i="1"/>
  <c r="E164" i="1"/>
  <c r="I165" i="1"/>
  <c r="I167" i="1"/>
  <c r="M170" i="1"/>
  <c r="I173" i="1"/>
  <c r="I175" i="1"/>
  <c r="I177" i="1"/>
  <c r="I179" i="1"/>
  <c r="M180" i="1"/>
  <c r="E182" i="1"/>
  <c r="M182" i="1"/>
  <c r="G160" i="1"/>
  <c r="F160" i="1"/>
  <c r="N160" i="1" s="1"/>
  <c r="F162" i="1"/>
  <c r="N121" i="1"/>
  <c r="F164" i="1"/>
  <c r="F166" i="1"/>
  <c r="F168" i="1"/>
  <c r="J169" i="1"/>
  <c r="J171" i="1"/>
  <c r="F174" i="1"/>
  <c r="F176" i="1"/>
  <c r="N135" i="1"/>
  <c r="F178" i="1"/>
  <c r="N137" i="1"/>
  <c r="N139" i="1"/>
  <c r="J181" i="1"/>
  <c r="N141" i="1"/>
  <c r="J183" i="1"/>
  <c r="N143" i="1"/>
  <c r="N145" i="1"/>
  <c r="F188" i="1"/>
  <c r="N188" i="1" s="1"/>
  <c r="O188" i="1" s="1"/>
  <c r="J189" i="1"/>
  <c r="K189" i="1"/>
  <c r="E192" i="1"/>
  <c r="N151" i="1"/>
  <c r="G158" i="1"/>
  <c r="G162" i="1"/>
  <c r="K163" i="1"/>
  <c r="G166" i="1"/>
  <c r="G168" i="1"/>
  <c r="G170" i="1"/>
  <c r="K173" i="1"/>
  <c r="G174" i="1"/>
  <c r="G176" i="1"/>
  <c r="G178" i="1"/>
  <c r="K179" i="1"/>
  <c r="G182" i="1"/>
  <c r="K183" i="1"/>
  <c r="I150" i="1"/>
  <c r="I191" i="1" s="1"/>
  <c r="G165" i="1"/>
  <c r="G172" i="1"/>
  <c r="G334" i="1"/>
  <c r="F334" i="1"/>
  <c r="L334" i="1"/>
  <c r="H342" i="1"/>
  <c r="M342" i="1"/>
  <c r="L342" i="1"/>
  <c r="K342" i="1"/>
  <c r="G342" i="1"/>
  <c r="F342" i="1"/>
  <c r="E342" i="1"/>
  <c r="K334" i="1"/>
  <c r="F192" i="1"/>
  <c r="N192" i="1" s="1"/>
  <c r="O192" i="1" s="1"/>
  <c r="M334" i="1"/>
  <c r="F295" i="1"/>
  <c r="E336" i="1"/>
  <c r="D336" i="1"/>
  <c r="H336" i="1"/>
  <c r="H344" i="1"/>
  <c r="C344" i="1"/>
  <c r="M344" i="1"/>
  <c r="L344" i="1"/>
  <c r="K344" i="1"/>
  <c r="G344" i="1"/>
  <c r="F344" i="1"/>
  <c r="G336" i="1"/>
  <c r="D344" i="1"/>
  <c r="G295" i="1"/>
  <c r="C337" i="1"/>
  <c r="L337" i="1"/>
  <c r="J337" i="1"/>
  <c r="H337" i="1"/>
  <c r="L345" i="1"/>
  <c r="D345" i="1"/>
  <c r="K345" i="1"/>
  <c r="J345" i="1"/>
  <c r="I345" i="1"/>
  <c r="H345" i="1"/>
  <c r="K336" i="1"/>
  <c r="C342" i="1"/>
  <c r="E344" i="1"/>
  <c r="I295" i="1"/>
  <c r="C334" i="1"/>
  <c r="D342" i="1"/>
  <c r="C345" i="1"/>
  <c r="D334" i="1"/>
  <c r="M336" i="1"/>
  <c r="G345" i="1"/>
  <c r="F105" i="1"/>
  <c r="F149" i="1" s="1"/>
  <c r="F190" i="1" s="1"/>
  <c r="H158" i="1"/>
  <c r="D159" i="1"/>
  <c r="L159" i="1"/>
  <c r="H160" i="1"/>
  <c r="D161" i="1"/>
  <c r="L161" i="1"/>
  <c r="H162" i="1"/>
  <c r="L163" i="1"/>
  <c r="H164" i="1"/>
  <c r="D165" i="1"/>
  <c r="N165" i="1" s="1"/>
  <c r="O165" i="1" s="1"/>
  <c r="L165" i="1"/>
  <c r="H166" i="1"/>
  <c r="D167" i="1"/>
  <c r="L167" i="1"/>
  <c r="H168" i="1"/>
  <c r="D169" i="1"/>
  <c r="L169" i="1"/>
  <c r="H170" i="1"/>
  <c r="D171" i="1"/>
  <c r="L171" i="1"/>
  <c r="H172" i="1"/>
  <c r="D173" i="1"/>
  <c r="L173" i="1"/>
  <c r="H174" i="1"/>
  <c r="D175" i="1"/>
  <c r="L175" i="1"/>
  <c r="H176" i="1"/>
  <c r="D177" i="1"/>
  <c r="L177" i="1"/>
  <c r="H178" i="1"/>
  <c r="D179" i="1"/>
  <c r="L179" i="1"/>
  <c r="H180" i="1"/>
  <c r="D181" i="1"/>
  <c r="N181" i="1" s="1"/>
  <c r="O181" i="1" s="1"/>
  <c r="L181" i="1"/>
  <c r="H182" i="1"/>
  <c r="D183" i="1"/>
  <c r="L183" i="1"/>
  <c r="H184" i="1"/>
  <c r="D185" i="1"/>
  <c r="L185" i="1"/>
  <c r="H186" i="1"/>
  <c r="D187" i="1"/>
  <c r="L187" i="1"/>
  <c r="H188" i="1"/>
  <c r="D189" i="1"/>
  <c r="L189" i="1"/>
  <c r="K192" i="1"/>
  <c r="E334" i="1"/>
  <c r="D337" i="1"/>
  <c r="J295" i="1"/>
  <c r="I333" i="1"/>
  <c r="H333" i="1"/>
  <c r="L333" i="1"/>
  <c r="L341" i="1"/>
  <c r="D341" i="1"/>
  <c r="K341" i="1"/>
  <c r="J341" i="1"/>
  <c r="I341" i="1"/>
  <c r="H341" i="1"/>
  <c r="G341" i="1"/>
  <c r="C341" i="1"/>
  <c r="C333" i="1"/>
  <c r="N333" i="1" s="1"/>
  <c r="H334" i="1"/>
  <c r="G337" i="1"/>
  <c r="L343" i="1"/>
  <c r="D343" i="1"/>
  <c r="J335" i="1"/>
  <c r="G343" i="1"/>
  <c r="J380" i="1"/>
  <c r="F387" i="1"/>
  <c r="I388" i="1"/>
  <c r="D395" i="1"/>
  <c r="M386" i="1"/>
  <c r="E386" i="1"/>
  <c r="L386" i="1"/>
  <c r="D386" i="1"/>
  <c r="K386" i="1"/>
  <c r="C386" i="1"/>
  <c r="M394" i="1"/>
  <c r="E394" i="1"/>
  <c r="L394" i="1"/>
  <c r="D394" i="1"/>
  <c r="K394" i="1"/>
  <c r="C394" i="1"/>
  <c r="J394" i="1"/>
  <c r="I394" i="1"/>
  <c r="K380" i="1"/>
  <c r="G386" i="1"/>
  <c r="J388" i="1"/>
  <c r="J387" i="1"/>
  <c r="I387" i="1"/>
  <c r="H387" i="1"/>
  <c r="J395" i="1"/>
  <c r="I395" i="1"/>
  <c r="H395" i="1"/>
  <c r="G395" i="1"/>
  <c r="F395" i="1"/>
  <c r="H386" i="1"/>
  <c r="K387" i="1"/>
  <c r="K395" i="1"/>
  <c r="G380" i="1"/>
  <c r="F380" i="1"/>
  <c r="M380" i="1"/>
  <c r="E380" i="1"/>
  <c r="G388" i="1"/>
  <c r="F388" i="1"/>
  <c r="M388" i="1"/>
  <c r="E388" i="1"/>
  <c r="G396" i="1"/>
  <c r="F396" i="1"/>
  <c r="M396" i="1"/>
  <c r="E396" i="1"/>
  <c r="L396" i="1"/>
  <c r="D396" i="1"/>
  <c r="K396" i="1"/>
  <c r="C396" i="1"/>
  <c r="I386" i="1"/>
  <c r="L387" i="1"/>
  <c r="L388" i="1"/>
  <c r="L395" i="1"/>
  <c r="H332" i="1"/>
  <c r="N332" i="1" s="1"/>
  <c r="D335" i="1"/>
  <c r="K340" i="1"/>
  <c r="K343" i="1"/>
  <c r="L381" i="1"/>
  <c r="D381" i="1"/>
  <c r="K381" i="1"/>
  <c r="C381" i="1"/>
  <c r="J381" i="1"/>
  <c r="L389" i="1"/>
  <c r="D389" i="1"/>
  <c r="K389" i="1"/>
  <c r="C389" i="1"/>
  <c r="J389" i="1"/>
  <c r="I389" i="1"/>
  <c r="H389" i="1"/>
  <c r="C380" i="1"/>
  <c r="F381" i="1"/>
  <c r="J386" i="1"/>
  <c r="M387" i="1"/>
  <c r="E389" i="1"/>
  <c r="F394" i="1"/>
  <c r="M395" i="1"/>
  <c r="L340" i="1"/>
  <c r="I382" i="1"/>
  <c r="I397" i="1" s="1"/>
  <c r="H382" i="1"/>
  <c r="G382" i="1"/>
  <c r="I390" i="1"/>
  <c r="H390" i="1"/>
  <c r="G390" i="1"/>
  <c r="F390" i="1"/>
  <c r="M390" i="1"/>
  <c r="E390" i="1"/>
  <c r="D380" i="1"/>
  <c r="G381" i="1"/>
  <c r="J382" i="1"/>
  <c r="C387" i="1"/>
  <c r="C388" i="1"/>
  <c r="F389" i="1"/>
  <c r="G394" i="1"/>
  <c r="H396" i="1"/>
  <c r="D383" i="1"/>
  <c r="L383" i="1"/>
  <c r="D391" i="1"/>
  <c r="L391" i="1"/>
  <c r="I330" i="1"/>
  <c r="E331" i="1"/>
  <c r="N331" i="1" s="1"/>
  <c r="M331" i="1"/>
  <c r="I332" i="1"/>
  <c r="E333" i="1"/>
  <c r="M333" i="1"/>
  <c r="I334" i="1"/>
  <c r="E335" i="1"/>
  <c r="M335" i="1"/>
  <c r="N335" i="1" s="1"/>
  <c r="I336" i="1"/>
  <c r="E337" i="1"/>
  <c r="M337" i="1"/>
  <c r="I338" i="1"/>
  <c r="E339" i="1"/>
  <c r="M339" i="1"/>
  <c r="I340" i="1"/>
  <c r="N340" i="1" s="1"/>
  <c r="E341" i="1"/>
  <c r="M341" i="1"/>
  <c r="I342" i="1"/>
  <c r="E343" i="1"/>
  <c r="M343" i="1"/>
  <c r="I344" i="1"/>
  <c r="E345" i="1"/>
  <c r="M345" i="1"/>
  <c r="I346" i="1"/>
  <c r="N346" i="1" s="1"/>
  <c r="E383" i="1"/>
  <c r="M383" i="1"/>
  <c r="J384" i="1"/>
  <c r="G385" i="1"/>
  <c r="E391" i="1"/>
  <c r="M391" i="1"/>
  <c r="J392" i="1"/>
  <c r="G393" i="1"/>
  <c r="J330" i="1"/>
  <c r="F331" i="1"/>
  <c r="J332" i="1"/>
  <c r="F333" i="1"/>
  <c r="J334" i="1"/>
  <c r="F335" i="1"/>
  <c r="J336" i="1"/>
  <c r="F337" i="1"/>
  <c r="J338" i="1"/>
  <c r="N338" i="1" s="1"/>
  <c r="F339" i="1"/>
  <c r="N339" i="1" s="1"/>
  <c r="J340" i="1"/>
  <c r="F341" i="1"/>
  <c r="J342" i="1"/>
  <c r="F343" i="1"/>
  <c r="J344" i="1"/>
  <c r="F345" i="1"/>
  <c r="C384" i="1"/>
  <c r="C392" i="1"/>
  <c r="N182" i="1" l="1"/>
  <c r="O182" i="1" s="1"/>
  <c r="N162" i="1"/>
  <c r="O162" i="1" s="1"/>
  <c r="N176" i="1"/>
  <c r="O176" i="1" s="1"/>
  <c r="N178" i="1"/>
  <c r="O178" i="1" s="1"/>
  <c r="L190" i="1"/>
  <c r="N158" i="1"/>
  <c r="N330" i="1"/>
  <c r="O160" i="1"/>
  <c r="N168" i="1"/>
  <c r="O168" i="1" s="1"/>
  <c r="N167" i="1"/>
  <c r="O167" i="1" s="1"/>
  <c r="N186" i="1"/>
  <c r="O186" i="1" s="1"/>
  <c r="N166" i="1"/>
  <c r="O166" i="1" s="1"/>
  <c r="N336" i="1"/>
  <c r="N170" i="1"/>
  <c r="O170" i="1" s="1"/>
  <c r="E190" i="1"/>
  <c r="N190" i="1" s="1"/>
  <c r="O190" i="1" s="1"/>
  <c r="N174" i="1"/>
  <c r="O174" i="1" s="1"/>
  <c r="L397" i="1"/>
  <c r="H397" i="1"/>
  <c r="N343" i="1"/>
  <c r="N345" i="1"/>
  <c r="H398" i="1"/>
  <c r="H408" i="1"/>
  <c r="H409" i="1" s="1"/>
  <c r="I398" i="1"/>
  <c r="I400" i="1"/>
  <c r="I408" i="1"/>
  <c r="I409" i="1" s="1"/>
  <c r="I402" i="1"/>
  <c r="L408" i="1"/>
  <c r="L409" i="1" s="1"/>
  <c r="L398" i="1"/>
  <c r="J397" i="1"/>
  <c r="N172" i="1"/>
  <c r="O172" i="1" s="1"/>
  <c r="M397" i="1"/>
  <c r="G397" i="1"/>
  <c r="H400" i="1" s="1"/>
  <c r="N169" i="1"/>
  <c r="O169" i="1" s="1"/>
  <c r="N163" i="1"/>
  <c r="O163" i="1" s="1"/>
  <c r="N337" i="1"/>
  <c r="N189" i="1"/>
  <c r="O189" i="1" s="1"/>
  <c r="N173" i="1"/>
  <c r="O173" i="1" s="1"/>
  <c r="N164" i="1"/>
  <c r="O164" i="1" s="1"/>
  <c r="N149" i="1"/>
  <c r="K397" i="1"/>
  <c r="F397" i="1"/>
  <c r="N159" i="1"/>
  <c r="O159" i="1" s="1"/>
  <c r="G190" i="1"/>
  <c r="N179" i="1"/>
  <c r="O179" i="1" s="1"/>
  <c r="D397" i="1"/>
  <c r="N177" i="1"/>
  <c r="O177" i="1" s="1"/>
  <c r="N161" i="1"/>
  <c r="O161" i="1" s="1"/>
  <c r="H190" i="1"/>
  <c r="N175" i="1"/>
  <c r="O175" i="1" s="1"/>
  <c r="N341" i="1"/>
  <c r="N185" i="1"/>
  <c r="O185" i="1" s="1"/>
  <c r="N334" i="1"/>
  <c r="N183" i="1"/>
  <c r="O183" i="1" s="1"/>
  <c r="N344" i="1"/>
  <c r="N347" i="1" s="1"/>
  <c r="N349" i="1" s="1"/>
  <c r="N191" i="1"/>
  <c r="O191" i="1" s="1"/>
  <c r="H399" i="1"/>
  <c r="E397" i="1"/>
  <c r="N187" i="1"/>
  <c r="O187" i="1" s="1"/>
  <c r="N171" i="1"/>
  <c r="O171" i="1" s="1"/>
  <c r="N342" i="1"/>
  <c r="I401" i="1" l="1"/>
  <c r="K400" i="1"/>
  <c r="K408" i="1"/>
  <c r="K409" i="1" s="1"/>
  <c r="K399" i="1"/>
  <c r="K401" i="1"/>
  <c r="K398" i="1"/>
  <c r="K402" i="1"/>
  <c r="C399" i="1"/>
  <c r="F399" i="1"/>
  <c r="F402" i="1"/>
  <c r="F398" i="1"/>
  <c r="F401" i="1"/>
  <c r="F408" i="1"/>
  <c r="F409" i="1" s="1"/>
  <c r="L400" i="1"/>
  <c r="D400" i="1"/>
  <c r="D408" i="1"/>
  <c r="D409" i="1" s="1"/>
  <c r="D402" i="1"/>
  <c r="D398" i="1"/>
  <c r="J401" i="1"/>
  <c r="J400" i="1"/>
  <c r="J408" i="1"/>
  <c r="J409" i="1" s="1"/>
  <c r="J399" i="1"/>
  <c r="J402" i="1"/>
  <c r="J398" i="1"/>
  <c r="H401" i="1"/>
  <c r="L401" i="1"/>
  <c r="L399" i="1"/>
  <c r="G398" i="1"/>
  <c r="G401" i="1"/>
  <c r="G408" i="1"/>
  <c r="G409" i="1" s="1"/>
  <c r="G399" i="1"/>
  <c r="G400" i="1"/>
  <c r="M408" i="1"/>
  <c r="M409" i="1" s="1"/>
  <c r="M399" i="1"/>
  <c r="M402" i="1"/>
  <c r="M398" i="1"/>
  <c r="M401" i="1"/>
  <c r="M400" i="1"/>
  <c r="E408" i="1"/>
  <c r="E409" i="1" s="1"/>
  <c r="E402" i="1"/>
  <c r="E398" i="1"/>
  <c r="E400" i="1"/>
  <c r="L402" i="1"/>
  <c r="H40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Utente</author>
  </authors>
  <commentList>
    <comment ref="C399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RAPPORTO DEL TASSO CON SE STESSO, DA NON PRENDERE IN CONSIDERAZIONE</t>
        </r>
      </text>
    </comment>
    <comment ref="C401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RAPPORTO DEL TASSO CON SE STESSO, DA NON PRENDERE IN CONSIDERAZIONE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01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 xml:space="preserve">MAGGIORE DIMINUZIONE DEI REATI COMMESSI A CAUSA DELL'INIZIO DELLA PANDEMIA 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02" authorId="0" shapeId="0" xr:uid="{00000000-0006-0000-0000-000004000000}">
      <text>
        <r>
          <rPr>
            <b/>
            <sz val="9"/>
            <color rgb="FF000000"/>
            <rFont val="Tahoma"/>
            <family val="2"/>
          </rPr>
          <t xml:space="preserve">MAGGIORE DIMINUZIONE DEI REATI COMMESSI A CAUSA DELL'INIZIO DELLA PANDEMIA </t>
        </r>
      </text>
    </comment>
    <comment ref="C409" authorId="0" shapeId="0" xr:uid="{00000000-0006-0000-0000-000005000000}">
      <text>
        <r>
          <rPr>
            <sz val="9"/>
            <color rgb="FF000000"/>
            <rFont val="Tahoma"/>
            <family val="2"/>
          </rPr>
          <t xml:space="preserve">Se Roma avesse la stessa popolazione dell'Italia intera (22,232342 volte), la criminalità romana sarebbe quasi il doppio della criminalità italiana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Utente</author>
  </authors>
  <commentList>
    <comment ref="C58" authorId="0" shapeId="0" xr:uid="{65CBA4E3-A0D3-7B46-9365-1ABD4409BBE3}">
      <text>
        <r>
          <rPr>
            <b/>
            <sz val="9"/>
            <color indexed="8"/>
            <rFont val="Tahoma"/>
            <family val="2"/>
          </rPr>
          <t>RAPPORTO DEL TASSO CON SE STESSO, DA NON PRENDERE IN CONSIDERAZIONE</t>
        </r>
      </text>
    </comment>
    <comment ref="C60" authorId="0" shapeId="0" xr:uid="{33032CFE-BC53-964E-BE22-3AD9AC1EEAF0}">
      <text>
        <r>
          <rPr>
            <b/>
            <sz val="9"/>
            <color rgb="FF000000"/>
            <rFont val="Tahoma"/>
            <family val="2"/>
          </rPr>
          <t>RAPPORTO DEL TASSO CON SE STESSO, DA NON PRENDERE IN CONSIDERAZIONE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0" authorId="0" shapeId="0" xr:uid="{B56C877C-6944-5740-83AD-247F866167F7}">
      <text>
        <r>
          <rPr>
            <b/>
            <sz val="9"/>
            <color rgb="FF000000"/>
            <rFont val="Tahoma"/>
            <family val="2"/>
          </rPr>
          <t xml:space="preserve">MAGGIORE DIMINUZIONE DEI REATI COMMESSI A CAUSA DELL'INIZIO DELLA PANDEMIA 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1" authorId="0" shapeId="0" xr:uid="{205DE7CE-F7C1-EA42-ACEF-48A4C07FDE98}">
      <text>
        <r>
          <rPr>
            <b/>
            <sz val="9"/>
            <color rgb="FF000000"/>
            <rFont val="Tahoma"/>
            <family val="2"/>
          </rPr>
          <t xml:space="preserve">MAGGIORE DIMINUZIONE DEI REATI COMMESSI A CAUSA DELL'INIZIO DELLA PANDEMIA </t>
        </r>
      </text>
    </comment>
  </commentList>
</comments>
</file>

<file path=xl/sharedStrings.xml><?xml version="1.0" encoding="utf-8"?>
<sst xmlns="http://schemas.openxmlformats.org/spreadsheetml/2006/main" count="1177" uniqueCount="143">
  <si>
    <t>&lt;?xml version="1.0" encoding="utf-16"?&gt;&lt;WebTableParameter xmlns:xsd="http://www.w3.org/2001/XMLSchema" xmlns:xsi="http://www.w3.org/2001/XMLSchema-instance" xmlns="http://stats.oecd.org/OECDStatWS/2004/03/01/"&gt;&lt;DataTable Code="DCCV_DELITTIPS" HasMetadata="true"&gt;&lt;Name LocaleIsoCode="en"&gt;Crimes reported by the police forces to the judicial authority&lt;/Name&gt;&lt;Name LocaleIsoCode="it"&gt;Delitti denunciati dalle forze di polizia all'autorità giudiziaria&lt;/Name&gt;&lt;Dimension Code="ITTER107" HasMetadata="false" CommonCode="ITTER107" Display="labels"&gt;&lt;Name LocaleIsoCode="en"&gt;Territory&lt;/Name&gt;&lt;Name LocaleIsoCode="it"&gt;Territorio&lt;/Name&gt;&lt;Member Code="058091" HasMetadata="false" HasOnlyUnitMetadata="false" HasChild="0"&gt;&lt;Name LocaleIsoCode="en"&gt;Roma&lt;/Name&gt;&lt;Name LocaleIsoCode="it"&gt;Roma&lt;/Name&gt;&lt;/Member&gt;&lt;/Dimension&gt;&lt;Dimension Code="TIPO_DATO35" HasMetadata="false" CommonCode="TIPO_DATO35" Display="labels"&gt;&lt;Name LocaleIsoCode="en"&gt;Data type&lt;/Name&gt;&lt;Name LocaleIsoCode="it"&gt;Tipo dato&lt;/Name&gt;&lt;Member Code="CRIMEN" HasMetadata="false" HasChild="0"&gt;&lt;Name LocaleIsoCode="en"&gt;number of crimes reported by the police forces to the judicial authority&lt;/Name&gt;&lt;Name LocaleIsoCode="it"&gt;numero di delitti denunciati dalle forze di polizia all'autorità giudiziaria&lt;/Name&gt;&lt;/Member&gt;&lt;/Dimension&gt;&lt;Dimension Code="REATI_PS" HasMetadata="false" CommonCode="REATI_PS" Display="labels"&gt;&lt;Name LocaleIsoCode="en"&gt;Type of crime&lt;/Name&gt;&lt;Name LocaleIsoCode="it"&gt;Tipo di delitto&lt;/Name&gt;&lt;Member Code="MASSMURD" HasMetadata="false" HasChild="0"&gt;&lt;Name LocaleIsoCode="en"&gt;mass murder&lt;/Name&gt;&lt;Name LocaleIsoCode="it"&gt;strage&lt;/Name&gt;&lt;/Member&gt;&lt;Member Code="INTENHOM" HasMetadata="true" HasChild="1"&gt;&lt;Name LocaleIsoCode="en"&gt;intentional homicides&lt;/Name&gt;&lt;Name LocaleIsoCode="it"&gt;omicidi volontari consumati&lt;/Name&gt;&lt;ChildMember Code="ROBBHOM" HasMetadata="false" HasChild="0"&gt;&lt;Name LocaleIsoCode="en"&gt;homicides for theft or robbery&lt;/Name&gt;&lt;Name LocaleIsoCode="it"&gt;omicidi volontari consumati a scopo di furto o rapina&lt;/Name&gt;&lt;/ChildMember&gt;&lt;ChildMember Code="MAFIAHOM" HasMetadata="false" HasChild="0"&gt;&lt;Name LocaleIsoCode="en"&gt;homicides of mafia&lt;/Name&gt;&lt;Name LocaleIsoCode="it"&gt;omicidi volontari consumati di tipo mafioso&lt;/Name&gt;&lt;/ChildMember&gt;&lt;ChildMember Code="TERRORHOM" HasMetadata="false" HasChild="0"&gt;&lt;Name LocaleIsoCode="en"&gt;terrorist homicides&lt;/Name&gt;&lt;Name LocaleIsoCode="it"&gt;omicidi volontari consumati a scopo terroristico&lt;/Name&gt;&lt;/ChildMember&gt;&lt;/Member&gt;&lt;Member Code="ATTEMPHOM" HasMetadata="false" HasChild="0"&gt;&lt;Name LocaleIsoCode="en"&gt;attempted homicides&lt;/Name&gt;&lt;Name LocaleIsoCode="it"&gt;tentati omicidi&lt;/Name&gt;&lt;/Member&gt;&lt;Member Code="INFANTHOM" HasMetadata="false" HasChild="0"&gt;&lt;Name LocaleIsoCode="en"&gt;infanticides&lt;/Name&gt;&lt;Name LocaleIsoCode="it"&gt;infanticidi&lt;/Name&gt;&lt;/Member&gt;&lt;Member Code="MANSHOM" HasMetadata="false" HasChild="0"&gt;&lt;Name LocaleIsoCode="en"&gt;manslaughter&lt;/Name&gt;&lt;Name LocaleIsoCode="it"&gt;omicidi preterintenzionali&lt;/Name&gt;&lt;/Member&gt;&lt;Member Code="UNINTHOM" HasMetadata="true" HasChild="1"&gt;&lt;Name LocaleIsoCode="en"&gt;unintentional homicides&lt;/Name&gt;&lt;Name LocaleIsoCode="it"&gt;omicidi colposi&lt;/Name&gt;&lt;ChildMember Code="ROADHOM" HasMetadata="false" HasChild="0"&gt;&lt;Name LocaleIsoCode="en"&gt;homicides from road accident&lt;/Name&gt;&lt;Name LocaleIsoCode="it"&gt;omicidi colposi da incidente stradale&lt;/Name&gt;&lt;/ChildMember&gt;&lt;/Member&gt;&lt;Member Code="BLOWS" HasMetadata="false" HasChild="0"&gt;&lt;Name LocaleIsoCode="en"&gt;blows&lt;/Name&gt;&lt;Name LocaleIsoCode="it"&gt;percosse&lt;/Name&gt;&lt;/Member&gt;&lt;Member Code="CULPINJU" HasMetadata="false" HasChild="0"&gt;&lt;Name LocaleIsoCode="en"&gt;culpable injuries&lt;/Name&gt;&lt;Name LocaleIsoCode="it"&gt;lesioni dolose&lt;/Name&gt;&lt;/Member&gt;&lt;Member Code="MENACE" HasMetadata="false" HasChild="0"&gt;&lt;Name LocaleIsoCode="en"&gt;menaces&lt;/Name&gt;&lt;Name LocaleIsoCode="it"&gt;minacce&lt;/Name&gt;&lt;/Member&gt;&lt;Member Code="KIDNAPP" HasMetadata="false" HasChild="0"&gt;&lt;Name LocaleIsoCode="en"&gt;kidnappings&lt;/Name&gt;&lt;Name LocaleIsoCode="it"&gt;sequestri di persona&lt;/Name&gt;&lt;/Member&gt;&lt;Member Code="OFFENCE" HasMetadata="false" HasChild="0"&gt;&lt;Name LocaleIsoCode="en"&gt;offences&lt;/Name&gt;&lt;Name LocaleIsoCode="it"&gt;ingiurie&lt;/Name&gt;&lt;/Member&gt;&lt;Member Code="RAPE" HasMetadata="false" HasChild="0"&gt;&lt;Name LocaleIsoCode="en"&gt;rapes&lt;/Name&gt;&lt;Name LocaleIsoCode="it"&gt;violenze sessuali&lt;/Name&gt;&lt;/Member&gt;&lt;Member Code="RAPEUN18" HasMetadata="false" HasChild="0"&gt;&lt;Name LocaleIsoCode="en"&gt;sexual activity with a minor&lt;/Name&gt;&lt;Name LocaleIsoCode="it"&gt;atti sessuali con minorenne&lt;/Name&gt;&lt;/Member&gt;&lt;Member Code="CORRUPUN18" HasMetadata="false" HasChild="0"&gt;&lt;Name LocaleIsoCode="en"&gt;corruption of a minor&lt;/Name&gt;&lt;Name LocaleIsoCode="it"&gt;corruzione di minorenne&lt;/Name&gt;&lt;/Member&gt;&lt;Member Code="PROSTI" HasMetadata="false" HasChild="0"&gt;&lt;Name LocaleIsoCode="en"&gt;exploitation and abetting prostitution&lt;/Name&gt;&lt;Name LocaleIsoCode="it"&gt;sfruttamento e favoreggiamento della prostituzione&lt;/Name&gt;&lt;/Member&gt;&lt;Member Code="PORNO" HasMetadata="false" HasChild="0"&gt;&lt;Name LocaleIsoCode="en"&gt;child pornography and possession of paedo-pornographic materials&lt;/Name&gt;&lt;Name LocaleIsoCode="it"&gt;pornografia minorile e detenzione di materiale pedopornografico&lt;/Name&gt;&lt;/Member&gt;&lt;Member Code="THEFT" HasMetadata="true" HasChild="1"&gt;&lt;Name LocaleIsoCode="en"&gt;thefts&lt;/Name&gt;&lt;Name LocaleIsoCode="it"&gt;furti&lt;/Name&gt;&lt;ChildMember Code="BAGTHEF" HasMetadata="false" HasChild="0"&gt;&lt;Name LocaleIsoCode="en"&gt;bag-snatching&lt;/Name&gt;&lt;Name LocaleIsoCode="it"&gt;furti con strappo&lt;/Name&gt;&lt;/ChildMember&gt;&lt;ChildMember Code="PICKTHEF" HasMetadata="false" HasChild="0"&gt;&lt;Name LocaleIsoCode="en"&gt;pickpocketing&lt;/Name&gt;&lt;Name LocaleIsoCode="it"&gt;furti con destrezza&lt;/Name&gt;&lt;/ChildMember&gt;&lt;ChildMember Code="BURGTHEF" HasMetadata="false" HasChild="0"&gt;&lt;Name LocaleIsoCode="en"&gt;burglary&lt;/Name&gt;&lt;Name LocaleIsoCode="it"&gt;furti in abitazioni&lt;/Name&gt;&lt;/ChildMember&gt;&lt;ChildMember Code="SHOPTHEF" HasMetadata="false" HasChild="0"&gt;&lt;Name LocaleIsoCode="en"&gt;shoplifting&lt;/Name&gt;&lt;Name LocaleIsoCode="it"&gt;furti in esercizi commerciali&lt;/Name&gt;&lt;/ChildMember&gt;&lt;ChildMember Code="VEHITHEF" HasMetadata="false" HasChild="0"&gt;&lt;Name LocaleIsoCode="en"&gt;theft from vehicle&lt;/Name&gt;&lt;Name LocaleIsoCode="it"&gt;furti in auto in sosta&lt;/Name&gt;&lt;/ChildMember&gt;&lt;ChildMember Code="ARTTHEF" HasMetadata="false" HasChild="0"&gt;&lt;Name LocaleIsoCode="en"&gt;theft of art objets&lt;/Name&gt;&lt;Name LocaleIsoCode="it"&gt;furti di opere d'arte e materiale archeologico&lt;/Name&gt;&lt;/ChildMember&gt;&lt;ChildMember Code="TRUCKTHEF" HasMetadata="false" HasChild="0"&gt;&lt;Name LocaleIsoCode="en"&gt;theft of cargo trucks carrying freights&lt;/Name&gt;&lt;Name LocaleIsoCode="it"&gt;furti di automezzi pesanti trasportanti merci&lt;/Name&gt;&lt;/ChildMember&gt;&lt;ChildMember Code="MOPETHEF" HasMetadata="false" HasChild="0"&gt;&lt;Name LocaleIsoCode="en"&gt;moped theft&lt;/Name&gt;&lt;Name LocaleIsoCode="it"&gt;furti di ciclomotori&lt;/Name&gt;&lt;/ChildMember&gt;&lt;ChildMember Code="MOTORTHEF" HasMetadata="false" HasChild="0"&gt;&lt;Name LocaleIsoCode="en"&gt;motorcycle theft&lt;/Name&gt;&lt;Name LocaleIsoCode="it"&gt;furti di motocicli&lt;/Name&gt;&lt;/ChildMember&gt;&lt;ChildMember Code="CARTHEF" HasMetadata="false" HasChild="0"&gt;&lt;Name LocaleIsoCode="en"&gt;car theft&lt;/Name&gt;&lt;Name LocaleIsoCode="it"&gt;furti di autovetture&lt;/Name&gt;&lt;/ChildMember&gt;&lt;/Member&gt;&lt;Member Code="ROBBER" HasMetadata="true" HasChild="1"&gt;&lt;Name LocaleIsoCode="en"&gt;robberies&lt;/Name&gt;&lt;Name LocaleIsoCode="it"&gt;rapine&lt;/Name&gt;&lt;ChildMember Code="HOUSEROB" HasMetadata="false" HasChild="0"&gt;&lt;Name LocaleIsoCode="en"&gt;house robbery&lt;/Name&gt;&lt;Name LocaleIsoCode="it"&gt;rapine in abitazione&lt;/Name&gt;&lt;/ChildMember&gt;&lt;ChildMember Code="BANKROB" HasMetadata="false" HasChild="0"&gt;&lt;Name LocaleIsoCode="en"&gt;bank robbery&lt;/Name&gt;&lt;Name LocaleIsoCode="it"&gt;rapine in banca&lt;/Name&gt;&lt;/ChildMember&gt;&lt;ChildMember Code="POSTROB" HasMetadata="false" HasChild="0"&gt;&lt;Name LocaleIsoCode="en"&gt;post office robbery&lt;/Name&gt;&lt;Name LocaleIsoCode="it"&gt;rapine in uffici postali&lt;/Name&gt;&lt;/ChildMember&gt;&lt;ChildMember Code="SHOPROB" HasMetadata="false" HasChild="0"&gt;&lt;Name LocaleIsoCode="en"&gt;shop robbery&lt;/Name&gt;&lt;Name LocaleIsoCode="it"&gt;rapine in esercizi commerciali&lt;/Name&gt;&lt;/ChildMember&gt;&lt;ChildMember Code="STREETROB" HasMetadata="false" HasChild="0"&gt;&lt;Name LocaleIsoCode="en"&gt;street robbery&lt;/Name&gt;&lt;Name LocaleIsoCode="it"&gt;rapine in pubblica via&lt;/Name&gt;&lt;/ChildMember&gt;&lt;/Member&gt;&lt;Member Code="EXTORT" HasMetadata="false" HasChild="0"&gt;&lt;Name LocaleIsoCode="en"&gt;extortions&lt;/Name&gt;&lt;Name LocaleIsoCode="it"&gt;estorsioni&lt;/Name&gt;&lt;/Member&gt;&lt;Member Code="SWINCYB" HasMetadata="false" HasChild="0"&gt;&lt;Name LocaleIsoCode="en"&gt;swindles and cyber frauds&lt;/Name&gt;&lt;Name LocaleIsoCode="it"&gt;truffe e frodi informatiche&lt;/Name&gt;&lt;/Member&gt;&lt;Member Code="CYBERCRIM" HasMetadata="false" HasChild="0"&gt;&lt;Name LocaleIsoCode="en"&gt;cybercrime&lt;/Name&gt;&lt;Name LocaleIsoCode="it"&gt;delitti informatici&lt;/Name&gt;&lt;/Member&gt;&lt;Member Code="COUNTER" HasMetadata="false" HasChild="0"&gt;&lt;Name LocaleIsoCode="en"&gt;counteractions of goods and industrial products&lt;/Name&gt;&lt;Name LocaleIsoCode="it"&gt;contraffazione di marchi e prodotti industriali&lt;/Name&gt;&lt;/Member&gt;&lt;Member Code="INTPROP" HasMetadata="false" HasChild="0"&gt;&lt;Name LocaleIsoCode="en"&gt;intellectual property violations&lt;/Name&gt;&lt;Name LocaleIsoCode="it"&gt;violazione della proprietà intellettuale&lt;/Name&gt;&lt;/Member&gt;&lt;Member Code="RECEIV" HasMetadata="false" HasChild="0"&gt;&lt;Name LocaleIsoCode="en"&gt;receiving stolen goods&lt;/Name&gt;&lt;Name LocaleIsoCode="it"&gt;ricettazione&lt;/Name&gt;&lt;/Member&gt;&lt;Member Code="MONEYLAU" HasMetadata="false" HasChild="0"&gt;&lt;Name LocaleIsoCode="en"&gt;money laundering&lt;/Name&gt;&lt;Name LocaleIsoCode="it"&gt;riciclaggio e impiego di denaro, beni o utilità di provenienza illecita&lt;/Name&gt;&lt;/Member&gt;&lt;Member Code="USURY" HasMetadata="false" HasChild="0"&gt;&lt;Name LocaleIsoCode="en"&gt;usury&lt;/Name&gt;&lt;Name LocaleIsoCode="it"&gt;usura&lt;/Name&gt;&lt;/Member&gt;&lt;Member Code="DAMAGE" HasMetadata="false" HasChild="0"&gt;&lt;Name LocaleIsoCode="en"&gt;damages&lt;/Name&gt;&lt;Name LocaleIsoCode="it"&gt;danneggiamenti&lt;/Name&gt;&lt;/Member&gt;&lt;Member Code="ARSON" HasMetadata="true" HasChild="1"&gt;&lt;Name LocaleIsoCode="en"&gt;arson&lt;/Name&gt;&lt;Name LocaleIsoCode="it"&gt;incendi&lt;/Name&gt;&lt;ChildMember Code="FOREARS" HasMetadata="false" HasChild="0"&gt;&lt;Name LocaleIsoCode="en"&gt;forest arson&lt;/Name&gt;&lt;Name LocaleIsoCode="it"&gt;incendi boschivi&lt;/Name&gt;&lt;/ChildMember&gt;&lt;/Member&gt;&lt;Member Code="DAMARS" HasMetadata="false" HasChild="0"&gt;&lt;Name LocaleIsoCode="en"&gt;damage followed by arson&lt;/Name&gt;&lt;Name LocaleIsoCode="it"&gt;danneggiamento seguito da incendio&lt;/Name&gt;&lt;/Member&gt;&lt;Member Code="DRUG" HasMetadata="false" HasChild="0"&gt;&lt;Name LocaleIsoCode="en"&gt;trafficking and drugs possession&lt;/Name&gt;&lt;Name LocaleIsoCode="it"&gt;normativa sugli stupefacenti&lt;/Name&gt;&lt;/Member&gt;&lt;Member Code="ATTACK" HasMetadata="false" HasChild="0"&gt;&lt;Name LocaleIsoCode="en"&gt;attacks&lt;/Name&gt;&lt;Name LocaleIsoCode="it"&gt;attentati&lt;/Name&gt;&lt;/Member&gt;&lt;Member Code="CRIMASS" HasMetadata="false" HasChild="0"&gt;&lt;Name LocaleIsoCode="en"&gt;criminal association&lt;/Name&gt;&lt;Name LocaleIsoCode="it"&gt;associazione per delinquere&lt;/Name&gt;&lt;/Member&gt;&lt;Member Code="MAFIASS" HasMetadata="false" HasChild="0"&gt;&lt;Name LocaleIsoCode="en"&gt;mafia criminal association&lt;/Name&gt;&lt;Name LocaleIsoCode="it"&gt;associazione di tipo mafioso&lt;/Name&gt;&lt;/Member&gt;&lt;Member Code="SMUGGL" HasMetadata="false" HasChild="0"&gt;&lt;Name LocaleIsoCode="en"&gt;smuggling&lt;/Name&gt;&lt;Name LocaleIsoCode="it"&gt;contrabbando&lt;/Name&gt;&lt;/Member&gt;&lt;Member Code="OTHCRIM" HasMetadata="false" HasChild="0"&gt;&lt;Name LocaleIsoCode="en"&gt;other crimes&lt;/Name&gt;&lt;Name LocaleIsoCode="it"&gt;altri delitti&lt;/Name&gt;&lt;/Member&gt;&lt;Member Code="TOT" HasMetadata="false" HasChild="0" IsDisplayed="true"&gt;&lt;Name LocaleIsoCode="en"&gt;total&lt;/Name&gt;&lt;Name LocaleIsoCode="it"&gt;totale&lt;/Name&gt;&lt;/Member&gt;&lt;/Dimension&gt;&lt;Dimension Code="SI_NO" HasMetadata="false" CommonCode="SI_NO" Display="labels"&gt;&lt;Name LocaleIsoCode="en"&gt;Known offender identity&lt;/Name&gt;&lt;Name LocaleIsoCode="it"&gt;Identità autore nota&lt;/Name&gt;&lt;Member Code="9" HasMetadata="false" HasChild="0"&gt;&lt;Name LocaleIsoCode="en"&gt;total&lt;/Name&gt;&lt;Name LocaleIsoCode="it"&gt;totale&lt;/Name&gt;&lt;/Member&gt;&lt;/Dimension&gt;&lt;Dimension Code="RIF_TIME" HasMetadata="false" CommonCode="RIF_TIME" Display="labels"&gt;&lt;Name LocaleIsoCode="en"&gt;Reference period of crime&lt;/Name&gt;&lt;Name LocaleIsoCode="it"&gt;Periodo del commesso delitto&lt;/Name&gt;&lt;Member Code="YRDUR" HasMetadata="false" HasOnlyUnitMetadata="false" HasChild="0"&gt;&lt;Name LocaleIsoCode="en"&gt;during the reference year&lt;/Name&gt;&lt;Name LocaleIsoCode="it"&gt;durante l'anno di riferimento&lt;/Name&gt;&lt;/Member&gt;&lt;/Dimension&gt;&lt;Dimension Code="TIME" HasMetadata="false" CommonCode="TIME" Display="labels"&gt;&lt;Name LocaleIsoCode="en"&gt;Select time&lt;/Name&gt;&lt;Name LocaleIsoCode="it"&gt;Seleziona periodo&lt;/Name&gt;&lt;Member Code="2010" HasMetadata="false"&gt;&lt;Name LocaleIsoCode="en"&gt;2010&lt;/Name&gt;&lt;Name LocaleIsoCode="it"&gt;2010&lt;/Name&gt;&lt;/Member&gt;&lt;Member Code="2011" HasMetadata="false"&gt;&lt;Name LocaleIsoCode="en"&gt;2011&lt;/Name&gt;&lt;Name LocaleIsoCode="it"&gt;2011&lt;/Name&gt;&lt;/Member&gt;&lt;Member Code="2012" HasMetadata="false"&gt;&lt;Name LocaleIsoCode="en"&gt;2012&lt;/Name&gt;&lt;Name LocaleIsoCode="it"&gt;2012&lt;/Name&gt;&lt;/Member&gt;&lt;Member Code="2013" HasMetadata="false"&gt;&lt;Name LocaleIsoCode="en"&gt;2013&lt;/Name&gt;&lt;Name LocaleIsoCode="it"&gt;2013&lt;/Name&gt;&lt;/Member&gt;&lt;Member Code="2014" HasMetadata="false"&gt;&lt;Name LocaleIsoCode="en"&gt;2014&lt;/Name&gt;&lt;Name LocaleIsoCode="it"&gt;2014&lt;/Name&gt;&lt;/Member&gt;&lt;Member Code="2015" HasMetadata="false"&gt;&lt;Name LocaleIsoCode="en"&gt;2015&lt;/Name&gt;&lt;Name LocaleIsoCode="it"&gt;2015&lt;/Name&gt;&lt;/Member&gt;&lt;Member Code="2016" HasMetadata="false"&gt;&lt;Name LocaleIsoCode="en"&gt;2016&lt;/Name&gt;&lt;Name LocaleIsoCode="it"&gt;2016&lt;/Name&gt;&lt;/Member&gt;&lt;Member Code="2017" HasMetadata="false"&gt;&lt;Name LocaleIsoCode="en"&gt;2017&lt;/Name&gt;&lt;Name LocaleIsoCode="it"&gt;2017&lt;/Name&gt;&lt;/Member&gt;&lt;Member Code="2018" HasMetadata="false"&gt;&lt;Name LocaleIsoCode="en"&gt;2018&lt;/Name&gt;&lt;Name LocaleIsoCode="it"&gt;2018&lt;/Name&gt;&lt;/Member&gt;&lt;Member Code="2019" HasMetadata="false"&gt;&lt;Name LocaleIsoCode="en"&gt;2019&lt;/Name&gt;&lt;Name LocaleIsoCode="it"&gt;2019&lt;/Name&gt;&lt;/Member&gt;&lt;Member Code="2020" HasMetadata="false"&gt;&lt;Name LocaleIsoCode="en"&gt;2020&lt;/Name&gt;&lt;Name LocaleIsoCode="it"&gt;2020&lt;/Name&gt;&lt;/Member&gt;&lt;/Dimension&gt;&lt;WBOSInformations&gt;&lt;TimeDimension WebTreeWasUsed="false"&gt;&lt;StartCodes Annual="2010" /&gt;&lt;EndCodes Annual="2020" /&gt;&lt;/TimeDimension&gt;&lt;/WBOSInformations&gt;&lt;Tabulation Axis="horizontal"&gt;&lt;Dimension Code="TIME" CommonCode="TIME" /&gt;&lt;/Tabulation&gt;&lt;Tabulation Axis="vertical"&gt;&lt;Dimension Code="REATI_PS" CommonCode="REATI_PS" /&gt;&lt;/Tabulation&gt;&lt;Tabulation Axis="page"&gt;&lt;Dimension Code="TIPO_DATO35" CommonCode="TIPO_DATO35" /&gt;&lt;Dimension Code="RIF_TIME" CommonCode="RIF_TIME" /&gt;&lt;Dimension Code="ITTER107" CommonCode="ITTER107" /&gt;&lt;Dimension Code="SI_NO" CommonCode="SI_NO" /&gt;&lt;/Tabulation&gt;&lt;Formatting&gt;&lt;Labels LocaleIsoCode="it" /&gt;&lt;Power&gt;0&lt;/Power&gt;&lt;Decimals&gt;-1&lt;/Decimals&gt;&lt;SkipEmptyLines&gt;true&lt;/SkipEmptyLines&gt;&lt;SkipEmptyCols&gt;true&lt;/SkipEmptyCols&gt;&lt;SkipLineHierarchy&gt;true&lt;/SkipLineHierarchy&gt;&lt;SkipColHierarchy&gt;tru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dati.istat.it//View.aspx?QueryId=&amp;amp;QueryType=Public&amp;amp;Lang=it&lt;/AbsoluteUri&gt;&lt;/Query&gt;&lt;/WebTableParameter&gt;</t>
  </si>
  <si>
    <t>Dataset:Delitti denunciati dalle forze di polizia all'autorità giudiziaria</t>
  </si>
  <si>
    <t>Tipo dato</t>
  </si>
  <si>
    <t>numero di delitti denunciati dalle forze di polizia all'autorità giudiziaria</t>
  </si>
  <si>
    <t>Periodo del commesso delitto</t>
  </si>
  <si>
    <t>durante l'anno di riferimento</t>
  </si>
  <si>
    <t>Territorio</t>
  </si>
  <si>
    <t>Roma</t>
  </si>
  <si>
    <t>Seleziona periodo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</si>
  <si>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</si>
  <si>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</si>
  <si>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</si>
  <si>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</si>
  <si>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</si>
  <si>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</si>
  <si>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</si>
  <si>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</si>
  <si>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</si>
  <si>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</si>
  <si>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</si>
  <si>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Tipo di delitto</t>
  </si>
  <si>
    <t/>
  </si>
  <si>
    <t>strage</t>
  </si>
  <si>
    <t>omicidi volontari consumati</t>
  </si>
  <si>
    <t xml:space="preserve">  omicidi volontari consumati a scopo di furto o rapina</t>
  </si>
  <si>
    <t xml:space="preserve">  omicidi volontari consumati di tipo mafioso</t>
  </si>
  <si>
    <t xml:space="preserve">  omicidi volontari consumati a scopo terroristico</t>
  </si>
  <si>
    <t>tentati omicidi</t>
  </si>
  <si>
    <t>infanticidi</t>
  </si>
  <si>
    <t>omicidi preterintenzionali</t>
  </si>
  <si>
    <t>omicidi colposi</t>
  </si>
  <si>
    <t xml:space="preserve">  omicidi colposi da incidente stradale</t>
  </si>
  <si>
    <t>percosse</t>
  </si>
  <si>
    <t>lesioni dolose</t>
  </si>
  <si>
    <t>minacce</t>
  </si>
  <si>
    <t>sequestri di persona</t>
  </si>
  <si>
    <t>ingiurie</t>
  </si>
  <si>
    <t>..</t>
  </si>
  <si>
    <t>violenze sessuali</t>
  </si>
  <si>
    <t>atti sessuali con minorenne</t>
  </si>
  <si>
    <t>corruzione di minorenne</t>
  </si>
  <si>
    <t>sfruttamento e favoreggiamento della prostituzione</t>
  </si>
  <si>
    <t>pornografia minorile e detenzione di materiale pedopornografico</t>
  </si>
  <si>
    <t>furti</t>
  </si>
  <si>
    <t xml:space="preserve">  furti con strappo</t>
  </si>
  <si>
    <t xml:space="preserve">  furti con destrezza</t>
  </si>
  <si>
    <t xml:space="preserve">  furti in abitazioni</t>
  </si>
  <si>
    <t xml:space="preserve">  furti in esercizi commerciali</t>
  </si>
  <si>
    <t xml:space="preserve">  furti in auto in sosta</t>
  </si>
  <si>
    <t xml:space="preserve">  furti di opere d'arte e materiale archeologico</t>
  </si>
  <si>
    <t xml:space="preserve">  furti di automezzi pesanti trasportanti merci</t>
  </si>
  <si>
    <t xml:space="preserve">  furti di ciclomotori</t>
  </si>
  <si>
    <t xml:space="preserve">  furti di motocicli</t>
  </si>
  <si>
    <t xml:space="preserve">  furti di autovetture</t>
  </si>
  <si>
    <t>rapine</t>
  </si>
  <si>
    <t xml:space="preserve">  rapine in abitazione</t>
  </si>
  <si>
    <t xml:space="preserve">  rapine in banca</t>
  </si>
  <si>
    <t xml:space="preserve">  rapine in uffici postali</t>
  </si>
  <si>
    <t xml:space="preserve">  rapine in esercizi commerciali</t>
  </si>
  <si>
    <t xml:space="preserve">  rapine in pubblica via</t>
  </si>
  <si>
    <t>estorsioni</t>
  </si>
  <si>
    <t>truffe e frodi informatiche</t>
  </si>
  <si>
    <t>delitti informatici</t>
  </si>
  <si>
    <t>contraffazione di marchi e prodotti industriali</t>
  </si>
  <si>
    <t>violazione della proprietà intellettuale</t>
  </si>
  <si>
    <t>ricettazione</t>
  </si>
  <si>
    <t>riciclaggio e impiego di denaro, beni o utilità di provenienza illecita</t>
  </si>
  <si>
    <t>usura</t>
  </si>
  <si>
    <t>danneggiamenti</t>
  </si>
  <si>
    <t>incendi</t>
  </si>
  <si>
    <t xml:space="preserve">  incendi boschivi</t>
  </si>
  <si>
    <t>danneggiamento seguito da incendio</t>
  </si>
  <si>
    <t>normativa sugli stupefacenti</t>
  </si>
  <si>
    <t>attentati</t>
  </si>
  <si>
    <t>associazione per delinquere</t>
  </si>
  <si>
    <t>associazione di tipo mafioso</t>
  </si>
  <si>
    <t>contrabbando</t>
  </si>
  <si>
    <t>altri delitti</t>
  </si>
  <si>
    <t>totale</t>
  </si>
  <si>
    <t>Dati estratti il 10 mar 2022 14:17 UTC (GMT) da I.Stat</t>
  </si>
  <si>
    <t>Popolazione a metà anno</t>
  </si>
  <si>
    <t>Tipo dato+68:99P15668:9768:9868:68:99</t>
  </si>
  <si>
    <t xml:space="preserve">Sub-totale delitti economici finanziari </t>
  </si>
  <si>
    <t>QUOZIENTI DI CRIMINALITA</t>
  </si>
  <si>
    <t>Q MEDIO</t>
  </si>
  <si>
    <t>CALCOLO INDICE DI OSCILLAZIONE</t>
  </si>
  <si>
    <t>OSCILLAZIONE ASSOLUTA</t>
  </si>
  <si>
    <t>OSCILLAZIONE RELATIVA</t>
  </si>
  <si>
    <t>FREQ. RELATIVE</t>
  </si>
  <si>
    <t># I FURTI RAPPRESENTANO IL 91% DEI DELITTI FINANZIARI DELL'ANNO 2010</t>
  </si>
  <si>
    <t>MUTUABILITà DI GINI</t>
  </si>
  <si>
    <t>ETEROGENEITA' ASSOLUTA (GINI)</t>
  </si>
  <si>
    <t>ETEROGENEITA' RELATIVA (GINI)</t>
  </si>
  <si>
    <t>ENTROPIA DI SHANNON</t>
  </si>
  <si>
    <t>ENTROPIA ASSOLUTA (SHANNON)</t>
  </si>
  <si>
    <t>ENTROPIA RELATIVA (SHANNON)</t>
  </si>
  <si>
    <t>ni0</t>
  </si>
  <si>
    <t>n0t</t>
  </si>
  <si>
    <t>n</t>
  </si>
  <si>
    <t>n0t^2</t>
  </si>
  <si>
    <t>NUMERATORE</t>
  </si>
  <si>
    <t>DENOM</t>
  </si>
  <si>
    <t>INDICE DI CONNESSIONE DI GINI (ETA)</t>
  </si>
  <si>
    <t># INDICATORE GIA RELATIVO DI INDIPENDEZA DI UN CARATTERE DALL'ALTRO</t>
  </si>
  <si>
    <t>#IL TEMPO INFLUISCE 2,5% RISPETTO ALLA DISTRIBUZIONE DEI DELITTI</t>
  </si>
  <si>
    <t>Pena minima (anni)</t>
  </si>
  <si>
    <t>Pena massima (anni)</t>
  </si>
  <si>
    <t>Pena media</t>
  </si>
  <si>
    <t>indicatori di gravità</t>
  </si>
  <si>
    <t>RAPPORTO DI GRAVITA</t>
  </si>
  <si>
    <t>#NEL 2020 DIMINUISCE PER VIA DELLA PANDEMIA (CAUSA DIMINUZIONE REATI PIU GRAVI), SONO GLI ANNI MEDI DI RECLUSIONE PER I REATI CALCOLATI</t>
  </si>
  <si>
    <r>
      <t>INDICE DI CRIMINALITA A BASE FISSA (</t>
    </r>
    <r>
      <rPr>
        <b/>
        <sz val="8"/>
        <color indexed="10"/>
        <rFont val="Verdana"/>
        <family val="2"/>
      </rPr>
      <t>2010</t>
    </r>
    <r>
      <rPr>
        <sz val="8"/>
        <rFont val="Verdana"/>
        <family val="2"/>
      </rPr>
      <t>)</t>
    </r>
  </si>
  <si>
    <t>#COME VARIANO I DELITTI AL VARIARE DEL TEMPO (t=2010)</t>
  </si>
  <si>
    <t>INDICE DI CRIMINALITA A BASE VARIABILE</t>
  </si>
  <si>
    <t>#PERCENTUALI</t>
  </si>
  <si>
    <r>
      <t>INDICE DI CRIMINALITA CORRETTO A BASE FISSA (</t>
    </r>
    <r>
      <rPr>
        <b/>
        <sz val="8"/>
        <color indexed="10"/>
        <rFont val="Verdana"/>
        <family val="2"/>
      </rPr>
      <t>2010</t>
    </r>
    <r>
      <rPr>
        <sz val="8"/>
        <rFont val="Verdana"/>
        <family val="2"/>
      </rPr>
      <t>)</t>
    </r>
  </si>
  <si>
    <t>#CORRETTO CON LA POPOLAZIONE (Pt-1/Pt)</t>
  </si>
  <si>
    <t>INDICE DI CRIMINALITA CORRETTO A BASE VARIABILE</t>
  </si>
  <si>
    <t># COMMENTARE MAGGIORMENTE GLI INDICI CORRETTI,OVVERO DEPURATI DALL'AMPIEZZA DELLA POPOLAZIONE</t>
  </si>
  <si>
    <t>SubTotale delitti Eco-Fin ITALIA</t>
  </si>
  <si>
    <t>Popolazione a metà anno ITALIA</t>
  </si>
  <si>
    <t xml:space="preserve"> </t>
  </si>
  <si>
    <t>INDICE DI RIPARTIZIONE DELLA GRAVITA PENALE A BASE ITALIA</t>
  </si>
  <si>
    <t>INDICE DI ADDENSAMENTO DELLA GRAVITA PENALE A BASE ITALIA</t>
  </si>
  <si>
    <t># per i cali in questa riga confrontare gli anni di riferimento con i reati più gravi registrati nella città di Roma (evidentemente nelle grandi città i delitti di natura economica sono piu gravi)</t>
  </si>
  <si>
    <t>&lt;?xml version="1.0"?&gt;&lt;WebTableParameter xmlns:xsd="http://www.w3.org/2001/XMLSchema" xmlns:xsi="http://www.w3.org/2001/XMLSchema-instance" xmlns=""&gt;&lt;DataTable Code="DCIS_RICPOPRES2011" HasMetadata="true"&gt;&lt;Name LocaleIsoCode="en"&gt;Estimated resident population - Years 2002-2019&lt;/Name&gt;&lt;Name LocaleIsoCode="it"&gt;Popolazione residente ricostruita - Anni 2002-2019&lt;/Name&gt;&lt;Dimension Code="ITTER107" CommonCode="ITTER107" Display="labels"&gt;&lt;Name LocaleIsoCode="en"&gt;Territory&lt;/Name&gt;&lt;Name LocaleIsoCode="it"&gt;Territorio&lt;/Name&gt;&lt;Member Code="058091" HasOnlyUnitMetadata="false"&gt;&lt;Name LocaleIsoCode="en"&gt;Roma&lt;/Name&gt;&lt;Name LocaleIsoCode="it"&gt;Roma&lt;/Name&gt;&lt;/Member&gt;&lt;/Dimension&gt;&lt;Dimension Code="TIPO_DATO15" CommonCode="TIPO_DATO15" Display="labels"&gt;&lt;Name LocaleIsoCode="en"&gt;Data type&lt;/Name&gt;&lt;Name LocaleIsoCode="it"&gt;Tipo dato&lt;/Name&gt;&lt;Member Code="JAN"&gt;&lt;Name LocaleIsoCode="en"&gt;population on 1st January&lt;/Name&gt;&lt;Name LocaleIsoCode="it"&gt;popolazione al 1º gennaio&lt;/Name&gt;&lt;/Member&gt;&lt;/Dimension&gt;&lt;Dimension Code="ETA1" CommonCode="ETA1" Display="labels"&gt;&lt;Name LocaleIsoCode="en"&gt;Age class&lt;/Name&gt;&lt;Name LocaleIsoCode="it"&gt;Classe di età&lt;/Name&gt;&lt;Member Code="Y0"&gt;&lt;Name LocaleIsoCode="en"&gt;0 years&lt;/Name&gt;&lt;Name LocaleIsoCode="it"&gt;0 anni&lt;/Name&gt;&lt;/Member&gt;&lt;Member Code="Y1"&gt;&lt;Name LocaleIsoCode="en"&gt;1 years&lt;/Name&gt;&lt;Name LocaleIsoCode="it"&gt;1 anni&lt;/Name&gt;&lt;/Member&gt;&lt;Member Code="Y2"&gt;&lt;Name LocaleIsoCode="en"&gt;2 years&lt;/Name&gt;&lt;Name LocaleIsoCode="it"&gt;2 anni&lt;/Name&gt;&lt;/Member&gt;&lt;Member Code="Y3"&gt;&lt;Name LocaleIsoCode="en"&gt;3 years&lt;/Name&gt;&lt;Name LocaleIsoCode="it"&gt;3 anni&lt;/Name&gt;&lt;/Member&gt;&lt;Member Code="Y4"&gt;&lt;Name LocaleIsoCode="en"&gt;4 years&lt;/Name&gt;&lt;Name LocaleIsoCode="it"&gt;4 anni&lt;/Name&gt;&lt;/Member&gt;&lt;Member Code="Y5"&gt;&lt;Name LocaleIsoCode="en"&gt;5 years&lt;/Name&gt;&lt;Name LocaleIsoCode="it"&gt;5 anni&lt;/Name&gt;&lt;/Member&gt;&lt;Member Code="Y6"&gt;&lt;Name LocaleIsoCode="en"&gt;6 years&lt;/Name&gt;&lt;Name LocaleIsoCode="it"&gt;6 anni&lt;/Name&gt;&lt;/Member&gt;&lt;Member Code="Y7"&gt;&lt;Name LocaleIsoCode="en"&gt;7 years&lt;/Name&gt;&lt;Name LocaleIsoCode="it"&gt;7 anni&lt;/Name&gt;&lt;/Member&gt;&lt;Member Code="Y8"&gt;&lt;Name LocaleIsoCode="en"&gt;8 years&lt;/Name&gt;&lt;Name LocaleIsoCode="it"&gt;8 anni&lt;/Name&gt;&lt;/Member&gt;&lt;Member Code="Y9"&gt;&lt;Name LocaleIsoCode="en"&gt;9 years&lt;/Name&gt;&lt;Name LocaleIsoCode="it"&gt;9 anni&lt;/Name&gt;&lt;/Member&gt;&lt;Member Code="Y10"&gt;&lt;Name LocaleIsoCode="en"&gt;10 years&lt;/Name&gt;&lt;Name LocaleIsoCode="it"&gt;10 anni&lt;/Name&gt;&lt;/Member&gt;&lt;Member Code="Y11"&gt;&lt;Name LocaleIsoCode="en"&gt;11 years&lt;/Name&gt;&lt;Name LocaleIsoCode="it"&gt;11 anni&lt;/Name&gt;&lt;/Member&gt;&lt;Member Code="Y12"&gt;&lt;Name LocaleIsoCode="en"&gt;12 years&lt;/Name&gt;&lt;Name LocaleIsoCode="it"&gt;12 anni&lt;/Name&gt;&lt;/Member&gt;&lt;Member Code="Y13"&gt;&lt;Name LocaleIsoCode="en"&gt;13 years&lt;/Name&gt;&lt;Name LocaleIsoCode="it"&gt;13 anni&lt;/Name&gt;&lt;/Member&gt;&lt;Member Code="Y14"&gt;&lt;Name LocaleIsoCode="en"&gt;14 years&lt;/Name&gt;&lt;Name LocaleIsoCode="it"&gt;14 anni&lt;/Name&gt;&lt;/Member&gt;&lt;Member Code="Y15"&gt;&lt;Name LocaleIsoCode="en"&gt;15 years&lt;/Name&gt;&lt;Name LocaleIsoCode="it"&gt;15 anni&lt;/Name&gt;&lt;/Member&gt;&lt;Member Code="Y16"&gt;&lt;Name LocaleIsoCode="en"&gt;16 years&lt;/Name&gt;&lt;Name LocaleIsoCode="it"&gt;16 anni&lt;/Name&gt;&lt;/Member&gt;&lt;Member Code="Y17"&gt;&lt;Name LocaleIsoCode="en"&gt;17 years&lt;/Name&gt;&lt;Name LocaleIsoCode="it"&gt;17 anni&lt;/Name&gt;&lt;/Member&gt;&lt;Member Code="Y18"&gt;&lt;Name LocaleIsoCode="en"&gt;18 years&lt;/Name&gt;&lt;Name LocaleIsoCode="it"&gt;18 anni&lt;/Name&gt;&lt;/Member&gt;&lt;Member Code="Y19"&gt;&lt;Name LocaleIsoCode="en"&gt;19 years&lt;/Name&gt;&lt;Name LocaleIsoCode="it"&gt;19 anni&lt;/Name&gt;&lt;/Member&gt;&lt;Member Code="Y20"&gt;&lt;Name LocaleIsoCode="en"&gt;20 years&lt;/Name&gt;&lt;Name LocaleIsoCode="it"&gt;20 anni&lt;/Name&gt;&lt;/Member&gt;&lt;Member Code="Y21"&gt;&lt;Name LocaleIsoCode="en"&gt;21 years&lt;/Name&gt;&lt;Name LocaleIsoCode="it"&gt;21 anni&lt;/Name&gt;&lt;/Member&gt;&lt;Member Code="Y22"&gt;&lt;Name LocaleIsoCode="en"&gt;22 years&lt;/Name&gt;&lt;Name LocaleIsoCode="it"&gt;22 anni&lt;/Name&gt;&lt;/Member&gt;&lt;Member Code="Y23"&gt;&lt;Name LocaleIsoCode="en"&gt;23 years&lt;/Name&gt;&lt;Name LocaleIsoCode="it"&gt;23 anni&lt;/Name&gt;&lt;/Member&gt;&lt;Member Code="Y24"&gt;&lt;Name LocaleIsoCode="en"&gt;24 years&lt;/Name&gt;&lt;Name LocaleIsoCode="it"&gt;24 anni&lt;/Name&gt;&lt;/Member&gt;&lt;Member Code="Y25"&gt;&lt;Name LocaleIsoCode="en"&gt;25 years&lt;/Name&gt;&lt;Name LocaleIsoCode="it"&gt;25 anni&lt;/Name&gt;&lt;/Member&gt;&lt;Member Code="Y26"&gt;&lt;Name LocaleIsoCode="en"&gt;26 years&lt;/Name&gt;&lt;Name LocaleIsoCode="it"&gt;26 anni&lt;/Name&gt;&lt;/Member&gt;&lt;Member Code="Y27"&gt;&lt;Name LocaleIsoCode="en"&gt;27 years&lt;/Name&gt;&lt;Name LocaleIsoCode="it"&gt;27 anni&lt;/Name&gt;&lt;/Member&gt;&lt;Member Code="Y28"&gt;&lt;Name LocaleIsoCode="en"&gt;28 years&lt;/Name&gt;&lt;Name LocaleIsoCode="it"&gt;28 anni&lt;/Name&gt;&lt;/Member&gt;&lt;Member Code="Y29"&gt;&lt;Name LocaleIsoCode="en"&gt;29 years&lt;/Name&gt;&lt;Name LocaleIsoCode="it"&gt;29 anni&lt;/Name&gt;&lt;/Member&gt;&lt;Member Code="Y30"&gt;&lt;Name LocaleIsoCode="en"&gt;30 years&lt;/Name&gt;&lt;Name LocaleIsoCode="it"&gt;30 anni&lt;/Name&gt;&lt;/Member&gt;&lt;Member Code="Y31"&gt;&lt;Name LocaleIsoCode="en"&gt;31 years&lt;/Name&gt;&lt;Name LocaleIsoCode="it"&gt;31 anni&lt;/Name&gt;&lt;/Member&gt;&lt;Member Code="Y32"&gt;&lt;Name LocaleIsoCode="en"&gt;32 years&lt;/Name&gt;&lt;Name LocaleIsoCode="it"&gt;32 anni&lt;/Name&gt;&lt;/Member&gt;&lt;Member Code="Y33"&gt;&lt;Name LocaleIsoCode="en"&gt;33 years&lt;/Name&gt;&lt;Name LocaleIsoCode="it"&gt;33 anni&lt;/Name&gt;&lt;/Member&gt;&lt;Member Code="Y34"&gt;&lt;Name LocaleIsoCode="en"&gt;34 years&lt;/Name&gt;&lt;Name LocaleIsoCode="it"&gt;34 anni&lt;/Name&gt;&lt;/Member&gt;&lt;Member Code="Y35"&gt;&lt;Name LocaleIsoCode="en"&gt;35 years&lt;/Name&gt;&lt;Name LocaleIsoCode="it"&gt;35 anni&lt;/Name&gt;&lt;/Member&gt;&lt;Member Code="Y36"&gt;&lt;Name LocaleIsoCode="en"&gt;36 years&lt;/Name&gt;&lt;Name LocaleIsoCode="it"&gt;36 anni&lt;/Name&gt;&lt;/Member&gt;&lt;Member Code="Y37"&gt;&lt;Name LocaleIsoCode="en"&gt;37 years&lt;/Name&gt;&lt;Name LocaleIsoCode="it"&gt;37 anni&lt;/Name&gt;&lt;/Member&gt;&lt;Member Code="Y38"&gt;&lt;Name LocaleIsoCode="en"&gt;38 years&lt;/Name&gt;&lt;Name LocaleIsoCode="it"&gt;38 anni&lt;/Name&gt;&lt;/Member&gt;&lt;Member Code="Y39"&gt;&lt;Name LocaleIsoCode="en"&gt;39 years&lt;/Name&gt;&lt;Name LocaleIsoCode="it"&gt;39 anni&lt;/Name&gt;&lt;/Member&gt;&lt;Member Code="Y40"&gt;&lt;Name LocaleIsoCode="en"&gt;40 years&lt;/Name&gt;&lt;Name LocaleIsoCode="it"&gt;40 anni&lt;/Name&gt;&lt;/Member&gt;&lt;Member Code="Y41"&gt;&lt;Name LocaleIsoCode="en"&gt;41 years&lt;/Name&gt;&lt;Name LocaleIsoCode="it"&gt;41 anni&lt;/Name&gt;&lt;/Member&gt;&lt;Member Code="Y42"&gt;&lt;Name LocaleIsoCode="en"&gt;42 years&lt;/Name&gt;&lt;Name LocaleIsoCode="it"&gt;42 anni&lt;/Name&gt;&lt;/Member&gt;&lt;Member Code="Y43"&gt;&lt;Name LocaleIsoCode="en"&gt;43 years&lt;/Name&gt;&lt;Name LocaleIsoCode="it"&gt;43 anni&lt;/Name&gt;&lt;/Member&gt;&lt;Member Code="Y44"&gt;&lt;Name LocaleIsoCode="en"&gt;44 years&lt;/Name&gt;&lt;Name LocaleIsoCode="it"&gt;44 anni&lt;/Name&gt;&lt;/Member&gt;&lt;Member Code="Y45"&gt;&lt;Name LocaleIsoCode="en"&gt;45 years&lt;/Name&gt;&lt;Name LocaleIsoCode="it"&gt;45 anni&lt;/Name&gt;&lt;/Member&gt;&lt;Member Code="Y46"&gt;&lt;Name LocaleIsoCode="en"&gt;46 years&lt;/Name&gt;&lt;Name LocaleIsoCode="it"&gt;46 anni&lt;/Name&gt;&lt;/Member&gt;&lt;Member Code="Y47"&gt;&lt;Name LocaleIsoCode="en"&gt;47 years&lt;/Name&gt;&lt;Name LocaleIsoCode="it"&gt;47 anni&lt;/Name&gt;&lt;/Member&gt;&lt;Member Code="Y48"&gt;&lt;Name LocaleIsoCode="en"&gt;48 years&lt;/Name&gt;&lt;Name LocaleIsoCode="it"&gt;48 anni&lt;/Name&gt;&lt;/Member&gt;&lt;Member Code="Y49"&gt;&lt;Name LocaleIsoCode="en"&gt;49 years&lt;/Name&gt;&lt;Name LocaleIsoCode="it"&gt;49 anni&lt;/Name&gt;&lt;/Member&gt;&lt;Member Code="Y50"&gt;&lt;Name LocaleIsoCode="en"&gt;50 years&lt;/Name&gt;&lt;Name LocaleIsoCode="it"&gt;50 anni&lt;/Name&gt;&lt;/Member&gt;&lt;Member Code="Y51"&gt;&lt;Name LocaleIsoCode="en"&gt;51 years&lt;/Name&gt;&lt;Name LocaleIsoCode="it"&gt;51 anni&lt;/Name&gt;&lt;/Member&gt;&lt;Member Code="Y52"&gt;&lt;Name LocaleIsoCode="en"&gt;52 years&lt;/Name&gt;&lt;Name LocaleIsoCode="it"&gt;52 anni&lt;/Name&gt;&lt;/Member&gt;&lt;Member Code="Y53"&gt;&lt;Name LocaleIsoCode="en"&gt;53 years&lt;/Name&gt;&lt;Name LocaleIsoCode="it"&gt;53 anni&lt;/Name&gt;&lt;/Member&gt;&lt;Member Code="Y54"&gt;&lt;Name LocaleIsoCode="en"&gt;54 years&lt;/Name&gt;&lt;Name LocaleIsoCode="it"&gt;54 anni&lt;/Name&gt;&lt;/Member&gt;&lt;Member Code="Y55"&gt;&lt;Name LocaleIsoCode="en"&gt;55 years&lt;/Name&gt;&lt;Name LocaleIsoCode="it"&gt;55 anni&lt;/Name&gt;&lt;/Member&gt;&lt;Member Code="Y56"&gt;&lt;Name LocaleIsoCode="en"&gt;56 years&lt;/Name&gt;&lt;Name LocaleIsoCode="it"&gt;56 anni&lt;/Name&gt;&lt;/Member&gt;&lt;Member Code="Y57"&gt;&lt;Name LocaleIsoCode="en"&gt;57 years&lt;/Name&gt;&lt;Name LocaleIsoCode="it"&gt;57 anni&lt;/Name&gt;&lt;/Member&gt;&lt;Member Code="Y58"&gt;&lt;Name LocaleIsoCode="en"&gt;58 years&lt;/Name&gt;&lt;Name LocaleIsoCode="it"&gt;58 anni&lt;/Name&gt;&lt;/Member&gt;&lt;Member Code="Y59"&gt;&lt;Name LocaleIsoCode="en"&gt;59 years&lt;/Name&gt;&lt;Name LocaleIsoCode="it"&gt;59 anni&lt;/Name&gt;&lt;/Member&gt;&lt;Member Code="Y60"&gt;&lt;Name LocaleIsoCode="en"&gt;60 years&lt;/Name&gt;&lt;Name LocaleIsoCode="it"&gt;60 anni&lt;/Name&gt;&lt;/Member&gt;&lt;Member Code="Y61"&gt;&lt;Name LocaleIsoCode="en"&gt;61 years&lt;/Name&gt;&lt;Name LocaleIsoCode="it"&gt;61 anni&lt;/Name&gt;&lt;/Member&gt;&lt;Member Code="Y62"&gt;&lt;Name LocaleIsoCode="en"&gt;62 years&lt;/Name&gt;&lt;Name LocaleIsoCode="it"&gt;62 anni&lt;/Name&gt;&lt;/Member&gt;&lt;Member Code="Y63"&gt;&lt;Name LocaleIsoCode="en"&gt;63 years&lt;/Name&gt;&lt;Name LocaleIsoCode="it"&gt;63 anni&lt;/Name&gt;&lt;/Member&gt;&lt;Member Code="Y64"&gt;&lt;Name LocaleIsoCode="en"&gt;64 years&lt;/Name&gt;&lt;Name LocaleIsoCode="it"&gt;64 anni&lt;/Name&gt;&lt;/Member&gt;&lt;Member Code="Y65"&gt;&lt;Name LocaleIsoCode="en"&gt;65 years&lt;/Name&gt;&lt;Name LocaleIsoCode="it"&gt;65 anni&lt;/Name&gt;&lt;/Member&gt;&lt;Member Code="Y66"&gt;&lt;Name LocaleIsoCode="en"&gt;66 years&lt;/Name&gt;&lt;Name LocaleIsoCode="it"&gt;66 anni&lt;/Name&gt;&lt;/Member&gt;&lt;Member Code="Y67"&gt;&lt;Name LocaleIsoCode="en"&gt;67 years&lt;/Name&gt;&lt;Name LocaleIsoCode="it"&gt;67 anni&lt;/Name&gt;&lt;/Member&gt;&lt;Member Code="Y68"&gt;&lt;Name LocaleIsoCode="en"&gt;68 years&lt;/Name&gt;&lt;Name LocaleIsoCode="it"&gt;68 anni&lt;/Name&gt;&lt;/Member&gt;&lt;Member Code="Y69"&gt;&lt;Name LocaleIsoCode="en"&gt;69 years&lt;/Name&gt;&lt;Name LocaleIsoCode="it"&gt;69 anni&lt;/Name&gt;&lt;/Member&gt;&lt;Member Code="Y70"&gt;&lt;Name LocaleIsoCode="en"&gt;70 years&lt;/Name&gt;&lt;Name LocaleIsoCode="it"&gt;70 anni&lt;/Name&gt;&lt;/Member&gt;&lt;Member Code="Y71"&gt;&lt;Name LocaleIsoCode="en"&gt;71 years&lt;/Name&gt;&lt;Name LocaleIsoCode="it"&gt;71 anni&lt;/Name&gt;&lt;/Member&gt;&lt;Member Code="Y72"&gt;&lt;Name LocaleIsoCode="en"&gt;72 years&lt;/Name&gt;&lt;Name LocaleIsoCode="it"&gt;72 anni&lt;/Name&gt;&lt;/Member&gt;&lt;Member Code="Y73"&gt;&lt;Name LocaleIsoCode="en"&gt;73 years&lt;/Name&gt;&lt;Name LocaleIsoCode="it"&gt;73 anni&lt;/Name&gt;&lt;/Member&gt;&lt;Member Code="Y74"&gt;&lt;Name LocaleIsoCode="en"&gt;74 years&lt;/Name&gt;&lt;Name LocaleIsoCode="it"&gt;74 anni&lt;/Name&gt;&lt;/Member&gt;&lt;Member Code="Y75"&gt;&lt;Name LocaleIsoCode="en"&gt;75 years&lt;/Name&gt;&lt;Name LocaleIsoCode="it"&gt;75 anni&lt;/Name&gt;&lt;/Member&gt;&lt;Member Code="Y76"&gt;&lt;Name LocaleIsoCode="en"&gt;76 years&lt;/Name&gt;&lt;Name LocaleIsoCode="it"&gt;76 anni&lt;/Name&gt;&lt;/Member&gt;&lt;Member Code="Y77"&gt;&lt;Name LocaleIsoCode="en"&gt;77 years&lt;/Name&gt;&lt;Name LocaleIsoCode="it"&gt;77 anni&lt;/Name&gt;&lt;/Member&gt;&lt;Member Code="Y78"&gt;&lt;Name LocaleIsoCode="en"&gt;78 years&lt;/Name&gt;&lt;Name LocaleIsoCode="it"&gt;78 anni&lt;/Name&gt;&lt;/Member&gt;&lt;Member Code="Y79"&gt;&lt;Name LocaleIsoCode="en"&gt;79 years&lt;/Name&gt;&lt;Name LocaleIsoCode="it"&gt;79 anni&lt;/Name&gt;&lt;/Member&gt;&lt;Member Code="Y80"&gt;&lt;Name LocaleIsoCode="en"&gt;80 years&lt;/Name&gt;&lt;Name LocaleIsoCode="it"&gt;80 anni&lt;/Name&gt;&lt;/Member&gt;&lt;Member Code="Y81"&gt;&lt;Name LocaleIsoCode="en"&gt;81 years&lt;/Name&gt;&lt;Name LocaleIsoCode="it"&gt;81 anni&lt;/Name&gt;&lt;/Member&gt;&lt;Member Code="Y82"&gt;&lt;Name LocaleIsoCode="en"&gt;82 years&lt;/Name&gt;&lt;Name LocaleIsoCode="it"&gt;82 anni&lt;/Name&gt;&lt;/Member&gt;&lt;Member Code="Y83"&gt;&lt;Name LocaleIsoCode="en"&gt;83 years&lt;/Name&gt;&lt;Name LocaleIsoCode="it"&gt;83 anni&lt;/Name&gt;&lt;/Member&gt;&lt;Member Code="Y84"&gt;&lt;Name LocaleIsoCode="en"&gt;84 years&lt;/Name&gt;&lt;Name LocaleIsoCode="it"&gt;84 anni&lt;/Name&gt;&lt;/Member&gt;&lt;Member Code="Y85"&gt;&lt;Name LocaleIsoCode="en"&gt;85 years&lt;/Name&gt;&lt;Name LocaleIsoCode="it"&gt;85 anni&lt;/Name&gt;&lt;/Member&gt;&lt;Member Code="Y86"&gt;&lt;Name LocaleIsoCode="en"&gt;86 years&lt;/Name&gt;&lt;Name LocaleIsoCode="it"&gt;86 anni&lt;/Name&gt;&lt;/Member&gt;&lt;Member Code="Y87"&gt;&lt;Name LocaleIsoCode="en"&gt;87 years&lt;/Name&gt;&lt;Name LocaleIsoCode="it"&gt;87 anni&lt;/Name&gt;&lt;/Member&gt;&lt;Member Code="Y88"&gt;&lt;Name LocaleIsoCode="en"&gt;88 years&lt;/Name&gt;&lt;Name LocaleIsoCode="it"&gt;88 anni&lt;/Name&gt;&lt;/Member&gt;&lt;Member Code="Y89"&gt;&lt;Name LocaleIsoCode="en"&gt;89 years&lt;/Name&gt;&lt;Name LocaleIsoCode="it"&gt;89 anni&lt;/Name&gt;&lt;/Member&gt;&lt;Member Code="Y90"&gt;&lt;Name LocaleIsoCode="en"&gt;90 years&lt;/Name&gt;&lt;Name LocaleIsoCode="it"&gt;90 anni&lt;/Name&gt;&lt;/Member&gt;&lt;Member Code="Y91"&gt;&lt;Name LocaleIsoCode="en"&gt;91 years&lt;/Name&gt;&lt;Name LocaleIsoCode="it"&gt;91 anni&lt;/Name&gt;&lt;/Member&gt;&lt;Member Code="Y92"&gt;&lt;Name LocaleIsoCode="en"&gt;92 years&lt;/Name&gt;&lt;Name LocaleIsoCode="it"&gt;92 anni&lt;/Name&gt;&lt;/Member&gt;&lt;Member Code="Y93"&gt;&lt;Name LocaleIsoCode="en"&gt;93 years&lt;/Name&gt;&lt;Name LocaleIsoCode="it"&gt;93 anni&lt;/Name&gt;&lt;/Member&gt;&lt;Member Code="Y94"&gt;&lt;Name LocaleIsoCode="en"&gt;94 years&lt;/Name&gt;&lt;Name LocaleIsoCode="it"&gt;94 anni&lt;/Name&gt;&lt;/Member&gt;&lt;Member Code="Y95"&gt;&lt;Name LocaleIsoCode="en"&gt;95 years&lt;/Name&gt;&lt;Name LocaleIsoCode="it"&gt;95 anni&lt;/Name&gt;&lt;/Member&gt;&lt;Member Code="Y96"&gt;&lt;Name LocaleIsoCode="en"&gt;96 years&lt;/Name&gt;&lt;Name LocaleIsoCode="it"&gt;96 anni&lt;/Name&gt;&lt;/Member&gt;&lt;Member Code="Y97"&gt;&lt;Name LocaleIsoCode="en"&gt;97 years&lt;/Name&gt;&lt;Name LocaleIsoCode="it"&gt;97 anni&lt;/Name&gt;&lt;/Member&gt;&lt;Member Code="Y98"&gt;&lt;Name LocaleIsoCode="en"&gt;98 years&lt;/Name&gt;&lt;Name LocaleIsoCode="it"&gt;98 anni&lt;/Name&gt;&lt;/Member&gt;&lt;Member Code="Y99"&gt;&lt;Name LocaleIsoCode="en"&gt;99 years&lt;/Name&gt;&lt;Name LocaleIsoCode="it"&gt;99 anni&lt;/Name&gt;&lt;/Member&gt;&lt;Member Code="Y_GE100"&gt;&lt;Name LocaleIsoCode="en"&gt;100 years and over&lt;/Name&gt;&lt;Name LocaleIsoCode="it"&gt;100 anni e più&lt;/Name&gt;&lt;/Member&gt;&lt;Member Code="TOTAL" IsDisplayed="true"&gt;&lt;Name LocaleIsoCode="en"&gt;total&lt;/Name&gt;&lt;Name LocaleIsoCode="it"&gt;totale&lt;/Name&gt;&lt;/Member&gt;&lt;/Dimension&gt;&lt;Dimension Code="SEXISTAT1" CommonCode="SEXISTAT1" Display="labels"&gt;&lt;Name LocaleIsoCode="en"&gt;Gender&lt;/Name&gt;&lt;Name LocaleIsoCode="it"&gt;Sesso&lt;/Name&gt;&lt;Member Code="1"&gt;&lt;Name LocaleIsoCode="en"&gt;males&lt;/Name&gt;&lt;Name LocaleIsoCode="it"&gt;maschi&lt;/Name&gt;&lt;/Member&gt;&lt;Member Code="2"&gt;&lt;Name LocaleIsoCode="en"&gt;females&lt;/Name&gt;&lt;Name LocaleIsoCode="it"&gt;femmine&lt;/Name&gt;&lt;/Member&gt;&lt;Member Code="9" IsDisplayed="true"&gt;&lt;Name LocaleIsoCode="en"&gt;total&lt;/Name&gt;&lt;Name LocaleIsoCode="it"&gt;totale&lt;/Name&gt;&lt;/Member&gt;&lt;/Dimension&gt;&lt;Dimension Code="CITTADINANZA" CommonCode="CITTADINANZA" Display="labels"&gt;&lt;Name LocaleIsoCode="en"&gt;Citizenship&lt;/Name&gt;&lt;Name LocaleIsoCode="it"&gt;Cittadinanza&lt;/Name&gt;&lt;Member Code="ITL"&gt;&lt;Name LocaleIsoCode="en"&gt;italian&lt;/Name&gt;&lt;Name LocaleIsoCode="it"&gt;italiano-a&lt;/Name&gt;&lt;/Member&gt;&lt;Member Code="FRG"&gt;&lt;Name LocaleIsoCode="en"&gt;foreign&lt;/Name&gt;&lt;Name LocaleIsoCode="it"&gt;straniero-a&lt;/Name&gt;&lt;/Member&gt;&lt;Member Code="TOTAL" IsDisplayed="true"&gt;&lt;Name LocaleIsoCode="en"&gt;total&lt;/Name&gt;&lt;Name LocaleIsoCode="it"&gt;totale&lt;/Name&gt;&lt;/Member&gt;&lt;/Dimension&gt;&lt;Dimension Code="TIME" CommonCode="TIME" Display="labels"&gt;&lt;Name LocaleIsoCode="en"&gt;Select time&lt;/Name&gt;&lt;Name LocaleIsoCode="it"&gt;Seleziona periodo&lt;/Name&gt;&lt;Member Code="2010"&gt;&lt;Name LocaleIsoCode="en"&gt;2010&lt;/Name&gt;&lt;Name LocaleIsoCode="it"&gt;2010&lt;/Name&gt;&lt;/Member&gt;&lt;Member Code="2011" IsDisplayed="true"&gt;&lt;Name LocaleIsoCode="en"&gt;2011&lt;/Name&gt;&lt;Name LocaleIsoCode="it"&gt;2011&lt;/Name&gt;&lt;/Member&gt;&lt;Member Code="2012"&gt;&lt;Name LocaleIsoCode="en"&gt;2012&lt;/Name&gt;&lt;Name LocaleIsoCode="it"&gt;2012&lt;/Name&gt;&lt;/Member&gt;&lt;Member Code="2013"&gt;&lt;Name LocaleIsoCode="en"&gt;2013&lt;/Name&gt;&lt;Name LocaleIsoCode="it"&gt;2013&lt;/Name&gt;&lt;/Member&gt;&lt;Member Code="2014"&gt;&lt;Name LocaleIsoCode="en"&gt;2014&lt;/Name&gt;&lt;Name LocaleIsoCode="it"&gt;2014&lt;/Name&gt;&lt;/Member&gt;&lt;Member Code="2015"&gt;&lt;Name LocaleIsoCode="en"&gt;2015&lt;/Name&gt;&lt;Name LocaleIsoCode="it"&gt;2015&lt;/Name&gt;&lt;/Member&gt;&lt;Member Code="2016"&gt;&lt;Name LocaleIsoCode="en"&gt;2016&lt;/Name&gt;&lt;Name LocaleIsoCode="it"&gt;2016&lt;/Name&gt;&lt;/Member&gt;&lt;Member Code="2017"&gt;&lt;Name LocaleIsoCode="en"&gt;2017&lt;/Name&gt;&lt;Name LocaleIsoCode="it"&gt;2017&lt;/Name&gt;&lt;/Member&gt;&lt;Member Code="2018"&gt;&lt;Name LocaleIsoCode="en"&gt;2018&lt;/Name&gt;&lt;Name LocaleIsoCode="it"&gt;2018&lt;/Name&gt;&lt;/Member&gt;&lt;Member Code="2019"&gt;&lt;Name LocaleIsoCode="en"&gt;2019&lt;/Name&gt;&lt;Name LocaleIsoCode="it"&gt;2019&lt;/Name&gt;&lt;/Member&gt;&lt;/Dimension&gt;&lt;WBOSInformations&gt;&lt;TimeDimension WebTreeWasUsed="false"&gt;&lt;StartCodes Annual="2010" /&gt;&lt;/TimeDimension&gt;&lt;/WBOSInformations&gt;&lt;Tabulation Axis="horizontal"&gt;&lt;Dimension Code="TIME" CommonCode="TIME" /&gt;&lt;/Tabulation&gt;&lt;Tabulation Axis="vertical"&gt;&lt;Dimension Code="ITTER107" CommonCode="ITTER107" /&gt;&lt;/Tabulation&gt;&lt;Tabulation Axis="page"&gt;&lt;Dimension Code="TIPO_DATO15" CommonCode="TIPO_DATO15" /&gt;&lt;Dimension Code="SEXISTAT1" CommonCode="SEXISTAT1" /&gt;&lt;Dimension Code="CITTADINANZA" CommonCode="CITTADINANZA" /&gt;&lt;Dimension Code="ETA1" CommonCode="ETA1" /&gt;&lt;/Tabulation&gt;&lt;Formatting&gt;&lt;Labels LocaleIsoCode="it" /&gt;&lt;Power&gt;0&lt;/Power&gt;&lt;Decimals&gt;-1&lt;/Decimals&gt;&lt;SkipEmptyLines&gt;false&lt;/SkipEmptyLines&gt;&lt;SkipEmptyCols&gt;tru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dati.istat.it//View.aspx?QueryId=&amp;amp;QueryType=Public&amp;amp;Lang=it&lt;/AbsoluteUri&gt;&lt;/Query&gt;&lt;/WebTableParameter&gt;</t>
  </si>
  <si>
    <t>Dataset:Popolazione residente ricostruita - Anni 2002-2019</t>
  </si>
  <si>
    <t>popolazione al 1º gennaio</t>
  </si>
  <si>
    <t>Sesso</t>
  </si>
  <si>
    <t>Cittadinanza</t>
  </si>
  <si>
    <t>Classe di età</t>
  </si>
  <si>
    <t>Dati estratti il 10 mar 2022, 14h30 UTC (GMT) da I.Stat</t>
  </si>
  <si>
    <t>Dataset:Disoccupati - regolamento precedente (fino al 2020)</t>
  </si>
  <si>
    <t>persone in cerca di occupazione 15 anni e oltre (migliaia)</t>
  </si>
  <si>
    <t>15 anni e più</t>
  </si>
  <si>
    <t>Sub-totale delitti economici finanziari (quoziente moltiplicato per 100.000)</t>
  </si>
  <si>
    <t># B = 15655 Significa che all'aumentare del'1% del tasso di disoccupazione, il quoziente di criminalità aumenta di 15655 (delitti economici finanziari ogni 100.000 abitanti)</t>
  </si>
  <si>
    <t>Altri delitti (quoziente moltiplicato per 100.000)</t>
  </si>
  <si>
    <t># B=23,429 Altri delitti meno collegati con il tasso di disoccupazione</t>
  </si>
  <si>
    <t>Correlazione</t>
  </si>
  <si>
    <t># Mediamente in un anno di istruzione, il quoziente di criminalità economico-fin diminuisce di 1408,9</t>
  </si>
  <si>
    <t>Stime degli anni di studio frequentati dal generico residente della regione Lazio</t>
  </si>
  <si>
    <t>Indicatori di gravità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</si>
</sst>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00000"/>
  </numFmts>
  <fonts count="40" x14ac:knownFonts="1">
    <font>
      <sz val="10"/>
      <name val="Arial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b/>
      <sz val="10"/>
      <color indexed="10"/>
      <name val="Courier New"/>
      <family val="3"/>
    </font>
    <font>
      <sz val="8"/>
      <name val="Verdana"/>
      <family val="2"/>
    </font>
    <font>
      <sz val="10"/>
      <name val="Arial"/>
      <family val="2"/>
    </font>
    <font>
      <u/>
      <sz val="8"/>
      <name val="Verdana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u/>
      <sz val="8"/>
      <color indexed="9"/>
      <name val="Segoe UI"/>
      <family val="2"/>
      <charset val="1"/>
    </font>
    <font>
      <sz val="9"/>
      <color indexed="10"/>
      <name val="Segoe UI"/>
      <family val="2"/>
      <charset val="1"/>
    </font>
    <font>
      <sz val="10"/>
      <color indexed="9"/>
      <name val="Segoe UI"/>
      <family val="2"/>
      <charset val="1"/>
    </font>
    <font>
      <b/>
      <sz val="8"/>
      <color indexed="10"/>
      <name val="Verdana"/>
      <family val="2"/>
    </font>
    <font>
      <b/>
      <sz val="9"/>
      <color indexed="8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name val="Arial"/>
      <family val="2"/>
    </font>
    <font>
      <u/>
      <sz val="8"/>
      <color indexed="9"/>
      <name val="Verdana"/>
      <family val="2"/>
    </font>
    <font>
      <sz val="12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29292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medium">
        <color rgb="FF616161"/>
      </left>
      <right style="medium">
        <color rgb="FF616161"/>
      </right>
      <top style="medium">
        <color rgb="FF616161"/>
      </top>
      <bottom style="medium">
        <color rgb="FF61616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37" fillId="0" borderId="0" applyFont="0" applyFill="0" applyBorder="0" applyAlignment="0" applyProtection="0"/>
  </cellStyleXfs>
  <cellXfs count="98">
    <xf numFmtId="0" fontId="0" fillId="0" borderId="0" xfId="0"/>
    <xf numFmtId="0" fontId="20" fillId="0" borderId="10" xfId="0" applyFont="1" applyBorder="1"/>
    <xf numFmtId="0" fontId="21" fillId="0" borderId="10" xfId="0" applyFont="1" applyBorder="1" applyAlignment="1">
      <alignment horizontal="left" wrapText="1"/>
    </xf>
    <xf numFmtId="0" fontId="19" fillId="34" borderId="10" xfId="0" applyFont="1" applyFill="1" applyBorder="1" applyAlignment="1">
      <alignment horizontal="center" vertical="top" wrapText="1"/>
    </xf>
    <xf numFmtId="0" fontId="22" fillId="35" borderId="10" xfId="0" applyFont="1" applyFill="1" applyBorder="1" applyAlignment="1">
      <alignment wrapText="1"/>
    </xf>
    <xf numFmtId="0" fontId="23" fillId="36" borderId="10" xfId="0" applyFont="1" applyFill="1" applyBorder="1" applyAlignment="1">
      <alignment horizontal="center"/>
    </xf>
    <xf numFmtId="0" fontId="25" fillId="35" borderId="10" xfId="0" applyFont="1" applyFill="1" applyBorder="1" applyAlignment="1">
      <alignment vertical="top" wrapText="1"/>
    </xf>
    <xf numFmtId="0" fontId="27" fillId="35" borderId="10" xfId="0" applyFont="1" applyFill="1" applyBorder="1" applyAlignment="1">
      <alignment vertical="top" wrapText="1"/>
    </xf>
    <xf numFmtId="0" fontId="27" fillId="0" borderId="0" xfId="0" applyFont="1" applyAlignment="1">
      <alignment horizontal="left"/>
    </xf>
    <xf numFmtId="0" fontId="25" fillId="35" borderId="0" xfId="0" applyFont="1" applyFill="1" applyAlignment="1">
      <alignment vertical="top" wrapText="1"/>
    </xf>
    <xf numFmtId="0" fontId="19" fillId="38" borderId="15" xfId="0" applyFont="1" applyFill="1" applyBorder="1" applyAlignment="1">
      <alignment horizontal="center" vertical="top" wrapText="1"/>
    </xf>
    <xf numFmtId="0" fontId="19" fillId="34" borderId="0" xfId="0" applyFont="1" applyFill="1" applyAlignment="1">
      <alignment horizontal="center" vertical="top" wrapText="1"/>
    </xf>
    <xf numFmtId="164" fontId="26" fillId="0" borderId="11" xfId="0" applyNumberFormat="1" applyFont="1" applyBorder="1" applyAlignment="1">
      <alignment horizontal="center"/>
    </xf>
    <xf numFmtId="0" fontId="25" fillId="35" borderId="12" xfId="0" applyFont="1" applyFill="1" applyBorder="1" applyAlignment="1">
      <alignment vertical="top" wrapText="1"/>
    </xf>
    <xf numFmtId="0" fontId="23" fillId="36" borderId="13" xfId="0" applyFont="1" applyFill="1" applyBorder="1" applyAlignment="1">
      <alignment horizontal="center"/>
    </xf>
    <xf numFmtId="0" fontId="22" fillId="35" borderId="15" xfId="0" applyFont="1" applyFill="1" applyBorder="1" applyAlignment="1">
      <alignment vertical="top" wrapText="1"/>
    </xf>
    <xf numFmtId="0" fontId="28" fillId="0" borderId="0" xfId="0" applyFont="1"/>
    <xf numFmtId="0" fontId="26" fillId="0" borderId="0" xfId="0" applyFont="1"/>
    <xf numFmtId="0" fontId="29" fillId="0" borderId="0" xfId="0" applyFont="1"/>
    <xf numFmtId="0" fontId="19" fillId="34" borderId="15" xfId="0" applyFont="1" applyFill="1" applyBorder="1" applyAlignment="1">
      <alignment horizontal="center" vertical="top" wrapText="1"/>
    </xf>
    <xf numFmtId="0" fontId="26" fillId="0" borderId="15" xfId="0" applyFont="1" applyBorder="1"/>
    <xf numFmtId="0" fontId="26" fillId="37" borderId="15" xfId="0" applyFont="1" applyFill="1" applyBorder="1"/>
    <xf numFmtId="0" fontId="26" fillId="0" borderId="11" xfId="0" applyFont="1" applyBorder="1"/>
    <xf numFmtId="0" fontId="26" fillId="37" borderId="11" xfId="0" applyFont="1" applyFill="1" applyBorder="1"/>
    <xf numFmtId="17" fontId="0" fillId="0" borderId="0" xfId="0" applyNumberFormat="1"/>
    <xf numFmtId="0" fontId="25" fillId="35" borderId="15" xfId="0" applyFont="1" applyFill="1" applyBorder="1" applyAlignment="1">
      <alignment vertical="top" wrapText="1"/>
    </xf>
    <xf numFmtId="0" fontId="20" fillId="35" borderId="0" xfId="0" applyFont="1" applyFill="1" applyAlignment="1">
      <alignment vertical="top" wrapText="1"/>
    </xf>
    <xf numFmtId="0" fontId="30" fillId="40" borderId="16" xfId="0" applyFont="1" applyFill="1" applyBorder="1" applyAlignment="1">
      <alignment vertical="center" wrapText="1"/>
    </xf>
    <xf numFmtId="0" fontId="20" fillId="0" borderId="0" xfId="0" applyFont="1"/>
    <xf numFmtId="0" fontId="20" fillId="0" borderId="10" xfId="0" applyFont="1" applyBorder="1" applyAlignment="1">
      <alignment horizontal="right"/>
    </xf>
    <xf numFmtId="0" fontId="38" fillId="34" borderId="10" xfId="0" applyFont="1" applyFill="1" applyBorder="1" applyAlignment="1">
      <alignment horizontal="center" vertical="top" wrapText="1"/>
    </xf>
    <xf numFmtId="0" fontId="0" fillId="43" borderId="0" xfId="0" applyFill="1"/>
    <xf numFmtId="0" fontId="20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24" fillId="36" borderId="10" xfId="0" applyFont="1" applyFill="1" applyBorder="1" applyAlignment="1">
      <alignment horizontal="center"/>
    </xf>
    <xf numFmtId="0" fontId="26" fillId="0" borderId="10" xfId="0" applyFont="1" applyBorder="1" applyAlignment="1">
      <alignment horizontal="center"/>
    </xf>
    <xf numFmtId="0" fontId="26" fillId="37" borderId="10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8" fillId="0" borderId="0" xfId="0" applyFont="1" applyAlignment="1">
      <alignment horizontal="center"/>
    </xf>
    <xf numFmtId="165" fontId="28" fillId="0" borderId="0" xfId="0" applyNumberFormat="1" applyFont="1" applyAlignment="1">
      <alignment horizontal="center"/>
    </xf>
    <xf numFmtId="10" fontId="28" fillId="0" borderId="0" xfId="0" applyNumberFormat="1" applyFont="1" applyAlignment="1">
      <alignment horizontal="center"/>
    </xf>
    <xf numFmtId="10" fontId="28" fillId="39" borderId="0" xfId="0" applyNumberFormat="1" applyFont="1" applyFill="1" applyAlignment="1">
      <alignment horizontal="center"/>
    </xf>
    <xf numFmtId="0" fontId="28" fillId="39" borderId="0" xfId="0" applyFont="1" applyFill="1" applyAlignment="1">
      <alignment horizontal="center"/>
    </xf>
    <xf numFmtId="0" fontId="31" fillId="40" borderId="16" xfId="0" applyFont="1" applyFill="1" applyBorder="1" applyAlignment="1">
      <alignment horizontal="center" vertical="center" wrapText="1"/>
    </xf>
    <xf numFmtId="1" fontId="32" fillId="40" borderId="16" xfId="0" applyNumberFormat="1" applyFont="1" applyFill="1" applyBorder="1" applyAlignment="1">
      <alignment horizontal="center" vertical="center" wrapText="1"/>
    </xf>
    <xf numFmtId="2" fontId="20" fillId="0" borderId="10" xfId="42" applyNumberFormat="1" applyFont="1" applyBorder="1" applyAlignment="1">
      <alignment horizontal="center"/>
    </xf>
    <xf numFmtId="164" fontId="26" fillId="0" borderId="0" xfId="0" applyNumberFormat="1" applyFont="1" applyAlignment="1">
      <alignment horizontal="center"/>
    </xf>
    <xf numFmtId="0" fontId="28" fillId="44" borderId="0" xfId="0" applyFont="1" applyFill="1" applyAlignment="1">
      <alignment horizontal="center"/>
    </xf>
    <xf numFmtId="0" fontId="0" fillId="43" borderId="0" xfId="0" applyFill="1" applyAlignment="1">
      <alignment horizontal="center"/>
    </xf>
    <xf numFmtId="2" fontId="26" fillId="0" borderId="10" xfId="42" applyNumberFormat="1" applyFont="1" applyBorder="1" applyAlignment="1">
      <alignment horizontal="center"/>
    </xf>
    <xf numFmtId="2" fontId="0" fillId="0" borderId="0" xfId="0" applyNumberFormat="1"/>
    <xf numFmtId="2" fontId="19" fillId="34" borderId="10" xfId="0" applyNumberFormat="1" applyFont="1" applyFill="1" applyBorder="1" applyAlignment="1">
      <alignment horizontal="center" vertical="top" wrapText="1"/>
    </xf>
    <xf numFmtId="2" fontId="18" fillId="34" borderId="15" xfId="0" applyNumberFormat="1" applyFont="1" applyFill="1" applyBorder="1" applyAlignment="1">
      <alignment horizontal="center" vertical="top" wrapText="1"/>
    </xf>
    <xf numFmtId="2" fontId="22" fillId="35" borderId="10" xfId="0" applyNumberFormat="1" applyFont="1" applyFill="1" applyBorder="1" applyAlignment="1">
      <alignment wrapText="1"/>
    </xf>
    <xf numFmtId="2" fontId="23" fillId="36" borderId="10" xfId="0" applyNumberFormat="1" applyFont="1" applyFill="1" applyBorder="1" applyAlignment="1">
      <alignment horizontal="center"/>
    </xf>
    <xf numFmtId="2" fontId="25" fillId="35" borderId="10" xfId="0" applyNumberFormat="1" applyFont="1" applyFill="1" applyBorder="1" applyAlignment="1">
      <alignment vertical="top" wrapText="1"/>
    </xf>
    <xf numFmtId="2" fontId="0" fillId="0" borderId="0" xfId="0" applyNumberFormat="1" applyAlignment="1">
      <alignment horizontal="center"/>
    </xf>
    <xf numFmtId="2" fontId="27" fillId="35" borderId="10" xfId="0" applyNumberFormat="1" applyFont="1" applyFill="1" applyBorder="1" applyAlignment="1">
      <alignment vertical="top" wrapText="1"/>
    </xf>
    <xf numFmtId="2" fontId="0" fillId="44" borderId="0" xfId="0" applyNumberFormat="1" applyFill="1"/>
    <xf numFmtId="2" fontId="0" fillId="46" borderId="0" xfId="0" applyNumberFormat="1" applyFill="1"/>
    <xf numFmtId="2" fontId="0" fillId="47" borderId="0" xfId="0" applyNumberFormat="1" applyFill="1"/>
    <xf numFmtId="2" fontId="0" fillId="45" borderId="0" xfId="0" applyNumberFormat="1" applyFill="1" applyAlignment="1">
      <alignment horizontal="center"/>
    </xf>
    <xf numFmtId="164" fontId="26" fillId="45" borderId="11" xfId="0" applyNumberFormat="1" applyFont="1" applyFill="1" applyBorder="1" applyAlignment="1">
      <alignment horizontal="center"/>
    </xf>
    <xf numFmtId="164" fontId="26" fillId="44" borderId="11" xfId="0" applyNumberFormat="1" applyFont="1" applyFill="1" applyBorder="1" applyAlignment="1">
      <alignment horizontal="center"/>
    </xf>
    <xf numFmtId="164" fontId="26" fillId="46" borderId="11" xfId="0" applyNumberFormat="1" applyFont="1" applyFill="1" applyBorder="1" applyAlignment="1">
      <alignment horizontal="center"/>
    </xf>
    <xf numFmtId="2" fontId="39" fillId="44" borderId="10" xfId="42" applyNumberFormat="1" applyFont="1" applyFill="1" applyBorder="1" applyAlignment="1">
      <alignment horizontal="center"/>
    </xf>
    <xf numFmtId="0" fontId="22" fillId="35" borderId="15" xfId="0" applyFont="1" applyFill="1" applyBorder="1" applyAlignment="1">
      <alignment horizontal="left" vertical="center" wrapText="1"/>
    </xf>
    <xf numFmtId="10" fontId="28" fillId="0" borderId="18" xfId="0" applyNumberFormat="1" applyFont="1" applyBorder="1" applyAlignment="1">
      <alignment horizontal="center" vertical="center"/>
    </xf>
    <xf numFmtId="10" fontId="28" fillId="0" borderId="19" xfId="0" applyNumberFormat="1" applyFont="1" applyBorder="1" applyAlignment="1">
      <alignment horizontal="center" vertical="center"/>
    </xf>
    <xf numFmtId="10" fontId="28" fillId="0" borderId="20" xfId="0" applyNumberFormat="1" applyFont="1" applyBorder="1" applyAlignment="1">
      <alignment horizontal="center" vertical="center"/>
    </xf>
    <xf numFmtId="0" fontId="22" fillId="35" borderId="17" xfId="0" applyFont="1" applyFill="1" applyBorder="1" applyAlignment="1">
      <alignment vertical="center" wrapText="1"/>
    </xf>
    <xf numFmtId="0" fontId="28" fillId="0" borderId="17" xfId="0" applyFont="1" applyBorder="1" applyAlignment="1">
      <alignment horizontal="center" vertical="center"/>
    </xf>
    <xf numFmtId="10" fontId="28" fillId="0" borderId="17" xfId="0" applyNumberFormat="1" applyFont="1" applyBorder="1" applyAlignment="1">
      <alignment horizontal="center" vertical="center"/>
    </xf>
    <xf numFmtId="10" fontId="28" fillId="41" borderId="17" xfId="0" applyNumberFormat="1" applyFont="1" applyFill="1" applyBorder="1" applyAlignment="1">
      <alignment horizontal="center" vertical="center"/>
    </xf>
    <xf numFmtId="10" fontId="28" fillId="42" borderId="17" xfId="0" applyNumberFormat="1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right" vertical="top" wrapText="1"/>
    </xf>
    <xf numFmtId="0" fontId="18" fillId="33" borderId="13" xfId="0" applyFont="1" applyFill="1" applyBorder="1" applyAlignment="1">
      <alignment horizontal="right" vertical="top" wrapText="1"/>
    </xf>
    <xf numFmtId="0" fontId="19" fillId="33" borderId="12" xfId="0" applyFont="1" applyFill="1" applyBorder="1" applyAlignment="1">
      <alignment horizontal="center" vertical="top" wrapText="1"/>
    </xf>
    <xf numFmtId="0" fontId="19" fillId="33" borderId="14" xfId="0" applyFont="1" applyFill="1" applyBorder="1" applyAlignment="1">
      <alignment horizontal="center" vertical="top" wrapText="1"/>
    </xf>
    <xf numFmtId="0" fontId="19" fillId="33" borderId="13" xfId="0" applyFont="1" applyFill="1" applyBorder="1" applyAlignment="1">
      <alignment horizontal="center" vertical="top" wrapText="1"/>
    </xf>
    <xf numFmtId="2" fontId="18" fillId="33" borderId="12" xfId="0" applyNumberFormat="1" applyFont="1" applyFill="1" applyBorder="1" applyAlignment="1">
      <alignment horizontal="right" vertical="top" wrapText="1"/>
    </xf>
    <xf numFmtId="2" fontId="18" fillId="33" borderId="13" xfId="0" applyNumberFormat="1" applyFont="1" applyFill="1" applyBorder="1" applyAlignment="1">
      <alignment horizontal="right" vertical="top" wrapText="1"/>
    </xf>
    <xf numFmtId="2" fontId="19" fillId="33" borderId="12" xfId="0" applyNumberFormat="1" applyFont="1" applyFill="1" applyBorder="1" applyAlignment="1">
      <alignment horizontal="center" vertical="top" wrapText="1"/>
    </xf>
    <xf numFmtId="2" fontId="19" fillId="33" borderId="14" xfId="0" applyNumberFormat="1" applyFont="1" applyFill="1" applyBorder="1" applyAlignment="1">
      <alignment horizontal="center" vertical="top" wrapText="1"/>
    </xf>
    <xf numFmtId="2" fontId="19" fillId="33" borderId="13" xfId="0" applyNumberFormat="1" applyFont="1" applyFill="1" applyBorder="1" applyAlignment="1">
      <alignment horizontal="center" vertical="top" wrapText="1"/>
    </xf>
    <xf numFmtId="0" fontId="18" fillId="34" borderId="12" xfId="0" applyFont="1" applyFill="1" applyBorder="1" applyAlignment="1">
      <alignment horizontal="right" vertical="center" wrapText="1"/>
    </xf>
    <xf numFmtId="0" fontId="18" fillId="34" borderId="13" xfId="0" applyFont="1" applyFill="1" applyBorder="1" applyAlignment="1">
      <alignment horizontal="right" vertical="center" wrapText="1"/>
    </xf>
    <xf numFmtId="2" fontId="18" fillId="34" borderId="12" xfId="0" applyNumberFormat="1" applyFont="1" applyFill="1" applyBorder="1" applyAlignment="1">
      <alignment horizontal="right" vertical="center" wrapText="1"/>
    </xf>
    <xf numFmtId="2" fontId="18" fillId="34" borderId="13" xfId="0" applyNumberFormat="1" applyFont="1" applyFill="1" applyBorder="1" applyAlignment="1">
      <alignment horizontal="right" vertical="center" wrapText="1"/>
    </xf>
    <xf numFmtId="0" fontId="18" fillId="33" borderId="12" xfId="0" applyFont="1" applyFill="1" applyBorder="1" applyAlignment="1">
      <alignment horizontal="center" vertical="top" wrapText="1"/>
    </xf>
    <xf numFmtId="0" fontId="18" fillId="33" borderId="14" xfId="0" applyFont="1" applyFill="1" applyBorder="1" applyAlignment="1">
      <alignment horizontal="center" vertical="top" wrapText="1"/>
    </xf>
    <xf numFmtId="0" fontId="18" fillId="33" borderId="13" xfId="0" applyFont="1" applyFill="1" applyBorder="1" applyAlignment="1">
      <alignment horizontal="center" vertical="top" wrapText="1"/>
    </xf>
    <xf numFmtId="0" fontId="19" fillId="33" borderId="12" xfId="0" applyFont="1" applyFill="1" applyBorder="1" applyAlignment="1">
      <alignment vertical="top" wrapText="1"/>
    </xf>
    <xf numFmtId="0" fontId="19" fillId="33" borderId="14" xfId="0" applyFont="1" applyFill="1" applyBorder="1" applyAlignment="1">
      <alignment vertical="top" wrapText="1"/>
    </xf>
    <xf numFmtId="0" fontId="19" fillId="33" borderId="13" xfId="0" applyFont="1" applyFill="1" applyBorder="1" applyAlignment="1">
      <alignment vertical="top" wrapText="1"/>
    </xf>
  </cellXfs>
  <cellStyles count="43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Migliaia" xfId="42" builtinId="3"/>
    <cellStyle name="Neutrale" xfId="8" builtinId="28" customBuiltin="1"/>
    <cellStyle name="Normale" xfId="0" builtinId="0" customBuiltin="1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Regressione</a:t>
            </a:r>
            <a:r>
              <a:rPr lang="it-IT" baseline="0"/>
              <a:t> lineare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/>
              </a:solidFill>
              <a:ln w="19050">
                <a:solidFill>
                  <a:schemeClr val="bg1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19050" cap="rnd">
                <a:solidFill>
                  <a:srgbClr val="FF0000">
                    <a:alpha val="57000"/>
                  </a:srgbClr>
                </a:solidFill>
                <a:tailEnd type="triangle"/>
              </a:ln>
              <a:effectLst/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-0.41700255597751329"/>
                  <c:y val="0.469014735771011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bg1"/>
                        </a:solidFill>
                        <a:effectLst/>
                      </a:rPr>
                      <a:t>y = 15655x - 18369</a:t>
                    </a:r>
                    <a:br>
                      <a:rPr lang="en-US" baseline="0">
                        <a:solidFill>
                          <a:schemeClr val="bg1"/>
                        </a:solidFill>
                        <a:effectLst/>
                      </a:rPr>
                    </a:br>
                    <a:r>
                      <a:rPr lang="en-US" baseline="0">
                        <a:solidFill>
                          <a:schemeClr val="bg1"/>
                        </a:solidFill>
                        <a:effectLst/>
                      </a:rPr>
                      <a:t>R² = 0,5031</a:t>
                    </a:r>
                    <a:endParaRPr lang="en-US" sz="1200">
                      <a:solidFill>
                        <a:schemeClr val="bg1"/>
                      </a:solidFill>
                      <a:effectLst/>
                    </a:endParaRPr>
                  </a:p>
                </c:rich>
              </c:tx>
              <c:numFmt formatCode="General" sourceLinked="0"/>
              <c:spPr>
                <a:solidFill>
                  <a:srgbClr val="C00000">
                    <a:alpha val="19785"/>
                  </a:srgbClr>
                </a:solidFill>
                <a:ln>
                  <a:solidFill>
                    <a:schemeClr val="tx1">
                      <a:lumMod val="85000"/>
                      <a:lumOff val="15000"/>
                      <a:alpha val="18821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'I.Stat export'!$C$423:$M$423</c:f>
              <c:numCache>
                <c:formatCode>0.00</c:formatCode>
                <c:ptCount val="11"/>
                <c:pt idx="0">
                  <c:v>8.9</c:v>
                </c:pt>
                <c:pt idx="1">
                  <c:v>8.4</c:v>
                </c:pt>
                <c:pt idx="2">
                  <c:v>9.9</c:v>
                </c:pt>
                <c:pt idx="3">
                  <c:v>11</c:v>
                </c:pt>
                <c:pt idx="4">
                  <c:v>11.3</c:v>
                </c:pt>
                <c:pt idx="5">
                  <c:v>10.7</c:v>
                </c:pt>
                <c:pt idx="6">
                  <c:v>9.8000000000000007</c:v>
                </c:pt>
                <c:pt idx="7">
                  <c:v>9.5</c:v>
                </c:pt>
                <c:pt idx="8">
                  <c:v>9.8000000000000007</c:v>
                </c:pt>
                <c:pt idx="9">
                  <c:v>9.1</c:v>
                </c:pt>
                <c:pt idx="10">
                  <c:v>8.6999999999999993</c:v>
                </c:pt>
              </c:numCache>
            </c:numRef>
          </c:xVal>
          <c:yVal>
            <c:numRef>
              <c:f>'I.Stat export'!$C$424:$M$424</c:f>
              <c:numCache>
                <c:formatCode>0.000</c:formatCode>
                <c:ptCount val="11"/>
                <c:pt idx="0">
                  <c:v>4901.9165190457024</c:v>
                </c:pt>
                <c:pt idx="1">
                  <c:v>5319.5862914762556</c:v>
                </c:pt>
                <c:pt idx="2">
                  <c:v>5389.8019806012599</c:v>
                </c:pt>
                <c:pt idx="3">
                  <c:v>5647.756700799363</c:v>
                </c:pt>
                <c:pt idx="4">
                  <c:v>5884.4117665118702</c:v>
                </c:pt>
                <c:pt idx="5">
                  <c:v>5358.7134377802367</c:v>
                </c:pt>
                <c:pt idx="6">
                  <c:v>4556.3622329386662</c:v>
                </c:pt>
                <c:pt idx="7">
                  <c:v>4654.6369056496314</c:v>
                </c:pt>
                <c:pt idx="8">
                  <c:v>4535.2179652788618</c:v>
                </c:pt>
                <c:pt idx="9">
                  <c:v>4207.8972204376578</c:v>
                </c:pt>
                <c:pt idx="10">
                  <c:v>3067.2298507901473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D-2449-968F-CB472324B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326848"/>
        <c:axId val="537189520"/>
      </c:scatterChart>
      <c:valAx>
        <c:axId val="53732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7189520"/>
        <c:crosses val="autoZero"/>
        <c:crossBetween val="midCat"/>
      </c:valAx>
      <c:valAx>
        <c:axId val="53718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7326848"/>
        <c:crosses val="autoZero"/>
        <c:crossBetween val="midCat"/>
      </c:valAx>
      <c:spPr>
        <a:noFill/>
        <a:ln>
          <a:solidFill>
            <a:schemeClr val="tx1">
              <a:lumMod val="75000"/>
              <a:lumOff val="2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Regressione lineare altri delitti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bg1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0000">
                    <a:alpha val="35977"/>
                  </a:srgbClr>
                </a:solidFill>
                <a:tailEnd type="arrow"/>
              </a:ln>
              <a:effectLst/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-0.38114960629921257"/>
                  <c:y val="0.33192986293379995"/>
                </c:manualLayout>
              </c:layout>
              <c:numFmt formatCode="General" sourceLinked="0"/>
              <c:spPr>
                <a:solidFill>
                  <a:srgbClr val="C00000">
                    <a:alpha val="27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'I.Stat export'!$C$449:$M$449</c:f>
              <c:numCache>
                <c:formatCode>0.00</c:formatCode>
                <c:ptCount val="11"/>
                <c:pt idx="0">
                  <c:v>8.9</c:v>
                </c:pt>
                <c:pt idx="1">
                  <c:v>8.4</c:v>
                </c:pt>
                <c:pt idx="2">
                  <c:v>9.9</c:v>
                </c:pt>
                <c:pt idx="3">
                  <c:v>11</c:v>
                </c:pt>
                <c:pt idx="4">
                  <c:v>11.3</c:v>
                </c:pt>
                <c:pt idx="5">
                  <c:v>10.7</c:v>
                </c:pt>
                <c:pt idx="6">
                  <c:v>9.8000000000000007</c:v>
                </c:pt>
                <c:pt idx="7">
                  <c:v>9.5</c:v>
                </c:pt>
                <c:pt idx="8">
                  <c:v>9.8000000000000007</c:v>
                </c:pt>
                <c:pt idx="9">
                  <c:v>9.1</c:v>
                </c:pt>
                <c:pt idx="10">
                  <c:v>8.6999999999999993</c:v>
                </c:pt>
              </c:numCache>
            </c:numRef>
          </c:xVal>
          <c:yVal>
            <c:numRef>
              <c:f>'I.Stat export'!$C$450:$M$450</c:f>
              <c:numCache>
                <c:formatCode>0.000</c:formatCode>
                <c:ptCount val="11"/>
                <c:pt idx="0">
                  <c:v>2002.1917864117177</c:v>
                </c:pt>
                <c:pt idx="1">
                  <c:v>2104.3862094409246</c:v>
                </c:pt>
                <c:pt idx="2">
                  <c:v>2174.8700524307296</c:v>
                </c:pt>
                <c:pt idx="3">
                  <c:v>2152.5039435771291</c:v>
                </c:pt>
                <c:pt idx="4">
                  <c:v>1944.542469412899</c:v>
                </c:pt>
                <c:pt idx="5">
                  <c:v>1868.829413044399</c:v>
                </c:pt>
                <c:pt idx="6">
                  <c:v>1759.666523388202</c:v>
                </c:pt>
                <c:pt idx="7">
                  <c:v>1749.4128243464454</c:v>
                </c:pt>
                <c:pt idx="8">
                  <c:v>1672.4274986869561</c:v>
                </c:pt>
                <c:pt idx="9">
                  <c:v>1862.9435275255696</c:v>
                </c:pt>
                <c:pt idx="10">
                  <c:v>1773.9475298013683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E3-4947-BF8A-8012208BE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702816"/>
        <c:axId val="706774879"/>
      </c:scatterChart>
      <c:valAx>
        <c:axId val="187870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774879"/>
        <c:crosses val="autoZero"/>
        <c:crossBetween val="midCat"/>
      </c:valAx>
      <c:valAx>
        <c:axId val="70677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870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8208223972003503E-2"/>
          <c:y val="0.14393518518518519"/>
          <c:w val="0.87245844269466322"/>
          <c:h val="0.7487037037037036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6"/>
            <c:spPr>
              <a:solidFill>
                <a:schemeClr val="bg1"/>
              </a:solidFill>
              <a:ln w="6350">
                <a:solidFill>
                  <a:schemeClr val="accent1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0000">
                    <a:alpha val="30030"/>
                  </a:srgbClr>
                </a:solidFill>
                <a:headEnd type="none" w="med" len="lg"/>
                <a:tailEnd type="arrow" w="med" len="lg"/>
              </a:ln>
              <a:effectLst/>
            </c:spPr>
            <c:trendlineType val="linear"/>
            <c:forward val="0.2"/>
            <c:backward val="0.2"/>
            <c:dispRSqr val="1"/>
            <c:dispEq val="1"/>
            <c:trendlineLbl>
              <c:layout>
                <c:manualLayout>
                  <c:x val="-0.39995953630796149"/>
                  <c:y val="0.1805351414406532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chemeClr val="bg1"/>
                        </a:solidFill>
                      </a:rPr>
                      <a:t>Y = -1408,9X + 22085</a:t>
                    </a:r>
                    <a:br>
                      <a:rPr lang="en-US" b="1" baseline="0">
                        <a:solidFill>
                          <a:schemeClr val="bg1"/>
                        </a:solidFill>
                      </a:rPr>
                    </a:br>
                    <a:r>
                      <a:rPr lang="en-US" b="1" baseline="0">
                        <a:solidFill>
                          <a:schemeClr val="bg1"/>
                        </a:solidFill>
                      </a:rPr>
                      <a:t>R² = 0,3956</a:t>
                    </a:r>
                    <a:endParaRPr lang="en-US" b="1">
                      <a:solidFill>
                        <a:schemeClr val="bg1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rgbClr val="FF0000">
                    <a:alpha val="29329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'I.Stat export'!$C$471:$M$471</c:f>
              <c:numCache>
                <c:formatCode>General</c:formatCode>
                <c:ptCount val="11"/>
                <c:pt idx="0">
                  <c:v>11.647887054320755</c:v>
                </c:pt>
                <c:pt idx="1">
                  <c:v>11.743935970902365</c:v>
                </c:pt>
                <c:pt idx="2">
                  <c:v>11.88733946404991</c:v>
                </c:pt>
                <c:pt idx="3">
                  <c:v>12.006290668421256</c:v>
                </c:pt>
                <c:pt idx="4">
                  <c:v>12.278448921904262</c:v>
                </c:pt>
                <c:pt idx="5">
                  <c:v>12.292679042117317</c:v>
                </c:pt>
                <c:pt idx="6">
                  <c:v>12.285497959782052</c:v>
                </c:pt>
                <c:pt idx="7">
                  <c:v>12.461891653528104</c:v>
                </c:pt>
                <c:pt idx="8">
                  <c:v>12.539579768843469</c:v>
                </c:pt>
                <c:pt idx="9">
                  <c:v>12.596377450033234</c:v>
                </c:pt>
                <c:pt idx="10">
                  <c:v>12.697514928879455</c:v>
                </c:pt>
              </c:numCache>
            </c:numRef>
          </c:xVal>
          <c:yVal>
            <c:numRef>
              <c:f>'I.Stat export'!$C$469:$M$469</c:f>
              <c:numCache>
                <c:formatCode>0.000</c:formatCode>
                <c:ptCount val="11"/>
                <c:pt idx="0">
                  <c:v>4901.9165190457024</c:v>
                </c:pt>
                <c:pt idx="1">
                  <c:v>5319.5862914762556</c:v>
                </c:pt>
                <c:pt idx="2">
                  <c:v>5389.8019806012599</c:v>
                </c:pt>
                <c:pt idx="3">
                  <c:v>5647.756700799363</c:v>
                </c:pt>
                <c:pt idx="4">
                  <c:v>5884.4117665118702</c:v>
                </c:pt>
                <c:pt idx="5">
                  <c:v>5358.7134377802367</c:v>
                </c:pt>
                <c:pt idx="6">
                  <c:v>4556.3622329386662</c:v>
                </c:pt>
                <c:pt idx="7">
                  <c:v>4654.6369056496314</c:v>
                </c:pt>
                <c:pt idx="8">
                  <c:v>4535.2179652788618</c:v>
                </c:pt>
                <c:pt idx="9">
                  <c:v>4207.8972204376578</c:v>
                </c:pt>
                <c:pt idx="10">
                  <c:v>3067.2298507901473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0-914B-80D9-07500FF8B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512623"/>
        <c:axId val="21106127"/>
      </c:scatterChart>
      <c:valAx>
        <c:axId val="42151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06127"/>
        <c:crosses val="autoZero"/>
        <c:crossBetween val="midCat"/>
      </c:valAx>
      <c:valAx>
        <c:axId val="21106127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51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'I.Stat export'!$A$408</c:f>
              <c:strCache>
                <c:ptCount val="1"/>
                <c:pt idx="0">
                  <c:v>INDICE DI RIPARTIZIONE DELLA GRAVITA PENALE A BASE ITALIA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'I.Stat export'!$B$378:$M$378</c:f>
              <c:strCache>
                <c:ptCount val="12"/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strCache>
            </c:strRef>
          </c:cat>
          <c:val>
            <c:numRef>
              <c:f>'I.Stat export'!$B$408:$M$408</c:f>
              <c:numCache>
                <c:formatCode>0.00%</c:formatCode>
                <c:ptCount val="12"/>
                <c:pt idx="1">
                  <c:v>8.6660843798834208E-2</c:v>
                </c:pt>
                <c:pt idx="2">
                  <c:v>8.6022555847705628E-2</c:v>
                </c:pt>
                <c:pt idx="3">
                  <c:v>8.4291943638284836E-2</c:v>
                </c:pt>
                <c:pt idx="4">
                  <c:v>8.7098024036290689E-2</c:v>
                </c:pt>
                <c:pt idx="5">
                  <c:v>9.127994563976119E-2</c:v>
                </c:pt>
                <c:pt idx="6">
                  <c:v>8.8402462005924914E-2</c:v>
                </c:pt>
                <c:pt idx="7">
                  <c:v>8.1501508959118132E-2</c:v>
                </c:pt>
                <c:pt idx="8">
                  <c:v>8.7898772928401286E-2</c:v>
                </c:pt>
                <c:pt idx="9">
                  <c:v>8.8839064145451493E-2</c:v>
                </c:pt>
                <c:pt idx="10">
                  <c:v>8.9086672032289482E-2</c:v>
                </c:pt>
                <c:pt idx="11">
                  <c:v>8.5888237820129845E-2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1-884F-A915-424AC8D53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44"/>
        <c:axId val="1224720368"/>
        <c:axId val="1224681376"/>
      </c:barChart>
      <c:catAx>
        <c:axId val="122472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4681376"/>
        <c:crosses val="autoZero"/>
        <c:auto val="1"/>
        <c:lblAlgn val="ctr"/>
        <c:lblOffset val="100"/>
        <c:noMultiLvlLbl val="0"/>
      </c:catAx>
      <c:valAx>
        <c:axId val="122468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472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Eterogeneità relativa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'I.Stat export'!$C$275:$M$275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'I.Stat export'!$C$269:$M$269</c:f>
              <c:numCache>
                <c:formatCode>0.000000</c:formatCode>
                <c:ptCount val="11"/>
                <c:pt idx="0">
                  <c:v>0.18018172882892208</c:v>
                </c:pt>
                <c:pt idx="1">
                  <c:v>0.18433842642422027</c:v>
                </c:pt>
                <c:pt idx="2">
                  <c:v>0.19108687565444499</c:v>
                </c:pt>
                <c:pt idx="3">
                  <c:v>0.17789787851991953</c:v>
                </c:pt>
                <c:pt idx="4">
                  <c:v>0.17207764064970535</c:v>
                </c:pt>
                <c:pt idx="5">
                  <c:v>0.20292992230755685</c:v>
                </c:pt>
                <c:pt idx="6">
                  <c:v>0.21109130917649405</c:v>
                </c:pt>
                <c:pt idx="7">
                  <c:v>0.20993629913214062</c:v>
                </c:pt>
                <c:pt idx="8">
                  <c:v>0.25236605647093896</c:v>
                </c:pt>
                <c:pt idx="9">
                  <c:v>0.26928002010823637</c:v>
                </c:pt>
                <c:pt idx="10">
                  <c:v>0.33725112830419718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DF-DB4D-9920-9165CED30856}"/>
            </c:ext>
          </c:extLst>
        </c:ser>
        <c:ser>
          <c:idx val="1"/>
          <c:order val="1"/>
          <c:tx>
            <c:v>Entropia relativa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'I.Stat export'!$C$275:$M$275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'I.Stat export'!$C$296:$M$296</c:f>
              <c:numCache>
                <c:formatCode>General</c:formatCode>
                <c:ptCount val="11"/>
                <c:pt idx="0">
                  <c:v>0.15572375614107264</c:v>
                </c:pt>
                <c:pt idx="1">
                  <c:v>0.15607433017562475</c:v>
                </c:pt>
                <c:pt idx="2">
                  <c:v>0.15888855705628566</c:v>
                </c:pt>
                <c:pt idx="3">
                  <c:v>0.14741626516996509</c:v>
                </c:pt>
                <c:pt idx="4">
                  <c:v>0.14460968510343988</c:v>
                </c:pt>
                <c:pt idx="5">
                  <c:v>0.16618128795875756</c:v>
                </c:pt>
                <c:pt idx="6">
                  <c:v>0.16867253400782597</c:v>
                </c:pt>
                <c:pt idx="7">
                  <c:v>0.16275811756629086</c:v>
                </c:pt>
                <c:pt idx="8">
                  <c:v>0.18919393250709265</c:v>
                </c:pt>
                <c:pt idx="9">
                  <c:v>0.19690840699985102</c:v>
                </c:pt>
                <c:pt idx="10">
                  <c:v>0.22618178208096834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DF-DB4D-9920-9165CED30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561487"/>
        <c:axId val="1751563135"/>
      </c:lineChart>
      <c:catAx>
        <c:axId val="175156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1563135"/>
        <c:crosses val="autoZero"/>
        <c:auto val="1"/>
        <c:lblAlgn val="ctr"/>
        <c:lblOffset val="100"/>
        <c:noMultiLvlLbl val="0"/>
      </c:catAx>
      <c:valAx>
        <c:axId val="175156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156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it-IT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fisso</a:t>
            </a:r>
          </a:p>
          <a:p>
            <a:pPr algn="ctr" rtl="0">
              <a:defRPr/>
            </a:pPr>
            <a:endParaRPr lang="it-IT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endParaRPr>
          </a:p>
        </cx:rich>
      </cx:tx>
    </cx:title>
    <cx:plotArea>
      <cx:plotAreaRegion>
        <cx:series layoutId="waterfall" uniqueId="{B3112960-C46D-E244-B480-2B71B6B683E4}"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</a:defRPr>
                </a:pPr>
                <a:endParaRPr lang="it-IT" sz="900" b="0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val">
        <cx:f dir="row"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it-IT" sz="1600" b="1" i="0" u="none" strike="noStrike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</a:rPr>
              <a:t>variabile</a:t>
            </a:r>
          </a:p>
          <a:p>
            <a:pPr algn="ctr" rtl="0">
              <a:defRPr/>
            </a:pPr>
            <a:endParaRPr lang="it-IT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endParaRPr>
          </a:p>
        </cx:rich>
      </cx:tx>
    </cx:title>
    <cx:plotArea>
      <cx:plotAreaRegion>
        <cx:series layoutId="waterfall" uniqueId="{251144B3-1EB9-9B44-B88E-D31655C196D5}"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bg1"/>
                    </a:solidFill>
                  </a:defRPr>
                </a:pPr>
                <a:endParaRPr lang="it-IT" sz="900" b="0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282133</xdr:colOff>
      <xdr:row>383</xdr:row>
      <xdr:rowOff>95331</xdr:rowOff>
    </xdr:from>
    <xdr:to>
      <xdr:col>19</xdr:col>
      <xdr:colOff>706538</xdr:colOff>
      <xdr:row>396</xdr:row>
      <xdr:rowOff>1126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afico 5">
              <a:extLst>
                <a:ext uri="{FF2B5EF4-FFF2-40B4-BE49-F238E27FC236}">
                  <a16:creationId xmlns:a16="http://schemas.microsoft.com/office/drawing/2014/main" id="{369C9532-74CB-5D43-98D7-E41FB89565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88233" y="79813231"/>
              <a:ext cx="5186905" cy="27124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19</xdr:col>
      <xdr:colOff>756373</xdr:colOff>
      <xdr:row>383</xdr:row>
      <xdr:rowOff>87291</xdr:rowOff>
    </xdr:from>
    <xdr:to>
      <xdr:col>25</xdr:col>
      <xdr:colOff>360904</xdr:colOff>
      <xdr:row>395</xdr:row>
      <xdr:rowOff>161883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co 7">
              <a:extLst>
                <a:ext uri="{FF2B5EF4-FFF2-40B4-BE49-F238E27FC236}">
                  <a16:creationId xmlns:a16="http://schemas.microsoft.com/office/drawing/2014/main" id="{ED6446C7-65FB-8749-8459-8B77FC3B94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24973" y="79805191"/>
              <a:ext cx="4557531" cy="27161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2</xdr:col>
      <xdr:colOff>539662</xdr:colOff>
      <xdr:row>427</xdr:row>
      <xdr:rowOff>98227</xdr:rowOff>
    </xdr:from>
    <xdr:to>
      <xdr:col>7</xdr:col>
      <xdr:colOff>401078</xdr:colOff>
      <xdr:row>442</xdr:row>
      <xdr:rowOff>142099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F07649F-CEF3-524C-9E95-3C88A11FB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54640</xdr:colOff>
      <xdr:row>451</xdr:row>
      <xdr:rowOff>18873</xdr:rowOff>
    </xdr:from>
    <xdr:to>
      <xdr:col>7</xdr:col>
      <xdr:colOff>31508</xdr:colOff>
      <xdr:row>466</xdr:row>
      <xdr:rowOff>55217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CCBDF59-BD09-7749-81BA-6BBC51368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302615</xdr:colOff>
      <xdr:row>471</xdr:row>
      <xdr:rowOff>155489</xdr:rowOff>
    </xdr:from>
    <xdr:to>
      <xdr:col>4</xdr:col>
      <xdr:colOff>757096</xdr:colOff>
      <xdr:row>488</xdr:row>
      <xdr:rowOff>33177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7DFEF7F-39D7-CA97-7D73-2EF396ED9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270566</xdr:colOff>
      <xdr:row>369</xdr:row>
      <xdr:rowOff>146878</xdr:rowOff>
    </xdr:from>
    <xdr:to>
      <xdr:col>19</xdr:col>
      <xdr:colOff>60740</xdr:colOff>
      <xdr:row>383</xdr:row>
      <xdr:rowOff>40860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B20A5C23-71FD-AAE7-472F-F605F8102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353391</xdr:colOff>
      <xdr:row>274</xdr:row>
      <xdr:rowOff>47487</xdr:rowOff>
    </xdr:from>
    <xdr:to>
      <xdr:col>19</xdr:col>
      <xdr:colOff>143565</xdr:colOff>
      <xdr:row>286</xdr:row>
      <xdr:rowOff>40861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8F53E039-D039-9DA5-F197-48CFE99A6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dati.istat.it/OECDStat_Metadata/ShowMetadata.ashx?Dataset=DCCV_DELITTIPS&amp;Coords=%5bREATI_PS%5d.%5bTHEFT%5d&amp;ShowOnWeb=true&amp;Lang=it" TargetMode="External"/><Relationship Id="rId18" Type="http://schemas.openxmlformats.org/officeDocument/2006/relationships/hyperlink" Target="http://dati.istat.it/OECDStat_Metadata/ShowMetadata.ashx?Dataset=DCCV_DELITTIPS&amp;Coords=%5bREATI_PS%5d.%5bROBBER%5d&amp;ShowOnWeb=true&amp;Lang=it" TargetMode="External"/><Relationship Id="rId26" Type="http://schemas.openxmlformats.org/officeDocument/2006/relationships/hyperlink" Target="http://dati.istat.it/OECDStat_Metadata/ShowMetadata.ashx?Dataset=DCCV_DELITTIPS&amp;Coords=%5bREATI_PS%5d.%5bROBBER%5d&amp;ShowOnWeb=true&amp;Lang=it" TargetMode="External"/><Relationship Id="rId39" Type="http://schemas.openxmlformats.org/officeDocument/2006/relationships/hyperlink" Target="http://dati.istat.it/OECDStat_Metadata/ShowMetadata.ashx?Dataset=DCCV_DISOCCUPT1_UNT2020&amp;Coords=%5bITTER107%5d.%5bITE43%5d&amp;ShowOnWeb=true&amp;Lang=it" TargetMode="External"/><Relationship Id="rId21" Type="http://schemas.openxmlformats.org/officeDocument/2006/relationships/hyperlink" Target="http://dati.istat.it/OECDStat_Metadata/ShowMetadata.ashx?Dataset=DCCV_DELITTIPS&amp;Coords=%5bREATI_PS%5d.%5bTHEFT%5d&amp;ShowOnWeb=true&amp;Lang=it" TargetMode="External"/><Relationship Id="rId34" Type="http://schemas.openxmlformats.org/officeDocument/2006/relationships/hyperlink" Target="http://dati.istat.it/OECDStat_Metadata/ShowMetadata.ashx?Dataset=DCCV_DISOCCUPT1_UNT2020&amp;Coords=%5bTIME%5d.%5b2017%5d&amp;ShowOnWeb=true&amp;Lang=it" TargetMode="External"/><Relationship Id="rId42" Type="http://schemas.openxmlformats.org/officeDocument/2006/relationships/vmlDrawing" Target="../drawings/vmlDrawing1.vml"/><Relationship Id="rId7" Type="http://schemas.openxmlformats.org/officeDocument/2006/relationships/hyperlink" Target="http://dativ7b.istat.it/index.aspx?DatasetCode=DCCV_DELITTIPS" TargetMode="External"/><Relationship Id="rId2" Type="http://schemas.openxmlformats.org/officeDocument/2006/relationships/hyperlink" Target="http://dati.istat.it/OECDStat_Metadata/ShowMetadata.ashx?Dataset=DCCV_DELITTIPS&amp;Coords=%5bREATI_PS%5d.%5bINTENHOM%5d&amp;ShowOnWeb=true&amp;Lang=it" TargetMode="External"/><Relationship Id="rId16" Type="http://schemas.openxmlformats.org/officeDocument/2006/relationships/hyperlink" Target="http://dati.istat.it/OECDStat_Metadata/ShowMetadata.ashx?Dataset=DCCV_DELITTIPS&amp;Coords=%5bREATI_PS%5d.%5bROBBER%5d&amp;ShowOnWeb=true&amp;Lang=it" TargetMode="External"/><Relationship Id="rId20" Type="http://schemas.openxmlformats.org/officeDocument/2006/relationships/hyperlink" Target="http://dati.istat.it/OECDStat_Metadata/ShowMetadata.ashx?Dataset=DCCV_DELITTIPS&amp;Coords=%5bREATI_PS%5d.%5bROBBER%5d&amp;ShowOnWeb=true&amp;Lang=it" TargetMode="External"/><Relationship Id="rId29" Type="http://schemas.openxmlformats.org/officeDocument/2006/relationships/hyperlink" Target="http://dati.istat.it/OECDStat_Metadata/ShowMetadata.ashx?Dataset=DCCV_DELITTIPS&amp;Coords=%5bREATI_PS%5d.%5bTHEFT%5d&amp;ShowOnWeb=true&amp;Lang=it" TargetMode="External"/><Relationship Id="rId41" Type="http://schemas.openxmlformats.org/officeDocument/2006/relationships/drawing" Target="../drawings/drawing1.xml"/><Relationship Id="rId1" Type="http://schemas.openxmlformats.org/officeDocument/2006/relationships/hyperlink" Target="http://dati.istat.it/OECDStat_Metadata/ShowMetadata.ashx?Dataset=DCCV_DELITTIPS&amp;ShowOnWeb=true&amp;Lang=it" TargetMode="External"/><Relationship Id="rId6" Type="http://schemas.openxmlformats.org/officeDocument/2006/relationships/hyperlink" Target="http://dati.istat.it/OECDStat_Metadata/ShowMetadata.ashx?Dataset=DCCV_DELITTIPS&amp;Coords=%5bREATI_PS%5d.%5bARSON%5d&amp;ShowOnWeb=true&amp;Lang=it" TargetMode="External"/><Relationship Id="rId11" Type="http://schemas.openxmlformats.org/officeDocument/2006/relationships/hyperlink" Target="http://dati.istat.it/OECDStat_Metadata/ShowMetadata.ashx?Dataset=DCCV_DELITTIPS&amp;Coords=%5bREATI_PS%5d.%5bTHEFT%5d&amp;ShowOnWeb=true&amp;Lang=it" TargetMode="External"/><Relationship Id="rId24" Type="http://schemas.openxmlformats.org/officeDocument/2006/relationships/hyperlink" Target="http://dati.istat.it/OECDStat_Metadata/ShowMetadata.ashx?Dataset=DCCV_DELITTIPS&amp;Coords=%5bREATI_PS%5d.%5bROBBER%5d&amp;ShowOnWeb=true&amp;Lang=it" TargetMode="External"/><Relationship Id="rId32" Type="http://schemas.openxmlformats.org/officeDocument/2006/relationships/hyperlink" Target="http://dati.istat.it/OECDStat_Metadata/ShowMetadata.ashx?Dataset=DCCV_DISOCCUPT1_UNT2020&amp;Coords=%5bTIME%5d.%5b2010%5d&amp;ShowOnWeb=true&amp;Lang=it" TargetMode="External"/><Relationship Id="rId37" Type="http://schemas.openxmlformats.org/officeDocument/2006/relationships/hyperlink" Target="http://dati.istat.it/OECDStat_Metadata/ShowMetadata.ashx?Dataset=DCCV_DISOCCUPT1_UNT2020&amp;Coords=%5bTIME%5d.%5b2011%5d&amp;ShowOnWeb=true&amp;Lang=it" TargetMode="External"/><Relationship Id="rId40" Type="http://schemas.openxmlformats.org/officeDocument/2006/relationships/hyperlink" Target="http://dati.istat.it/OECDStat_Metadata/ShowMetadata.ashx?Dataset=DCCV_DISOCCUPT1_UNT2020&amp;Coords=%5bITTER107%5d.%5bITE43%5d&amp;ShowOnWeb=true&amp;Lang=it" TargetMode="External"/><Relationship Id="rId5" Type="http://schemas.openxmlformats.org/officeDocument/2006/relationships/hyperlink" Target="http://dati.istat.it/OECDStat_Metadata/ShowMetadata.ashx?Dataset=DCCV_DELITTIPS&amp;Coords=%5bREATI_PS%5d.%5bROBBER%5d&amp;ShowOnWeb=true&amp;Lang=it" TargetMode="External"/><Relationship Id="rId15" Type="http://schemas.openxmlformats.org/officeDocument/2006/relationships/hyperlink" Target="http://dati.istat.it/OECDStat_Metadata/ShowMetadata.ashx?Dataset=DCCV_DELITTIPS&amp;Coords=%5bREATI_PS%5d.%5bTHEFT%5d&amp;ShowOnWeb=true&amp;Lang=it" TargetMode="External"/><Relationship Id="rId23" Type="http://schemas.openxmlformats.org/officeDocument/2006/relationships/hyperlink" Target="http://dati.istat.it/OECDStat_Metadata/ShowMetadata.ashx?Dataset=DCCV_DELITTIPS&amp;Coords=%5bREATI_PS%5d.%5bTHEFT%5d&amp;ShowOnWeb=true&amp;Lang=it" TargetMode="External"/><Relationship Id="rId28" Type="http://schemas.openxmlformats.org/officeDocument/2006/relationships/hyperlink" Target="http://dati.istat.it/OECDStat_Metadata/ShowMetadata.ashx?Dataset=DCCV_DELITTIPS&amp;Coords=%5bREATI_PS%5d.%5bROBBER%5d&amp;ShowOnWeb=true&amp;Lang=it" TargetMode="External"/><Relationship Id="rId36" Type="http://schemas.openxmlformats.org/officeDocument/2006/relationships/hyperlink" Target="http://dati.istat.it/OECDStat_Metadata/ShowMetadata.ashx?Dataset=DCCV_DISOCCUPT1_UNT2020&amp;Coords=%5bTIME%5d.%5b2010%5d&amp;ShowOnWeb=true&amp;Lang=it" TargetMode="External"/><Relationship Id="rId10" Type="http://schemas.openxmlformats.org/officeDocument/2006/relationships/hyperlink" Target="http://dativ7b.istat.it/index.aspx?DatasetCode=DCCV_DELITTIPS" TargetMode="External"/><Relationship Id="rId19" Type="http://schemas.openxmlformats.org/officeDocument/2006/relationships/hyperlink" Target="http://dati.istat.it/OECDStat_Metadata/ShowMetadata.ashx?Dataset=DCCV_DELITTIPS&amp;Coords=%5bREATI_PS%5d.%5bTHEFT%5d&amp;ShowOnWeb=true&amp;Lang=it" TargetMode="External"/><Relationship Id="rId31" Type="http://schemas.openxmlformats.org/officeDocument/2006/relationships/hyperlink" Target="http://dati.istat.it/OECDStat_Metadata/ShowMetadata.ashx?Dataset=DCCV_DISOCCUPT1_UNT2020&amp;ShowOnWeb=true&amp;Lang=it" TargetMode="External"/><Relationship Id="rId4" Type="http://schemas.openxmlformats.org/officeDocument/2006/relationships/hyperlink" Target="http://dati.istat.it/OECDStat_Metadata/ShowMetadata.ashx?Dataset=DCCV_DELITTIPS&amp;Coords=%5bREATI_PS%5d.%5bTHEFT%5d&amp;ShowOnWeb=true&amp;Lang=it" TargetMode="External"/><Relationship Id="rId9" Type="http://schemas.openxmlformats.org/officeDocument/2006/relationships/hyperlink" Target="http://dati.istat.it/OECDStat_Metadata/ShowMetadata.ashx?Dataset=DCCV_DELITTIPS&amp;Coords=%5bREATI_PS%5d.%5bROBBER%5d&amp;ShowOnWeb=true&amp;Lang=it" TargetMode="External"/><Relationship Id="rId14" Type="http://schemas.openxmlformats.org/officeDocument/2006/relationships/hyperlink" Target="http://dati.istat.it/OECDStat_Metadata/ShowMetadata.ashx?Dataset=DCCV_DELITTIPS&amp;Coords=%5bREATI_PS%5d.%5bROBBER%5d&amp;ShowOnWeb=true&amp;Lang=it" TargetMode="External"/><Relationship Id="rId22" Type="http://schemas.openxmlformats.org/officeDocument/2006/relationships/hyperlink" Target="http://dati.istat.it/OECDStat_Metadata/ShowMetadata.ashx?Dataset=DCCV_DELITTIPS&amp;Coords=%5bREATI_PS%5d.%5bROBBER%5d&amp;ShowOnWeb=true&amp;Lang=it" TargetMode="External"/><Relationship Id="rId27" Type="http://schemas.openxmlformats.org/officeDocument/2006/relationships/hyperlink" Target="http://dati.istat.it/OECDStat_Metadata/ShowMetadata.ashx?Dataset=DCCV_DELITTIPS&amp;Coords=%5bREATI_PS%5d.%5bTHEFT%5d&amp;ShowOnWeb=true&amp;Lang=it" TargetMode="External"/><Relationship Id="rId30" Type="http://schemas.openxmlformats.org/officeDocument/2006/relationships/hyperlink" Target="http://dati.istat.it/OECDStat_Metadata/ShowMetadata.ashx?Dataset=DCCV_DELITTIPS&amp;Coords=%5bREATI_PS%5d.%5bROBBER%5d&amp;ShowOnWeb=true&amp;Lang=it" TargetMode="External"/><Relationship Id="rId35" Type="http://schemas.openxmlformats.org/officeDocument/2006/relationships/hyperlink" Target="http://dati.istat.it/OECDStat_Metadata/ShowMetadata.ashx?Dataset=DCCV_DISOCCUPT1_UNT2020&amp;Coords=%5bITTER107%5d.%5bITE43%5d&amp;ShowOnWeb=true&amp;Lang=it" TargetMode="External"/><Relationship Id="rId43" Type="http://schemas.openxmlformats.org/officeDocument/2006/relationships/comments" Target="../comments1.xml"/><Relationship Id="rId8" Type="http://schemas.openxmlformats.org/officeDocument/2006/relationships/hyperlink" Target="http://dati.istat.it/OECDStat_Metadata/ShowMetadata.ashx?Dataset=DCCV_DELITTIPS&amp;Coords=%5bREATI_PS%5d.%5bTHEFT%5d&amp;ShowOnWeb=true&amp;Lang=it" TargetMode="External"/><Relationship Id="rId3" Type="http://schemas.openxmlformats.org/officeDocument/2006/relationships/hyperlink" Target="http://dati.istat.it/OECDStat_Metadata/ShowMetadata.ashx?Dataset=DCCV_DELITTIPS&amp;Coords=%5bREATI_PS%5d.%5bUNINTHOM%5d&amp;ShowOnWeb=true&amp;Lang=it" TargetMode="External"/><Relationship Id="rId12" Type="http://schemas.openxmlformats.org/officeDocument/2006/relationships/hyperlink" Target="http://dati.istat.it/OECDStat_Metadata/ShowMetadata.ashx?Dataset=DCCV_DELITTIPS&amp;Coords=%5bREATI_PS%5d.%5bROBBER%5d&amp;ShowOnWeb=true&amp;Lang=it" TargetMode="External"/><Relationship Id="rId17" Type="http://schemas.openxmlformats.org/officeDocument/2006/relationships/hyperlink" Target="http://dati.istat.it/OECDStat_Metadata/ShowMetadata.ashx?Dataset=DCCV_DELITTIPS&amp;Coords=%5bREATI_PS%5d.%5bTHEFT%5d&amp;ShowOnWeb=true&amp;Lang=it" TargetMode="External"/><Relationship Id="rId25" Type="http://schemas.openxmlformats.org/officeDocument/2006/relationships/hyperlink" Target="http://dati.istat.it/OECDStat_Metadata/ShowMetadata.ashx?Dataset=DCCV_DELITTIPS&amp;Coords=%5bREATI_PS%5d.%5bTHEFT%5d&amp;ShowOnWeb=true&amp;Lang=it" TargetMode="External"/><Relationship Id="rId33" Type="http://schemas.openxmlformats.org/officeDocument/2006/relationships/hyperlink" Target="http://dati.istat.it/OECDStat_Metadata/ShowMetadata.ashx?Dataset=DCCV_DISOCCUPT1_UNT2020&amp;Coords=%5bTIME%5d.%5b2011%5d&amp;ShowOnWeb=true&amp;Lang=it" TargetMode="External"/><Relationship Id="rId38" Type="http://schemas.openxmlformats.org/officeDocument/2006/relationships/hyperlink" Target="http://dati.istat.it/OECDStat_Metadata/ShowMetadata.ashx?Dataset=DCCV_DISOCCUPT1_UNT2020&amp;Coords=%5bTIME%5d.%5b2017%5d&amp;ShowOnWeb=true&amp;Lang=i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dati.istat.it/OECDStat_Metadata/ShowMetadata.ashx?Dataset=DCCV_DELITTIPS&amp;Coords=%5bREATI_PS%5d.%5bTHEFT%5d&amp;ShowOnWeb=true&amp;Lang=it" TargetMode="External"/><Relationship Id="rId2" Type="http://schemas.openxmlformats.org/officeDocument/2006/relationships/hyperlink" Target="http://dativ7b.istat.it/" TargetMode="External"/><Relationship Id="rId1" Type="http://schemas.openxmlformats.org/officeDocument/2006/relationships/hyperlink" Target="http://dati.istat.it/OECDStat_Metadata/ShowMetadata.ashx?Dataset=DCIS_RICPOPRES2011&amp;ShowOnWeb=true&amp;Lang=it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hyperlink" Target="http://dati.istat.it/OECDStat_Metadata/ShowMetadata.ashx?Dataset=DCCV_DELITTIPS&amp;Coords=%5bREATI_PS%5d.%5bROBBER%5d&amp;ShowOnWeb=true&amp;Lang=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78"/>
  <sheetViews>
    <sheetView showGridLines="0" tabSelected="1" topLeftCell="I375" zoomScaleNormal="100" workbookViewId="0">
      <selection activeCell="C280" sqref="C280"/>
    </sheetView>
  </sheetViews>
  <sheetFormatPr baseColWidth="10" defaultColWidth="10.83203125" defaultRowHeight="13" customHeight="1" x14ac:dyDescent="0.15"/>
  <cols>
    <col min="1" max="1" width="24" customWidth="1"/>
    <col min="2" max="2" width="1.83203125" style="33" customWidth="1"/>
    <col min="3" max="3" width="11" style="33" customWidth="1"/>
    <col min="4" max="4" width="12" style="33" customWidth="1"/>
    <col min="5" max="5" width="11.33203125" style="33" customWidth="1"/>
    <col min="6" max="6" width="10.33203125" style="33" customWidth="1"/>
    <col min="7" max="7" width="9.83203125" style="33" customWidth="1"/>
    <col min="8" max="8" width="11.1640625" style="33" customWidth="1"/>
    <col min="9" max="9" width="9.83203125" style="33" customWidth="1"/>
    <col min="10" max="10" width="10" style="33" customWidth="1"/>
    <col min="11" max="12" width="10.1640625" style="33" customWidth="1"/>
    <col min="13" max="13" width="8.83203125" style="33" customWidth="1"/>
    <col min="14" max="14" width="11.6640625" customWidth="1"/>
    <col min="15" max="15" width="7.5" customWidth="1"/>
  </cols>
  <sheetData>
    <row r="1" spans="1:13" ht="13" hidden="1" customHeight="1" x14ac:dyDescent="0.15">
      <c r="A1" s="1" t="e">
        <f ca="1">DotStatQuery(B1)</f>
        <v>#NAME?</v>
      </c>
      <c r="B1" s="32" t="s">
        <v>0</v>
      </c>
    </row>
    <row r="2" spans="1:13" ht="34.5" customHeight="1" x14ac:dyDescent="0.15">
      <c r="A2" s="2" t="s">
        <v>1</v>
      </c>
    </row>
    <row r="3" spans="1:13" ht="13" customHeight="1" x14ac:dyDescent="0.15">
      <c r="A3" s="78" t="s">
        <v>2</v>
      </c>
      <c r="B3" s="79"/>
      <c r="C3" s="80" t="s">
        <v>3</v>
      </c>
      <c r="D3" s="81"/>
      <c r="E3" s="81"/>
      <c r="F3" s="81"/>
      <c r="G3" s="81"/>
      <c r="H3" s="81"/>
      <c r="I3" s="81"/>
      <c r="J3" s="81"/>
      <c r="K3" s="81"/>
      <c r="L3" s="81"/>
      <c r="M3" s="82"/>
    </row>
    <row r="4" spans="1:13" ht="13" customHeight="1" x14ac:dyDescent="0.15">
      <c r="A4" s="78" t="s">
        <v>4</v>
      </c>
      <c r="B4" s="79"/>
      <c r="C4" s="80" t="s">
        <v>5</v>
      </c>
      <c r="D4" s="81"/>
      <c r="E4" s="81"/>
      <c r="F4" s="81"/>
      <c r="G4" s="81"/>
      <c r="H4" s="81"/>
      <c r="I4" s="81"/>
      <c r="J4" s="81"/>
      <c r="K4" s="81"/>
      <c r="L4" s="81"/>
      <c r="M4" s="82"/>
    </row>
    <row r="5" spans="1:13" ht="13" customHeight="1" x14ac:dyDescent="0.15">
      <c r="A5" s="78" t="s">
        <v>6</v>
      </c>
      <c r="B5" s="79"/>
      <c r="C5" s="80" t="s">
        <v>7</v>
      </c>
      <c r="D5" s="81"/>
      <c r="E5" s="81"/>
      <c r="F5" s="81"/>
      <c r="G5" s="81"/>
      <c r="H5" s="81"/>
      <c r="I5" s="81"/>
      <c r="J5" s="81"/>
      <c r="K5" s="81"/>
      <c r="L5" s="81"/>
      <c r="M5" s="82"/>
    </row>
    <row r="6" spans="1:13" ht="13" customHeight="1" x14ac:dyDescent="0.15">
      <c r="A6" s="88" t="s">
        <v>8</v>
      </c>
      <c r="B6" s="89"/>
      <c r="C6" s="3" t="s">
        <v>9</v>
      </c>
      <c r="D6" s="3" t="s">
        <v>10</v>
      </c>
      <c r="E6" s="3" t="s">
        <v>11</v>
      </c>
      <c r="F6" s="3" t="s">
        <v>12</v>
      </c>
      <c r="G6" s="3" t="s">
        <v>13</v>
      </c>
      <c r="H6" s="3" t="s">
        <v>14</v>
      </c>
      <c r="I6" s="3" t="s">
        <v>15</v>
      </c>
      <c r="J6" s="3" t="s">
        <v>16</v>
      </c>
      <c r="K6" s="3" t="s">
        <v>17</v>
      </c>
      <c r="L6" s="3" t="s">
        <v>18</v>
      </c>
      <c r="M6" s="3" t="s">
        <v>19</v>
      </c>
    </row>
    <row r="7" spans="1:13" ht="13.5" customHeight="1" x14ac:dyDescent="0.2">
      <c r="A7" s="4" t="s">
        <v>20</v>
      </c>
      <c r="B7" s="5" t="s">
        <v>21</v>
      </c>
      <c r="C7" s="34" t="s">
        <v>21</v>
      </c>
      <c r="D7" s="34" t="s">
        <v>21</v>
      </c>
      <c r="E7" s="34" t="s">
        <v>21</v>
      </c>
      <c r="F7" s="34" t="s">
        <v>21</v>
      </c>
      <c r="G7" s="34" t="s">
        <v>21</v>
      </c>
      <c r="H7" s="34" t="s">
        <v>21</v>
      </c>
      <c r="I7" s="34" t="s">
        <v>21</v>
      </c>
      <c r="J7" s="34" t="s">
        <v>21</v>
      </c>
      <c r="K7" s="34" t="s">
        <v>21</v>
      </c>
      <c r="L7" s="34" t="s">
        <v>21</v>
      </c>
      <c r="M7" s="34" t="s">
        <v>21</v>
      </c>
    </row>
    <row r="8" spans="1:13" ht="13.5" customHeight="1" x14ac:dyDescent="0.2">
      <c r="A8" s="6" t="s">
        <v>22</v>
      </c>
      <c r="B8" s="5" t="s">
        <v>21</v>
      </c>
      <c r="C8" s="35">
        <v>0</v>
      </c>
      <c r="D8" s="35">
        <v>2</v>
      </c>
      <c r="E8" s="35">
        <v>1</v>
      </c>
      <c r="F8" s="35">
        <v>1</v>
      </c>
      <c r="G8" s="35">
        <v>2</v>
      </c>
      <c r="H8" s="35">
        <v>2</v>
      </c>
      <c r="I8" s="35">
        <v>0</v>
      </c>
      <c r="J8" s="35">
        <v>0</v>
      </c>
      <c r="K8" s="35">
        <v>0</v>
      </c>
      <c r="L8" s="35">
        <v>1</v>
      </c>
      <c r="M8" s="35">
        <v>0</v>
      </c>
    </row>
    <row r="9" spans="1:13" ht="13.5" customHeight="1" x14ac:dyDescent="0.2">
      <c r="A9" s="7" t="s">
        <v>23</v>
      </c>
      <c r="B9" s="5" t="s">
        <v>21</v>
      </c>
      <c r="C9" s="36">
        <v>9</v>
      </c>
      <c r="D9" s="36">
        <v>27</v>
      </c>
      <c r="E9" s="36">
        <v>24</v>
      </c>
      <c r="F9" s="36">
        <v>27</v>
      </c>
      <c r="G9" s="36">
        <v>35</v>
      </c>
      <c r="H9" s="36">
        <v>20</v>
      </c>
      <c r="I9" s="36">
        <v>17</v>
      </c>
      <c r="J9" s="36">
        <v>14</v>
      </c>
      <c r="K9" s="36">
        <v>10</v>
      </c>
      <c r="L9" s="36">
        <v>12</v>
      </c>
      <c r="M9" s="36">
        <v>11</v>
      </c>
    </row>
    <row r="10" spans="1:13" ht="21" customHeight="1" x14ac:dyDescent="0.2">
      <c r="A10" s="6" t="s">
        <v>24</v>
      </c>
      <c r="B10" s="5" t="s">
        <v>21</v>
      </c>
      <c r="C10" s="35">
        <v>0</v>
      </c>
      <c r="D10" s="35">
        <v>1</v>
      </c>
      <c r="E10" s="35">
        <v>6</v>
      </c>
      <c r="F10" s="35">
        <v>1</v>
      </c>
      <c r="G10" s="35">
        <v>2</v>
      </c>
      <c r="H10" s="35">
        <v>4</v>
      </c>
      <c r="I10" s="35">
        <v>0</v>
      </c>
      <c r="J10" s="35">
        <v>2</v>
      </c>
      <c r="K10" s="35">
        <v>0</v>
      </c>
      <c r="L10" s="35">
        <v>2</v>
      </c>
      <c r="M10" s="35">
        <v>0</v>
      </c>
    </row>
    <row r="11" spans="1:13" ht="21" customHeight="1" x14ac:dyDescent="0.2">
      <c r="A11" s="6" t="s">
        <v>25</v>
      </c>
      <c r="B11" s="5" t="s">
        <v>21</v>
      </c>
      <c r="C11" s="36">
        <v>0</v>
      </c>
      <c r="D11" s="36">
        <v>0</v>
      </c>
      <c r="E11" s="36">
        <v>0</v>
      </c>
      <c r="F11" s="36">
        <v>1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</row>
    <row r="12" spans="1:13" ht="21" customHeight="1" x14ac:dyDescent="0.2">
      <c r="A12" s="6" t="s">
        <v>26</v>
      </c>
      <c r="B12" s="5" t="s">
        <v>21</v>
      </c>
      <c r="C12" s="35">
        <v>0</v>
      </c>
      <c r="D12" s="35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  <c r="K12" s="35">
        <v>0</v>
      </c>
      <c r="L12" s="35">
        <v>0</v>
      </c>
      <c r="M12" s="35">
        <v>0</v>
      </c>
    </row>
    <row r="13" spans="1:13" ht="13.5" customHeight="1" x14ac:dyDescent="0.2">
      <c r="A13" s="6" t="s">
        <v>27</v>
      </c>
      <c r="B13" s="5" t="s">
        <v>21</v>
      </c>
      <c r="C13" s="36">
        <v>78</v>
      </c>
      <c r="D13" s="36">
        <v>87</v>
      </c>
      <c r="E13" s="36">
        <v>77</v>
      </c>
      <c r="F13" s="36">
        <v>79</v>
      </c>
      <c r="G13" s="36">
        <v>77</v>
      </c>
      <c r="H13" s="36">
        <v>84</v>
      </c>
      <c r="I13" s="36">
        <v>85</v>
      </c>
      <c r="J13" s="36">
        <v>64</v>
      </c>
      <c r="K13" s="36">
        <v>71</v>
      </c>
      <c r="L13" s="36">
        <v>88</v>
      </c>
      <c r="M13" s="36">
        <v>47</v>
      </c>
    </row>
    <row r="14" spans="1:13" ht="13.5" customHeight="1" x14ac:dyDescent="0.2">
      <c r="A14" s="6" t="s">
        <v>28</v>
      </c>
      <c r="B14" s="5" t="s">
        <v>21</v>
      </c>
      <c r="C14" s="35">
        <v>0</v>
      </c>
      <c r="D14" s="35">
        <v>0</v>
      </c>
      <c r="E14" s="35">
        <v>0</v>
      </c>
      <c r="F14" s="35">
        <v>2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0</v>
      </c>
      <c r="M14" s="35">
        <v>0</v>
      </c>
    </row>
    <row r="15" spans="1:13" ht="13.5" customHeight="1" x14ac:dyDescent="0.2">
      <c r="A15" s="6" t="s">
        <v>29</v>
      </c>
      <c r="B15" s="5" t="s">
        <v>21</v>
      </c>
      <c r="C15" s="36">
        <v>2</v>
      </c>
      <c r="D15" s="36">
        <v>4</v>
      </c>
      <c r="E15" s="36">
        <v>1</v>
      </c>
      <c r="F15" s="36">
        <v>1</v>
      </c>
      <c r="G15" s="36">
        <v>3</v>
      </c>
      <c r="H15" s="36">
        <v>0</v>
      </c>
      <c r="I15" s="36">
        <v>0</v>
      </c>
      <c r="J15" s="36">
        <v>2</v>
      </c>
      <c r="K15" s="36">
        <v>4</v>
      </c>
      <c r="L15" s="36">
        <v>3</v>
      </c>
      <c r="M15" s="36">
        <v>2</v>
      </c>
    </row>
    <row r="16" spans="1:13" ht="13.5" customHeight="1" x14ac:dyDescent="0.2">
      <c r="A16" s="7" t="s">
        <v>30</v>
      </c>
      <c r="B16" s="5" t="s">
        <v>21</v>
      </c>
      <c r="C16" s="35">
        <v>83</v>
      </c>
      <c r="D16" s="35">
        <v>86</v>
      </c>
      <c r="E16" s="35">
        <v>77</v>
      </c>
      <c r="F16" s="35">
        <v>82</v>
      </c>
      <c r="G16" s="35">
        <v>85</v>
      </c>
      <c r="H16" s="35">
        <v>100</v>
      </c>
      <c r="I16" s="35">
        <v>79</v>
      </c>
      <c r="J16" s="35">
        <v>87</v>
      </c>
      <c r="K16" s="35">
        <v>104</v>
      </c>
      <c r="L16" s="35">
        <v>79</v>
      </c>
      <c r="M16" s="35">
        <v>95</v>
      </c>
    </row>
    <row r="17" spans="1:13" ht="21" customHeight="1" x14ac:dyDescent="0.2">
      <c r="A17" s="6" t="s">
        <v>31</v>
      </c>
      <c r="B17" s="5" t="s">
        <v>21</v>
      </c>
      <c r="C17" s="36">
        <v>51</v>
      </c>
      <c r="D17" s="36">
        <v>60</v>
      </c>
      <c r="E17" s="36">
        <v>54</v>
      </c>
      <c r="F17" s="36">
        <v>43</v>
      </c>
      <c r="G17" s="36">
        <v>52</v>
      </c>
      <c r="H17" s="36">
        <v>63</v>
      </c>
      <c r="I17" s="36">
        <v>51</v>
      </c>
      <c r="J17" s="36">
        <v>54</v>
      </c>
      <c r="K17" s="36">
        <v>74</v>
      </c>
      <c r="L17" s="36">
        <v>54</v>
      </c>
      <c r="M17" s="36">
        <v>53</v>
      </c>
    </row>
    <row r="18" spans="1:13" ht="13.5" customHeight="1" x14ac:dyDescent="0.2">
      <c r="A18" s="6" t="s">
        <v>32</v>
      </c>
      <c r="B18" s="5" t="s">
        <v>21</v>
      </c>
      <c r="C18" s="35">
        <v>313</v>
      </c>
      <c r="D18" s="35">
        <v>365</v>
      </c>
      <c r="E18" s="35">
        <v>477</v>
      </c>
      <c r="F18" s="35">
        <v>414</v>
      </c>
      <c r="G18" s="35">
        <v>362</v>
      </c>
      <c r="H18" s="35">
        <v>342</v>
      </c>
      <c r="I18" s="35">
        <v>380</v>
      </c>
      <c r="J18" s="35">
        <v>325</v>
      </c>
      <c r="K18" s="35">
        <v>353</v>
      </c>
      <c r="L18" s="35">
        <v>424</v>
      </c>
      <c r="M18" s="35">
        <v>449</v>
      </c>
    </row>
    <row r="19" spans="1:13" ht="13.5" customHeight="1" x14ac:dyDescent="0.2">
      <c r="A19" s="6" t="s">
        <v>33</v>
      </c>
      <c r="B19" s="5" t="s">
        <v>21</v>
      </c>
      <c r="C19" s="36">
        <v>2268</v>
      </c>
      <c r="D19" s="36">
        <v>2654</v>
      </c>
      <c r="E19" s="36">
        <v>2841</v>
      </c>
      <c r="F19" s="36">
        <v>2734</v>
      </c>
      <c r="G19" s="36">
        <v>2795</v>
      </c>
      <c r="H19" s="36">
        <v>2690</v>
      </c>
      <c r="I19" s="36">
        <v>2717</v>
      </c>
      <c r="J19" s="36">
        <v>2772</v>
      </c>
      <c r="K19" s="36">
        <v>2823</v>
      </c>
      <c r="L19" s="36">
        <v>2890</v>
      </c>
      <c r="M19" s="36">
        <v>2435</v>
      </c>
    </row>
    <row r="20" spans="1:13" ht="13.5" customHeight="1" x14ac:dyDescent="0.2">
      <c r="A20" s="6" t="s">
        <v>34</v>
      </c>
      <c r="B20" s="5" t="s">
        <v>21</v>
      </c>
      <c r="C20" s="35">
        <v>1991</v>
      </c>
      <c r="D20" s="35">
        <v>2299</v>
      </c>
      <c r="E20" s="35">
        <v>2806</v>
      </c>
      <c r="F20" s="35">
        <v>2556</v>
      </c>
      <c r="G20" s="35">
        <v>2488</v>
      </c>
      <c r="H20" s="35">
        <v>2464</v>
      </c>
      <c r="I20" s="35">
        <v>2323</v>
      </c>
      <c r="J20" s="35">
        <v>2304</v>
      </c>
      <c r="K20" s="35">
        <v>2294</v>
      </c>
      <c r="L20" s="35">
        <v>2488</v>
      </c>
      <c r="M20" s="35">
        <v>2424</v>
      </c>
    </row>
    <row r="21" spans="1:13" ht="13.5" customHeight="1" x14ac:dyDescent="0.2">
      <c r="A21" s="6" t="s">
        <v>35</v>
      </c>
      <c r="B21" s="5" t="s">
        <v>21</v>
      </c>
      <c r="C21" s="36">
        <v>76</v>
      </c>
      <c r="D21" s="36">
        <v>88</v>
      </c>
      <c r="E21" s="36">
        <v>73</v>
      </c>
      <c r="F21" s="36">
        <v>69</v>
      </c>
      <c r="G21" s="36">
        <v>66</v>
      </c>
      <c r="H21" s="36">
        <v>51</v>
      </c>
      <c r="I21" s="36">
        <v>42</v>
      </c>
      <c r="J21" s="36">
        <v>43</v>
      </c>
      <c r="K21" s="36">
        <v>56</v>
      </c>
      <c r="L21" s="36">
        <v>36</v>
      </c>
      <c r="M21" s="36">
        <v>55</v>
      </c>
    </row>
    <row r="22" spans="1:13" ht="13.5" customHeight="1" x14ac:dyDescent="0.2">
      <c r="A22" s="6" t="s">
        <v>36</v>
      </c>
      <c r="B22" s="5" t="s">
        <v>21</v>
      </c>
      <c r="C22" s="35">
        <v>1190</v>
      </c>
      <c r="D22" s="35">
        <v>1533</v>
      </c>
      <c r="E22" s="35">
        <v>1719</v>
      </c>
      <c r="F22" s="35">
        <v>1554</v>
      </c>
      <c r="G22" s="35">
        <v>1343</v>
      </c>
      <c r="H22" s="35">
        <v>1330</v>
      </c>
      <c r="I22" s="35">
        <v>372</v>
      </c>
      <c r="J22" s="35">
        <v>41</v>
      </c>
      <c r="K22" s="35" t="s">
        <v>37</v>
      </c>
      <c r="L22" s="35" t="s">
        <v>37</v>
      </c>
      <c r="M22" s="35" t="s">
        <v>37</v>
      </c>
    </row>
    <row r="23" spans="1:13" ht="13.5" customHeight="1" x14ac:dyDescent="0.2">
      <c r="A23" s="6" t="s">
        <v>38</v>
      </c>
      <c r="B23" s="5" t="s">
        <v>21</v>
      </c>
      <c r="C23" s="36">
        <v>267</v>
      </c>
      <c r="D23" s="36">
        <v>274</v>
      </c>
      <c r="E23" s="36">
        <v>292</v>
      </c>
      <c r="F23" s="36">
        <v>256</v>
      </c>
      <c r="G23" s="36">
        <v>290</v>
      </c>
      <c r="H23" s="36">
        <v>249</v>
      </c>
      <c r="I23" s="36">
        <v>236</v>
      </c>
      <c r="J23" s="36">
        <v>303</v>
      </c>
      <c r="K23" s="36">
        <v>291</v>
      </c>
      <c r="L23" s="36">
        <v>297</v>
      </c>
      <c r="M23" s="36">
        <v>227</v>
      </c>
    </row>
    <row r="24" spans="1:13" ht="13.5" customHeight="1" x14ac:dyDescent="0.2">
      <c r="A24" s="6" t="s">
        <v>39</v>
      </c>
      <c r="B24" s="5" t="s">
        <v>21</v>
      </c>
      <c r="C24" s="35">
        <v>19</v>
      </c>
      <c r="D24" s="35">
        <v>13</v>
      </c>
      <c r="E24" s="35">
        <v>22</v>
      </c>
      <c r="F24" s="35">
        <v>13</v>
      </c>
      <c r="G24" s="35">
        <v>17</v>
      </c>
      <c r="H24" s="35">
        <v>13</v>
      </c>
      <c r="I24" s="35">
        <v>20</v>
      </c>
      <c r="J24" s="35">
        <v>30</v>
      </c>
      <c r="K24" s="35">
        <v>18</v>
      </c>
      <c r="L24" s="35">
        <v>27</v>
      </c>
      <c r="M24" s="35">
        <v>20</v>
      </c>
    </row>
    <row r="25" spans="1:13" ht="13.5" customHeight="1" x14ac:dyDescent="0.2">
      <c r="A25" s="6" t="s">
        <v>40</v>
      </c>
      <c r="B25" s="5" t="s">
        <v>21</v>
      </c>
      <c r="C25" s="36">
        <v>6</v>
      </c>
      <c r="D25" s="36">
        <v>4</v>
      </c>
      <c r="E25" s="36">
        <v>8</v>
      </c>
      <c r="F25" s="36">
        <v>3</v>
      </c>
      <c r="G25" s="36">
        <v>7</v>
      </c>
      <c r="H25" s="36">
        <v>11</v>
      </c>
      <c r="I25" s="36">
        <v>5</v>
      </c>
      <c r="J25" s="36">
        <v>12</v>
      </c>
      <c r="K25" s="36">
        <v>3</v>
      </c>
      <c r="L25" s="36">
        <v>3</v>
      </c>
      <c r="M25" s="36">
        <v>6</v>
      </c>
    </row>
    <row r="26" spans="1:13" ht="31.5" customHeight="1" x14ac:dyDescent="0.2">
      <c r="A26" s="6" t="s">
        <v>41</v>
      </c>
      <c r="B26" s="5" t="s">
        <v>21</v>
      </c>
      <c r="C26" s="35">
        <v>98</v>
      </c>
      <c r="D26" s="35">
        <v>90</v>
      </c>
      <c r="E26" s="35">
        <v>80</v>
      </c>
      <c r="F26" s="35">
        <v>73</v>
      </c>
      <c r="G26" s="35">
        <v>103</v>
      </c>
      <c r="H26" s="35">
        <v>36</v>
      </c>
      <c r="I26" s="35">
        <v>37</v>
      </c>
      <c r="J26" s="35">
        <v>44</v>
      </c>
      <c r="K26" s="35">
        <v>39</v>
      </c>
      <c r="L26" s="35">
        <v>29</v>
      </c>
      <c r="M26" s="35">
        <v>23</v>
      </c>
    </row>
    <row r="27" spans="1:13" ht="31.5" customHeight="1" x14ac:dyDescent="0.2">
      <c r="A27" s="6" t="s">
        <v>42</v>
      </c>
      <c r="B27" s="5" t="s">
        <v>21</v>
      </c>
      <c r="C27" s="36">
        <v>15</v>
      </c>
      <c r="D27" s="36">
        <v>18</v>
      </c>
      <c r="E27" s="36">
        <v>37</v>
      </c>
      <c r="F27" s="36">
        <v>42</v>
      </c>
      <c r="G27" s="36">
        <v>34</v>
      </c>
      <c r="H27" s="36">
        <v>24</v>
      </c>
      <c r="I27" s="36">
        <v>33</v>
      </c>
      <c r="J27" s="36">
        <v>34</v>
      </c>
      <c r="K27" s="36">
        <v>30</v>
      </c>
      <c r="L27" s="36">
        <v>44</v>
      </c>
      <c r="M27" s="36">
        <v>55</v>
      </c>
    </row>
    <row r="28" spans="1:13" ht="13.5" customHeight="1" x14ac:dyDescent="0.2">
      <c r="A28" s="7" t="s">
        <v>43</v>
      </c>
      <c r="B28" s="5" t="s">
        <v>21</v>
      </c>
      <c r="C28" s="35">
        <v>118068</v>
      </c>
      <c r="D28" s="35">
        <v>128779</v>
      </c>
      <c r="E28" s="35">
        <v>131582</v>
      </c>
      <c r="F28" s="35">
        <v>141076</v>
      </c>
      <c r="G28" s="35">
        <v>148910</v>
      </c>
      <c r="H28" s="35">
        <v>133954</v>
      </c>
      <c r="I28" s="35">
        <v>113967</v>
      </c>
      <c r="J28" s="35">
        <v>116885</v>
      </c>
      <c r="K28" s="35">
        <v>110984</v>
      </c>
      <c r="L28" s="35">
        <v>101595</v>
      </c>
      <c r="M28" s="35">
        <v>69547</v>
      </c>
    </row>
    <row r="29" spans="1:13" ht="13.5" customHeight="1" x14ac:dyDescent="0.2">
      <c r="A29" s="6" t="s">
        <v>44</v>
      </c>
      <c r="B29" s="5" t="s">
        <v>21</v>
      </c>
      <c r="C29" s="36">
        <v>1486</v>
      </c>
      <c r="D29" s="36">
        <v>1459</v>
      </c>
      <c r="E29" s="36">
        <v>1653</v>
      </c>
      <c r="F29" s="36">
        <v>1955</v>
      </c>
      <c r="G29" s="36">
        <v>1954</v>
      </c>
      <c r="H29" s="36">
        <v>1822</v>
      </c>
      <c r="I29" s="36">
        <v>1640</v>
      </c>
      <c r="J29" s="36">
        <v>1668</v>
      </c>
      <c r="K29" s="36">
        <v>1567</v>
      </c>
      <c r="L29" s="36">
        <v>1656</v>
      </c>
      <c r="M29" s="36">
        <v>1042</v>
      </c>
    </row>
    <row r="30" spans="1:13" ht="13.5" customHeight="1" x14ac:dyDescent="0.2">
      <c r="A30" s="6" t="s">
        <v>45</v>
      </c>
      <c r="B30" s="5" t="s">
        <v>21</v>
      </c>
      <c r="C30" s="35">
        <v>15159</v>
      </c>
      <c r="D30" s="35">
        <v>17247</v>
      </c>
      <c r="E30" s="35">
        <v>20737</v>
      </c>
      <c r="F30" s="35">
        <v>26578</v>
      </c>
      <c r="G30" s="35">
        <v>31202</v>
      </c>
      <c r="H30" s="35">
        <v>27837</v>
      </c>
      <c r="I30" s="35">
        <v>22479</v>
      </c>
      <c r="J30" s="35">
        <v>22896</v>
      </c>
      <c r="K30" s="35">
        <v>21254</v>
      </c>
      <c r="L30" s="35">
        <v>18440</v>
      </c>
      <c r="M30" s="35">
        <v>10532</v>
      </c>
    </row>
    <row r="31" spans="1:13" ht="13.5" customHeight="1" x14ac:dyDescent="0.2">
      <c r="A31" s="6" t="s">
        <v>46</v>
      </c>
      <c r="B31" s="5" t="s">
        <v>21</v>
      </c>
      <c r="C31" s="36">
        <v>7875</v>
      </c>
      <c r="D31" s="36">
        <v>9499</v>
      </c>
      <c r="E31" s="36">
        <v>8969</v>
      </c>
      <c r="F31" s="36">
        <v>9495</v>
      </c>
      <c r="G31" s="36">
        <v>9490</v>
      </c>
      <c r="H31" s="36">
        <v>8353</v>
      </c>
      <c r="I31" s="36">
        <v>7173</v>
      </c>
      <c r="J31" s="36">
        <v>7206</v>
      </c>
      <c r="K31" s="36">
        <v>7250</v>
      </c>
      <c r="L31" s="36">
        <v>7168</v>
      </c>
      <c r="M31" s="36">
        <v>5947</v>
      </c>
    </row>
    <row r="32" spans="1:13" ht="13.5" customHeight="1" x14ac:dyDescent="0.2">
      <c r="A32" s="6" t="s">
        <v>47</v>
      </c>
      <c r="B32" s="5" t="s">
        <v>21</v>
      </c>
      <c r="C32" s="35">
        <v>5763</v>
      </c>
      <c r="D32" s="35">
        <v>6196</v>
      </c>
      <c r="E32" s="35">
        <v>6774</v>
      </c>
      <c r="F32" s="35">
        <v>7487</v>
      </c>
      <c r="G32" s="35">
        <v>7277</v>
      </c>
      <c r="H32" s="35">
        <v>7130</v>
      </c>
      <c r="I32" s="35">
        <v>6180</v>
      </c>
      <c r="J32" s="35">
        <v>6294</v>
      </c>
      <c r="K32" s="35">
        <v>6061</v>
      </c>
      <c r="L32" s="35">
        <v>5640</v>
      </c>
      <c r="M32" s="35">
        <v>3942</v>
      </c>
    </row>
    <row r="33" spans="1:13" ht="13.5" customHeight="1" x14ac:dyDescent="0.2">
      <c r="A33" s="6" t="s">
        <v>48</v>
      </c>
      <c r="B33" s="5" t="s">
        <v>21</v>
      </c>
      <c r="C33" s="36">
        <v>15608</v>
      </c>
      <c r="D33" s="36">
        <v>16477</v>
      </c>
      <c r="E33" s="36">
        <v>17810</v>
      </c>
      <c r="F33" s="36">
        <v>18859</v>
      </c>
      <c r="G33" s="36">
        <v>19812</v>
      </c>
      <c r="H33" s="36">
        <v>19190</v>
      </c>
      <c r="I33" s="36">
        <v>17100</v>
      </c>
      <c r="J33" s="36">
        <v>16279</v>
      </c>
      <c r="K33" s="36">
        <v>15222</v>
      </c>
      <c r="L33" s="36">
        <v>14683</v>
      </c>
      <c r="M33" s="36">
        <v>10400</v>
      </c>
    </row>
    <row r="34" spans="1:13" ht="21" customHeight="1" x14ac:dyDescent="0.2">
      <c r="A34" s="6" t="s">
        <v>49</v>
      </c>
      <c r="B34" s="5" t="s">
        <v>21</v>
      </c>
      <c r="C34" s="35">
        <v>35</v>
      </c>
      <c r="D34" s="35">
        <v>47</v>
      </c>
      <c r="E34" s="35">
        <v>29</v>
      </c>
      <c r="F34" s="35">
        <v>49</v>
      </c>
      <c r="G34" s="35">
        <v>27</v>
      </c>
      <c r="H34" s="35">
        <v>28</v>
      </c>
      <c r="I34" s="35">
        <v>23</v>
      </c>
      <c r="J34" s="35">
        <v>18</v>
      </c>
      <c r="K34" s="35">
        <v>15</v>
      </c>
      <c r="L34" s="35">
        <v>14</v>
      </c>
      <c r="M34" s="35">
        <v>16</v>
      </c>
    </row>
    <row r="35" spans="1:13" ht="21" customHeight="1" x14ac:dyDescent="0.2">
      <c r="A35" s="6" t="s">
        <v>50</v>
      </c>
      <c r="B35" s="5" t="s">
        <v>21</v>
      </c>
      <c r="C35" s="36">
        <v>46</v>
      </c>
      <c r="D35" s="36">
        <v>40</v>
      </c>
      <c r="E35" s="36">
        <v>47</v>
      </c>
      <c r="F35" s="36">
        <v>27</v>
      </c>
      <c r="G35" s="36">
        <v>12</v>
      </c>
      <c r="H35" s="36">
        <v>47</v>
      </c>
      <c r="I35" s="36">
        <v>35</v>
      </c>
      <c r="J35" s="36">
        <v>17</v>
      </c>
      <c r="K35" s="36">
        <v>19</v>
      </c>
      <c r="L35" s="36">
        <v>15</v>
      </c>
      <c r="M35" s="36">
        <v>11</v>
      </c>
    </row>
    <row r="36" spans="1:13" ht="13.5" customHeight="1" x14ac:dyDescent="0.2">
      <c r="A36" s="6" t="s">
        <v>51</v>
      </c>
      <c r="B36" s="5" t="s">
        <v>21</v>
      </c>
      <c r="C36" s="35">
        <v>2098</v>
      </c>
      <c r="D36" s="35">
        <v>2143</v>
      </c>
      <c r="E36" s="35">
        <v>1489</v>
      </c>
      <c r="F36" s="35">
        <v>1409</v>
      </c>
      <c r="G36" s="35">
        <v>1319</v>
      </c>
      <c r="H36" s="35">
        <v>1230</v>
      </c>
      <c r="I36" s="35">
        <v>1154</v>
      </c>
      <c r="J36" s="35">
        <v>957</v>
      </c>
      <c r="K36" s="35">
        <v>726</v>
      </c>
      <c r="L36" s="35">
        <v>668</v>
      </c>
      <c r="M36" s="35">
        <v>479</v>
      </c>
    </row>
    <row r="37" spans="1:13" ht="13.5" customHeight="1" x14ac:dyDescent="0.2">
      <c r="A37" s="6" t="s">
        <v>52</v>
      </c>
      <c r="B37" s="5" t="s">
        <v>21</v>
      </c>
      <c r="C37" s="36">
        <v>9634</v>
      </c>
      <c r="D37" s="36">
        <v>10080</v>
      </c>
      <c r="E37" s="36">
        <v>8799</v>
      </c>
      <c r="F37" s="36">
        <v>7321</v>
      </c>
      <c r="G37" s="36">
        <v>7369</v>
      </c>
      <c r="H37" s="36">
        <v>6882</v>
      </c>
      <c r="I37" s="36">
        <v>5852</v>
      </c>
      <c r="J37" s="36">
        <v>5207</v>
      </c>
      <c r="K37" s="36">
        <v>4789</v>
      </c>
      <c r="L37" s="36">
        <v>4748</v>
      </c>
      <c r="M37" s="36">
        <v>3298</v>
      </c>
    </row>
    <row r="38" spans="1:13" ht="13.5" customHeight="1" x14ac:dyDescent="0.2">
      <c r="A38" s="6" t="s">
        <v>53</v>
      </c>
      <c r="B38" s="5" t="s">
        <v>21</v>
      </c>
      <c r="C38" s="35">
        <v>16690</v>
      </c>
      <c r="D38" s="35">
        <v>17304</v>
      </c>
      <c r="E38" s="35">
        <v>16498</v>
      </c>
      <c r="F38" s="35">
        <v>15893</v>
      </c>
      <c r="G38" s="35">
        <v>14834</v>
      </c>
      <c r="H38" s="35">
        <v>13905</v>
      </c>
      <c r="I38" s="35">
        <v>13106</v>
      </c>
      <c r="J38" s="35">
        <v>14158</v>
      </c>
      <c r="K38" s="35">
        <v>14459</v>
      </c>
      <c r="L38" s="35">
        <v>12700</v>
      </c>
      <c r="M38" s="35">
        <v>10487</v>
      </c>
    </row>
    <row r="39" spans="1:13" ht="13.5" customHeight="1" x14ac:dyDescent="0.2">
      <c r="A39" s="7" t="s">
        <v>54</v>
      </c>
      <c r="B39" s="5" t="s">
        <v>21</v>
      </c>
      <c r="C39" s="36">
        <v>3502</v>
      </c>
      <c r="D39" s="36">
        <v>3620</v>
      </c>
      <c r="E39" s="36">
        <v>3464</v>
      </c>
      <c r="F39" s="36">
        <v>3422</v>
      </c>
      <c r="G39" s="36">
        <v>3570</v>
      </c>
      <c r="H39" s="36">
        <v>3064</v>
      </c>
      <c r="I39" s="36">
        <v>2813</v>
      </c>
      <c r="J39" s="36">
        <v>2600</v>
      </c>
      <c r="K39" s="36">
        <v>2721</v>
      </c>
      <c r="L39" s="36">
        <v>2225</v>
      </c>
      <c r="M39" s="36">
        <v>1855</v>
      </c>
    </row>
    <row r="40" spans="1:13" ht="13.5" customHeight="1" x14ac:dyDescent="0.2">
      <c r="A40" s="6" t="s">
        <v>55</v>
      </c>
      <c r="B40" s="5" t="s">
        <v>21</v>
      </c>
      <c r="C40" s="35">
        <v>136</v>
      </c>
      <c r="D40" s="35">
        <v>173</v>
      </c>
      <c r="E40" s="35">
        <v>177</v>
      </c>
      <c r="F40" s="35">
        <v>175</v>
      </c>
      <c r="G40" s="35">
        <v>176</v>
      </c>
      <c r="H40" s="35">
        <v>213</v>
      </c>
      <c r="I40" s="35">
        <v>159</v>
      </c>
      <c r="J40" s="35">
        <v>120</v>
      </c>
      <c r="K40" s="35">
        <v>139</v>
      </c>
      <c r="L40" s="35">
        <v>114</v>
      </c>
      <c r="M40" s="35">
        <v>134</v>
      </c>
    </row>
    <row r="41" spans="1:13" ht="13.5" customHeight="1" x14ac:dyDescent="0.2">
      <c r="A41" s="6" t="s">
        <v>56</v>
      </c>
      <c r="B41" s="5" t="s">
        <v>21</v>
      </c>
      <c r="C41" s="36">
        <v>132</v>
      </c>
      <c r="D41" s="36">
        <v>118</v>
      </c>
      <c r="E41" s="36">
        <v>69</v>
      </c>
      <c r="F41" s="36">
        <v>69</v>
      </c>
      <c r="G41" s="36">
        <v>46</v>
      </c>
      <c r="H41" s="36">
        <v>56</v>
      </c>
      <c r="I41" s="36">
        <v>33</v>
      </c>
      <c r="J41" s="36">
        <v>29</v>
      </c>
      <c r="K41" s="36">
        <v>14</v>
      </c>
      <c r="L41" s="36">
        <v>9</v>
      </c>
      <c r="M41" s="36">
        <v>7</v>
      </c>
    </row>
    <row r="42" spans="1:13" ht="13.5" customHeight="1" x14ac:dyDescent="0.2">
      <c r="A42" s="6" t="s">
        <v>57</v>
      </c>
      <c r="B42" s="5" t="s">
        <v>21</v>
      </c>
      <c r="C42" s="35">
        <v>31</v>
      </c>
      <c r="D42" s="35">
        <v>25</v>
      </c>
      <c r="E42" s="35">
        <v>24</v>
      </c>
      <c r="F42" s="35">
        <v>21</v>
      </c>
      <c r="G42" s="35">
        <v>20</v>
      </c>
      <c r="H42" s="35">
        <v>28</v>
      </c>
      <c r="I42" s="35">
        <v>15</v>
      </c>
      <c r="J42" s="35">
        <v>16</v>
      </c>
      <c r="K42" s="35">
        <v>11</v>
      </c>
      <c r="L42" s="35">
        <v>5</v>
      </c>
      <c r="M42" s="35">
        <v>8</v>
      </c>
    </row>
    <row r="43" spans="1:13" ht="13.5" customHeight="1" x14ac:dyDescent="0.2">
      <c r="A43" s="6" t="s">
        <v>58</v>
      </c>
      <c r="B43" s="5" t="s">
        <v>21</v>
      </c>
      <c r="C43" s="36">
        <v>706</v>
      </c>
      <c r="D43" s="36">
        <v>785</v>
      </c>
      <c r="E43" s="36">
        <v>860</v>
      </c>
      <c r="F43" s="36">
        <v>706</v>
      </c>
      <c r="G43" s="36">
        <v>792</v>
      </c>
      <c r="H43" s="36">
        <v>631</v>
      </c>
      <c r="I43" s="36">
        <v>528</v>
      </c>
      <c r="J43" s="36">
        <v>493</v>
      </c>
      <c r="K43" s="36">
        <v>441</v>
      </c>
      <c r="L43" s="36">
        <v>443</v>
      </c>
      <c r="M43" s="36">
        <v>316</v>
      </c>
    </row>
    <row r="44" spans="1:13" ht="13.5" customHeight="1" x14ac:dyDescent="0.2">
      <c r="A44" s="6" t="s">
        <v>59</v>
      </c>
      <c r="B44" s="5" t="s">
        <v>21</v>
      </c>
      <c r="C44" s="35">
        <v>1699</v>
      </c>
      <c r="D44" s="35">
        <v>1691</v>
      </c>
      <c r="E44" s="35">
        <v>1594</v>
      </c>
      <c r="F44" s="35">
        <v>1751</v>
      </c>
      <c r="G44" s="35">
        <v>1838</v>
      </c>
      <c r="H44" s="35">
        <v>1497</v>
      </c>
      <c r="I44" s="35">
        <v>1536</v>
      </c>
      <c r="J44" s="35">
        <v>1486</v>
      </c>
      <c r="K44" s="35">
        <v>1647</v>
      </c>
      <c r="L44" s="35">
        <v>1181</v>
      </c>
      <c r="M44" s="35">
        <v>1052</v>
      </c>
    </row>
    <row r="45" spans="1:13" ht="13.5" customHeight="1" x14ac:dyDescent="0.2">
      <c r="A45" s="6" t="s">
        <v>60</v>
      </c>
      <c r="B45" s="5" t="s">
        <v>21</v>
      </c>
      <c r="C45" s="36">
        <v>250</v>
      </c>
      <c r="D45" s="36">
        <v>320</v>
      </c>
      <c r="E45" s="36">
        <v>302</v>
      </c>
      <c r="F45" s="36">
        <v>312</v>
      </c>
      <c r="G45" s="36">
        <v>357</v>
      </c>
      <c r="H45" s="36">
        <v>489</v>
      </c>
      <c r="I45" s="36">
        <v>541</v>
      </c>
      <c r="J45" s="36">
        <v>389</v>
      </c>
      <c r="K45" s="36">
        <v>480</v>
      </c>
      <c r="L45" s="36">
        <v>497</v>
      </c>
      <c r="M45" s="36">
        <v>472</v>
      </c>
    </row>
    <row r="46" spans="1:13" ht="13.5" customHeight="1" x14ac:dyDescent="0.2">
      <c r="A46" s="6" t="s">
        <v>61</v>
      </c>
      <c r="B46" s="5" t="s">
        <v>21</v>
      </c>
      <c r="C46" s="35">
        <v>4670</v>
      </c>
      <c r="D46" s="35">
        <v>6099</v>
      </c>
      <c r="E46" s="35">
        <v>7131</v>
      </c>
      <c r="F46" s="35">
        <v>7489</v>
      </c>
      <c r="G46" s="35">
        <v>7218</v>
      </c>
      <c r="H46" s="35">
        <v>8252</v>
      </c>
      <c r="I46" s="35">
        <v>8034</v>
      </c>
      <c r="J46" s="35">
        <v>9188</v>
      </c>
      <c r="K46" s="35">
        <v>11199</v>
      </c>
      <c r="L46" s="35">
        <v>11859</v>
      </c>
      <c r="M46" s="35">
        <v>12450</v>
      </c>
    </row>
    <row r="47" spans="1:13" ht="13.5" customHeight="1" x14ac:dyDescent="0.2">
      <c r="A47" s="6" t="s">
        <v>62</v>
      </c>
      <c r="B47" s="5" t="s">
        <v>21</v>
      </c>
      <c r="C47" s="36">
        <v>419</v>
      </c>
      <c r="D47" s="36">
        <v>483</v>
      </c>
      <c r="E47" s="36">
        <v>584</v>
      </c>
      <c r="F47" s="36">
        <v>641</v>
      </c>
      <c r="G47" s="36">
        <v>1159</v>
      </c>
      <c r="H47" s="36">
        <v>733</v>
      </c>
      <c r="I47" s="36">
        <v>764</v>
      </c>
      <c r="J47" s="36">
        <v>529</v>
      </c>
      <c r="K47" s="36">
        <v>661</v>
      </c>
      <c r="L47" s="36">
        <v>855</v>
      </c>
      <c r="M47" s="36">
        <v>1051</v>
      </c>
    </row>
    <row r="48" spans="1:13" ht="21" customHeight="1" x14ac:dyDescent="0.2">
      <c r="A48" s="6" t="s">
        <v>63</v>
      </c>
      <c r="B48" s="5" t="s">
        <v>21</v>
      </c>
      <c r="C48" s="35">
        <v>1234</v>
      </c>
      <c r="D48" s="35">
        <v>1093</v>
      </c>
      <c r="E48" s="35">
        <v>1140</v>
      </c>
      <c r="F48" s="35">
        <v>764</v>
      </c>
      <c r="G48" s="35">
        <v>831</v>
      </c>
      <c r="H48" s="35">
        <v>1434</v>
      </c>
      <c r="I48" s="35">
        <v>776</v>
      </c>
      <c r="J48" s="35">
        <v>504</v>
      </c>
      <c r="K48" s="35">
        <v>823</v>
      </c>
      <c r="L48" s="35">
        <v>694</v>
      </c>
      <c r="M48" s="35">
        <v>212</v>
      </c>
    </row>
    <row r="49" spans="1:13" ht="21" customHeight="1" x14ac:dyDescent="0.2">
      <c r="A49" s="6" t="s">
        <v>64</v>
      </c>
      <c r="B49" s="5" t="s">
        <v>21</v>
      </c>
      <c r="C49" s="36">
        <v>294</v>
      </c>
      <c r="D49" s="36">
        <v>212</v>
      </c>
      <c r="E49" s="36">
        <v>159</v>
      </c>
      <c r="F49" s="36">
        <v>53</v>
      </c>
      <c r="G49" s="36">
        <v>58</v>
      </c>
      <c r="H49" s="36">
        <v>126</v>
      </c>
      <c r="I49" s="36">
        <v>99</v>
      </c>
      <c r="J49" s="36">
        <v>47</v>
      </c>
      <c r="K49" s="36">
        <v>31</v>
      </c>
      <c r="L49" s="36">
        <v>102</v>
      </c>
      <c r="M49" s="36">
        <v>41</v>
      </c>
    </row>
    <row r="50" spans="1:13" ht="13.5" customHeight="1" x14ac:dyDescent="0.2">
      <c r="A50" s="6" t="s">
        <v>65</v>
      </c>
      <c r="B50" s="5" t="s">
        <v>21</v>
      </c>
      <c r="C50" s="35">
        <v>1391</v>
      </c>
      <c r="D50" s="35">
        <v>1424</v>
      </c>
      <c r="E50" s="35">
        <v>1474</v>
      </c>
      <c r="F50" s="35">
        <v>1437</v>
      </c>
      <c r="G50" s="35">
        <v>1624</v>
      </c>
      <c r="H50" s="35">
        <v>1709</v>
      </c>
      <c r="I50" s="35">
        <v>1229</v>
      </c>
      <c r="J50" s="35">
        <v>1079</v>
      </c>
      <c r="K50" s="35">
        <v>1291</v>
      </c>
      <c r="L50" s="35">
        <v>1237</v>
      </c>
      <c r="M50" s="35">
        <v>750</v>
      </c>
    </row>
    <row r="51" spans="1:13" ht="31.5" customHeight="1" x14ac:dyDescent="0.2">
      <c r="A51" s="6" t="s">
        <v>66</v>
      </c>
      <c r="B51" s="5" t="s">
        <v>21</v>
      </c>
      <c r="C51" s="36">
        <v>73</v>
      </c>
      <c r="D51" s="36">
        <v>67</v>
      </c>
      <c r="E51" s="36">
        <v>77</v>
      </c>
      <c r="F51" s="36">
        <v>88</v>
      </c>
      <c r="G51" s="36">
        <v>92</v>
      </c>
      <c r="H51" s="36">
        <v>82</v>
      </c>
      <c r="I51" s="36">
        <v>64</v>
      </c>
      <c r="J51" s="36">
        <v>69</v>
      </c>
      <c r="K51" s="36">
        <v>109</v>
      </c>
      <c r="L51" s="36">
        <v>66</v>
      </c>
      <c r="M51" s="36">
        <v>57</v>
      </c>
    </row>
    <row r="52" spans="1:13" ht="13.5" customHeight="1" x14ac:dyDescent="0.2">
      <c r="A52" s="6" t="s">
        <v>67</v>
      </c>
      <c r="B52" s="5" t="s">
        <v>21</v>
      </c>
      <c r="C52" s="35">
        <v>19</v>
      </c>
      <c r="D52" s="35">
        <v>11</v>
      </c>
      <c r="E52" s="35">
        <v>15</v>
      </c>
      <c r="F52" s="35">
        <v>21</v>
      </c>
      <c r="G52" s="35">
        <v>17</v>
      </c>
      <c r="H52" s="35">
        <v>18</v>
      </c>
      <c r="I52" s="35">
        <v>14</v>
      </c>
      <c r="J52" s="35">
        <v>15</v>
      </c>
      <c r="K52" s="35">
        <v>9</v>
      </c>
      <c r="L52" s="35">
        <v>14</v>
      </c>
      <c r="M52" s="35">
        <v>16</v>
      </c>
    </row>
    <row r="53" spans="1:13" ht="13.5" customHeight="1" x14ac:dyDescent="0.2">
      <c r="A53" s="6" t="s">
        <v>68</v>
      </c>
      <c r="B53" s="5" t="s">
        <v>21</v>
      </c>
      <c r="C53" s="36">
        <v>23187</v>
      </c>
      <c r="D53" s="36">
        <v>23484</v>
      </c>
      <c r="E53" s="36">
        <v>22478</v>
      </c>
      <c r="F53" s="36">
        <v>20155</v>
      </c>
      <c r="G53" s="36">
        <v>16417</v>
      </c>
      <c r="H53" s="36">
        <v>15912</v>
      </c>
      <c r="I53" s="36">
        <v>13156</v>
      </c>
      <c r="J53" s="36">
        <v>13800</v>
      </c>
      <c r="K53" s="36">
        <v>13941</v>
      </c>
      <c r="L53" s="36">
        <v>15495</v>
      </c>
      <c r="M53" s="36">
        <v>13877</v>
      </c>
    </row>
    <row r="54" spans="1:13" ht="13.5" customHeight="1" x14ac:dyDescent="0.2">
      <c r="A54" s="7" t="s">
        <v>69</v>
      </c>
      <c r="B54" s="5" t="s">
        <v>21</v>
      </c>
      <c r="C54" s="35">
        <v>197</v>
      </c>
      <c r="D54" s="35">
        <v>233</v>
      </c>
      <c r="E54" s="35">
        <v>243</v>
      </c>
      <c r="F54" s="35">
        <v>188</v>
      </c>
      <c r="G54" s="35">
        <v>170</v>
      </c>
      <c r="H54" s="35">
        <v>173</v>
      </c>
      <c r="I54" s="35">
        <v>176</v>
      </c>
      <c r="J54" s="35">
        <v>243</v>
      </c>
      <c r="K54" s="35">
        <v>130</v>
      </c>
      <c r="L54" s="35">
        <v>166</v>
      </c>
      <c r="M54" s="35">
        <v>215</v>
      </c>
    </row>
    <row r="55" spans="1:13" ht="13.5" customHeight="1" x14ac:dyDescent="0.2">
      <c r="A55" s="6" t="s">
        <v>70</v>
      </c>
      <c r="B55" s="5" t="s">
        <v>21</v>
      </c>
      <c r="C55" s="36">
        <v>10</v>
      </c>
      <c r="D55" s="36">
        <v>26</v>
      </c>
      <c r="E55" s="36">
        <v>38</v>
      </c>
      <c r="F55" s="36">
        <v>18</v>
      </c>
      <c r="G55" s="36">
        <v>10</v>
      </c>
      <c r="H55" s="36">
        <v>24</v>
      </c>
      <c r="I55" s="36">
        <v>36</v>
      </c>
      <c r="J55" s="36">
        <v>47</v>
      </c>
      <c r="K55" s="36">
        <v>10</v>
      </c>
      <c r="L55" s="36">
        <v>19</v>
      </c>
      <c r="M55" s="36">
        <v>49</v>
      </c>
    </row>
    <row r="56" spans="1:13" ht="21" customHeight="1" x14ac:dyDescent="0.2">
      <c r="A56" s="6" t="s">
        <v>71</v>
      </c>
      <c r="B56" s="5" t="s">
        <v>21</v>
      </c>
      <c r="C56" s="35">
        <v>261</v>
      </c>
      <c r="D56" s="35">
        <v>272</v>
      </c>
      <c r="E56" s="35">
        <v>306</v>
      </c>
      <c r="F56" s="35">
        <v>266</v>
      </c>
      <c r="G56" s="35">
        <v>285</v>
      </c>
      <c r="H56" s="35">
        <v>325</v>
      </c>
      <c r="I56" s="35">
        <v>260</v>
      </c>
      <c r="J56" s="35">
        <v>452</v>
      </c>
      <c r="K56" s="35">
        <v>348</v>
      </c>
      <c r="L56" s="35">
        <v>339</v>
      </c>
      <c r="M56" s="35">
        <v>411</v>
      </c>
    </row>
    <row r="57" spans="1:13" ht="13.5" customHeight="1" x14ac:dyDescent="0.2">
      <c r="A57" s="6" t="s">
        <v>72</v>
      </c>
      <c r="B57" s="5" t="s">
        <v>21</v>
      </c>
      <c r="C57" s="36">
        <v>1936</v>
      </c>
      <c r="D57" s="36">
        <v>2391</v>
      </c>
      <c r="E57" s="36">
        <v>2605</v>
      </c>
      <c r="F57" s="36">
        <v>2617</v>
      </c>
      <c r="G57" s="36">
        <v>2910</v>
      </c>
      <c r="H57" s="36">
        <v>3258</v>
      </c>
      <c r="I57" s="36">
        <v>3786</v>
      </c>
      <c r="J57" s="36">
        <v>3506</v>
      </c>
      <c r="K57" s="36">
        <v>3661</v>
      </c>
      <c r="L57" s="36">
        <v>3475</v>
      </c>
      <c r="M57" s="36">
        <v>2668</v>
      </c>
    </row>
    <row r="58" spans="1:13" ht="13.5" customHeight="1" x14ac:dyDescent="0.2">
      <c r="A58" s="6" t="s">
        <v>73</v>
      </c>
      <c r="B58" s="5" t="s">
        <v>21</v>
      </c>
      <c r="C58" s="35">
        <v>21</v>
      </c>
      <c r="D58" s="35">
        <v>18</v>
      </c>
      <c r="E58" s="35">
        <v>17</v>
      </c>
      <c r="F58" s="35">
        <v>17</v>
      </c>
      <c r="G58" s="35">
        <v>19</v>
      </c>
      <c r="H58" s="35">
        <v>14</v>
      </c>
      <c r="I58" s="35">
        <v>10</v>
      </c>
      <c r="J58" s="35">
        <v>12</v>
      </c>
      <c r="K58" s="35">
        <v>9</v>
      </c>
      <c r="L58" s="35">
        <v>7</v>
      </c>
      <c r="M58" s="35">
        <v>12</v>
      </c>
    </row>
    <row r="59" spans="1:13" ht="13.5" customHeight="1" x14ac:dyDescent="0.2">
      <c r="A59" s="6" t="s">
        <v>74</v>
      </c>
      <c r="B59" s="5" t="s">
        <v>21</v>
      </c>
      <c r="C59" s="36">
        <v>40</v>
      </c>
      <c r="D59" s="36">
        <v>50</v>
      </c>
      <c r="E59" s="36">
        <v>30</v>
      </c>
      <c r="F59" s="36">
        <v>33</v>
      </c>
      <c r="G59" s="36">
        <v>30</v>
      </c>
      <c r="H59" s="36">
        <v>28</v>
      </c>
      <c r="I59" s="36">
        <v>31</v>
      </c>
      <c r="J59" s="36">
        <v>27</v>
      </c>
      <c r="K59" s="36">
        <v>17</v>
      </c>
      <c r="L59" s="36">
        <v>18</v>
      </c>
      <c r="M59" s="36">
        <v>19</v>
      </c>
    </row>
    <row r="60" spans="1:13" ht="13.5" customHeight="1" x14ac:dyDescent="0.2">
      <c r="A60" s="6" t="s">
        <v>75</v>
      </c>
      <c r="B60" s="5" t="s">
        <v>21</v>
      </c>
      <c r="C60" s="35">
        <v>0</v>
      </c>
      <c r="D60" s="35">
        <v>0</v>
      </c>
      <c r="E60" s="35">
        <v>1</v>
      </c>
      <c r="F60" s="35">
        <v>3</v>
      </c>
      <c r="G60" s="35">
        <v>1</v>
      </c>
      <c r="H60" s="35">
        <v>1</v>
      </c>
      <c r="I60" s="35">
        <v>0</v>
      </c>
      <c r="J60" s="35">
        <v>1</v>
      </c>
      <c r="K60" s="35">
        <v>8</v>
      </c>
      <c r="L60" s="35">
        <v>3</v>
      </c>
      <c r="M60" s="35">
        <v>0</v>
      </c>
    </row>
    <row r="61" spans="1:13" ht="13.5" customHeight="1" x14ac:dyDescent="0.2">
      <c r="A61" s="6" t="s">
        <v>76</v>
      </c>
      <c r="B61" s="5" t="s">
        <v>21</v>
      </c>
      <c r="C61" s="36">
        <v>9</v>
      </c>
      <c r="D61" s="36">
        <v>9</v>
      </c>
      <c r="E61" s="36">
        <v>2</v>
      </c>
      <c r="F61" s="36">
        <v>2</v>
      </c>
      <c r="G61" s="36">
        <v>1</v>
      </c>
      <c r="H61" s="36">
        <v>0</v>
      </c>
      <c r="I61" s="36">
        <v>0</v>
      </c>
      <c r="J61" s="36">
        <v>0</v>
      </c>
      <c r="K61" s="36">
        <v>0</v>
      </c>
      <c r="L61" s="36">
        <v>0</v>
      </c>
      <c r="M61" s="36">
        <v>1</v>
      </c>
    </row>
    <row r="62" spans="1:13" ht="13.5" customHeight="1" x14ac:dyDescent="0.2">
      <c r="A62" s="6" t="s">
        <v>77</v>
      </c>
      <c r="B62" s="5" t="s">
        <v>21</v>
      </c>
      <c r="C62" s="35">
        <v>20745</v>
      </c>
      <c r="D62" s="35">
        <v>21899</v>
      </c>
      <c r="E62" s="35">
        <v>24169</v>
      </c>
      <c r="F62" s="35">
        <v>27427</v>
      </c>
      <c r="G62" s="35">
        <v>25374</v>
      </c>
      <c r="H62" s="35">
        <v>24342</v>
      </c>
      <c r="I62" s="35">
        <v>24924</v>
      </c>
      <c r="J62" s="35">
        <v>24714</v>
      </c>
      <c r="K62" s="35">
        <v>22406</v>
      </c>
      <c r="L62" s="35">
        <v>25781</v>
      </c>
      <c r="M62" s="35">
        <v>25530</v>
      </c>
    </row>
    <row r="63" spans="1:13" ht="13.5" customHeight="1" x14ac:dyDescent="0.2">
      <c r="A63" s="6" t="s">
        <v>78</v>
      </c>
      <c r="B63" s="5" t="s">
        <v>21</v>
      </c>
      <c r="C63" s="36">
        <v>182731</v>
      </c>
      <c r="D63" s="36">
        <v>198008</v>
      </c>
      <c r="E63" s="36">
        <v>204314</v>
      </c>
      <c r="F63" s="36">
        <v>213917</v>
      </c>
      <c r="G63" s="36">
        <v>216750</v>
      </c>
      <c r="H63" s="36">
        <v>201330</v>
      </c>
      <c r="I63" s="36">
        <v>176990</v>
      </c>
      <c r="J63" s="36">
        <v>180135</v>
      </c>
      <c r="K63" s="36">
        <v>174924</v>
      </c>
      <c r="L63" s="36">
        <v>170849</v>
      </c>
      <c r="M63" s="36">
        <v>135033</v>
      </c>
    </row>
    <row r="64" spans="1:13" ht="13" customHeight="1" x14ac:dyDescent="0.15">
      <c r="A64" s="8" t="s">
        <v>79</v>
      </c>
    </row>
    <row r="65" spans="1:13" ht="13" customHeight="1" x14ac:dyDescent="0.15">
      <c r="A65" s="9" t="s">
        <v>80</v>
      </c>
      <c r="C65" s="33">
        <v>2646699.5</v>
      </c>
      <c r="D65" s="33">
        <v>2667143.5</v>
      </c>
      <c r="E65" s="33">
        <v>2700897</v>
      </c>
      <c r="F65" s="33">
        <v>2742434</v>
      </c>
      <c r="G65" s="33">
        <v>2768569</v>
      </c>
      <c r="H65" s="33">
        <v>2785594</v>
      </c>
      <c r="I65" s="33">
        <v>2802235.5</v>
      </c>
      <c r="J65" s="33">
        <v>2812829.5</v>
      </c>
      <c r="K65" s="33">
        <v>2817880</v>
      </c>
      <c r="L65" s="33">
        <v>2814256</v>
      </c>
      <c r="M65" s="33">
        <v>2789259.5</v>
      </c>
    </row>
    <row r="68" spans="1:13" ht="13" customHeight="1" x14ac:dyDescent="0.15">
      <c r="A68" s="78" t="s">
        <v>81</v>
      </c>
      <c r="B68" s="79"/>
      <c r="C68" s="80" t="s">
        <v>3</v>
      </c>
      <c r="D68" s="81"/>
      <c r="E68" s="81"/>
      <c r="F68" s="81"/>
      <c r="G68" s="81"/>
      <c r="H68" s="81"/>
      <c r="I68" s="81"/>
      <c r="J68" s="81"/>
      <c r="K68" s="81"/>
      <c r="L68" s="81"/>
      <c r="M68" s="82"/>
    </row>
    <row r="69" spans="1:13" ht="13" customHeight="1" x14ac:dyDescent="0.15">
      <c r="A69" s="78" t="s">
        <v>4</v>
      </c>
      <c r="B69" s="79"/>
      <c r="C69" s="80" t="s">
        <v>5</v>
      </c>
      <c r="D69" s="81"/>
      <c r="E69" s="81"/>
      <c r="F69" s="81"/>
      <c r="G69" s="81"/>
      <c r="H69" s="81"/>
      <c r="I69" s="81"/>
      <c r="J69" s="81"/>
      <c r="K69" s="81"/>
      <c r="L69" s="81"/>
      <c r="M69" s="82"/>
    </row>
    <row r="70" spans="1:13" ht="13" customHeight="1" x14ac:dyDescent="0.15">
      <c r="A70" s="78" t="s">
        <v>6</v>
      </c>
      <c r="B70" s="79"/>
      <c r="C70" s="80" t="s">
        <v>7</v>
      </c>
      <c r="D70" s="81"/>
      <c r="E70" s="81"/>
      <c r="F70" s="81"/>
      <c r="G70" s="81"/>
      <c r="H70" s="81"/>
      <c r="I70" s="81"/>
      <c r="J70" s="81"/>
      <c r="K70" s="81"/>
      <c r="L70" s="81"/>
      <c r="M70" s="82"/>
    </row>
    <row r="71" spans="1:13" ht="13" customHeight="1" x14ac:dyDescent="0.15">
      <c r="A71" s="88" t="s">
        <v>8</v>
      </c>
      <c r="B71" s="89"/>
      <c r="C71" s="3" t="s">
        <v>9</v>
      </c>
      <c r="D71" s="3" t="s">
        <v>10</v>
      </c>
      <c r="E71" s="3" t="s">
        <v>11</v>
      </c>
      <c r="F71" s="3" t="s">
        <v>12</v>
      </c>
      <c r="G71" s="3" t="s">
        <v>13</v>
      </c>
      <c r="H71" s="3" t="s">
        <v>14</v>
      </c>
      <c r="I71" s="3" t="s">
        <v>15</v>
      </c>
      <c r="J71" s="3" t="s">
        <v>16</v>
      </c>
      <c r="K71" s="3" t="s">
        <v>17</v>
      </c>
      <c r="L71" s="3" t="s">
        <v>18</v>
      </c>
      <c r="M71" s="3" t="s">
        <v>19</v>
      </c>
    </row>
    <row r="72" spans="1:13" ht="13.5" customHeight="1" x14ac:dyDescent="0.2">
      <c r="A72" s="4" t="s">
        <v>20</v>
      </c>
      <c r="B72" s="5" t="s">
        <v>21</v>
      </c>
      <c r="C72" s="34" t="s">
        <v>21</v>
      </c>
      <c r="D72" s="34" t="s">
        <v>21</v>
      </c>
      <c r="E72" s="34" t="s">
        <v>21</v>
      </c>
      <c r="F72" s="34" t="s">
        <v>21</v>
      </c>
      <c r="G72" s="34" t="s">
        <v>21</v>
      </c>
      <c r="H72" s="34" t="s">
        <v>21</v>
      </c>
      <c r="I72" s="34" t="s">
        <v>21</v>
      </c>
      <c r="J72" s="34" t="s">
        <v>21</v>
      </c>
      <c r="K72" s="34" t="s">
        <v>21</v>
      </c>
      <c r="L72" s="34" t="s">
        <v>21</v>
      </c>
      <c r="M72" s="34" t="s">
        <v>21</v>
      </c>
    </row>
    <row r="73" spans="1:13" ht="21" customHeight="1" x14ac:dyDescent="0.2">
      <c r="A73" s="6" t="s">
        <v>24</v>
      </c>
      <c r="B73" s="5" t="s">
        <v>21</v>
      </c>
      <c r="C73" s="35">
        <v>0</v>
      </c>
      <c r="D73" s="35">
        <v>1</v>
      </c>
      <c r="E73" s="35">
        <v>6</v>
      </c>
      <c r="F73" s="35">
        <v>1</v>
      </c>
      <c r="G73" s="35">
        <v>2</v>
      </c>
      <c r="H73" s="35">
        <v>4</v>
      </c>
      <c r="I73" s="35">
        <v>0</v>
      </c>
      <c r="J73" s="35">
        <v>2</v>
      </c>
      <c r="K73" s="35">
        <v>0</v>
      </c>
      <c r="L73" s="35">
        <v>2</v>
      </c>
      <c r="M73" s="35">
        <v>0</v>
      </c>
    </row>
    <row r="74" spans="1:13" ht="21" customHeight="1" x14ac:dyDescent="0.2">
      <c r="A74" s="6" t="s">
        <v>25</v>
      </c>
      <c r="B74" s="5" t="s">
        <v>21</v>
      </c>
      <c r="C74" s="36">
        <v>0</v>
      </c>
      <c r="D74" s="36">
        <v>0</v>
      </c>
      <c r="E74" s="36">
        <v>0</v>
      </c>
      <c r="F74" s="36">
        <v>1</v>
      </c>
      <c r="G74" s="36">
        <v>0</v>
      </c>
      <c r="H74" s="36">
        <v>0</v>
      </c>
      <c r="I74" s="36">
        <v>0</v>
      </c>
      <c r="J74" s="36">
        <v>0</v>
      </c>
      <c r="K74" s="36">
        <v>0</v>
      </c>
      <c r="L74" s="36">
        <v>0</v>
      </c>
      <c r="M74" s="36">
        <v>0</v>
      </c>
    </row>
    <row r="75" spans="1:13" ht="13.5" customHeight="1" x14ac:dyDescent="0.2">
      <c r="A75" s="6" t="s">
        <v>35</v>
      </c>
      <c r="B75" s="5" t="s">
        <v>21</v>
      </c>
      <c r="C75" s="36">
        <v>76</v>
      </c>
      <c r="D75" s="36">
        <v>88</v>
      </c>
      <c r="E75" s="36">
        <v>73</v>
      </c>
      <c r="F75" s="36">
        <v>69</v>
      </c>
      <c r="G75" s="36">
        <v>66</v>
      </c>
      <c r="H75" s="36">
        <v>51</v>
      </c>
      <c r="I75" s="36">
        <v>42</v>
      </c>
      <c r="J75" s="36">
        <v>43</v>
      </c>
      <c r="K75" s="36">
        <v>56</v>
      </c>
      <c r="L75" s="36">
        <v>36</v>
      </c>
      <c r="M75" s="36">
        <v>55</v>
      </c>
    </row>
    <row r="76" spans="1:13" ht="31.5" customHeight="1" x14ac:dyDescent="0.2">
      <c r="A76" s="6" t="s">
        <v>41</v>
      </c>
      <c r="B76" s="5" t="s">
        <v>21</v>
      </c>
      <c r="C76" s="35">
        <v>98</v>
      </c>
      <c r="D76" s="35">
        <v>90</v>
      </c>
      <c r="E76" s="35">
        <v>80</v>
      </c>
      <c r="F76" s="35">
        <v>73</v>
      </c>
      <c r="G76" s="35">
        <v>103</v>
      </c>
      <c r="H76" s="35">
        <v>36</v>
      </c>
      <c r="I76" s="35">
        <v>37</v>
      </c>
      <c r="J76" s="35">
        <v>44</v>
      </c>
      <c r="K76" s="35">
        <v>39</v>
      </c>
      <c r="L76" s="35">
        <v>29</v>
      </c>
      <c r="M76" s="35">
        <v>23</v>
      </c>
    </row>
    <row r="77" spans="1:13" ht="31.5" customHeight="1" x14ac:dyDescent="0.2">
      <c r="A77" s="6" t="s">
        <v>42</v>
      </c>
      <c r="B77" s="5" t="s">
        <v>21</v>
      </c>
      <c r="C77" s="36">
        <v>15</v>
      </c>
      <c r="D77" s="36">
        <v>18</v>
      </c>
      <c r="E77" s="36">
        <v>37</v>
      </c>
      <c r="F77" s="36">
        <v>42</v>
      </c>
      <c r="G77" s="36">
        <v>34</v>
      </c>
      <c r="H77" s="36">
        <v>24</v>
      </c>
      <c r="I77" s="36">
        <v>33</v>
      </c>
      <c r="J77" s="36">
        <v>34</v>
      </c>
      <c r="K77" s="36">
        <v>30</v>
      </c>
      <c r="L77" s="36">
        <v>44</v>
      </c>
      <c r="M77" s="36">
        <v>55</v>
      </c>
    </row>
    <row r="78" spans="1:13" ht="13.5" customHeight="1" x14ac:dyDescent="0.2">
      <c r="A78" s="7" t="s">
        <v>43</v>
      </c>
      <c r="B78" s="5" t="s">
        <v>21</v>
      </c>
      <c r="C78" s="35">
        <v>118068</v>
      </c>
      <c r="D78" s="35">
        <v>128779</v>
      </c>
      <c r="E78" s="35">
        <v>131582</v>
      </c>
      <c r="F78" s="35">
        <v>141076</v>
      </c>
      <c r="G78" s="35">
        <v>148910</v>
      </c>
      <c r="H78" s="35">
        <v>133954</v>
      </c>
      <c r="I78" s="35">
        <v>113967</v>
      </c>
      <c r="J78" s="35">
        <v>116885</v>
      </c>
      <c r="K78" s="35">
        <v>110984</v>
      </c>
      <c r="L78" s="35">
        <v>101595</v>
      </c>
      <c r="M78" s="35">
        <v>69547</v>
      </c>
    </row>
    <row r="79" spans="1:13" ht="13.5" customHeight="1" x14ac:dyDescent="0.2">
      <c r="A79" s="6" t="s">
        <v>44</v>
      </c>
      <c r="B79" s="5" t="s">
        <v>21</v>
      </c>
      <c r="C79" s="36">
        <v>1486</v>
      </c>
      <c r="D79" s="36">
        <v>1459</v>
      </c>
      <c r="E79" s="36">
        <v>1653</v>
      </c>
      <c r="F79" s="36">
        <v>1955</v>
      </c>
      <c r="G79" s="36">
        <v>1954</v>
      </c>
      <c r="H79" s="36">
        <v>1822</v>
      </c>
      <c r="I79" s="36">
        <v>1640</v>
      </c>
      <c r="J79" s="36">
        <v>1668</v>
      </c>
      <c r="K79" s="36">
        <v>1567</v>
      </c>
      <c r="L79" s="36">
        <v>1656</v>
      </c>
      <c r="M79" s="36">
        <v>1042</v>
      </c>
    </row>
    <row r="80" spans="1:13" ht="13.5" customHeight="1" x14ac:dyDescent="0.2">
      <c r="A80" s="6" t="s">
        <v>45</v>
      </c>
      <c r="B80" s="5" t="s">
        <v>21</v>
      </c>
      <c r="C80" s="35">
        <v>15159</v>
      </c>
      <c r="D80" s="35">
        <v>17247</v>
      </c>
      <c r="E80" s="35">
        <v>20737</v>
      </c>
      <c r="F80" s="35">
        <v>26578</v>
      </c>
      <c r="G80" s="35">
        <v>31202</v>
      </c>
      <c r="H80" s="35">
        <v>27837</v>
      </c>
      <c r="I80" s="35">
        <v>22479</v>
      </c>
      <c r="J80" s="35">
        <v>22896</v>
      </c>
      <c r="K80" s="35">
        <v>21254</v>
      </c>
      <c r="L80" s="35">
        <v>18440</v>
      </c>
      <c r="M80" s="35">
        <v>10532</v>
      </c>
    </row>
    <row r="81" spans="1:13" ht="13.5" customHeight="1" x14ac:dyDescent="0.2">
      <c r="A81" s="6" t="s">
        <v>46</v>
      </c>
      <c r="B81" s="5" t="s">
        <v>21</v>
      </c>
      <c r="C81" s="36">
        <v>7875</v>
      </c>
      <c r="D81" s="36">
        <v>9499</v>
      </c>
      <c r="E81" s="36">
        <v>8969</v>
      </c>
      <c r="F81" s="36">
        <v>9495</v>
      </c>
      <c r="G81" s="36">
        <v>9490</v>
      </c>
      <c r="H81" s="36">
        <v>8353</v>
      </c>
      <c r="I81" s="36">
        <v>7173</v>
      </c>
      <c r="J81" s="36">
        <v>7206</v>
      </c>
      <c r="K81" s="36">
        <v>7250</v>
      </c>
      <c r="L81" s="36">
        <v>7168</v>
      </c>
      <c r="M81" s="36">
        <v>5947</v>
      </c>
    </row>
    <row r="82" spans="1:13" ht="13.5" customHeight="1" x14ac:dyDescent="0.2">
      <c r="A82" s="6" t="s">
        <v>47</v>
      </c>
      <c r="B82" s="5" t="s">
        <v>21</v>
      </c>
      <c r="C82" s="35">
        <v>5763</v>
      </c>
      <c r="D82" s="35">
        <v>6196</v>
      </c>
      <c r="E82" s="35">
        <v>6774</v>
      </c>
      <c r="F82" s="35">
        <v>7487</v>
      </c>
      <c r="G82" s="35">
        <v>7277</v>
      </c>
      <c r="H82" s="35">
        <v>7130</v>
      </c>
      <c r="I82" s="35">
        <v>6180</v>
      </c>
      <c r="J82" s="35">
        <v>6294</v>
      </c>
      <c r="K82" s="35">
        <v>6061</v>
      </c>
      <c r="L82" s="35">
        <v>5640</v>
      </c>
      <c r="M82" s="35">
        <v>3942</v>
      </c>
    </row>
    <row r="83" spans="1:13" ht="13.5" customHeight="1" x14ac:dyDescent="0.2">
      <c r="A83" s="6" t="s">
        <v>48</v>
      </c>
      <c r="B83" s="5" t="s">
        <v>21</v>
      </c>
      <c r="C83" s="36">
        <v>15608</v>
      </c>
      <c r="D83" s="36">
        <v>16477</v>
      </c>
      <c r="E83" s="36">
        <v>17810</v>
      </c>
      <c r="F83" s="36">
        <v>18859</v>
      </c>
      <c r="G83" s="36">
        <v>19812</v>
      </c>
      <c r="H83" s="36">
        <v>19190</v>
      </c>
      <c r="I83" s="36">
        <v>17100</v>
      </c>
      <c r="J83" s="36">
        <v>16279</v>
      </c>
      <c r="K83" s="36">
        <v>15222</v>
      </c>
      <c r="L83" s="36">
        <v>14683</v>
      </c>
      <c r="M83" s="36">
        <v>10400</v>
      </c>
    </row>
    <row r="84" spans="1:13" ht="21" customHeight="1" x14ac:dyDescent="0.2">
      <c r="A84" s="6" t="s">
        <v>49</v>
      </c>
      <c r="B84" s="5" t="s">
        <v>21</v>
      </c>
      <c r="C84" s="35">
        <v>35</v>
      </c>
      <c r="D84" s="35">
        <v>47</v>
      </c>
      <c r="E84" s="35">
        <v>29</v>
      </c>
      <c r="F84" s="35">
        <v>49</v>
      </c>
      <c r="G84" s="35">
        <v>27</v>
      </c>
      <c r="H84" s="35">
        <v>28</v>
      </c>
      <c r="I84" s="35">
        <v>23</v>
      </c>
      <c r="J84" s="35">
        <v>18</v>
      </c>
      <c r="K84" s="35">
        <v>15</v>
      </c>
      <c r="L84" s="35">
        <v>14</v>
      </c>
      <c r="M84" s="35">
        <v>16</v>
      </c>
    </row>
    <row r="85" spans="1:13" ht="21" customHeight="1" x14ac:dyDescent="0.2">
      <c r="A85" s="6" t="s">
        <v>50</v>
      </c>
      <c r="B85" s="5" t="s">
        <v>21</v>
      </c>
      <c r="C85" s="36">
        <v>46</v>
      </c>
      <c r="D85" s="36">
        <v>40</v>
      </c>
      <c r="E85" s="36">
        <v>47</v>
      </c>
      <c r="F85" s="36">
        <v>27</v>
      </c>
      <c r="G85" s="36">
        <v>12</v>
      </c>
      <c r="H85" s="36">
        <v>47</v>
      </c>
      <c r="I85" s="36">
        <v>35</v>
      </c>
      <c r="J85" s="36">
        <v>17</v>
      </c>
      <c r="K85" s="36">
        <v>19</v>
      </c>
      <c r="L85" s="36">
        <v>15</v>
      </c>
      <c r="M85" s="36">
        <v>11</v>
      </c>
    </row>
    <row r="86" spans="1:13" ht="13.5" customHeight="1" x14ac:dyDescent="0.2">
      <c r="A86" s="6" t="s">
        <v>51</v>
      </c>
      <c r="B86" s="5" t="s">
        <v>21</v>
      </c>
      <c r="C86" s="35">
        <v>2098</v>
      </c>
      <c r="D86" s="35">
        <v>2143</v>
      </c>
      <c r="E86" s="35">
        <v>1489</v>
      </c>
      <c r="F86" s="35">
        <v>1409</v>
      </c>
      <c r="G86" s="35">
        <v>1319</v>
      </c>
      <c r="H86" s="35">
        <v>1230</v>
      </c>
      <c r="I86" s="35">
        <v>1154</v>
      </c>
      <c r="J86" s="35">
        <v>957</v>
      </c>
      <c r="K86" s="35">
        <v>726</v>
      </c>
      <c r="L86" s="35">
        <v>668</v>
      </c>
      <c r="M86" s="35">
        <v>479</v>
      </c>
    </row>
    <row r="87" spans="1:13" ht="13.5" customHeight="1" x14ac:dyDescent="0.2">
      <c r="A87" s="6" t="s">
        <v>52</v>
      </c>
      <c r="B87" s="5" t="s">
        <v>21</v>
      </c>
      <c r="C87" s="36">
        <v>9634</v>
      </c>
      <c r="D87" s="36">
        <v>10080</v>
      </c>
      <c r="E87" s="36">
        <v>8799</v>
      </c>
      <c r="F87" s="36">
        <v>7321</v>
      </c>
      <c r="G87" s="36">
        <v>7369</v>
      </c>
      <c r="H87" s="36">
        <v>6882</v>
      </c>
      <c r="I87" s="36">
        <v>5852</v>
      </c>
      <c r="J87" s="36">
        <v>5207</v>
      </c>
      <c r="K87" s="36">
        <v>4789</v>
      </c>
      <c r="L87" s="36">
        <v>4748</v>
      </c>
      <c r="M87" s="36">
        <v>3298</v>
      </c>
    </row>
    <row r="88" spans="1:13" ht="13.5" customHeight="1" x14ac:dyDescent="0.2">
      <c r="A88" s="6" t="s">
        <v>53</v>
      </c>
      <c r="B88" s="5" t="s">
        <v>21</v>
      </c>
      <c r="C88" s="35">
        <v>16690</v>
      </c>
      <c r="D88" s="35">
        <v>17304</v>
      </c>
      <c r="E88" s="35">
        <v>16498</v>
      </c>
      <c r="F88" s="35">
        <v>15893</v>
      </c>
      <c r="G88" s="35">
        <v>14834</v>
      </c>
      <c r="H88" s="35">
        <v>13905</v>
      </c>
      <c r="I88" s="35">
        <v>13106</v>
      </c>
      <c r="J88" s="35">
        <v>14158</v>
      </c>
      <c r="K88" s="35">
        <v>14459</v>
      </c>
      <c r="L88" s="35">
        <v>12700</v>
      </c>
      <c r="M88" s="35">
        <v>10487</v>
      </c>
    </row>
    <row r="89" spans="1:13" ht="13.5" customHeight="1" x14ac:dyDescent="0.2">
      <c r="A89" s="7" t="s">
        <v>54</v>
      </c>
      <c r="B89" s="5" t="s">
        <v>21</v>
      </c>
      <c r="C89" s="36">
        <v>3502</v>
      </c>
      <c r="D89" s="36">
        <v>3620</v>
      </c>
      <c r="E89" s="36">
        <v>3464</v>
      </c>
      <c r="F89" s="36">
        <v>3422</v>
      </c>
      <c r="G89" s="36">
        <v>3570</v>
      </c>
      <c r="H89" s="36">
        <v>3064</v>
      </c>
      <c r="I89" s="36">
        <v>2813</v>
      </c>
      <c r="J89" s="36">
        <v>2600</v>
      </c>
      <c r="K89" s="36">
        <v>2721</v>
      </c>
      <c r="L89" s="36">
        <v>2225</v>
      </c>
      <c r="M89" s="36">
        <v>1855</v>
      </c>
    </row>
    <row r="90" spans="1:13" ht="13.5" customHeight="1" x14ac:dyDescent="0.2">
      <c r="A90" s="6" t="s">
        <v>55</v>
      </c>
      <c r="B90" s="5" t="s">
        <v>21</v>
      </c>
      <c r="C90" s="35">
        <v>136</v>
      </c>
      <c r="D90" s="35">
        <v>173</v>
      </c>
      <c r="E90" s="35">
        <v>177</v>
      </c>
      <c r="F90" s="35">
        <v>175</v>
      </c>
      <c r="G90" s="35">
        <v>176</v>
      </c>
      <c r="H90" s="35">
        <v>213</v>
      </c>
      <c r="I90" s="35">
        <v>159</v>
      </c>
      <c r="J90" s="35">
        <v>120</v>
      </c>
      <c r="K90" s="35">
        <v>139</v>
      </c>
      <c r="L90" s="35">
        <v>114</v>
      </c>
      <c r="M90" s="35">
        <v>134</v>
      </c>
    </row>
    <row r="91" spans="1:13" ht="13.5" customHeight="1" x14ac:dyDescent="0.2">
      <c r="A91" s="6" t="s">
        <v>56</v>
      </c>
      <c r="B91" s="5" t="s">
        <v>21</v>
      </c>
      <c r="C91" s="36">
        <v>132</v>
      </c>
      <c r="D91" s="36">
        <v>118</v>
      </c>
      <c r="E91" s="36">
        <v>69</v>
      </c>
      <c r="F91" s="36">
        <v>69</v>
      </c>
      <c r="G91" s="36">
        <v>46</v>
      </c>
      <c r="H91" s="36">
        <v>56</v>
      </c>
      <c r="I91" s="36">
        <v>33</v>
      </c>
      <c r="J91" s="36">
        <v>29</v>
      </c>
      <c r="K91" s="36">
        <v>14</v>
      </c>
      <c r="L91" s="36">
        <v>9</v>
      </c>
      <c r="M91" s="36">
        <v>7</v>
      </c>
    </row>
    <row r="92" spans="1:13" ht="13.5" customHeight="1" x14ac:dyDescent="0.2">
      <c r="A92" s="6" t="s">
        <v>57</v>
      </c>
      <c r="B92" s="5" t="s">
        <v>21</v>
      </c>
      <c r="C92" s="35">
        <v>31</v>
      </c>
      <c r="D92" s="35">
        <v>25</v>
      </c>
      <c r="E92" s="35">
        <v>24</v>
      </c>
      <c r="F92" s="35">
        <v>21</v>
      </c>
      <c r="G92" s="35">
        <v>20</v>
      </c>
      <c r="H92" s="35">
        <v>28</v>
      </c>
      <c r="I92" s="35">
        <v>15</v>
      </c>
      <c r="J92" s="35">
        <v>16</v>
      </c>
      <c r="K92" s="35">
        <v>11</v>
      </c>
      <c r="L92" s="35">
        <v>5</v>
      </c>
      <c r="M92" s="35">
        <v>8</v>
      </c>
    </row>
    <row r="93" spans="1:13" ht="13.5" customHeight="1" x14ac:dyDescent="0.2">
      <c r="A93" s="6" t="s">
        <v>58</v>
      </c>
      <c r="B93" s="5" t="s">
        <v>21</v>
      </c>
      <c r="C93" s="36">
        <v>706</v>
      </c>
      <c r="D93" s="36">
        <v>785</v>
      </c>
      <c r="E93" s="36">
        <v>860</v>
      </c>
      <c r="F93" s="36">
        <v>706</v>
      </c>
      <c r="G93" s="36">
        <v>792</v>
      </c>
      <c r="H93" s="36">
        <v>631</v>
      </c>
      <c r="I93" s="36">
        <v>528</v>
      </c>
      <c r="J93" s="36">
        <v>493</v>
      </c>
      <c r="K93" s="36">
        <v>441</v>
      </c>
      <c r="L93" s="36">
        <v>443</v>
      </c>
      <c r="M93" s="36">
        <v>316</v>
      </c>
    </row>
    <row r="94" spans="1:13" ht="13.5" customHeight="1" x14ac:dyDescent="0.2">
      <c r="A94" s="6" t="s">
        <v>59</v>
      </c>
      <c r="B94" s="5" t="s">
        <v>21</v>
      </c>
      <c r="C94" s="35">
        <v>1699</v>
      </c>
      <c r="D94" s="35">
        <v>1691</v>
      </c>
      <c r="E94" s="35">
        <v>1594</v>
      </c>
      <c r="F94" s="35">
        <v>1751</v>
      </c>
      <c r="G94" s="35">
        <v>1838</v>
      </c>
      <c r="H94" s="35">
        <v>1497</v>
      </c>
      <c r="I94" s="35">
        <v>1536</v>
      </c>
      <c r="J94" s="35">
        <v>1486</v>
      </c>
      <c r="K94" s="35">
        <v>1647</v>
      </c>
      <c r="L94" s="35">
        <v>1181</v>
      </c>
      <c r="M94" s="35">
        <v>1052</v>
      </c>
    </row>
    <row r="95" spans="1:13" ht="13.5" customHeight="1" x14ac:dyDescent="0.2">
      <c r="A95" s="6" t="s">
        <v>60</v>
      </c>
      <c r="B95" s="5" t="s">
        <v>21</v>
      </c>
      <c r="C95" s="36">
        <v>250</v>
      </c>
      <c r="D95" s="36">
        <v>320</v>
      </c>
      <c r="E95" s="36">
        <v>302</v>
      </c>
      <c r="F95" s="36">
        <v>312</v>
      </c>
      <c r="G95" s="36">
        <v>357</v>
      </c>
      <c r="H95" s="36">
        <v>489</v>
      </c>
      <c r="I95" s="36">
        <v>541</v>
      </c>
      <c r="J95" s="36">
        <v>389</v>
      </c>
      <c r="K95" s="36">
        <v>480</v>
      </c>
      <c r="L95" s="36">
        <v>497</v>
      </c>
      <c r="M95" s="36">
        <v>472</v>
      </c>
    </row>
    <row r="96" spans="1:13" ht="13.5" customHeight="1" x14ac:dyDescent="0.2">
      <c r="A96" s="6" t="s">
        <v>61</v>
      </c>
      <c r="B96" s="5" t="s">
        <v>21</v>
      </c>
      <c r="C96" s="35">
        <v>4670</v>
      </c>
      <c r="D96" s="35">
        <v>6099</v>
      </c>
      <c r="E96" s="35">
        <v>7131</v>
      </c>
      <c r="F96" s="35">
        <v>7489</v>
      </c>
      <c r="G96" s="35">
        <v>7218</v>
      </c>
      <c r="H96" s="35">
        <v>8252</v>
      </c>
      <c r="I96" s="35">
        <v>8034</v>
      </c>
      <c r="J96" s="35">
        <v>9188</v>
      </c>
      <c r="K96" s="35">
        <v>11199</v>
      </c>
      <c r="L96" s="35">
        <v>11859</v>
      </c>
      <c r="M96" s="35">
        <v>12450</v>
      </c>
    </row>
    <row r="97" spans="1:14" ht="21" customHeight="1" x14ac:dyDescent="0.2">
      <c r="A97" s="6" t="s">
        <v>63</v>
      </c>
      <c r="B97" s="5" t="s">
        <v>21</v>
      </c>
      <c r="C97" s="35">
        <v>1234</v>
      </c>
      <c r="D97" s="35">
        <v>1093</v>
      </c>
      <c r="E97" s="35">
        <v>1140</v>
      </c>
      <c r="F97" s="35">
        <v>764</v>
      </c>
      <c r="G97" s="35">
        <v>831</v>
      </c>
      <c r="H97" s="35">
        <v>1434</v>
      </c>
      <c r="I97" s="35">
        <v>776</v>
      </c>
      <c r="J97" s="35">
        <v>504</v>
      </c>
      <c r="K97" s="35">
        <v>823</v>
      </c>
      <c r="L97" s="35">
        <v>694</v>
      </c>
      <c r="M97" s="35">
        <v>212</v>
      </c>
    </row>
    <row r="98" spans="1:14" ht="21" customHeight="1" x14ac:dyDescent="0.2">
      <c r="A98" s="6" t="s">
        <v>64</v>
      </c>
      <c r="B98" s="5" t="s">
        <v>21</v>
      </c>
      <c r="C98" s="36">
        <v>294</v>
      </c>
      <c r="D98" s="36">
        <v>212</v>
      </c>
      <c r="E98" s="36">
        <v>159</v>
      </c>
      <c r="F98" s="36">
        <v>53</v>
      </c>
      <c r="G98" s="36">
        <v>58</v>
      </c>
      <c r="H98" s="36">
        <v>126</v>
      </c>
      <c r="I98" s="36">
        <v>99</v>
      </c>
      <c r="J98" s="36">
        <v>47</v>
      </c>
      <c r="K98" s="36">
        <v>31</v>
      </c>
      <c r="L98" s="36">
        <v>102</v>
      </c>
      <c r="M98" s="36">
        <v>41</v>
      </c>
    </row>
    <row r="99" spans="1:14" ht="13.5" customHeight="1" x14ac:dyDescent="0.2">
      <c r="A99" s="6" t="s">
        <v>65</v>
      </c>
      <c r="B99" s="5" t="s">
        <v>21</v>
      </c>
      <c r="C99" s="35">
        <v>1391</v>
      </c>
      <c r="D99" s="35">
        <v>1424</v>
      </c>
      <c r="E99" s="35">
        <v>1474</v>
      </c>
      <c r="F99" s="35">
        <v>1437</v>
      </c>
      <c r="G99" s="35">
        <v>1624</v>
      </c>
      <c r="H99" s="35">
        <v>1709</v>
      </c>
      <c r="I99" s="35">
        <v>1229</v>
      </c>
      <c r="J99" s="35">
        <v>1079</v>
      </c>
      <c r="K99" s="35">
        <v>1291</v>
      </c>
      <c r="L99" s="35">
        <v>1237</v>
      </c>
      <c r="M99" s="35">
        <v>750</v>
      </c>
    </row>
    <row r="100" spans="1:14" ht="31.5" customHeight="1" x14ac:dyDescent="0.2">
      <c r="A100" s="6" t="s">
        <v>66</v>
      </c>
      <c r="B100" s="5" t="s">
        <v>21</v>
      </c>
      <c r="C100" s="36">
        <v>73</v>
      </c>
      <c r="D100" s="36">
        <v>67</v>
      </c>
      <c r="E100" s="36">
        <v>77</v>
      </c>
      <c r="F100" s="36">
        <v>88</v>
      </c>
      <c r="G100" s="36">
        <v>92</v>
      </c>
      <c r="H100" s="36">
        <v>82</v>
      </c>
      <c r="I100" s="36">
        <v>64</v>
      </c>
      <c r="J100" s="36">
        <v>69</v>
      </c>
      <c r="K100" s="36">
        <v>109</v>
      </c>
      <c r="L100" s="36">
        <v>66</v>
      </c>
      <c r="M100" s="36">
        <v>57</v>
      </c>
    </row>
    <row r="101" spans="1:14" ht="13.5" customHeight="1" x14ac:dyDescent="0.2">
      <c r="A101" s="6" t="s">
        <v>67</v>
      </c>
      <c r="B101" s="5" t="s">
        <v>21</v>
      </c>
      <c r="C101" s="35">
        <v>19</v>
      </c>
      <c r="D101" s="35">
        <v>11</v>
      </c>
      <c r="E101" s="35">
        <v>15</v>
      </c>
      <c r="F101" s="35">
        <v>21</v>
      </c>
      <c r="G101" s="35">
        <v>17</v>
      </c>
      <c r="H101" s="35">
        <v>18</v>
      </c>
      <c r="I101" s="35">
        <v>14</v>
      </c>
      <c r="J101" s="35">
        <v>15</v>
      </c>
      <c r="K101" s="35">
        <v>9</v>
      </c>
      <c r="L101" s="35">
        <v>14</v>
      </c>
      <c r="M101" s="35">
        <v>16</v>
      </c>
    </row>
    <row r="102" spans="1:14" ht="13.5" customHeight="1" x14ac:dyDescent="0.2">
      <c r="A102" s="6" t="s">
        <v>74</v>
      </c>
      <c r="B102" s="5" t="s">
        <v>21</v>
      </c>
      <c r="C102" s="36">
        <v>40</v>
      </c>
      <c r="D102" s="36">
        <v>50</v>
      </c>
      <c r="E102" s="36">
        <v>30</v>
      </c>
      <c r="F102" s="36">
        <v>33</v>
      </c>
      <c r="G102" s="36">
        <v>30</v>
      </c>
      <c r="H102" s="36">
        <v>28</v>
      </c>
      <c r="I102" s="36">
        <v>31</v>
      </c>
      <c r="J102" s="36">
        <v>27</v>
      </c>
      <c r="K102" s="36">
        <v>17</v>
      </c>
      <c r="L102" s="36">
        <v>18</v>
      </c>
      <c r="M102" s="36">
        <v>19</v>
      </c>
    </row>
    <row r="103" spans="1:14" ht="13.5" customHeight="1" x14ac:dyDescent="0.2">
      <c r="A103" s="6" t="s">
        <v>75</v>
      </c>
      <c r="B103" s="5" t="s">
        <v>21</v>
      </c>
      <c r="C103" s="35">
        <v>0</v>
      </c>
      <c r="D103" s="35">
        <v>0</v>
      </c>
      <c r="E103" s="35">
        <v>1</v>
      </c>
      <c r="F103" s="35">
        <v>3</v>
      </c>
      <c r="G103" s="35">
        <v>1</v>
      </c>
      <c r="H103" s="35">
        <v>1</v>
      </c>
      <c r="I103" s="35">
        <v>0</v>
      </c>
      <c r="J103" s="35">
        <v>1</v>
      </c>
      <c r="K103" s="35">
        <v>8</v>
      </c>
      <c r="L103" s="35">
        <v>3</v>
      </c>
      <c r="M103" s="35">
        <v>0</v>
      </c>
    </row>
    <row r="104" spans="1:14" ht="13.5" customHeight="1" x14ac:dyDescent="0.2">
      <c r="A104" s="6" t="s">
        <v>76</v>
      </c>
      <c r="B104" s="5" t="s">
        <v>21</v>
      </c>
      <c r="C104" s="36">
        <v>9</v>
      </c>
      <c r="D104" s="36">
        <v>9</v>
      </c>
      <c r="E104" s="36">
        <v>2</v>
      </c>
      <c r="F104" s="36">
        <v>2</v>
      </c>
      <c r="G104" s="36">
        <v>1</v>
      </c>
      <c r="H104" s="36">
        <v>0</v>
      </c>
      <c r="I104" s="36">
        <v>0</v>
      </c>
      <c r="J104" s="36">
        <v>0</v>
      </c>
      <c r="K104" s="36">
        <v>0</v>
      </c>
      <c r="L104" s="36">
        <v>0</v>
      </c>
      <c r="M104" s="36">
        <v>1</v>
      </c>
    </row>
    <row r="105" spans="1:14" ht="21" customHeight="1" x14ac:dyDescent="0.2">
      <c r="A105" s="6" t="s">
        <v>82</v>
      </c>
      <c r="B105" s="5"/>
      <c r="C105" s="37">
        <f t="shared" ref="C105:M105" si="0">C107-C106</f>
        <v>129739</v>
      </c>
      <c r="D105" s="37">
        <f t="shared" si="0"/>
        <v>141881</v>
      </c>
      <c r="E105" s="37">
        <f t="shared" si="0"/>
        <v>145573</v>
      </c>
      <c r="F105" s="37">
        <f t="shared" si="0"/>
        <v>154886</v>
      </c>
      <c r="G105" s="37">
        <f t="shared" si="0"/>
        <v>162914</v>
      </c>
      <c r="H105" s="37">
        <f t="shared" si="0"/>
        <v>149272</v>
      </c>
      <c r="I105" s="37">
        <f t="shared" si="0"/>
        <v>127680</v>
      </c>
      <c r="J105" s="37">
        <f t="shared" si="0"/>
        <v>130927</v>
      </c>
      <c r="K105" s="37">
        <f t="shared" si="0"/>
        <v>127797</v>
      </c>
      <c r="L105" s="37">
        <f t="shared" si="0"/>
        <v>118421</v>
      </c>
      <c r="M105" s="37">
        <f t="shared" si="0"/>
        <v>85553</v>
      </c>
    </row>
    <row r="106" spans="1:14" ht="13.5" customHeight="1" x14ac:dyDescent="0.2">
      <c r="A106" s="6" t="s">
        <v>77</v>
      </c>
      <c r="B106" s="5" t="s">
        <v>21</v>
      </c>
      <c r="C106" s="37">
        <f t="shared" ref="C106:M106" si="1">C107-(C73+C74+C75+C76+C77+C78+C89+C95+C96+C97+C98+C99+C100+C101+C102+C103+C104)</f>
        <v>52992</v>
      </c>
      <c r="D106" s="37">
        <f t="shared" si="1"/>
        <v>56127</v>
      </c>
      <c r="E106" s="37">
        <f t="shared" si="1"/>
        <v>58741</v>
      </c>
      <c r="F106" s="37">
        <f t="shared" si="1"/>
        <v>59031</v>
      </c>
      <c r="G106" s="37">
        <f t="shared" si="1"/>
        <v>53836</v>
      </c>
      <c r="H106" s="37">
        <f t="shared" si="1"/>
        <v>52058</v>
      </c>
      <c r="I106" s="37">
        <f t="shared" si="1"/>
        <v>49310</v>
      </c>
      <c r="J106" s="37">
        <f t="shared" si="1"/>
        <v>49208</v>
      </c>
      <c r="K106" s="37">
        <f t="shared" si="1"/>
        <v>47127</v>
      </c>
      <c r="L106" s="37">
        <f t="shared" si="1"/>
        <v>52428</v>
      </c>
      <c r="M106" s="37">
        <f t="shared" si="1"/>
        <v>49480</v>
      </c>
    </row>
    <row r="107" spans="1:14" ht="13.5" customHeight="1" x14ac:dyDescent="0.2">
      <c r="A107" s="6" t="s">
        <v>78</v>
      </c>
      <c r="B107" s="5" t="s">
        <v>21</v>
      </c>
      <c r="C107" s="36">
        <v>182731</v>
      </c>
      <c r="D107" s="36">
        <v>198008</v>
      </c>
      <c r="E107" s="36">
        <v>204314</v>
      </c>
      <c r="F107" s="36">
        <v>213917</v>
      </c>
      <c r="G107" s="36">
        <v>216750</v>
      </c>
      <c r="H107" s="36">
        <v>201330</v>
      </c>
      <c r="I107" s="36">
        <v>176990</v>
      </c>
      <c r="J107" s="36">
        <v>180135</v>
      </c>
      <c r="K107" s="36">
        <v>174924</v>
      </c>
      <c r="L107" s="36">
        <v>170849</v>
      </c>
      <c r="M107" s="36">
        <v>135033</v>
      </c>
    </row>
    <row r="108" spans="1:14" ht="13" customHeight="1" x14ac:dyDescent="0.15">
      <c r="A108" s="8" t="s">
        <v>79</v>
      </c>
    </row>
    <row r="109" spans="1:14" ht="13" customHeight="1" x14ac:dyDescent="0.15">
      <c r="A109" s="9" t="s">
        <v>80</v>
      </c>
      <c r="C109" s="33">
        <v>2646699.5</v>
      </c>
      <c r="D109" s="33">
        <v>2667143.5</v>
      </c>
      <c r="E109" s="33">
        <v>2700897</v>
      </c>
      <c r="F109" s="33">
        <v>2742434</v>
      </c>
      <c r="G109" s="33">
        <v>2768569</v>
      </c>
      <c r="H109" s="33">
        <v>2785594</v>
      </c>
      <c r="I109" s="33">
        <v>2802235.5</v>
      </c>
      <c r="J109" s="33">
        <v>2812829.5</v>
      </c>
      <c r="K109" s="33">
        <v>2817880</v>
      </c>
      <c r="L109" s="33">
        <v>2814256</v>
      </c>
      <c r="M109" s="33">
        <v>2789259.5</v>
      </c>
    </row>
    <row r="112" spans="1:14" ht="13" customHeight="1" x14ac:dyDescent="0.15">
      <c r="A112" s="83" t="s">
        <v>2</v>
      </c>
      <c r="B112" s="84"/>
      <c r="C112" s="85" t="s">
        <v>83</v>
      </c>
      <c r="D112" s="86"/>
      <c r="E112" s="86"/>
      <c r="F112" s="86"/>
      <c r="G112" s="86"/>
      <c r="H112" s="86"/>
      <c r="I112" s="86"/>
      <c r="J112" s="86"/>
      <c r="K112" s="86"/>
      <c r="L112" s="86"/>
      <c r="M112" s="87"/>
      <c r="N112" s="53"/>
    </row>
    <row r="113" spans="1:14" ht="13" customHeight="1" x14ac:dyDescent="0.15">
      <c r="A113" s="83" t="s">
        <v>4</v>
      </c>
      <c r="B113" s="84"/>
      <c r="C113" s="85" t="s">
        <v>5</v>
      </c>
      <c r="D113" s="86"/>
      <c r="E113" s="86"/>
      <c r="F113" s="86"/>
      <c r="G113" s="86"/>
      <c r="H113" s="86"/>
      <c r="I113" s="86"/>
      <c r="J113" s="86"/>
      <c r="K113" s="86"/>
      <c r="L113" s="86"/>
      <c r="M113" s="87"/>
      <c r="N113" s="53"/>
    </row>
    <row r="114" spans="1:14" ht="13" customHeight="1" x14ac:dyDescent="0.15">
      <c r="A114" s="83" t="s">
        <v>6</v>
      </c>
      <c r="B114" s="84"/>
      <c r="C114" s="85" t="s">
        <v>7</v>
      </c>
      <c r="D114" s="86"/>
      <c r="E114" s="86"/>
      <c r="F114" s="86"/>
      <c r="G114" s="86"/>
      <c r="H114" s="86"/>
      <c r="I114" s="86"/>
      <c r="J114" s="86"/>
      <c r="K114" s="86"/>
      <c r="L114" s="86"/>
      <c r="M114" s="87"/>
      <c r="N114" s="53"/>
    </row>
    <row r="115" spans="1:14" ht="21" customHeight="1" x14ac:dyDescent="0.15">
      <c r="A115" s="90" t="s">
        <v>8</v>
      </c>
      <c r="B115" s="91"/>
      <c r="C115" s="54" t="s">
        <v>9</v>
      </c>
      <c r="D115" s="54" t="s">
        <v>10</v>
      </c>
      <c r="E115" s="54" t="s">
        <v>11</v>
      </c>
      <c r="F115" s="54" t="s">
        <v>12</v>
      </c>
      <c r="G115" s="54" t="s">
        <v>13</v>
      </c>
      <c r="H115" s="54" t="s">
        <v>14</v>
      </c>
      <c r="I115" s="54" t="s">
        <v>15</v>
      </c>
      <c r="J115" s="54" t="s">
        <v>16</v>
      </c>
      <c r="K115" s="54" t="s">
        <v>17</v>
      </c>
      <c r="L115" s="54" t="s">
        <v>18</v>
      </c>
      <c r="M115" s="54" t="s">
        <v>19</v>
      </c>
      <c r="N115" s="55" t="s">
        <v>84</v>
      </c>
    </row>
    <row r="116" spans="1:14" ht="13.5" customHeight="1" x14ac:dyDescent="0.2">
      <c r="A116" s="56" t="s">
        <v>20</v>
      </c>
      <c r="B116" s="57" t="s">
        <v>21</v>
      </c>
      <c r="C116" s="57" t="s">
        <v>21</v>
      </c>
      <c r="D116" s="57" t="s">
        <v>21</v>
      </c>
      <c r="E116" s="57" t="s">
        <v>21</v>
      </c>
      <c r="F116" s="57" t="s">
        <v>21</v>
      </c>
      <c r="G116" s="57" t="s">
        <v>21</v>
      </c>
      <c r="H116" s="57" t="s">
        <v>21</v>
      </c>
      <c r="I116" s="57" t="s">
        <v>21</v>
      </c>
      <c r="J116" s="57" t="s">
        <v>21</v>
      </c>
      <c r="K116" s="57" t="s">
        <v>21</v>
      </c>
      <c r="L116" s="57" t="s">
        <v>21</v>
      </c>
      <c r="M116" s="57" t="s">
        <v>21</v>
      </c>
      <c r="N116" s="53"/>
    </row>
    <row r="117" spans="1:14" ht="21" customHeight="1" x14ac:dyDescent="0.2">
      <c r="A117" s="58" t="s">
        <v>24</v>
      </c>
      <c r="B117" s="57" t="s">
        <v>21</v>
      </c>
      <c r="C117" s="59">
        <f t="shared" ref="C117:M117" si="2">(C73/C$109)*100000</f>
        <v>0</v>
      </c>
      <c r="D117" s="59">
        <f t="shared" si="2"/>
        <v>3.7493295730057268E-2</v>
      </c>
      <c r="E117" s="59">
        <f t="shared" si="2"/>
        <v>0.22214841958060599</v>
      </c>
      <c r="F117" s="59">
        <f t="shared" si="2"/>
        <v>3.6463958658622231E-2</v>
      </c>
      <c r="G117" s="59">
        <f t="shared" si="2"/>
        <v>7.2239485452593025E-2</v>
      </c>
      <c r="H117" s="59">
        <f t="shared" si="2"/>
        <v>0.14359594398896611</v>
      </c>
      <c r="I117" s="59">
        <f t="shared" si="2"/>
        <v>0</v>
      </c>
      <c r="J117" s="59">
        <f t="shared" si="2"/>
        <v>7.1102781025298545E-2</v>
      </c>
      <c r="K117" s="59">
        <f t="shared" si="2"/>
        <v>0</v>
      </c>
      <c r="L117" s="59">
        <f t="shared" si="2"/>
        <v>7.1066740197053849E-2</v>
      </c>
      <c r="M117" s="59">
        <f t="shared" si="2"/>
        <v>0</v>
      </c>
      <c r="N117" s="53">
        <f t="shared" ref="N117:N151" si="3">AVERAGE(C117:M117)</f>
        <v>5.9464602239381548E-2</v>
      </c>
    </row>
    <row r="118" spans="1:14" ht="21" customHeight="1" x14ac:dyDescent="0.2">
      <c r="A118" s="58" t="s">
        <v>25</v>
      </c>
      <c r="B118" s="57" t="s">
        <v>21</v>
      </c>
      <c r="C118" s="59">
        <f t="shared" ref="C118:M118" si="4">(C74/C$109)*100000</f>
        <v>0</v>
      </c>
      <c r="D118" s="59">
        <f t="shared" si="4"/>
        <v>0</v>
      </c>
      <c r="E118" s="59">
        <f t="shared" si="4"/>
        <v>0</v>
      </c>
      <c r="F118" s="59">
        <f t="shared" si="4"/>
        <v>3.6463958658622231E-2</v>
      </c>
      <c r="G118" s="59">
        <f t="shared" si="4"/>
        <v>0</v>
      </c>
      <c r="H118" s="59">
        <f t="shared" si="4"/>
        <v>0</v>
      </c>
      <c r="I118" s="59">
        <f t="shared" si="4"/>
        <v>0</v>
      </c>
      <c r="J118" s="59">
        <f t="shared" si="4"/>
        <v>0</v>
      </c>
      <c r="K118" s="59">
        <f t="shared" si="4"/>
        <v>0</v>
      </c>
      <c r="L118" s="59">
        <f t="shared" si="4"/>
        <v>0</v>
      </c>
      <c r="M118" s="59">
        <f t="shared" si="4"/>
        <v>0</v>
      </c>
      <c r="N118" s="53">
        <f t="shared" si="3"/>
        <v>3.3149053326020209E-3</v>
      </c>
    </row>
    <row r="119" spans="1:14" ht="13.5" customHeight="1" x14ac:dyDescent="0.2">
      <c r="A119" s="58" t="s">
        <v>35</v>
      </c>
      <c r="B119" s="57" t="s">
        <v>21</v>
      </c>
      <c r="C119" s="59">
        <f t="shared" ref="C119:M119" si="5">(C75/C$109)*100000</f>
        <v>2.8715009014056943</v>
      </c>
      <c r="D119" s="59">
        <f t="shared" si="5"/>
        <v>3.2994100242450397</v>
      </c>
      <c r="E119" s="59">
        <f t="shared" si="5"/>
        <v>2.7028057715640394</v>
      </c>
      <c r="F119" s="59">
        <f t="shared" si="5"/>
        <v>2.5160131474449337</v>
      </c>
      <c r="G119" s="59">
        <f t="shared" si="5"/>
        <v>2.3839030199355693</v>
      </c>
      <c r="H119" s="59">
        <f t="shared" si="5"/>
        <v>1.8308482858593176</v>
      </c>
      <c r="I119" s="59">
        <f t="shared" si="5"/>
        <v>1.4988033660982454</v>
      </c>
      <c r="J119" s="59">
        <f t="shared" si="5"/>
        <v>1.5287097920439188</v>
      </c>
      <c r="K119" s="59">
        <f t="shared" si="5"/>
        <v>1.9873096086419577</v>
      </c>
      <c r="L119" s="59">
        <f t="shared" si="5"/>
        <v>1.2792013235469695</v>
      </c>
      <c r="M119" s="59">
        <f t="shared" si="5"/>
        <v>1.9718495177662745</v>
      </c>
      <c r="N119" s="53">
        <f t="shared" si="3"/>
        <v>2.1700322507774512</v>
      </c>
    </row>
    <row r="120" spans="1:14" ht="31.5" customHeight="1" x14ac:dyDescent="0.2">
      <c r="A120" s="58" t="s">
        <v>41</v>
      </c>
      <c r="B120" s="57" t="s">
        <v>21</v>
      </c>
      <c r="C120" s="59">
        <f t="shared" ref="C120:M120" si="6">(C76/C$109)*100000</f>
        <v>3.7027248465494478</v>
      </c>
      <c r="D120" s="59">
        <f t="shared" si="6"/>
        <v>3.3743966157051544</v>
      </c>
      <c r="E120" s="59">
        <f t="shared" si="6"/>
        <v>2.9619789277414132</v>
      </c>
      <c r="F120" s="59">
        <f t="shared" si="6"/>
        <v>2.6618689820794228</v>
      </c>
      <c r="G120" s="59">
        <f t="shared" si="6"/>
        <v>3.7203335008085401</v>
      </c>
      <c r="H120" s="59">
        <f t="shared" si="6"/>
        <v>1.2923634959006949</v>
      </c>
      <c r="I120" s="59">
        <f t="shared" si="6"/>
        <v>1.3203743939436925</v>
      </c>
      <c r="J120" s="59">
        <f t="shared" si="6"/>
        <v>1.5642611825565682</v>
      </c>
      <c r="K120" s="59">
        <f t="shared" si="6"/>
        <v>1.384019191732792</v>
      </c>
      <c r="L120" s="59">
        <f t="shared" si="6"/>
        <v>1.0304677328572811</v>
      </c>
      <c r="M120" s="59">
        <f t="shared" si="6"/>
        <v>0.82459161652044211</v>
      </c>
      <c r="N120" s="53">
        <f t="shared" si="3"/>
        <v>2.1670345896723138</v>
      </c>
    </row>
    <row r="121" spans="1:14" ht="31.5" customHeight="1" x14ac:dyDescent="0.2">
      <c r="A121" s="58" t="s">
        <v>42</v>
      </c>
      <c r="B121" s="57" t="s">
        <v>21</v>
      </c>
      <c r="C121" s="59">
        <f t="shared" ref="C121:M121" si="7">(C77/C$109)*100000</f>
        <v>0.56674359896165016</v>
      </c>
      <c r="D121" s="59">
        <f t="shared" si="7"/>
        <v>0.67487932314103083</v>
      </c>
      <c r="E121" s="59">
        <f t="shared" si="7"/>
        <v>1.3699152540804036</v>
      </c>
      <c r="F121" s="59">
        <f t="shared" si="7"/>
        <v>1.5314862636621338</v>
      </c>
      <c r="G121" s="59">
        <f t="shared" si="7"/>
        <v>1.2280712526940814</v>
      </c>
      <c r="H121" s="59">
        <f t="shared" si="7"/>
        <v>0.86157566393379659</v>
      </c>
      <c r="I121" s="59">
        <f t="shared" si="7"/>
        <v>1.17763121622005</v>
      </c>
      <c r="J121" s="59">
        <f t="shared" si="7"/>
        <v>1.2087472774300754</v>
      </c>
      <c r="K121" s="59">
        <f t="shared" si="7"/>
        <v>1.064630147486763</v>
      </c>
      <c r="L121" s="59">
        <f t="shared" si="7"/>
        <v>1.5634682843351848</v>
      </c>
      <c r="M121" s="64">
        <f t="shared" si="7"/>
        <v>1.9718495177662745</v>
      </c>
      <c r="N121" s="53">
        <f t="shared" si="3"/>
        <v>1.2017270727010405</v>
      </c>
    </row>
    <row r="122" spans="1:14" ht="13.5" customHeight="1" x14ac:dyDescent="0.2">
      <c r="A122" s="60" t="s">
        <v>43</v>
      </c>
      <c r="B122" s="57" t="s">
        <v>21</v>
      </c>
      <c r="C122" s="59">
        <f t="shared" ref="C122:M122" si="8">(C78/C$109)*100000</f>
        <v>4460.9522161469404</v>
      </c>
      <c r="D122" s="59">
        <f t="shared" si="8"/>
        <v>4828.349130821045</v>
      </c>
      <c r="E122" s="59">
        <f t="shared" si="8"/>
        <v>4871.7888908758832</v>
      </c>
      <c r="F122" s="59">
        <f t="shared" si="8"/>
        <v>5144.1894317237893</v>
      </c>
      <c r="G122" s="59">
        <f t="shared" si="8"/>
        <v>5378.5908893728138</v>
      </c>
      <c r="H122" s="59">
        <f t="shared" si="8"/>
        <v>4808.8127702744905</v>
      </c>
      <c r="I122" s="59">
        <f t="shared" si="8"/>
        <v>4067.0029339075891</v>
      </c>
      <c r="J122" s="59">
        <f t="shared" si="8"/>
        <v>4155.4242800710099</v>
      </c>
      <c r="K122" s="59">
        <f t="shared" si="8"/>
        <v>3938.5637429556973</v>
      </c>
      <c r="L122" s="59">
        <f t="shared" si="8"/>
        <v>3610.0127351598435</v>
      </c>
      <c r="M122" s="59">
        <f t="shared" si="8"/>
        <v>2493.385789310747</v>
      </c>
      <c r="N122" s="62">
        <f>AVERAGE(C122:M122)</f>
        <v>4341.5520736927137</v>
      </c>
    </row>
    <row r="123" spans="1:14" ht="13.5" customHeight="1" x14ac:dyDescent="0.2">
      <c r="A123" s="58" t="s">
        <v>44</v>
      </c>
      <c r="B123" s="57" t="s">
        <v>21</v>
      </c>
      <c r="C123" s="59">
        <f t="shared" ref="C123:M123" si="9">(C79/C$109)*100000</f>
        <v>56.145399203800814</v>
      </c>
      <c r="D123" s="59">
        <f t="shared" si="9"/>
        <v>54.702718470153556</v>
      </c>
      <c r="E123" s="59">
        <f t="shared" si="9"/>
        <v>61.201889594456951</v>
      </c>
      <c r="F123" s="59">
        <f t="shared" si="9"/>
        <v>71.287039177606459</v>
      </c>
      <c r="G123" s="59">
        <f t="shared" si="9"/>
        <v>70.577977287183387</v>
      </c>
      <c r="H123" s="59">
        <f t="shared" si="9"/>
        <v>65.407952486974054</v>
      </c>
      <c r="I123" s="59">
        <f t="shared" si="9"/>
        <v>58.524702866693396</v>
      </c>
      <c r="J123" s="59">
        <f t="shared" si="9"/>
        <v>59.299719375098995</v>
      </c>
      <c r="K123" s="59">
        <f t="shared" si="9"/>
        <v>55.609181370391923</v>
      </c>
      <c r="L123" s="59">
        <f t="shared" si="9"/>
        <v>58.843260883160596</v>
      </c>
      <c r="M123" s="59">
        <f t="shared" si="9"/>
        <v>37.357585409317416</v>
      </c>
      <c r="N123" s="53">
        <f t="shared" si="3"/>
        <v>58.996129647712515</v>
      </c>
    </row>
    <row r="124" spans="1:14" ht="13.5" customHeight="1" x14ac:dyDescent="0.2">
      <c r="A124" s="58" t="s">
        <v>45</v>
      </c>
      <c r="B124" s="57" t="s">
        <v>21</v>
      </c>
      <c r="C124" s="59">
        <f t="shared" ref="C124:M124" si="10">(C80/C$109)*100000</f>
        <v>572.75108111064367</v>
      </c>
      <c r="D124" s="59">
        <f t="shared" si="10"/>
        <v>646.64687145629773</v>
      </c>
      <c r="E124" s="59">
        <f t="shared" si="10"/>
        <v>767.78196280717111</v>
      </c>
      <c r="F124" s="59">
        <f t="shared" si="10"/>
        <v>969.13909322886173</v>
      </c>
      <c r="G124" s="59">
        <f t="shared" si="10"/>
        <v>1127.0082125459037</v>
      </c>
      <c r="H124" s="59">
        <f t="shared" si="10"/>
        <v>999.32007320521222</v>
      </c>
      <c r="I124" s="59">
        <f t="shared" si="10"/>
        <v>802.18097301243949</v>
      </c>
      <c r="J124" s="59">
        <f t="shared" si="10"/>
        <v>813.98463717761786</v>
      </c>
      <c r="K124" s="59">
        <f t="shared" si="10"/>
        <v>754.25497182278878</v>
      </c>
      <c r="L124" s="59">
        <f t="shared" si="10"/>
        <v>655.23534461683653</v>
      </c>
      <c r="M124" s="59">
        <f t="shared" si="10"/>
        <v>377.5912567475346</v>
      </c>
      <c r="N124" s="63">
        <f>AVERAGE(C124:M124)</f>
        <v>771.44495252102797</v>
      </c>
    </row>
    <row r="125" spans="1:14" ht="13.5" customHeight="1" x14ac:dyDescent="0.2">
      <c r="A125" s="58" t="s">
        <v>46</v>
      </c>
      <c r="B125" s="57" t="s">
        <v>21</v>
      </c>
      <c r="C125" s="59">
        <f t="shared" ref="C125:M125" si="11">(C81/C$109)*100000</f>
        <v>297.54038945486633</v>
      </c>
      <c r="D125" s="59">
        <f t="shared" si="11"/>
        <v>356.14881613981402</v>
      </c>
      <c r="E125" s="59">
        <f t="shared" si="11"/>
        <v>332.07486253640923</v>
      </c>
      <c r="F125" s="59">
        <f t="shared" si="11"/>
        <v>346.22528746361809</v>
      </c>
      <c r="G125" s="59">
        <f t="shared" si="11"/>
        <v>342.77635847255385</v>
      </c>
      <c r="H125" s="59">
        <f t="shared" si="11"/>
        <v>299.86423003495844</v>
      </c>
      <c r="I125" s="59">
        <f t="shared" si="11"/>
        <v>255.97420345292178</v>
      </c>
      <c r="J125" s="59">
        <f t="shared" si="11"/>
        <v>256.18332003415065</v>
      </c>
      <c r="K125" s="59">
        <f t="shared" si="11"/>
        <v>257.28561897596779</v>
      </c>
      <c r="L125" s="59">
        <f t="shared" si="11"/>
        <v>254.70319686624103</v>
      </c>
      <c r="M125" s="59">
        <f t="shared" si="11"/>
        <v>213.21071058465517</v>
      </c>
      <c r="N125" s="53">
        <f t="shared" si="3"/>
        <v>291.99881763783236</v>
      </c>
    </row>
    <row r="126" spans="1:14" ht="13.5" customHeight="1" x14ac:dyDescent="0.2">
      <c r="A126" s="58" t="s">
        <v>47</v>
      </c>
      <c r="B126" s="57" t="s">
        <v>21</v>
      </c>
      <c r="C126" s="59">
        <f t="shared" ref="C126:M126" si="12">(C82/C$109)*100000</f>
        <v>217.74289072106598</v>
      </c>
      <c r="D126" s="59">
        <f t="shared" si="12"/>
        <v>232.30846034343486</v>
      </c>
      <c r="E126" s="59">
        <f t="shared" si="12"/>
        <v>250.80556570650415</v>
      </c>
      <c r="F126" s="59">
        <f t="shared" si="12"/>
        <v>273.00565847710465</v>
      </c>
      <c r="G126" s="59">
        <f t="shared" si="12"/>
        <v>262.8433678192597</v>
      </c>
      <c r="H126" s="59">
        <f t="shared" si="12"/>
        <v>255.95977016033203</v>
      </c>
      <c r="I126" s="59">
        <f t="shared" si="12"/>
        <v>220.53820958302757</v>
      </c>
      <c r="J126" s="59">
        <f t="shared" si="12"/>
        <v>223.7604518866145</v>
      </c>
      <c r="K126" s="59">
        <f t="shared" si="12"/>
        <v>215.09077746390903</v>
      </c>
      <c r="L126" s="59">
        <f t="shared" si="12"/>
        <v>200.40820735569187</v>
      </c>
      <c r="M126" s="59">
        <f t="shared" si="12"/>
        <v>141.32783270972098</v>
      </c>
      <c r="N126" s="53">
        <f t="shared" si="3"/>
        <v>226.70829020242411</v>
      </c>
    </row>
    <row r="127" spans="1:14" ht="13.5" customHeight="1" x14ac:dyDescent="0.2">
      <c r="A127" s="58" t="s">
        <v>48</v>
      </c>
      <c r="B127" s="57" t="s">
        <v>21</v>
      </c>
      <c r="C127" s="59">
        <f t="shared" ref="C127:M127" si="13">(C83/C$109)*100000</f>
        <v>589.71560617289572</v>
      </c>
      <c r="D127" s="59">
        <f t="shared" si="13"/>
        <v>617.77703374415364</v>
      </c>
      <c r="E127" s="59">
        <f t="shared" si="13"/>
        <v>659.41055878843213</v>
      </c>
      <c r="F127" s="59">
        <f t="shared" si="13"/>
        <v>687.67379634295673</v>
      </c>
      <c r="G127" s="59">
        <f t="shared" si="13"/>
        <v>715.60434289338639</v>
      </c>
      <c r="H127" s="59">
        <f t="shared" si="13"/>
        <v>688.90154128706479</v>
      </c>
      <c r="I127" s="59">
        <f t="shared" si="13"/>
        <v>610.22708476857144</v>
      </c>
      <c r="J127" s="59">
        <f t="shared" si="13"/>
        <v>578.74108615541752</v>
      </c>
      <c r="K127" s="59">
        <f t="shared" si="13"/>
        <v>540.19333683478362</v>
      </c>
      <c r="L127" s="59">
        <f t="shared" si="13"/>
        <v>521.73647315667085</v>
      </c>
      <c r="M127" s="59">
        <f t="shared" si="13"/>
        <v>372.85881790489555</v>
      </c>
      <c r="N127" s="61">
        <f t="shared" si="3"/>
        <v>598.43997073174808</v>
      </c>
    </row>
    <row r="128" spans="1:14" ht="21" customHeight="1" x14ac:dyDescent="0.2">
      <c r="A128" s="58" t="s">
        <v>49</v>
      </c>
      <c r="B128" s="57" t="s">
        <v>21</v>
      </c>
      <c r="C128" s="59">
        <f t="shared" ref="C128:M128" si="14">(C84/C$109)*100000</f>
        <v>1.3224017309105172</v>
      </c>
      <c r="D128" s="59">
        <f t="shared" si="14"/>
        <v>1.7621848993126916</v>
      </c>
      <c r="E128" s="59">
        <f t="shared" si="14"/>
        <v>1.0737173613062625</v>
      </c>
      <c r="F128" s="59">
        <f t="shared" si="14"/>
        <v>1.7867339742724893</v>
      </c>
      <c r="G128" s="59">
        <f t="shared" si="14"/>
        <v>0.97523305361000578</v>
      </c>
      <c r="H128" s="59">
        <f t="shared" si="14"/>
        <v>1.0051716079227626</v>
      </c>
      <c r="I128" s="59">
        <f t="shared" si="14"/>
        <v>0.82077327191094396</v>
      </c>
      <c r="J128" s="59">
        <f t="shared" si="14"/>
        <v>0.6399250292276869</v>
      </c>
      <c r="K128" s="59">
        <f t="shared" si="14"/>
        <v>0.53231507374338149</v>
      </c>
      <c r="L128" s="59">
        <f t="shared" si="14"/>
        <v>0.49746718137937701</v>
      </c>
      <c r="M128" s="59">
        <f t="shared" si="14"/>
        <v>0.5736289506229163</v>
      </c>
      <c r="N128" s="53">
        <f t="shared" si="3"/>
        <v>0.99905019401991235</v>
      </c>
    </row>
    <row r="129" spans="1:14" ht="21" customHeight="1" x14ac:dyDescent="0.2">
      <c r="A129" s="58" t="s">
        <v>50</v>
      </c>
      <c r="B129" s="57" t="s">
        <v>21</v>
      </c>
      <c r="C129" s="59">
        <f t="shared" ref="C129:M129" si="15">(C85/C$109)*100000</f>
        <v>1.7380137034823937</v>
      </c>
      <c r="D129" s="59">
        <f t="shared" si="15"/>
        <v>1.4997318292022908</v>
      </c>
      <c r="E129" s="59">
        <f t="shared" si="15"/>
        <v>1.7401626200480804</v>
      </c>
      <c r="F129" s="59">
        <f t="shared" si="15"/>
        <v>0.98452688378280029</v>
      </c>
      <c r="G129" s="59">
        <f t="shared" si="15"/>
        <v>0.43343691271555812</v>
      </c>
      <c r="H129" s="59">
        <f t="shared" si="15"/>
        <v>1.6872523418703516</v>
      </c>
      <c r="I129" s="59">
        <f t="shared" si="15"/>
        <v>1.2490028050818713</v>
      </c>
      <c r="J129" s="59">
        <f t="shared" si="15"/>
        <v>0.60437363871503769</v>
      </c>
      <c r="K129" s="59">
        <f t="shared" si="15"/>
        <v>0.67426576007494998</v>
      </c>
      <c r="L129" s="59">
        <f t="shared" si="15"/>
        <v>0.53300055147790393</v>
      </c>
      <c r="M129" s="59">
        <f t="shared" si="15"/>
        <v>0.39436990355325491</v>
      </c>
      <c r="N129" s="53">
        <f t="shared" si="3"/>
        <v>1.0489215409094994</v>
      </c>
    </row>
    <row r="130" spans="1:14" ht="13.5" customHeight="1" x14ac:dyDescent="0.2">
      <c r="A130" s="58" t="s">
        <v>51</v>
      </c>
      <c r="B130" s="57" t="s">
        <v>21</v>
      </c>
      <c r="C130" s="59">
        <f t="shared" ref="C130:M130" si="16">(C86/C$109)*100000</f>
        <v>79.26853804143613</v>
      </c>
      <c r="D130" s="59">
        <f t="shared" si="16"/>
        <v>80.348132749512729</v>
      </c>
      <c r="E130" s="59">
        <f t="shared" si="16"/>
        <v>55.129832792587059</v>
      </c>
      <c r="F130" s="59">
        <f t="shared" si="16"/>
        <v>51.377717749998723</v>
      </c>
      <c r="G130" s="59">
        <f t="shared" si="16"/>
        <v>47.641940655985096</v>
      </c>
      <c r="H130" s="59">
        <f t="shared" si="16"/>
        <v>44.155752776607073</v>
      </c>
      <c r="I130" s="59">
        <f t="shared" si="16"/>
        <v>41.181406773270844</v>
      </c>
      <c r="J130" s="59">
        <f t="shared" si="16"/>
        <v>34.022680720605351</v>
      </c>
      <c r="K130" s="59">
        <f t="shared" si="16"/>
        <v>25.764049569179665</v>
      </c>
      <c r="L130" s="59">
        <f t="shared" si="16"/>
        <v>23.736291225815989</v>
      </c>
      <c r="M130" s="59">
        <f t="shared" si="16"/>
        <v>17.173016709273554</v>
      </c>
      <c r="N130" s="53">
        <f t="shared" si="3"/>
        <v>45.436305433115656</v>
      </c>
    </row>
    <row r="131" spans="1:14" ht="13.5" customHeight="1" x14ac:dyDescent="0.2">
      <c r="A131" s="58" t="s">
        <v>52</v>
      </c>
      <c r="B131" s="57" t="s">
        <v>21</v>
      </c>
      <c r="C131" s="59">
        <f t="shared" ref="C131:M131" si="17">(C87/C$109)*100000</f>
        <v>364.00052215976916</v>
      </c>
      <c r="D131" s="59">
        <f t="shared" si="17"/>
        <v>377.93242095897727</v>
      </c>
      <c r="E131" s="59">
        <f t="shared" si="17"/>
        <v>325.78065731495872</v>
      </c>
      <c r="F131" s="59">
        <f t="shared" si="17"/>
        <v>266.95264133977332</v>
      </c>
      <c r="G131" s="59">
        <f t="shared" si="17"/>
        <v>266.16638415007901</v>
      </c>
      <c r="H131" s="59">
        <f t="shared" si="17"/>
        <v>247.05682163301614</v>
      </c>
      <c r="I131" s="59">
        <f t="shared" si="17"/>
        <v>208.83326900968885</v>
      </c>
      <c r="J131" s="59">
        <f t="shared" si="17"/>
        <v>185.11609039936477</v>
      </c>
      <c r="K131" s="59">
        <f t="shared" si="17"/>
        <v>169.95045921047029</v>
      </c>
      <c r="L131" s="59">
        <f t="shared" si="17"/>
        <v>168.71244122780587</v>
      </c>
      <c r="M131" s="59">
        <f t="shared" si="17"/>
        <v>118.23926744714861</v>
      </c>
      <c r="N131" s="53">
        <f t="shared" si="3"/>
        <v>245.34008862282289</v>
      </c>
    </row>
    <row r="132" spans="1:14" ht="13.5" customHeight="1" x14ac:dyDescent="0.2">
      <c r="A132" s="58" t="s">
        <v>53</v>
      </c>
      <c r="B132" s="57" t="s">
        <v>21</v>
      </c>
      <c r="C132" s="59">
        <f t="shared" ref="C132:M132" si="18">(C88/C$109)*100000</f>
        <v>630.59671111132934</v>
      </c>
      <c r="D132" s="59">
        <f t="shared" si="18"/>
        <v>648.78398931291099</v>
      </c>
      <c r="E132" s="59">
        <f t="shared" si="18"/>
        <v>610.834104373473</v>
      </c>
      <c r="F132" s="59">
        <f t="shared" si="18"/>
        <v>579.52169496148315</v>
      </c>
      <c r="G132" s="59">
        <f t="shared" si="18"/>
        <v>535.80026360188242</v>
      </c>
      <c r="H132" s="59">
        <f t="shared" si="18"/>
        <v>499.17540029164337</v>
      </c>
      <c r="I132" s="59">
        <f t="shared" si="18"/>
        <v>467.69802181151437</v>
      </c>
      <c r="J132" s="59">
        <f t="shared" si="18"/>
        <v>503.33658687808838</v>
      </c>
      <c r="K132" s="59">
        <f t="shared" si="18"/>
        <v>513.11624341703691</v>
      </c>
      <c r="L132" s="59">
        <f t="shared" si="18"/>
        <v>451.27380025129202</v>
      </c>
      <c r="M132" s="59">
        <f t="shared" si="18"/>
        <v>375.97792532390764</v>
      </c>
      <c r="N132" s="61">
        <f t="shared" si="3"/>
        <v>528.73770375768743</v>
      </c>
    </row>
    <row r="133" spans="1:14" ht="13.5" customHeight="1" x14ac:dyDescent="0.2">
      <c r="A133" s="60" t="s">
        <v>54</v>
      </c>
      <c r="B133" s="57" t="s">
        <v>21</v>
      </c>
      <c r="C133" s="59">
        <f t="shared" ref="C133:M133" si="19">(C89/C$109)*100000</f>
        <v>132.31573890424659</v>
      </c>
      <c r="D133" s="59">
        <f t="shared" si="19"/>
        <v>135.72573054280733</v>
      </c>
      <c r="E133" s="59">
        <f t="shared" si="19"/>
        <v>128.25368757120319</v>
      </c>
      <c r="F133" s="59">
        <f t="shared" si="19"/>
        <v>124.77966652980528</v>
      </c>
      <c r="G133" s="59">
        <f t="shared" si="19"/>
        <v>128.94748153287856</v>
      </c>
      <c r="H133" s="59">
        <f t="shared" si="19"/>
        <v>109.99449309554802</v>
      </c>
      <c r="I133" s="59">
        <f t="shared" si="19"/>
        <v>100.38413973415153</v>
      </c>
      <c r="J133" s="59">
        <f t="shared" si="19"/>
        <v>92.43361533288811</v>
      </c>
      <c r="K133" s="59">
        <f t="shared" si="19"/>
        <v>96.561954377049418</v>
      </c>
      <c r="L133" s="59">
        <f t="shared" si="19"/>
        <v>79.061748469222408</v>
      </c>
      <c r="M133" s="59">
        <f t="shared" si="19"/>
        <v>66.505106462844353</v>
      </c>
      <c r="N133" s="53">
        <f t="shared" si="3"/>
        <v>108.63303295933135</v>
      </c>
    </row>
    <row r="134" spans="1:14" ht="13.5" customHeight="1" x14ac:dyDescent="0.2">
      <c r="A134" s="58" t="s">
        <v>55</v>
      </c>
      <c r="B134" s="57" t="s">
        <v>21</v>
      </c>
      <c r="C134" s="59">
        <f t="shared" ref="C134:M134" si="20">(C90/C$109)*100000</f>
        <v>5.1384752972522953</v>
      </c>
      <c r="D134" s="59">
        <f t="shared" si="20"/>
        <v>6.4863401612999079</v>
      </c>
      <c r="E134" s="59">
        <f t="shared" si="20"/>
        <v>6.5533783776278769</v>
      </c>
      <c r="F134" s="59">
        <f t="shared" si="20"/>
        <v>6.3811927652588905</v>
      </c>
      <c r="G134" s="59">
        <f t="shared" si="20"/>
        <v>6.3570747198281863</v>
      </c>
      <c r="H134" s="59">
        <f t="shared" si="20"/>
        <v>7.646484017412444</v>
      </c>
      <c r="I134" s="59">
        <f t="shared" si="20"/>
        <v>5.6740413145147865</v>
      </c>
      <c r="J134" s="59">
        <f t="shared" si="20"/>
        <v>4.2661668615179131</v>
      </c>
      <c r="K134" s="59">
        <f t="shared" si="20"/>
        <v>4.9327863500220017</v>
      </c>
      <c r="L134" s="59">
        <f t="shared" si="20"/>
        <v>4.0508041912320696</v>
      </c>
      <c r="M134" s="59">
        <f t="shared" si="20"/>
        <v>4.804142461466923</v>
      </c>
      <c r="N134" s="53">
        <f t="shared" si="3"/>
        <v>5.6628078652212075</v>
      </c>
    </row>
    <row r="135" spans="1:14" ht="13.5" customHeight="1" x14ac:dyDescent="0.2">
      <c r="A135" s="58" t="s">
        <v>56</v>
      </c>
      <c r="B135" s="57" t="s">
        <v>21</v>
      </c>
      <c r="C135" s="59">
        <f t="shared" ref="C135:M135" si="21">(C91/C$109)*100000</f>
        <v>4.9873436708625221</v>
      </c>
      <c r="D135" s="59">
        <f t="shared" si="21"/>
        <v>4.4242088961467578</v>
      </c>
      <c r="E135" s="59">
        <f t="shared" si="21"/>
        <v>2.5547068251769689</v>
      </c>
      <c r="F135" s="59">
        <f t="shared" si="21"/>
        <v>2.5160131474449337</v>
      </c>
      <c r="G135" s="59">
        <f t="shared" si="21"/>
        <v>1.6615081654096393</v>
      </c>
      <c r="H135" s="59">
        <f t="shared" si="21"/>
        <v>2.0103432158455252</v>
      </c>
      <c r="I135" s="59">
        <f t="shared" si="21"/>
        <v>1.17763121622005</v>
      </c>
      <c r="J135" s="59">
        <f t="shared" si="21"/>
        <v>1.0309903248668291</v>
      </c>
      <c r="K135" s="59">
        <f t="shared" si="21"/>
        <v>0.49682740216048943</v>
      </c>
      <c r="L135" s="59">
        <f t="shared" si="21"/>
        <v>0.31980033088674237</v>
      </c>
      <c r="M135" s="59">
        <f t="shared" si="21"/>
        <v>0.25096266589752586</v>
      </c>
      <c r="N135" s="53">
        <f t="shared" si="3"/>
        <v>1.9482123509925438</v>
      </c>
    </row>
    <row r="136" spans="1:14" ht="13.5" customHeight="1" x14ac:dyDescent="0.2">
      <c r="A136" s="58" t="s">
        <v>57</v>
      </c>
      <c r="B136" s="57" t="s">
        <v>21</v>
      </c>
      <c r="C136" s="59">
        <f t="shared" ref="C136:M136" si="22">(C92/C$109)*100000</f>
        <v>1.1712701045207436</v>
      </c>
      <c r="D136" s="59">
        <f t="shared" si="22"/>
        <v>0.93733239325143181</v>
      </c>
      <c r="E136" s="59">
        <f t="shared" si="22"/>
        <v>0.88859367832242397</v>
      </c>
      <c r="F136" s="59">
        <f t="shared" si="22"/>
        <v>0.7657431318310669</v>
      </c>
      <c r="G136" s="59">
        <f t="shared" si="22"/>
        <v>0.72239485452593022</v>
      </c>
      <c r="H136" s="59">
        <f t="shared" si="22"/>
        <v>1.0051716079227626</v>
      </c>
      <c r="I136" s="59">
        <f t="shared" si="22"/>
        <v>0.53528691646365911</v>
      </c>
      <c r="J136" s="59">
        <f t="shared" si="22"/>
        <v>0.56882224820238836</v>
      </c>
      <c r="K136" s="59">
        <f t="shared" si="22"/>
        <v>0.39036438741181312</v>
      </c>
      <c r="L136" s="59">
        <f t="shared" si="22"/>
        <v>0.17766685049263464</v>
      </c>
      <c r="M136" s="59">
        <f t="shared" si="22"/>
        <v>0.28681447531145815</v>
      </c>
      <c r="N136" s="53">
        <f t="shared" si="3"/>
        <v>0.67722369529602833</v>
      </c>
    </row>
    <row r="137" spans="1:14" ht="13.5" customHeight="1" x14ac:dyDescent="0.2">
      <c r="A137" s="58" t="s">
        <v>58</v>
      </c>
      <c r="B137" s="57" t="s">
        <v>21</v>
      </c>
      <c r="C137" s="59">
        <f t="shared" ref="C137:M137" si="23">(C93/C$109)*100000</f>
        <v>26.674732057794998</v>
      </c>
      <c r="D137" s="59">
        <f t="shared" si="23"/>
        <v>29.432237148094952</v>
      </c>
      <c r="E137" s="59">
        <f t="shared" si="23"/>
        <v>31.841273473220191</v>
      </c>
      <c r="F137" s="59">
        <f t="shared" si="23"/>
        <v>25.743554812987295</v>
      </c>
      <c r="G137" s="59">
        <f t="shared" si="23"/>
        <v>28.606836239226837</v>
      </c>
      <c r="H137" s="59">
        <f t="shared" si="23"/>
        <v>22.652260164259399</v>
      </c>
      <c r="I137" s="59">
        <f t="shared" si="23"/>
        <v>18.842099459520799</v>
      </c>
      <c r="J137" s="59">
        <f t="shared" si="23"/>
        <v>17.526835522736093</v>
      </c>
      <c r="K137" s="59">
        <f t="shared" si="23"/>
        <v>15.650063168055418</v>
      </c>
      <c r="L137" s="59">
        <f t="shared" si="23"/>
        <v>15.741282953647429</v>
      </c>
      <c r="M137" s="59">
        <f t="shared" si="23"/>
        <v>11.329171774802596</v>
      </c>
      <c r="N137" s="53">
        <f t="shared" si="3"/>
        <v>22.185486070395093</v>
      </c>
    </row>
    <row r="138" spans="1:14" ht="13.5" customHeight="1" x14ac:dyDescent="0.2">
      <c r="A138" s="58" t="s">
        <v>59</v>
      </c>
      <c r="B138" s="57" t="s">
        <v>21</v>
      </c>
      <c r="C138" s="59">
        <f t="shared" ref="C138:M138" si="24">(C94/C$109)*100000</f>
        <v>64.19315830905623</v>
      </c>
      <c r="D138" s="59">
        <f t="shared" si="24"/>
        <v>63.401163079526839</v>
      </c>
      <c r="E138" s="59">
        <f t="shared" si="24"/>
        <v>59.017430135247658</v>
      </c>
      <c r="F138" s="59">
        <f t="shared" si="24"/>
        <v>63.848391611247528</v>
      </c>
      <c r="G138" s="59">
        <f t="shared" si="24"/>
        <v>66.388087130932988</v>
      </c>
      <c r="H138" s="59">
        <f t="shared" si="24"/>
        <v>53.740782037870559</v>
      </c>
      <c r="I138" s="59">
        <f t="shared" si="24"/>
        <v>54.81338024587869</v>
      </c>
      <c r="J138" s="59">
        <f t="shared" si="24"/>
        <v>52.829366301796824</v>
      </c>
      <c r="K138" s="59">
        <f t="shared" si="24"/>
        <v>58.448195097023302</v>
      </c>
      <c r="L138" s="59">
        <f t="shared" si="24"/>
        <v>41.964910086360305</v>
      </c>
      <c r="M138" s="59">
        <f t="shared" si="24"/>
        <v>37.716103503456743</v>
      </c>
      <c r="N138" s="53">
        <f t="shared" si="3"/>
        <v>56.032815230763418</v>
      </c>
    </row>
    <row r="139" spans="1:14" ht="13.5" customHeight="1" x14ac:dyDescent="0.2">
      <c r="A139" s="58" t="s">
        <v>60</v>
      </c>
      <c r="B139" s="57" t="s">
        <v>21</v>
      </c>
      <c r="C139" s="59">
        <f t="shared" ref="C139:M139" si="25">(C95/C$109)*100000</f>
        <v>9.4457266493608358</v>
      </c>
      <c r="D139" s="59">
        <f t="shared" si="25"/>
        <v>11.997854633618326</v>
      </c>
      <c r="E139" s="59">
        <f t="shared" si="25"/>
        <v>11.181470452223836</v>
      </c>
      <c r="F139" s="59">
        <f t="shared" si="25"/>
        <v>11.376755101490136</v>
      </c>
      <c r="G139" s="59">
        <f t="shared" si="25"/>
        <v>12.894748153287853</v>
      </c>
      <c r="H139" s="59">
        <f t="shared" si="25"/>
        <v>17.554604152651105</v>
      </c>
      <c r="I139" s="59">
        <f t="shared" si="25"/>
        <v>19.306014787122638</v>
      </c>
      <c r="J139" s="59">
        <f t="shared" si="25"/>
        <v>13.829490909420567</v>
      </c>
      <c r="K139" s="59">
        <f t="shared" si="25"/>
        <v>17.034082359788208</v>
      </c>
      <c r="L139" s="59">
        <f t="shared" si="25"/>
        <v>17.660084938967884</v>
      </c>
      <c r="M139" s="64">
        <f t="shared" si="25"/>
        <v>16.922054043376029</v>
      </c>
      <c r="N139" s="53">
        <f t="shared" si="3"/>
        <v>14.472989652846127</v>
      </c>
    </row>
    <row r="140" spans="1:14" ht="13.5" customHeight="1" x14ac:dyDescent="0.2">
      <c r="A140" s="58" t="s">
        <v>61</v>
      </c>
      <c r="B140" s="57" t="s">
        <v>21</v>
      </c>
      <c r="C140" s="59">
        <f t="shared" ref="C140:M140" si="26">(C96/C$109)*100000</f>
        <v>176.44617381006043</v>
      </c>
      <c r="D140" s="59">
        <f t="shared" si="26"/>
        <v>228.67161065761931</v>
      </c>
      <c r="E140" s="59">
        <f t="shared" si="26"/>
        <v>264.02339667155024</v>
      </c>
      <c r="F140" s="59">
        <f t="shared" si="26"/>
        <v>273.0785863944219</v>
      </c>
      <c r="G140" s="59">
        <f t="shared" si="26"/>
        <v>260.71230299840818</v>
      </c>
      <c r="H140" s="59">
        <f t="shared" si="26"/>
        <v>296.238432449237</v>
      </c>
      <c r="I140" s="59">
        <f t="shared" si="26"/>
        <v>286.69967245793578</v>
      </c>
      <c r="J140" s="59">
        <f t="shared" si="26"/>
        <v>326.64617603022151</v>
      </c>
      <c r="K140" s="59">
        <f t="shared" si="26"/>
        <v>397.42643405680866</v>
      </c>
      <c r="L140" s="59">
        <f t="shared" si="26"/>
        <v>421.39023599843085</v>
      </c>
      <c r="M140" s="64">
        <f t="shared" si="26"/>
        <v>446.3550272034567</v>
      </c>
      <c r="N140" s="53">
        <f t="shared" si="3"/>
        <v>307.06254988437735</v>
      </c>
    </row>
    <row r="141" spans="1:14" ht="21" customHeight="1" x14ac:dyDescent="0.2">
      <c r="A141" s="58" t="s">
        <v>63</v>
      </c>
      <c r="B141" s="57" t="s">
        <v>21</v>
      </c>
      <c r="C141" s="59">
        <f t="shared" ref="C141:M141" si="27">(C97/C$109)*100000</f>
        <v>46.624106741245086</v>
      </c>
      <c r="D141" s="59">
        <f t="shared" si="27"/>
        <v>40.980172232952597</v>
      </c>
      <c r="E141" s="59">
        <f t="shared" si="27"/>
        <v>42.208199720315143</v>
      </c>
      <c r="F141" s="59">
        <f t="shared" si="27"/>
        <v>27.858464415187385</v>
      </c>
      <c r="G141" s="59">
        <f t="shared" si="27"/>
        <v>30.015506205552398</v>
      </c>
      <c r="H141" s="59">
        <f t="shared" si="27"/>
        <v>51.479145920044338</v>
      </c>
      <c r="I141" s="59">
        <f t="shared" si="27"/>
        <v>27.692176478386628</v>
      </c>
      <c r="J141" s="59">
        <f t="shared" si="27"/>
        <v>17.917900818375234</v>
      </c>
      <c r="K141" s="59">
        <f t="shared" si="27"/>
        <v>29.206353712720201</v>
      </c>
      <c r="L141" s="59">
        <f t="shared" si="27"/>
        <v>24.660158848377691</v>
      </c>
      <c r="M141" s="59">
        <f t="shared" si="27"/>
        <v>7.6005835957536405</v>
      </c>
      <c r="N141" s="53">
        <f t="shared" si="3"/>
        <v>31.476615335355486</v>
      </c>
    </row>
    <row r="142" spans="1:14" ht="21" customHeight="1" x14ac:dyDescent="0.2">
      <c r="A142" s="58" t="s">
        <v>64</v>
      </c>
      <c r="B142" s="57" t="s">
        <v>21</v>
      </c>
      <c r="C142" s="59">
        <f t="shared" ref="C142:M142" si="28">(C98/C$109)*100000</f>
        <v>11.108174539648344</v>
      </c>
      <c r="D142" s="59">
        <f t="shared" si="28"/>
        <v>7.9485786947721415</v>
      </c>
      <c r="E142" s="59">
        <f t="shared" si="28"/>
        <v>5.8869331188860592</v>
      </c>
      <c r="F142" s="59">
        <f t="shared" si="28"/>
        <v>1.9325898089069782</v>
      </c>
      <c r="G142" s="59">
        <f t="shared" si="28"/>
        <v>2.0949450781251975</v>
      </c>
      <c r="H142" s="59">
        <f t="shared" si="28"/>
        <v>4.5232722356524322</v>
      </c>
      <c r="I142" s="59">
        <f t="shared" si="28"/>
        <v>3.5328936486601501</v>
      </c>
      <c r="J142" s="59">
        <f t="shared" si="28"/>
        <v>1.6709153540945159</v>
      </c>
      <c r="K142" s="59">
        <f t="shared" si="28"/>
        <v>1.1001178190696552</v>
      </c>
      <c r="L142" s="59">
        <f t="shared" si="28"/>
        <v>3.6244037500497464</v>
      </c>
      <c r="M142" s="59">
        <f t="shared" si="28"/>
        <v>1.4699241859712229</v>
      </c>
      <c r="N142" s="53">
        <f t="shared" si="3"/>
        <v>4.0811589303487672</v>
      </c>
    </row>
    <row r="143" spans="1:14" ht="13.5" customHeight="1" x14ac:dyDescent="0.2">
      <c r="A143" s="58" t="s">
        <v>65</v>
      </c>
      <c r="B143" s="57" t="s">
        <v>21</v>
      </c>
      <c r="C143" s="59">
        <f t="shared" ref="C143:M143" si="29">(C99/C$109)*100000</f>
        <v>52.556023077043697</v>
      </c>
      <c r="D143" s="59">
        <f t="shared" si="29"/>
        <v>53.390453119601553</v>
      </c>
      <c r="E143" s="59">
        <f t="shared" si="29"/>
        <v>54.574461743635545</v>
      </c>
      <c r="F143" s="59">
        <f t="shared" si="29"/>
        <v>52.398708592440144</v>
      </c>
      <c r="G143" s="59">
        <f t="shared" si="29"/>
        <v>58.658462187505528</v>
      </c>
      <c r="H143" s="59">
        <f t="shared" si="29"/>
        <v>61.351367069285757</v>
      </c>
      <c r="I143" s="59">
        <f t="shared" si="29"/>
        <v>43.857841355589137</v>
      </c>
      <c r="J143" s="59">
        <f t="shared" si="29"/>
        <v>38.35995036314857</v>
      </c>
      <c r="K143" s="59">
        <f t="shared" si="29"/>
        <v>45.814584013513702</v>
      </c>
      <c r="L143" s="59">
        <f t="shared" si="29"/>
        <v>43.954778811877816</v>
      </c>
      <c r="M143" s="59">
        <f t="shared" si="29"/>
        <v>26.888857060449197</v>
      </c>
      <c r="N143" s="53">
        <f t="shared" si="3"/>
        <v>48.345953399462786</v>
      </c>
    </row>
    <row r="144" spans="1:14" ht="31.5" customHeight="1" x14ac:dyDescent="0.2">
      <c r="A144" s="58" t="s">
        <v>66</v>
      </c>
      <c r="B144" s="57" t="s">
        <v>21</v>
      </c>
      <c r="C144" s="59">
        <f t="shared" ref="C144:M144" si="30">(C100/C$109)*100000</f>
        <v>2.7581521816133638</v>
      </c>
      <c r="D144" s="59">
        <f t="shared" si="30"/>
        <v>2.5120508139138371</v>
      </c>
      <c r="E144" s="59">
        <f t="shared" si="30"/>
        <v>2.8509047179511104</v>
      </c>
      <c r="F144" s="59">
        <f t="shared" si="30"/>
        <v>3.2088283619587563</v>
      </c>
      <c r="G144" s="59">
        <f t="shared" si="30"/>
        <v>3.3230163308192786</v>
      </c>
      <c r="H144" s="59">
        <f t="shared" si="30"/>
        <v>2.943716851773805</v>
      </c>
      <c r="I144" s="59">
        <f t="shared" si="30"/>
        <v>2.2838908435782788</v>
      </c>
      <c r="J144" s="59">
        <f t="shared" si="30"/>
        <v>2.4530459453728</v>
      </c>
      <c r="K144" s="59">
        <f t="shared" si="30"/>
        <v>3.8681562025352396</v>
      </c>
      <c r="L144" s="59">
        <f t="shared" si="30"/>
        <v>2.3452024265027775</v>
      </c>
      <c r="M144" s="59">
        <f t="shared" si="30"/>
        <v>2.0435531365941388</v>
      </c>
      <c r="N144" s="53">
        <f t="shared" si="3"/>
        <v>2.780956164783035</v>
      </c>
    </row>
    <row r="145" spans="1:16" ht="13.5" customHeight="1" x14ac:dyDescent="0.2">
      <c r="A145" s="58" t="s">
        <v>67</v>
      </c>
      <c r="B145" s="57" t="s">
        <v>21</v>
      </c>
      <c r="C145" s="59">
        <f t="shared" ref="C145:M145" si="31">(C101/C$109)*100000</f>
        <v>0.71787522535142356</v>
      </c>
      <c r="D145" s="59">
        <f t="shared" si="31"/>
        <v>0.41242625303062996</v>
      </c>
      <c r="E145" s="59">
        <f t="shared" si="31"/>
        <v>0.55537104895151501</v>
      </c>
      <c r="F145" s="59">
        <f t="shared" si="31"/>
        <v>0.7657431318310669</v>
      </c>
      <c r="G145" s="59">
        <f t="shared" si="31"/>
        <v>0.61403562634704068</v>
      </c>
      <c r="H145" s="59">
        <f t="shared" si="31"/>
        <v>0.64618174795034744</v>
      </c>
      <c r="I145" s="59">
        <f t="shared" si="31"/>
        <v>0.49960112203274848</v>
      </c>
      <c r="J145" s="59">
        <f t="shared" si="31"/>
        <v>0.53327085768973914</v>
      </c>
      <c r="K145" s="59">
        <f t="shared" si="31"/>
        <v>0.31938904424602893</v>
      </c>
      <c r="L145" s="59">
        <f t="shared" si="31"/>
        <v>0.49746718137937701</v>
      </c>
      <c r="M145" s="59">
        <f t="shared" si="31"/>
        <v>0.5736289506229163</v>
      </c>
      <c r="N145" s="53">
        <f t="shared" si="3"/>
        <v>0.55772638085753035</v>
      </c>
    </row>
    <row r="146" spans="1:16" ht="13.5" customHeight="1" x14ac:dyDescent="0.2">
      <c r="A146" s="58" t="s">
        <v>74</v>
      </c>
      <c r="B146" s="57" t="s">
        <v>21</v>
      </c>
      <c r="C146" s="59">
        <f t="shared" ref="C146:M146" si="32">(C102/C$109)*100000</f>
        <v>1.5113162638977338</v>
      </c>
      <c r="D146" s="59">
        <f t="shared" si="32"/>
        <v>1.8746647865028636</v>
      </c>
      <c r="E146" s="59">
        <f t="shared" si="32"/>
        <v>1.11074209790303</v>
      </c>
      <c r="F146" s="59">
        <f t="shared" si="32"/>
        <v>1.2033106357345336</v>
      </c>
      <c r="G146" s="59">
        <f t="shared" si="32"/>
        <v>1.0835922817888954</v>
      </c>
      <c r="H146" s="59">
        <f t="shared" si="32"/>
        <v>1.0051716079227626</v>
      </c>
      <c r="I146" s="59">
        <f t="shared" si="32"/>
        <v>1.1062596273582288</v>
      </c>
      <c r="J146" s="59">
        <f t="shared" si="32"/>
        <v>0.95988754384153041</v>
      </c>
      <c r="K146" s="59">
        <f t="shared" si="32"/>
        <v>0.60329041690916574</v>
      </c>
      <c r="L146" s="59">
        <f t="shared" si="32"/>
        <v>0.63960066177348474</v>
      </c>
      <c r="M146" s="59">
        <f t="shared" si="32"/>
        <v>0.68118437886471306</v>
      </c>
      <c r="N146" s="53">
        <f t="shared" si="3"/>
        <v>1.0708200274997222</v>
      </c>
    </row>
    <row r="147" spans="1:16" ht="13.5" customHeight="1" x14ac:dyDescent="0.2">
      <c r="A147" s="58" t="s">
        <v>75</v>
      </c>
      <c r="B147" s="57" t="s">
        <v>21</v>
      </c>
      <c r="C147" s="59">
        <f t="shared" ref="C147:M147" si="33">(C103/C$109)*100000</f>
        <v>0</v>
      </c>
      <c r="D147" s="59">
        <f t="shared" si="33"/>
        <v>0</v>
      </c>
      <c r="E147" s="59">
        <f t="shared" si="33"/>
        <v>3.7024736596767673E-2</v>
      </c>
      <c r="F147" s="59">
        <f t="shared" si="33"/>
        <v>0.10939187597586669</v>
      </c>
      <c r="G147" s="59">
        <f t="shared" si="33"/>
        <v>3.6119742726296512E-2</v>
      </c>
      <c r="H147" s="59">
        <f t="shared" si="33"/>
        <v>3.5898985997241527E-2</v>
      </c>
      <c r="I147" s="59">
        <f t="shared" si="33"/>
        <v>0</v>
      </c>
      <c r="J147" s="59">
        <f t="shared" si="33"/>
        <v>3.5551390512649272E-2</v>
      </c>
      <c r="K147" s="59">
        <f t="shared" si="33"/>
        <v>0.28390137266313681</v>
      </c>
      <c r="L147" s="59">
        <f t="shared" si="33"/>
        <v>0.10660011029558079</v>
      </c>
      <c r="M147" s="59">
        <f t="shared" si="33"/>
        <v>0</v>
      </c>
      <c r="N147" s="53">
        <f t="shared" si="3"/>
        <v>5.8589837706139944E-2</v>
      </c>
    </row>
    <row r="148" spans="1:16" ht="13.5" customHeight="1" x14ac:dyDescent="0.2">
      <c r="A148" s="58" t="s">
        <v>76</v>
      </c>
      <c r="B148" s="57" t="s">
        <v>21</v>
      </c>
      <c r="C148" s="59">
        <f t="shared" ref="C148:M148" si="34">(C104/C$109)*100000</f>
        <v>0.34004615937699012</v>
      </c>
      <c r="D148" s="59">
        <f t="shared" si="34"/>
        <v>0.33743966157051541</v>
      </c>
      <c r="E148" s="59">
        <f t="shared" si="34"/>
        <v>7.4049473193535345E-2</v>
      </c>
      <c r="F148" s="59">
        <f t="shared" si="34"/>
        <v>7.2927917317244462E-2</v>
      </c>
      <c r="G148" s="59">
        <f t="shared" si="34"/>
        <v>3.6119742726296512E-2</v>
      </c>
      <c r="H148" s="59">
        <f t="shared" si="34"/>
        <v>0</v>
      </c>
      <c r="I148" s="59">
        <f t="shared" si="34"/>
        <v>0</v>
      </c>
      <c r="J148" s="59">
        <f t="shared" si="34"/>
        <v>0</v>
      </c>
      <c r="K148" s="59">
        <f t="shared" si="34"/>
        <v>0</v>
      </c>
      <c r="L148" s="59">
        <f t="shared" si="34"/>
        <v>0</v>
      </c>
      <c r="M148" s="59">
        <f t="shared" si="34"/>
        <v>3.5851809413932269E-2</v>
      </c>
      <c r="N148" s="53">
        <f t="shared" si="3"/>
        <v>8.1494069418046738E-2</v>
      </c>
    </row>
    <row r="149" spans="1:16" ht="21" customHeight="1" x14ac:dyDescent="0.2">
      <c r="A149" s="58" t="s">
        <v>82</v>
      </c>
      <c r="B149" s="57"/>
      <c r="C149" s="59">
        <f t="shared" ref="C149:M149" si="35">(C105/C$109)*100000</f>
        <v>4901.9165190457024</v>
      </c>
      <c r="D149" s="59">
        <f t="shared" si="35"/>
        <v>5319.5862914762556</v>
      </c>
      <c r="E149" s="59">
        <f t="shared" si="35"/>
        <v>5389.8019806012599</v>
      </c>
      <c r="F149" s="59">
        <f t="shared" si="35"/>
        <v>5647.756700799363</v>
      </c>
      <c r="G149" s="59">
        <f t="shared" si="35"/>
        <v>5884.4117665118702</v>
      </c>
      <c r="H149" s="59">
        <f t="shared" si="35"/>
        <v>5358.7134377802367</v>
      </c>
      <c r="I149" s="59">
        <f t="shared" si="35"/>
        <v>4556.3622329386662</v>
      </c>
      <c r="J149" s="59">
        <f t="shared" si="35"/>
        <v>4654.6369056496314</v>
      </c>
      <c r="K149" s="59">
        <f t="shared" si="35"/>
        <v>4535.2179652788618</v>
      </c>
      <c r="L149" s="59">
        <f t="shared" si="35"/>
        <v>4207.8972204376578</v>
      </c>
      <c r="M149" s="59">
        <f t="shared" si="35"/>
        <v>3067.2298507901473</v>
      </c>
      <c r="N149" s="53">
        <f t="shared" si="3"/>
        <v>4865.7755337554227</v>
      </c>
    </row>
    <row r="150" spans="1:16" ht="13.5" customHeight="1" x14ac:dyDescent="0.2">
      <c r="A150" s="58" t="s">
        <v>77</v>
      </c>
      <c r="B150" s="57" t="s">
        <v>21</v>
      </c>
      <c r="C150" s="59">
        <f t="shared" ref="C150:M150" si="36">(C106/C$109)*100000</f>
        <v>2002.1917864117177</v>
      </c>
      <c r="D150" s="59">
        <f t="shared" si="36"/>
        <v>2104.3862094409246</v>
      </c>
      <c r="E150" s="59">
        <f t="shared" si="36"/>
        <v>2174.8700524307296</v>
      </c>
      <c r="F150" s="59">
        <f t="shared" si="36"/>
        <v>2152.5039435771291</v>
      </c>
      <c r="G150" s="59">
        <f t="shared" si="36"/>
        <v>1944.542469412899</v>
      </c>
      <c r="H150" s="59">
        <f t="shared" si="36"/>
        <v>1868.829413044399</v>
      </c>
      <c r="I150" s="59">
        <f t="shared" si="36"/>
        <v>1759.666523388202</v>
      </c>
      <c r="J150" s="59">
        <f t="shared" si="36"/>
        <v>1749.4128243464454</v>
      </c>
      <c r="K150" s="59">
        <f t="shared" si="36"/>
        <v>1672.4274986869561</v>
      </c>
      <c r="L150" s="59">
        <f t="shared" si="36"/>
        <v>1862.9435275255696</v>
      </c>
      <c r="M150" s="59">
        <f t="shared" si="36"/>
        <v>1773.9475298013683</v>
      </c>
      <c r="N150" s="53">
        <f t="shared" si="3"/>
        <v>1915.0656161878492</v>
      </c>
    </row>
    <row r="151" spans="1:16" ht="13.5" customHeight="1" x14ac:dyDescent="0.2">
      <c r="A151" s="58" t="s">
        <v>78</v>
      </c>
      <c r="B151" s="57" t="s">
        <v>21</v>
      </c>
      <c r="C151" s="59">
        <f t="shared" ref="C151:M151" si="37">(C107/C$109)*100000</f>
        <v>6904.1083054574192</v>
      </c>
      <c r="D151" s="59">
        <f t="shared" si="37"/>
        <v>7423.9725009171798</v>
      </c>
      <c r="E151" s="59">
        <f t="shared" si="37"/>
        <v>7564.6720330319886</v>
      </c>
      <c r="F151" s="59">
        <f t="shared" si="37"/>
        <v>7800.2606443764917</v>
      </c>
      <c r="G151" s="59">
        <f t="shared" si="37"/>
        <v>7828.954235924768</v>
      </c>
      <c r="H151" s="59">
        <f t="shared" si="37"/>
        <v>7227.542850824635</v>
      </c>
      <c r="I151" s="59">
        <f t="shared" si="37"/>
        <v>6316.0287563268676</v>
      </c>
      <c r="J151" s="59">
        <f t="shared" si="37"/>
        <v>6404.0497299960771</v>
      </c>
      <c r="K151" s="59">
        <f t="shared" si="37"/>
        <v>6207.6454639658186</v>
      </c>
      <c r="L151" s="59">
        <f t="shared" si="37"/>
        <v>6070.8407479632269</v>
      </c>
      <c r="M151" s="59">
        <f t="shared" si="37"/>
        <v>4841.1773805915154</v>
      </c>
      <c r="N151" s="61">
        <f t="shared" si="3"/>
        <v>6780.8411499432705</v>
      </c>
    </row>
    <row r="153" spans="1:16" ht="13" customHeight="1" x14ac:dyDescent="0.15">
      <c r="A153" s="78" t="s">
        <v>2</v>
      </c>
      <c r="B153" s="79"/>
      <c r="C153" s="80" t="s">
        <v>85</v>
      </c>
      <c r="D153" s="81"/>
      <c r="E153" s="81"/>
      <c r="F153" s="81"/>
      <c r="G153" s="81"/>
      <c r="H153" s="81"/>
      <c r="I153" s="81"/>
      <c r="J153" s="81"/>
      <c r="K153" s="81"/>
      <c r="L153" s="81"/>
      <c r="M153" s="82"/>
    </row>
    <row r="154" spans="1:16" ht="13" customHeight="1" x14ac:dyDescent="0.15">
      <c r="A154" s="78" t="s">
        <v>4</v>
      </c>
      <c r="B154" s="79"/>
      <c r="C154" s="80" t="s">
        <v>5</v>
      </c>
      <c r="D154" s="81"/>
      <c r="E154" s="81"/>
      <c r="F154" s="81"/>
      <c r="G154" s="81"/>
      <c r="H154" s="81"/>
      <c r="I154" s="81"/>
      <c r="J154" s="81"/>
      <c r="K154" s="81"/>
      <c r="L154" s="81"/>
      <c r="M154" s="82"/>
    </row>
    <row r="155" spans="1:16" ht="13" customHeight="1" x14ac:dyDescent="0.15">
      <c r="A155" s="78" t="s">
        <v>6</v>
      </c>
      <c r="B155" s="79"/>
      <c r="C155" s="80" t="s">
        <v>7</v>
      </c>
      <c r="D155" s="81"/>
      <c r="E155" s="81"/>
      <c r="F155" s="81"/>
      <c r="G155" s="81"/>
      <c r="H155" s="81"/>
      <c r="I155" s="81"/>
      <c r="J155" s="81"/>
      <c r="K155" s="81"/>
      <c r="L155" s="81"/>
      <c r="M155" s="82"/>
    </row>
    <row r="156" spans="1:16" ht="52.5" customHeight="1" x14ac:dyDescent="0.15">
      <c r="A156" s="88" t="s">
        <v>8</v>
      </c>
      <c r="B156" s="89"/>
      <c r="C156" s="3" t="s">
        <v>9</v>
      </c>
      <c r="D156" s="3" t="s">
        <v>10</v>
      </c>
      <c r="E156" s="3" t="s">
        <v>11</v>
      </c>
      <c r="F156" s="3" t="s">
        <v>12</v>
      </c>
      <c r="G156" s="3" t="s">
        <v>13</v>
      </c>
      <c r="H156" s="3" t="s">
        <v>14</v>
      </c>
      <c r="I156" s="3" t="s">
        <v>15</v>
      </c>
      <c r="J156" s="3" t="s">
        <v>16</v>
      </c>
      <c r="K156" s="3" t="s">
        <v>17</v>
      </c>
      <c r="L156" s="3" t="s">
        <v>18</v>
      </c>
      <c r="M156" s="3" t="s">
        <v>19</v>
      </c>
      <c r="N156" s="10" t="s">
        <v>86</v>
      </c>
      <c r="O156" s="10" t="s">
        <v>87</v>
      </c>
      <c r="P156" s="11"/>
    </row>
    <row r="157" spans="1:16" ht="13.5" customHeight="1" x14ac:dyDescent="0.2">
      <c r="A157" s="4" t="s">
        <v>20</v>
      </c>
      <c r="B157" s="5" t="s">
        <v>21</v>
      </c>
      <c r="C157" s="5" t="s">
        <v>21</v>
      </c>
      <c r="D157" s="5" t="s">
        <v>21</v>
      </c>
      <c r="E157" s="5" t="s">
        <v>21</v>
      </c>
      <c r="F157" s="5" t="s">
        <v>21</v>
      </c>
      <c r="G157" s="5" t="s">
        <v>21</v>
      </c>
      <c r="H157" s="5" t="s">
        <v>21</v>
      </c>
      <c r="I157" s="5" t="s">
        <v>21</v>
      </c>
      <c r="J157" s="5" t="s">
        <v>21</v>
      </c>
      <c r="K157" s="5" t="s">
        <v>21</v>
      </c>
      <c r="L157" s="5" t="s">
        <v>21</v>
      </c>
      <c r="M157" s="5" t="s">
        <v>21</v>
      </c>
    </row>
    <row r="158" spans="1:16" ht="21" customHeight="1" x14ac:dyDescent="0.2">
      <c r="A158" s="6" t="s">
        <v>24</v>
      </c>
      <c r="B158" s="5" t="s">
        <v>21</v>
      </c>
      <c r="C158" s="38"/>
      <c r="D158" s="12">
        <f t="shared" ref="D158:M158" si="38">ABS(D117-C117)</f>
        <v>3.7493295730057268E-2</v>
      </c>
      <c r="E158" s="12">
        <f t="shared" si="38"/>
        <v>0.18465512385054872</v>
      </c>
      <c r="F158" s="12">
        <f t="shared" si="38"/>
        <v>0.18568446092198376</v>
      </c>
      <c r="G158" s="12">
        <f t="shared" si="38"/>
        <v>3.5775526793970794E-2</v>
      </c>
      <c r="H158" s="12">
        <f t="shared" si="38"/>
        <v>7.1356458536373082E-2</v>
      </c>
      <c r="I158" s="12">
        <f t="shared" si="38"/>
        <v>0.14359594398896611</v>
      </c>
      <c r="J158" s="12">
        <f t="shared" si="38"/>
        <v>7.1102781025298545E-2</v>
      </c>
      <c r="K158" s="12">
        <f t="shared" si="38"/>
        <v>7.1102781025298545E-2</v>
      </c>
      <c r="L158" s="12">
        <f t="shared" si="38"/>
        <v>7.1066740197053849E-2</v>
      </c>
      <c r="M158" s="12">
        <f t="shared" si="38"/>
        <v>7.1066740197053849E-2</v>
      </c>
      <c r="N158" s="12">
        <f t="shared" ref="N158:N192" si="39">(SUM(D158:M158)/10)</f>
        <v>9.4289985226660461E-2</v>
      </c>
      <c r="O158" s="65">
        <f>N158/N117</f>
        <v>1.5856489688955684</v>
      </c>
    </row>
    <row r="159" spans="1:16" ht="21" customHeight="1" x14ac:dyDescent="0.2">
      <c r="A159" s="6" t="s">
        <v>25</v>
      </c>
      <c r="B159" s="5" t="s">
        <v>21</v>
      </c>
      <c r="D159" s="12">
        <f t="shared" ref="D159:M159" si="40">ABS(D118-C118)</f>
        <v>0</v>
      </c>
      <c r="E159" s="12">
        <f t="shared" si="40"/>
        <v>0</v>
      </c>
      <c r="F159" s="12">
        <f t="shared" si="40"/>
        <v>3.6463958658622231E-2</v>
      </c>
      <c r="G159" s="12">
        <f t="shared" si="40"/>
        <v>3.6463958658622231E-2</v>
      </c>
      <c r="H159" s="12">
        <f t="shared" si="40"/>
        <v>0</v>
      </c>
      <c r="I159" s="12">
        <f t="shared" si="40"/>
        <v>0</v>
      </c>
      <c r="J159" s="12">
        <f t="shared" si="40"/>
        <v>0</v>
      </c>
      <c r="K159" s="12">
        <f t="shared" si="40"/>
        <v>0</v>
      </c>
      <c r="L159" s="12">
        <f t="shared" si="40"/>
        <v>0</v>
      </c>
      <c r="M159" s="12">
        <f t="shared" si="40"/>
        <v>0</v>
      </c>
      <c r="N159" s="12">
        <f t="shared" si="39"/>
        <v>7.2927917317244465E-3</v>
      </c>
      <c r="O159" s="65">
        <f t="shared" ref="O158:O192" si="41">N159/N118</f>
        <v>2.2000000000000002</v>
      </c>
    </row>
    <row r="160" spans="1:16" ht="13.5" customHeight="1" x14ac:dyDescent="0.2">
      <c r="A160" s="6" t="s">
        <v>35</v>
      </c>
      <c r="B160" s="5" t="s">
        <v>21</v>
      </c>
      <c r="D160" s="12">
        <f t="shared" ref="D160:M160" si="42">ABS(D119-C119)</f>
        <v>0.42790912283934546</v>
      </c>
      <c r="E160" s="12">
        <f t="shared" si="42"/>
        <v>0.59660425268100026</v>
      </c>
      <c r="F160" s="12">
        <f t="shared" si="42"/>
        <v>0.1867926241191058</v>
      </c>
      <c r="G160" s="12">
        <f t="shared" si="42"/>
        <v>0.13211012750936435</v>
      </c>
      <c r="H160" s="12">
        <f t="shared" si="42"/>
        <v>0.55305473407625172</v>
      </c>
      <c r="I160" s="12">
        <f t="shared" si="42"/>
        <v>0.3320449197610722</v>
      </c>
      <c r="J160" s="12">
        <f t="shared" si="42"/>
        <v>2.9906425945673387E-2</v>
      </c>
      <c r="K160" s="12">
        <f t="shared" si="42"/>
        <v>0.45859981659803895</v>
      </c>
      <c r="L160" s="12">
        <f t="shared" si="42"/>
        <v>0.70810828509498824</v>
      </c>
      <c r="M160" s="12">
        <f t="shared" si="42"/>
        <v>0.69264819421930501</v>
      </c>
      <c r="N160" s="12">
        <f t="shared" si="39"/>
        <v>0.41177785028441455</v>
      </c>
      <c r="O160" s="12">
        <f t="shared" si="41"/>
        <v>0.18975655782852446</v>
      </c>
    </row>
    <row r="161" spans="1:15" ht="31.5" customHeight="1" x14ac:dyDescent="0.2">
      <c r="A161" s="6" t="s">
        <v>41</v>
      </c>
      <c r="B161" s="5" t="s">
        <v>21</v>
      </c>
      <c r="D161" s="12">
        <f t="shared" ref="D161:M161" si="43">ABS(D120-C120)</f>
        <v>0.32832823084429341</v>
      </c>
      <c r="E161" s="12">
        <f t="shared" si="43"/>
        <v>0.41241768796374112</v>
      </c>
      <c r="F161" s="12">
        <f t="shared" si="43"/>
        <v>0.30010994566199045</v>
      </c>
      <c r="G161" s="12">
        <f t="shared" si="43"/>
        <v>1.0584645187291173</v>
      </c>
      <c r="H161" s="12">
        <f t="shared" si="43"/>
        <v>2.427970004907845</v>
      </c>
      <c r="I161" s="12">
        <f t="shared" si="43"/>
        <v>2.8010898042997612E-2</v>
      </c>
      <c r="J161" s="12">
        <f t="shared" si="43"/>
        <v>0.24388678861287572</v>
      </c>
      <c r="K161" s="12">
        <f t="shared" si="43"/>
        <v>0.18024199082377623</v>
      </c>
      <c r="L161" s="12">
        <f t="shared" si="43"/>
        <v>0.35355145887551087</v>
      </c>
      <c r="M161" s="12">
        <f t="shared" si="43"/>
        <v>0.205876116336839</v>
      </c>
      <c r="N161" s="12">
        <f t="shared" si="39"/>
        <v>0.55388576407989853</v>
      </c>
      <c r="O161" s="12">
        <f t="shared" si="41"/>
        <v>0.25559618047612886</v>
      </c>
    </row>
    <row r="162" spans="1:15" ht="31.5" customHeight="1" x14ac:dyDescent="0.2">
      <c r="A162" s="6" t="s">
        <v>42</v>
      </c>
      <c r="B162" s="5" t="s">
        <v>21</v>
      </c>
      <c r="D162" s="12">
        <f t="shared" ref="D162:M162" si="44">ABS(D121-C121)</f>
        <v>0.10813572417938067</v>
      </c>
      <c r="E162" s="12">
        <f t="shared" si="44"/>
        <v>0.69503593093937277</v>
      </c>
      <c r="F162" s="12">
        <f t="shared" si="44"/>
        <v>0.16157100958173021</v>
      </c>
      <c r="G162" s="12">
        <f t="shared" si="44"/>
        <v>0.30341501096805246</v>
      </c>
      <c r="H162" s="12">
        <f t="shared" si="44"/>
        <v>0.36649558876028476</v>
      </c>
      <c r="I162" s="12">
        <f t="shared" si="44"/>
        <v>0.31605555228625337</v>
      </c>
      <c r="J162" s="12">
        <f t="shared" si="44"/>
        <v>3.1116061210025414E-2</v>
      </c>
      <c r="K162" s="12">
        <f t="shared" si="44"/>
        <v>0.14411712994331238</v>
      </c>
      <c r="L162" s="12">
        <f t="shared" si="44"/>
        <v>0.49883813684842182</v>
      </c>
      <c r="M162" s="12">
        <f t="shared" si="44"/>
        <v>0.40838123343108967</v>
      </c>
      <c r="N162" s="12">
        <f t="shared" si="39"/>
        <v>0.30331613781479233</v>
      </c>
      <c r="O162" s="12">
        <f t="shared" si="41"/>
        <v>0.2524001869518086</v>
      </c>
    </row>
    <row r="163" spans="1:15" ht="13.5" customHeight="1" x14ac:dyDescent="0.2">
      <c r="A163" s="7" t="s">
        <v>43</v>
      </c>
      <c r="B163" s="5" t="s">
        <v>21</v>
      </c>
      <c r="D163" s="12">
        <f>ABS(D122-C122)</f>
        <v>367.39691467410466</v>
      </c>
      <c r="E163" s="12">
        <f t="shared" ref="E163:M163" si="45">ABS(E122-D122)</f>
        <v>43.439760054838189</v>
      </c>
      <c r="F163" s="12">
        <f t="shared" si="45"/>
        <v>272.40054084790609</v>
      </c>
      <c r="G163" s="12">
        <f t="shared" si="45"/>
        <v>234.40145764902445</v>
      </c>
      <c r="H163" s="12">
        <f t="shared" si="45"/>
        <v>569.77811909832326</v>
      </c>
      <c r="I163" s="12">
        <f t="shared" si="45"/>
        <v>741.80983636690144</v>
      </c>
      <c r="J163" s="12">
        <f t="shared" si="45"/>
        <v>88.421346163420822</v>
      </c>
      <c r="K163" s="12">
        <f t="shared" si="45"/>
        <v>216.86053711531258</v>
      </c>
      <c r="L163" s="12">
        <f t="shared" si="45"/>
        <v>328.55100779585382</v>
      </c>
      <c r="M163" s="12">
        <f t="shared" si="45"/>
        <v>1116.6269458490965</v>
      </c>
      <c r="N163" s="12">
        <f t="shared" si="39"/>
        <v>397.96864656147818</v>
      </c>
      <c r="O163" s="67">
        <f t="shared" si="41"/>
        <v>9.1665063508724734E-2</v>
      </c>
    </row>
    <row r="164" spans="1:15" ht="13.5" customHeight="1" x14ac:dyDescent="0.2">
      <c r="A164" s="6" t="s">
        <v>44</v>
      </c>
      <c r="B164" s="5" t="s">
        <v>21</v>
      </c>
      <c r="D164" s="12">
        <f t="shared" ref="D164:M164" si="46">ABS(D123-C123)</f>
        <v>1.4426807336472578</v>
      </c>
      <c r="E164" s="12">
        <f t="shared" si="46"/>
        <v>6.4991711243033947</v>
      </c>
      <c r="F164" s="12">
        <f t="shared" si="46"/>
        <v>10.085149583149509</v>
      </c>
      <c r="G164" s="12">
        <f t="shared" si="46"/>
        <v>0.70906189042307233</v>
      </c>
      <c r="H164" s="12">
        <f t="shared" si="46"/>
        <v>5.1700248002093332</v>
      </c>
      <c r="I164" s="12">
        <f t="shared" si="46"/>
        <v>6.8832496202806581</v>
      </c>
      <c r="J164" s="12">
        <f t="shared" si="46"/>
        <v>0.77501650840559932</v>
      </c>
      <c r="K164" s="12">
        <f t="shared" si="46"/>
        <v>3.6905380047070722</v>
      </c>
      <c r="L164" s="12">
        <f t="shared" si="46"/>
        <v>3.2340795127686732</v>
      </c>
      <c r="M164" s="12">
        <f t="shared" si="46"/>
        <v>21.48567547384318</v>
      </c>
      <c r="N164" s="12">
        <f t="shared" si="39"/>
        <v>5.9974647251737752</v>
      </c>
      <c r="O164" s="12">
        <f t="shared" si="41"/>
        <v>0.10165861321728785</v>
      </c>
    </row>
    <row r="165" spans="1:15" ht="13.5" customHeight="1" x14ac:dyDescent="0.2">
      <c r="A165" s="6" t="s">
        <v>45</v>
      </c>
      <c r="B165" s="5" t="s">
        <v>21</v>
      </c>
      <c r="D165" s="12">
        <f t="shared" ref="D165:M165" si="47">ABS(D124-C124)</f>
        <v>73.895790345654063</v>
      </c>
      <c r="E165" s="12">
        <f t="shared" si="47"/>
        <v>121.13509135087338</v>
      </c>
      <c r="F165" s="12">
        <f t="shared" si="47"/>
        <v>201.35713042169061</v>
      </c>
      <c r="G165" s="12">
        <f t="shared" si="47"/>
        <v>157.86911931704196</v>
      </c>
      <c r="H165" s="12">
        <f t="shared" si="47"/>
        <v>127.68813934069146</v>
      </c>
      <c r="I165" s="12">
        <f t="shared" si="47"/>
        <v>197.13910019277273</v>
      </c>
      <c r="J165" s="12">
        <f t="shared" si="47"/>
        <v>11.803664165178361</v>
      </c>
      <c r="K165" s="12">
        <f t="shared" si="47"/>
        <v>59.729665354829081</v>
      </c>
      <c r="L165" s="12">
        <f t="shared" si="47"/>
        <v>99.019627205952247</v>
      </c>
      <c r="M165" s="12">
        <f t="shared" si="47"/>
        <v>277.64408786930193</v>
      </c>
      <c r="N165" s="12">
        <f t="shared" si="39"/>
        <v>132.72814155639858</v>
      </c>
      <c r="O165" s="12">
        <f t="shared" si="41"/>
        <v>0.17205134484664439</v>
      </c>
    </row>
    <row r="166" spans="1:15" ht="13.5" customHeight="1" x14ac:dyDescent="0.2">
      <c r="A166" s="6" t="s">
        <v>46</v>
      </c>
      <c r="B166" s="5" t="s">
        <v>21</v>
      </c>
      <c r="D166" s="12">
        <f t="shared" ref="D166:M166" si="48">ABS(D125-C125)</f>
        <v>58.608426684947688</v>
      </c>
      <c r="E166" s="12">
        <f t="shared" si="48"/>
        <v>24.073953603404789</v>
      </c>
      <c r="F166" s="12">
        <f t="shared" si="48"/>
        <v>14.15042492720886</v>
      </c>
      <c r="G166" s="12">
        <f t="shared" si="48"/>
        <v>3.4489289910642356</v>
      </c>
      <c r="H166" s="12">
        <f t="shared" si="48"/>
        <v>42.912128437595413</v>
      </c>
      <c r="I166" s="12">
        <f t="shared" si="48"/>
        <v>43.890026582036654</v>
      </c>
      <c r="J166" s="12">
        <f t="shared" si="48"/>
        <v>0.20911658122886934</v>
      </c>
      <c r="K166" s="12">
        <f t="shared" si="48"/>
        <v>1.1022989418171392</v>
      </c>
      <c r="L166" s="12">
        <f t="shared" si="48"/>
        <v>2.5824221097267639</v>
      </c>
      <c r="M166" s="12">
        <f t="shared" si="48"/>
        <v>41.492486281585855</v>
      </c>
      <c r="N166" s="12">
        <f t="shared" si="39"/>
        <v>23.247021314061627</v>
      </c>
      <c r="O166" s="66">
        <f t="shared" si="41"/>
        <v>7.9613409061453894E-2</v>
      </c>
    </row>
    <row r="167" spans="1:15" ht="13.5" customHeight="1" x14ac:dyDescent="0.2">
      <c r="A167" s="6" t="s">
        <v>47</v>
      </c>
      <c r="B167" s="5" t="s">
        <v>21</v>
      </c>
      <c r="D167" s="12">
        <f t="shared" ref="D167:M167" si="49">ABS(D126-C126)</f>
        <v>14.565569622368884</v>
      </c>
      <c r="E167" s="12">
        <f t="shared" si="49"/>
        <v>18.497105363069295</v>
      </c>
      <c r="F167" s="12">
        <f t="shared" si="49"/>
        <v>22.200092770600492</v>
      </c>
      <c r="G167" s="12">
        <f t="shared" si="49"/>
        <v>10.162290657844949</v>
      </c>
      <c r="H167" s="12">
        <f t="shared" si="49"/>
        <v>6.8835976589276697</v>
      </c>
      <c r="I167" s="12">
        <f t="shared" si="49"/>
        <v>35.421560577304462</v>
      </c>
      <c r="J167" s="12">
        <f t="shared" si="49"/>
        <v>3.2222423035869383</v>
      </c>
      <c r="K167" s="12">
        <f t="shared" si="49"/>
        <v>8.6696744227054694</v>
      </c>
      <c r="L167" s="12">
        <f t="shared" si="49"/>
        <v>14.682570108217163</v>
      </c>
      <c r="M167" s="12">
        <f t="shared" si="49"/>
        <v>59.080374645970892</v>
      </c>
      <c r="N167" s="12">
        <f t="shared" si="39"/>
        <v>19.338507813059621</v>
      </c>
      <c r="O167" s="12">
        <f t="shared" si="41"/>
        <v>8.5301282082770713E-2</v>
      </c>
    </row>
    <row r="168" spans="1:15" ht="13.5" customHeight="1" x14ac:dyDescent="0.2">
      <c r="A168" s="6" t="s">
        <v>48</v>
      </c>
      <c r="B168" s="5" t="s">
        <v>21</v>
      </c>
      <c r="D168" s="12">
        <f t="shared" ref="D168:M168" si="50">ABS(D127-C127)</f>
        <v>28.061427571257923</v>
      </c>
      <c r="E168" s="12">
        <f t="shared" si="50"/>
        <v>41.633525044278485</v>
      </c>
      <c r="F168" s="12">
        <f t="shared" si="50"/>
        <v>28.263237554524608</v>
      </c>
      <c r="G168" s="12">
        <f t="shared" si="50"/>
        <v>27.930546550429654</v>
      </c>
      <c r="H168" s="12">
        <f t="shared" si="50"/>
        <v>26.7028016063216</v>
      </c>
      <c r="I168" s="12">
        <f t="shared" si="50"/>
        <v>78.674456518493344</v>
      </c>
      <c r="J168" s="12">
        <f t="shared" si="50"/>
        <v>31.485998613153924</v>
      </c>
      <c r="K168" s="12">
        <f t="shared" si="50"/>
        <v>38.547749320633898</v>
      </c>
      <c r="L168" s="12">
        <f t="shared" si="50"/>
        <v>18.456863678112768</v>
      </c>
      <c r="M168" s="12">
        <f t="shared" si="50"/>
        <v>148.87765525177531</v>
      </c>
      <c r="N168" s="12">
        <f t="shared" si="39"/>
        <v>46.863426170898151</v>
      </c>
      <c r="O168" s="66">
        <f t="shared" si="41"/>
        <v>7.8309318332456065E-2</v>
      </c>
    </row>
    <row r="169" spans="1:15" ht="21" customHeight="1" x14ac:dyDescent="0.2">
      <c r="A169" s="6" t="s">
        <v>49</v>
      </c>
      <c r="B169" s="5" t="s">
        <v>21</v>
      </c>
      <c r="D169" s="12">
        <f t="shared" ref="D169:M169" si="51">ABS(D128-C128)</f>
        <v>0.43978316840217446</v>
      </c>
      <c r="E169" s="12">
        <f t="shared" si="51"/>
        <v>0.68846753800642913</v>
      </c>
      <c r="F169" s="12">
        <f t="shared" si="51"/>
        <v>0.71301661296622676</v>
      </c>
      <c r="G169" s="12">
        <f t="shared" si="51"/>
        <v>0.81150092066248347</v>
      </c>
      <c r="H169" s="12">
        <f t="shared" si="51"/>
        <v>2.9938554312756827E-2</v>
      </c>
      <c r="I169" s="12">
        <f t="shared" si="51"/>
        <v>0.18439833601181865</v>
      </c>
      <c r="J169" s="12">
        <f t="shared" si="51"/>
        <v>0.18084824268325705</v>
      </c>
      <c r="K169" s="12">
        <f t="shared" si="51"/>
        <v>0.10760995548430541</v>
      </c>
      <c r="L169" s="12">
        <f t="shared" si="51"/>
        <v>3.4847892364004485E-2</v>
      </c>
      <c r="M169" s="12">
        <f t="shared" si="51"/>
        <v>7.616176924353929E-2</v>
      </c>
      <c r="N169" s="12">
        <f t="shared" si="39"/>
        <v>0.32665729901369961</v>
      </c>
      <c r="O169" s="12">
        <f t="shared" si="41"/>
        <v>0.32696785503771086</v>
      </c>
    </row>
    <row r="170" spans="1:15" ht="21" customHeight="1" x14ac:dyDescent="0.2">
      <c r="A170" s="6" t="s">
        <v>50</v>
      </c>
      <c r="B170" s="5" t="s">
        <v>21</v>
      </c>
      <c r="D170" s="12">
        <f t="shared" ref="D170:M170" si="52">ABS(D129-C129)</f>
        <v>0.23828187428010295</v>
      </c>
      <c r="E170" s="12">
        <f t="shared" si="52"/>
        <v>0.24043079084578967</v>
      </c>
      <c r="F170" s="12">
        <f t="shared" si="52"/>
        <v>0.75563573626528013</v>
      </c>
      <c r="G170" s="12">
        <f t="shared" si="52"/>
        <v>0.55108997106724211</v>
      </c>
      <c r="H170" s="12">
        <f t="shared" si="52"/>
        <v>1.2538154291547934</v>
      </c>
      <c r="I170" s="12">
        <f t="shared" si="52"/>
        <v>0.43824953678848022</v>
      </c>
      <c r="J170" s="12">
        <f t="shared" si="52"/>
        <v>0.64462916636683365</v>
      </c>
      <c r="K170" s="12">
        <f t="shared" si="52"/>
        <v>6.9892121359912296E-2</v>
      </c>
      <c r="L170" s="12">
        <f t="shared" si="52"/>
        <v>0.14126520859704605</v>
      </c>
      <c r="M170" s="12">
        <f t="shared" si="52"/>
        <v>0.13863064792464902</v>
      </c>
      <c r="N170" s="12">
        <f t="shared" si="39"/>
        <v>0.44719204826501296</v>
      </c>
      <c r="O170" s="12">
        <f t="shared" si="41"/>
        <v>0.42633507924459391</v>
      </c>
    </row>
    <row r="171" spans="1:15" ht="13.5" customHeight="1" x14ac:dyDescent="0.2">
      <c r="A171" s="6" t="s">
        <v>51</v>
      </c>
      <c r="B171" s="5" t="s">
        <v>21</v>
      </c>
      <c r="D171" s="12">
        <f t="shared" ref="D171:M171" si="53">ABS(D130-C130)</f>
        <v>1.0795947080765984</v>
      </c>
      <c r="E171" s="12">
        <f t="shared" si="53"/>
        <v>25.218299956925669</v>
      </c>
      <c r="F171" s="12">
        <f t="shared" si="53"/>
        <v>3.7521150425883363</v>
      </c>
      <c r="G171" s="12">
        <f t="shared" si="53"/>
        <v>3.7357770940136277</v>
      </c>
      <c r="H171" s="12">
        <f t="shared" si="53"/>
        <v>3.4861878793780221</v>
      </c>
      <c r="I171" s="12">
        <f t="shared" si="53"/>
        <v>2.9743460033362297</v>
      </c>
      <c r="J171" s="12">
        <f t="shared" si="53"/>
        <v>7.158726052665493</v>
      </c>
      <c r="K171" s="12">
        <f t="shared" si="53"/>
        <v>8.2586311514256856</v>
      </c>
      <c r="L171" s="12">
        <f t="shared" si="53"/>
        <v>2.0277583433636757</v>
      </c>
      <c r="M171" s="12">
        <f t="shared" si="53"/>
        <v>6.5632745165424353</v>
      </c>
      <c r="N171" s="12">
        <f t="shared" si="39"/>
        <v>6.4254710748315773</v>
      </c>
      <c r="O171" s="12">
        <f t="shared" si="41"/>
        <v>0.141417111571498</v>
      </c>
    </row>
    <row r="172" spans="1:15" ht="13.5" customHeight="1" x14ac:dyDescent="0.2">
      <c r="A172" s="6" t="s">
        <v>52</v>
      </c>
      <c r="B172" s="5" t="s">
        <v>21</v>
      </c>
      <c r="D172" s="12">
        <f t="shared" ref="D172:M172" si="54">ABS(D131-C131)</f>
        <v>13.931898799208113</v>
      </c>
      <c r="E172" s="12">
        <f t="shared" si="54"/>
        <v>52.151763644018558</v>
      </c>
      <c r="F172" s="12">
        <f t="shared" si="54"/>
        <v>58.828015975185394</v>
      </c>
      <c r="G172" s="12">
        <f t="shared" si="54"/>
        <v>0.78625718969431091</v>
      </c>
      <c r="H172" s="12">
        <f t="shared" si="54"/>
        <v>19.109562517062869</v>
      </c>
      <c r="I172" s="12">
        <f t="shared" si="54"/>
        <v>38.223552623327294</v>
      </c>
      <c r="J172" s="12">
        <f t="shared" si="54"/>
        <v>23.717178610324083</v>
      </c>
      <c r="K172" s="12">
        <f t="shared" si="54"/>
        <v>15.16563118889448</v>
      </c>
      <c r="L172" s="12">
        <f t="shared" si="54"/>
        <v>1.2380179826644166</v>
      </c>
      <c r="M172" s="12">
        <f t="shared" si="54"/>
        <v>50.473173780657262</v>
      </c>
      <c r="N172" s="12">
        <f t="shared" si="39"/>
        <v>27.362505231103675</v>
      </c>
      <c r="O172" s="12">
        <f t="shared" si="41"/>
        <v>0.11152887970612017</v>
      </c>
    </row>
    <row r="173" spans="1:15" ht="13.5" customHeight="1" x14ac:dyDescent="0.2">
      <c r="A173" s="6" t="s">
        <v>53</v>
      </c>
      <c r="B173" s="5" t="s">
        <v>21</v>
      </c>
      <c r="D173" s="12">
        <f t="shared" ref="D173:M173" si="55">ABS(D132-C132)</f>
        <v>18.187278201581648</v>
      </c>
      <c r="E173" s="12">
        <f t="shared" si="55"/>
        <v>37.949884939437993</v>
      </c>
      <c r="F173" s="12">
        <f t="shared" si="55"/>
        <v>31.312409411989847</v>
      </c>
      <c r="G173" s="12">
        <f t="shared" si="55"/>
        <v>43.721431359600729</v>
      </c>
      <c r="H173" s="12">
        <f t="shared" si="55"/>
        <v>36.62486331023905</v>
      </c>
      <c r="I173" s="12">
        <f t="shared" si="55"/>
        <v>31.477378480129005</v>
      </c>
      <c r="J173" s="12">
        <f t="shared" si="55"/>
        <v>35.638565066574017</v>
      </c>
      <c r="K173" s="12">
        <f t="shared" si="55"/>
        <v>9.7796565389485295</v>
      </c>
      <c r="L173" s="12">
        <f t="shared" si="55"/>
        <v>61.842443165744896</v>
      </c>
      <c r="M173" s="12">
        <f t="shared" si="55"/>
        <v>75.295874927384375</v>
      </c>
      <c r="N173" s="12">
        <f t="shared" si="39"/>
        <v>38.182978540163006</v>
      </c>
      <c r="O173" s="66">
        <f t="shared" si="41"/>
        <v>7.2215350387915017E-2</v>
      </c>
    </row>
    <row r="174" spans="1:15" ht="13.5" customHeight="1" x14ac:dyDescent="0.2">
      <c r="A174" s="7" t="s">
        <v>54</v>
      </c>
      <c r="B174" s="5" t="s">
        <v>21</v>
      </c>
      <c r="D174" s="12">
        <f t="shared" ref="D174:M174" si="56">ABS(D133-C133)</f>
        <v>3.4099916385607401</v>
      </c>
      <c r="E174" s="12">
        <f t="shared" si="56"/>
        <v>7.4720429716041394</v>
      </c>
      <c r="F174" s="12">
        <f t="shared" si="56"/>
        <v>3.4740210413979042</v>
      </c>
      <c r="G174" s="12">
        <f t="shared" si="56"/>
        <v>4.1678150030732724</v>
      </c>
      <c r="H174" s="12">
        <f t="shared" si="56"/>
        <v>18.952988437330532</v>
      </c>
      <c r="I174" s="12">
        <f t="shared" si="56"/>
        <v>9.6103533613964913</v>
      </c>
      <c r="J174" s="12">
        <f t="shared" si="56"/>
        <v>7.9505244012634222</v>
      </c>
      <c r="K174" s="12">
        <f t="shared" si="56"/>
        <v>4.1283390441613079</v>
      </c>
      <c r="L174" s="12">
        <f t="shared" si="56"/>
        <v>17.500205907827009</v>
      </c>
      <c r="M174" s="12">
        <f t="shared" si="56"/>
        <v>12.556642006378055</v>
      </c>
      <c r="N174" s="12">
        <f t="shared" si="39"/>
        <v>8.9222923812992878</v>
      </c>
      <c r="O174" s="67">
        <f t="shared" si="41"/>
        <v>8.2132406122173748E-2</v>
      </c>
    </row>
    <row r="175" spans="1:15" ht="13.5" customHeight="1" x14ac:dyDescent="0.2">
      <c r="A175" s="6" t="s">
        <v>55</v>
      </c>
      <c r="B175" s="5" t="s">
        <v>21</v>
      </c>
      <c r="D175" s="12">
        <f t="shared" ref="D175:M175" si="57">ABS(D134-C134)</f>
        <v>1.3478648640476125</v>
      </c>
      <c r="E175" s="12">
        <f t="shared" si="57"/>
        <v>6.7038216327969025E-2</v>
      </c>
      <c r="F175" s="12">
        <f t="shared" si="57"/>
        <v>0.17218561236898644</v>
      </c>
      <c r="G175" s="12">
        <f t="shared" si="57"/>
        <v>2.4118045430704171E-2</v>
      </c>
      <c r="H175" s="12">
        <f t="shared" si="57"/>
        <v>1.2894092975842577</v>
      </c>
      <c r="I175" s="12">
        <f t="shared" si="57"/>
        <v>1.9724427028976574</v>
      </c>
      <c r="J175" s="12">
        <f t="shared" si="57"/>
        <v>1.4078744529968734</v>
      </c>
      <c r="K175" s="12">
        <f t="shared" si="57"/>
        <v>0.66661948850408859</v>
      </c>
      <c r="L175" s="12">
        <f t="shared" si="57"/>
        <v>0.88198215878993214</v>
      </c>
      <c r="M175" s="12">
        <f t="shared" si="57"/>
        <v>0.75333827023485345</v>
      </c>
      <c r="N175" s="12">
        <f t="shared" si="39"/>
        <v>0.85828731091829336</v>
      </c>
      <c r="O175" s="12">
        <f t="shared" si="41"/>
        <v>0.15156567754833508</v>
      </c>
    </row>
    <row r="176" spans="1:15" ht="13.5" customHeight="1" x14ac:dyDescent="0.2">
      <c r="A176" s="6" t="s">
        <v>56</v>
      </c>
      <c r="B176" s="5" t="s">
        <v>21</v>
      </c>
      <c r="D176" s="12">
        <f t="shared" ref="D176:M176" si="58">ABS(D135-C135)</f>
        <v>0.56313477471576423</v>
      </c>
      <c r="E176" s="12">
        <f t="shared" si="58"/>
        <v>1.8695020709697889</v>
      </c>
      <c r="F176" s="12">
        <f t="shared" si="58"/>
        <v>3.8693677732035248E-2</v>
      </c>
      <c r="G176" s="12">
        <f t="shared" si="58"/>
        <v>0.85450498203529435</v>
      </c>
      <c r="H176" s="12">
        <f t="shared" si="58"/>
        <v>0.34883505043588592</v>
      </c>
      <c r="I176" s="12">
        <f t="shared" si="58"/>
        <v>0.83271199962547526</v>
      </c>
      <c r="J176" s="12">
        <f t="shared" si="58"/>
        <v>0.14664089135322089</v>
      </c>
      <c r="K176" s="12">
        <f t="shared" si="58"/>
        <v>0.53416292270633958</v>
      </c>
      <c r="L176" s="12">
        <f t="shared" si="58"/>
        <v>0.17702707127374706</v>
      </c>
      <c r="M176" s="12">
        <f t="shared" si="58"/>
        <v>6.8837664989216507E-2</v>
      </c>
      <c r="N176" s="12">
        <f t="shared" si="39"/>
        <v>0.5434051105836768</v>
      </c>
      <c r="O176" s="12">
        <f t="shared" si="41"/>
        <v>0.27892499003346916</v>
      </c>
    </row>
    <row r="177" spans="1:15" ht="13.5" customHeight="1" x14ac:dyDescent="0.2">
      <c r="A177" s="6" t="s">
        <v>57</v>
      </c>
      <c r="B177" s="5" t="s">
        <v>21</v>
      </c>
      <c r="D177" s="12">
        <f t="shared" ref="D177:M177" si="59">ABS(D136-C136)</f>
        <v>0.23393771126931184</v>
      </c>
      <c r="E177" s="12">
        <f t="shared" si="59"/>
        <v>4.8738714929007831E-2</v>
      </c>
      <c r="F177" s="12">
        <f t="shared" si="59"/>
        <v>0.12285054649135707</v>
      </c>
      <c r="G177" s="12">
        <f t="shared" si="59"/>
        <v>4.3348277305136684E-2</v>
      </c>
      <c r="H177" s="12">
        <f t="shared" si="59"/>
        <v>0.28277675339683239</v>
      </c>
      <c r="I177" s="12">
        <f t="shared" si="59"/>
        <v>0.4698846914591035</v>
      </c>
      <c r="J177" s="12">
        <f t="shared" si="59"/>
        <v>3.3535331738729246E-2</v>
      </c>
      <c r="K177" s="12">
        <f t="shared" si="59"/>
        <v>0.17845786079057524</v>
      </c>
      <c r="L177" s="12">
        <f t="shared" si="59"/>
        <v>0.21269753691917848</v>
      </c>
      <c r="M177" s="12">
        <f t="shared" si="59"/>
        <v>0.10914762481882351</v>
      </c>
      <c r="N177" s="12">
        <f t="shared" si="39"/>
        <v>0.17353750491180558</v>
      </c>
      <c r="O177" s="12">
        <f t="shared" si="41"/>
        <v>0.25624842443817442</v>
      </c>
    </row>
    <row r="178" spans="1:15" ht="13.5" customHeight="1" x14ac:dyDescent="0.2">
      <c r="A178" s="6" t="s">
        <v>58</v>
      </c>
      <c r="B178" s="5" t="s">
        <v>21</v>
      </c>
      <c r="D178" s="12">
        <f t="shared" ref="D178:M178" si="60">ABS(D137-C137)</f>
        <v>2.7575050902999543</v>
      </c>
      <c r="E178" s="12">
        <f t="shared" si="60"/>
        <v>2.4090363251252391</v>
      </c>
      <c r="F178" s="12">
        <f t="shared" si="60"/>
        <v>6.0977186602328963</v>
      </c>
      <c r="G178" s="12">
        <f t="shared" si="60"/>
        <v>2.8632814262395421</v>
      </c>
      <c r="H178" s="12">
        <f t="shared" si="60"/>
        <v>5.9545760749674379</v>
      </c>
      <c r="I178" s="12">
        <f t="shared" si="60"/>
        <v>3.8101607047385997</v>
      </c>
      <c r="J178" s="12">
        <f t="shared" si="60"/>
        <v>1.3152639367847065</v>
      </c>
      <c r="K178" s="12">
        <f t="shared" si="60"/>
        <v>1.8767723546806749</v>
      </c>
      <c r="L178" s="12">
        <f t="shared" si="60"/>
        <v>9.1219785592011604E-2</v>
      </c>
      <c r="M178" s="12">
        <f t="shared" si="60"/>
        <v>4.4121111788448335</v>
      </c>
      <c r="N178" s="12">
        <f t="shared" si="39"/>
        <v>3.1587645537505891</v>
      </c>
      <c r="O178" s="12">
        <f t="shared" si="41"/>
        <v>0.14237977674808439</v>
      </c>
    </row>
    <row r="179" spans="1:15" ht="13.5" customHeight="1" x14ac:dyDescent="0.2">
      <c r="A179" s="6" t="s">
        <v>59</v>
      </c>
      <c r="B179" s="5" t="s">
        <v>21</v>
      </c>
      <c r="D179" s="12">
        <f t="shared" ref="D179:M179" si="61">ABS(D138-C138)</f>
        <v>0.79199522952939105</v>
      </c>
      <c r="E179" s="12">
        <f t="shared" si="61"/>
        <v>4.3837329442791813</v>
      </c>
      <c r="F179" s="12">
        <f t="shared" si="61"/>
        <v>4.8309614759998709</v>
      </c>
      <c r="G179" s="12">
        <f t="shared" si="61"/>
        <v>2.5396955196854591</v>
      </c>
      <c r="H179" s="12">
        <f t="shared" si="61"/>
        <v>12.647305093062428</v>
      </c>
      <c r="I179" s="12">
        <f t="shared" si="61"/>
        <v>1.0725982080081309</v>
      </c>
      <c r="J179" s="12">
        <f t="shared" si="61"/>
        <v>1.984013944081866</v>
      </c>
      <c r="K179" s="12">
        <f t="shared" si="61"/>
        <v>5.6188287952264773</v>
      </c>
      <c r="L179" s="12">
        <f t="shared" si="61"/>
        <v>16.483285010662996</v>
      </c>
      <c r="M179" s="12">
        <f t="shared" si="61"/>
        <v>4.2488065829035619</v>
      </c>
      <c r="N179" s="12">
        <f t="shared" si="39"/>
        <v>5.4601222803439367</v>
      </c>
      <c r="O179" s="12">
        <f t="shared" si="41"/>
        <v>9.7445082098002331E-2</v>
      </c>
    </row>
    <row r="180" spans="1:15" ht="13.5" customHeight="1" x14ac:dyDescent="0.2">
      <c r="A180" s="6" t="s">
        <v>60</v>
      </c>
      <c r="B180" s="5" t="s">
        <v>21</v>
      </c>
      <c r="D180" s="12">
        <f t="shared" ref="D180:M180" si="62">ABS(D139-C139)</f>
        <v>2.5521279842574902</v>
      </c>
      <c r="E180" s="12">
        <f t="shared" si="62"/>
        <v>0.81638418139448987</v>
      </c>
      <c r="F180" s="12">
        <f t="shared" si="62"/>
        <v>0.19528464926630029</v>
      </c>
      <c r="G180" s="12">
        <f t="shared" si="62"/>
        <v>1.5179930517977169</v>
      </c>
      <c r="H180" s="12">
        <f t="shared" si="62"/>
        <v>4.659855999363252</v>
      </c>
      <c r="I180" s="12">
        <f t="shared" si="62"/>
        <v>1.751410634471533</v>
      </c>
      <c r="J180" s="12">
        <f t="shared" si="62"/>
        <v>5.4765238777020713</v>
      </c>
      <c r="K180" s="12">
        <f t="shared" si="62"/>
        <v>3.2045914503676407</v>
      </c>
      <c r="L180" s="12">
        <f t="shared" si="62"/>
        <v>0.62600257917967639</v>
      </c>
      <c r="M180" s="12">
        <f t="shared" si="62"/>
        <v>0.73803089559185509</v>
      </c>
      <c r="N180" s="12">
        <f t="shared" si="39"/>
        <v>2.1538205303392024</v>
      </c>
      <c r="O180" s="12">
        <f t="shared" si="41"/>
        <v>0.14881655981255065</v>
      </c>
    </row>
    <row r="181" spans="1:15" ht="13.5" customHeight="1" x14ac:dyDescent="0.2">
      <c r="A181" s="6" t="s">
        <v>61</v>
      </c>
      <c r="B181" s="5" t="s">
        <v>21</v>
      </c>
      <c r="D181" s="12">
        <f t="shared" ref="D181:M181" si="63">ABS(D140-C140)</f>
        <v>52.225436847558882</v>
      </c>
      <c r="E181" s="12">
        <f t="shared" si="63"/>
        <v>35.351786013930933</v>
      </c>
      <c r="F181" s="12">
        <f t="shared" si="63"/>
        <v>9.0551897228716598</v>
      </c>
      <c r="G181" s="12">
        <f t="shared" si="63"/>
        <v>12.366283396013728</v>
      </c>
      <c r="H181" s="12">
        <f t="shared" si="63"/>
        <v>35.526129450828819</v>
      </c>
      <c r="I181" s="12">
        <f t="shared" si="63"/>
        <v>9.5387599913012195</v>
      </c>
      <c r="J181" s="12">
        <f t="shared" si="63"/>
        <v>39.946503572285735</v>
      </c>
      <c r="K181" s="12">
        <f t="shared" si="63"/>
        <v>70.780258026587148</v>
      </c>
      <c r="L181" s="12">
        <f t="shared" si="63"/>
        <v>23.963801941622194</v>
      </c>
      <c r="M181" s="12">
        <f t="shared" si="63"/>
        <v>24.964791205025847</v>
      </c>
      <c r="N181" s="12">
        <f t="shared" si="39"/>
        <v>31.371894016802617</v>
      </c>
      <c r="O181" s="12">
        <f t="shared" si="41"/>
        <v>0.10216776363192295</v>
      </c>
    </row>
    <row r="182" spans="1:15" ht="21" customHeight="1" x14ac:dyDescent="0.2">
      <c r="A182" s="6" t="s">
        <v>63</v>
      </c>
      <c r="B182" s="5" t="s">
        <v>21</v>
      </c>
      <c r="D182" s="12">
        <f t="shared" ref="D182:M182" si="64">ABS(D141-C141)</f>
        <v>5.6439345082924888</v>
      </c>
      <c r="E182" s="12">
        <f t="shared" si="64"/>
        <v>1.2280274873625459</v>
      </c>
      <c r="F182" s="12">
        <f t="shared" si="64"/>
        <v>14.349735305127759</v>
      </c>
      <c r="G182" s="12">
        <f t="shared" si="64"/>
        <v>2.1570417903650139</v>
      </c>
      <c r="H182" s="12">
        <f t="shared" si="64"/>
        <v>21.46363971449194</v>
      </c>
      <c r="I182" s="12">
        <f t="shared" si="64"/>
        <v>23.78696944165771</v>
      </c>
      <c r="J182" s="12">
        <f t="shared" si="64"/>
        <v>9.7742756600113943</v>
      </c>
      <c r="K182" s="12">
        <f t="shared" si="64"/>
        <v>11.288452894344967</v>
      </c>
      <c r="L182" s="12">
        <f t="shared" si="64"/>
        <v>4.5461948643425103</v>
      </c>
      <c r="M182" s="12">
        <f t="shared" si="64"/>
        <v>17.05957525262405</v>
      </c>
      <c r="N182" s="12">
        <f t="shared" si="39"/>
        <v>11.129784691862039</v>
      </c>
      <c r="O182" s="12">
        <f t="shared" si="41"/>
        <v>0.35358899212269268</v>
      </c>
    </row>
    <row r="183" spans="1:15" ht="21" customHeight="1" x14ac:dyDescent="0.2">
      <c r="A183" s="6" t="s">
        <v>64</v>
      </c>
      <c r="B183" s="5" t="s">
        <v>21</v>
      </c>
      <c r="D183" s="12">
        <f t="shared" ref="D183:M183" si="65">ABS(D142-C142)</f>
        <v>3.1595958448762023</v>
      </c>
      <c r="E183" s="12">
        <f t="shared" si="65"/>
        <v>2.0616455758860823</v>
      </c>
      <c r="F183" s="12">
        <f t="shared" si="65"/>
        <v>3.9543433099790812</v>
      </c>
      <c r="G183" s="12">
        <f t="shared" si="65"/>
        <v>0.1623552692182193</v>
      </c>
      <c r="H183" s="12">
        <f t="shared" si="65"/>
        <v>2.4283271575272347</v>
      </c>
      <c r="I183" s="12">
        <f t="shared" si="65"/>
        <v>0.9903785869922821</v>
      </c>
      <c r="J183" s="12">
        <f t="shared" si="65"/>
        <v>1.8619782945656342</v>
      </c>
      <c r="K183" s="12">
        <f t="shared" si="65"/>
        <v>0.57079753502486064</v>
      </c>
      <c r="L183" s="12">
        <f t="shared" si="65"/>
        <v>2.5242859309800911</v>
      </c>
      <c r="M183" s="12">
        <f t="shared" si="65"/>
        <v>2.1544795640785237</v>
      </c>
      <c r="N183" s="12">
        <f t="shared" si="39"/>
        <v>1.9868187069128216</v>
      </c>
      <c r="O183" s="12">
        <f t="shared" si="41"/>
        <v>0.48682708535024688</v>
      </c>
    </row>
    <row r="184" spans="1:15" ht="13.5" customHeight="1" x14ac:dyDescent="0.2">
      <c r="A184" s="6" t="s">
        <v>65</v>
      </c>
      <c r="B184" s="5" t="s">
        <v>21</v>
      </c>
      <c r="D184" s="12">
        <f t="shared" ref="D184:M184" si="66">ABS(D143-C143)</f>
        <v>0.83443004255785524</v>
      </c>
      <c r="E184" s="12">
        <f t="shared" si="66"/>
        <v>1.1840086240339929</v>
      </c>
      <c r="F184" s="12">
        <f t="shared" si="66"/>
        <v>2.1757531511954014</v>
      </c>
      <c r="G184" s="12">
        <f t="shared" si="66"/>
        <v>6.2597535950653835</v>
      </c>
      <c r="H184" s="12">
        <f t="shared" si="66"/>
        <v>2.6929048817802297</v>
      </c>
      <c r="I184" s="12">
        <f t="shared" si="66"/>
        <v>17.49352571369662</v>
      </c>
      <c r="J184" s="12">
        <f t="shared" si="66"/>
        <v>5.497890992440567</v>
      </c>
      <c r="K184" s="12">
        <f t="shared" si="66"/>
        <v>7.4546336503651318</v>
      </c>
      <c r="L184" s="12">
        <f t="shared" si="66"/>
        <v>1.8598052016358864</v>
      </c>
      <c r="M184" s="12">
        <f t="shared" si="66"/>
        <v>17.065921751428618</v>
      </c>
      <c r="N184" s="12">
        <f t="shared" si="39"/>
        <v>6.2518627604199688</v>
      </c>
      <c r="O184" s="12">
        <f t="shared" si="41"/>
        <v>0.12931511989769631</v>
      </c>
    </row>
    <row r="185" spans="1:15" ht="31.5" customHeight="1" x14ac:dyDescent="0.2">
      <c r="A185" s="6" t="s">
        <v>66</v>
      </c>
      <c r="B185" s="5" t="s">
        <v>21</v>
      </c>
      <c r="D185" s="12">
        <f t="shared" ref="D185:M185" si="67">ABS(D144-C144)</f>
        <v>0.24610136769952673</v>
      </c>
      <c r="E185" s="12">
        <f t="shared" si="67"/>
        <v>0.33885390403727333</v>
      </c>
      <c r="F185" s="12">
        <f t="shared" si="67"/>
        <v>0.35792364400764587</v>
      </c>
      <c r="G185" s="12">
        <f t="shared" si="67"/>
        <v>0.11418796886052229</v>
      </c>
      <c r="H185" s="12">
        <f t="shared" si="67"/>
        <v>0.37929947904547356</v>
      </c>
      <c r="I185" s="12">
        <f t="shared" si="67"/>
        <v>0.65982600819552628</v>
      </c>
      <c r="J185" s="12">
        <f t="shared" si="67"/>
        <v>0.1691551017945212</v>
      </c>
      <c r="K185" s="12">
        <f t="shared" si="67"/>
        <v>1.4151102571624397</v>
      </c>
      <c r="L185" s="12">
        <f t="shared" si="67"/>
        <v>1.5229537760324621</v>
      </c>
      <c r="M185" s="12">
        <f t="shared" si="67"/>
        <v>0.30164928990863871</v>
      </c>
      <c r="N185" s="12">
        <f t="shared" si="39"/>
        <v>0.5505060796744029</v>
      </c>
      <c r="O185" s="12">
        <f t="shared" si="41"/>
        <v>0.19795568396431462</v>
      </c>
    </row>
    <row r="186" spans="1:15" ht="13.5" customHeight="1" x14ac:dyDescent="0.2">
      <c r="A186" s="6" t="s">
        <v>67</v>
      </c>
      <c r="B186" s="5" t="s">
        <v>21</v>
      </c>
      <c r="D186" s="12">
        <f t="shared" ref="D186:M186" si="68">ABS(D145-C145)</f>
        <v>0.3054489723207936</v>
      </c>
      <c r="E186" s="12">
        <f t="shared" si="68"/>
        <v>0.14294479592088505</v>
      </c>
      <c r="F186" s="12">
        <f t="shared" si="68"/>
        <v>0.21037208287955189</v>
      </c>
      <c r="G186" s="12">
        <f t="shared" si="68"/>
        <v>0.15170750548402623</v>
      </c>
      <c r="H186" s="12">
        <f t="shared" si="68"/>
        <v>3.2146121603306765E-2</v>
      </c>
      <c r="I186" s="12">
        <f t="shared" si="68"/>
        <v>0.14658062591759896</v>
      </c>
      <c r="J186" s="12">
        <f t="shared" si="68"/>
        <v>3.3669735656990663E-2</v>
      </c>
      <c r="K186" s="12">
        <f t="shared" si="68"/>
        <v>0.21388181344371021</v>
      </c>
      <c r="L186" s="12">
        <f t="shared" si="68"/>
        <v>0.17807813713334808</v>
      </c>
      <c r="M186" s="12">
        <f t="shared" si="68"/>
        <v>7.616176924353929E-2</v>
      </c>
      <c r="N186" s="12">
        <f t="shared" si="39"/>
        <v>0.14909915596037504</v>
      </c>
      <c r="O186" s="12">
        <f t="shared" si="41"/>
        <v>0.26733387746716969</v>
      </c>
    </row>
    <row r="187" spans="1:15" ht="13.5" customHeight="1" x14ac:dyDescent="0.2">
      <c r="A187" s="6" t="s">
        <v>74</v>
      </c>
      <c r="B187" s="5" t="s">
        <v>21</v>
      </c>
      <c r="D187" s="12">
        <f t="shared" ref="D187:M187" si="69">ABS(D146-C146)</f>
        <v>0.36334852260512984</v>
      </c>
      <c r="E187" s="12">
        <f t="shared" si="69"/>
        <v>0.76392268859983359</v>
      </c>
      <c r="F187" s="12">
        <f t="shared" si="69"/>
        <v>9.2568537831503539E-2</v>
      </c>
      <c r="G187" s="12">
        <f t="shared" si="69"/>
        <v>0.11971835394563812</v>
      </c>
      <c r="H187" s="12">
        <f t="shared" si="69"/>
        <v>7.8420673866132828E-2</v>
      </c>
      <c r="I187" s="12">
        <f t="shared" si="69"/>
        <v>0.10108801943546619</v>
      </c>
      <c r="J187" s="12">
        <f t="shared" si="69"/>
        <v>0.14637208351669839</v>
      </c>
      <c r="K187" s="12">
        <f t="shared" si="69"/>
        <v>0.35659712693236467</v>
      </c>
      <c r="L187" s="12">
        <f t="shared" si="69"/>
        <v>3.6310244864318997E-2</v>
      </c>
      <c r="M187" s="12">
        <f t="shared" si="69"/>
        <v>4.1583717091228323E-2</v>
      </c>
      <c r="N187" s="12">
        <f t="shared" si="39"/>
        <v>0.20999299686883144</v>
      </c>
      <c r="O187" s="12">
        <f t="shared" si="41"/>
        <v>0.19610484626361355</v>
      </c>
    </row>
    <row r="188" spans="1:15" ht="13.5" customHeight="1" x14ac:dyDescent="0.2">
      <c r="A188" s="6" t="s">
        <v>75</v>
      </c>
      <c r="B188" s="5" t="s">
        <v>21</v>
      </c>
      <c r="D188" s="12">
        <f t="shared" ref="D188:M188" si="70">ABS(D147-C147)</f>
        <v>0</v>
      </c>
      <c r="E188" s="12">
        <f t="shared" si="70"/>
        <v>3.7024736596767673E-2</v>
      </c>
      <c r="F188" s="12">
        <f t="shared" si="70"/>
        <v>7.2367139379099027E-2</v>
      </c>
      <c r="G188" s="12">
        <f t="shared" si="70"/>
        <v>7.3272133249570187E-2</v>
      </c>
      <c r="H188" s="12">
        <f t="shared" si="70"/>
        <v>2.2075672905498556E-4</v>
      </c>
      <c r="I188" s="12">
        <f t="shared" si="70"/>
        <v>3.5898985997241527E-2</v>
      </c>
      <c r="J188" s="12">
        <f t="shared" si="70"/>
        <v>3.5551390512649272E-2</v>
      </c>
      <c r="K188" s="12">
        <f t="shared" si="70"/>
        <v>0.24834998215048754</v>
      </c>
      <c r="L188" s="12">
        <f t="shared" si="70"/>
        <v>0.177301262367556</v>
      </c>
      <c r="M188" s="12">
        <f t="shared" si="70"/>
        <v>0.10660011029558079</v>
      </c>
      <c r="N188" s="12">
        <f t="shared" si="39"/>
        <v>7.8658649727800706E-2</v>
      </c>
      <c r="O188" s="12">
        <f t="shared" si="41"/>
        <v>1.3425305958742679</v>
      </c>
    </row>
    <row r="189" spans="1:15" ht="13.5" customHeight="1" x14ac:dyDescent="0.2">
      <c r="A189" s="6" t="s">
        <v>76</v>
      </c>
      <c r="B189" s="5" t="s">
        <v>21</v>
      </c>
      <c r="D189" s="12">
        <f t="shared" ref="D189:M189" si="71">ABS(D148-C148)</f>
        <v>2.6064978064747057E-3</v>
      </c>
      <c r="E189" s="12">
        <f t="shared" si="71"/>
        <v>0.26339018837698008</v>
      </c>
      <c r="F189" s="12">
        <f t="shared" si="71"/>
        <v>1.1215558762908834E-3</v>
      </c>
      <c r="G189" s="12">
        <f t="shared" si="71"/>
        <v>3.6808174590947949E-2</v>
      </c>
      <c r="H189" s="12">
        <f t="shared" si="71"/>
        <v>3.6119742726296512E-2</v>
      </c>
      <c r="I189" s="12">
        <f t="shared" si="71"/>
        <v>0</v>
      </c>
      <c r="J189" s="12">
        <f t="shared" si="71"/>
        <v>0</v>
      </c>
      <c r="K189" s="12">
        <f t="shared" si="71"/>
        <v>0</v>
      </c>
      <c r="L189" s="12">
        <f t="shared" si="71"/>
        <v>0</v>
      </c>
      <c r="M189" s="12">
        <f t="shared" si="71"/>
        <v>3.5851809413932269E-2</v>
      </c>
      <c r="N189" s="12">
        <f t="shared" si="39"/>
        <v>3.7589796879092238E-2</v>
      </c>
      <c r="O189" s="12">
        <f t="shared" si="41"/>
        <v>0.46125806635406569</v>
      </c>
    </row>
    <row r="190" spans="1:15" ht="21" customHeight="1" x14ac:dyDescent="0.2">
      <c r="A190" s="6" t="s">
        <v>82</v>
      </c>
      <c r="B190" s="5"/>
      <c r="D190" s="12">
        <f t="shared" ref="D190:M190" si="72">ABS(D149-C149)</f>
        <v>417.66977243055317</v>
      </c>
      <c r="E190" s="12">
        <f t="shared" si="72"/>
        <v>70.215689125004246</v>
      </c>
      <c r="F190" s="12">
        <f t="shared" si="72"/>
        <v>257.95472019810313</v>
      </c>
      <c r="G190" s="12">
        <f t="shared" si="72"/>
        <v>236.65506571250717</v>
      </c>
      <c r="H190" s="12">
        <f t="shared" si="72"/>
        <v>525.69832873163341</v>
      </c>
      <c r="I190" s="12">
        <f t="shared" si="72"/>
        <v>802.35120484157051</v>
      </c>
      <c r="J190" s="12">
        <f t="shared" si="72"/>
        <v>98.274672710965206</v>
      </c>
      <c r="K190" s="12">
        <f t="shared" si="72"/>
        <v>119.41894037076963</v>
      </c>
      <c r="L190" s="12">
        <f t="shared" si="72"/>
        <v>327.32074484120403</v>
      </c>
      <c r="M190" s="12">
        <f t="shared" si="72"/>
        <v>1140.6673696475104</v>
      </c>
      <c r="N190" s="12">
        <f t="shared" si="39"/>
        <v>399.62265086098211</v>
      </c>
      <c r="O190" s="12">
        <f t="shared" si="41"/>
        <v>8.2129281979547455E-2</v>
      </c>
    </row>
    <row r="191" spans="1:15" ht="13.5" customHeight="1" x14ac:dyDescent="0.2">
      <c r="A191" s="6" t="s">
        <v>77</v>
      </c>
      <c r="B191" s="5" t="s">
        <v>21</v>
      </c>
      <c r="D191" s="12">
        <f t="shared" ref="D191:M191" si="73">ABS(D150-C150)</f>
        <v>102.19442302920697</v>
      </c>
      <c r="E191" s="12">
        <f t="shared" si="73"/>
        <v>70.483842989804998</v>
      </c>
      <c r="F191" s="12">
        <f t="shared" si="73"/>
        <v>22.366108853600508</v>
      </c>
      <c r="G191" s="12">
        <f t="shared" si="73"/>
        <v>207.96147416423014</v>
      </c>
      <c r="H191" s="12">
        <f t="shared" si="73"/>
        <v>75.71305636850002</v>
      </c>
      <c r="I191" s="12">
        <f t="shared" si="73"/>
        <v>109.16288965619697</v>
      </c>
      <c r="J191" s="12">
        <f t="shared" si="73"/>
        <v>10.25369904175659</v>
      </c>
      <c r="K191" s="12">
        <f t="shared" si="73"/>
        <v>76.985325659489263</v>
      </c>
      <c r="L191" s="12">
        <f t="shared" si="73"/>
        <v>190.51602883861347</v>
      </c>
      <c r="M191" s="12">
        <f t="shared" si="73"/>
        <v>88.995997724201288</v>
      </c>
      <c r="N191" s="12">
        <f t="shared" si="39"/>
        <v>95.463284632560018</v>
      </c>
      <c r="O191" s="12">
        <f t="shared" si="41"/>
        <v>4.9848571153708193E-2</v>
      </c>
    </row>
    <row r="192" spans="1:15" ht="13.5" customHeight="1" x14ac:dyDescent="0.2">
      <c r="A192" s="6" t="s">
        <v>78</v>
      </c>
      <c r="B192" s="5" t="s">
        <v>21</v>
      </c>
      <c r="D192" s="12">
        <f t="shared" ref="D192:M192" si="74">ABS(D151-C151)</f>
        <v>519.86419545976059</v>
      </c>
      <c r="E192" s="12">
        <f t="shared" si="74"/>
        <v>140.69953211480879</v>
      </c>
      <c r="F192" s="12">
        <f t="shared" si="74"/>
        <v>235.58861134450308</v>
      </c>
      <c r="G192" s="12">
        <f t="shared" si="74"/>
        <v>28.693591548276345</v>
      </c>
      <c r="H192" s="12">
        <f t="shared" si="74"/>
        <v>601.41138510013297</v>
      </c>
      <c r="I192" s="12">
        <f t="shared" si="74"/>
        <v>911.51409449776747</v>
      </c>
      <c r="J192" s="12">
        <f t="shared" si="74"/>
        <v>88.020973669209525</v>
      </c>
      <c r="K192" s="12">
        <f t="shared" si="74"/>
        <v>196.40426603025844</v>
      </c>
      <c r="L192" s="12">
        <f t="shared" si="74"/>
        <v>136.8047160025917</v>
      </c>
      <c r="M192" s="12">
        <f t="shared" si="74"/>
        <v>1229.6633673717115</v>
      </c>
      <c r="N192" s="12">
        <f t="shared" si="39"/>
        <v>408.86647331390202</v>
      </c>
      <c r="O192" s="12">
        <f t="shared" si="41"/>
        <v>6.029730888435908E-2</v>
      </c>
    </row>
    <row r="195" spans="1:13" ht="13" customHeight="1" x14ac:dyDescent="0.15">
      <c r="A195" s="78" t="s">
        <v>81</v>
      </c>
      <c r="B195" s="79"/>
      <c r="C195" s="92" t="s">
        <v>3</v>
      </c>
      <c r="D195" s="93"/>
      <c r="E195" s="93"/>
      <c r="F195" s="93"/>
      <c r="G195" s="93"/>
      <c r="H195" s="93"/>
      <c r="I195" s="93"/>
      <c r="J195" s="93"/>
      <c r="K195" s="93"/>
      <c r="L195" s="93"/>
      <c r="M195" s="94"/>
    </row>
    <row r="196" spans="1:13" ht="13" customHeight="1" x14ac:dyDescent="0.15">
      <c r="A196" s="78" t="s">
        <v>4</v>
      </c>
      <c r="B196" s="79"/>
      <c r="C196" s="80" t="s">
        <v>5</v>
      </c>
      <c r="D196" s="81"/>
      <c r="E196" s="81"/>
      <c r="F196" s="81"/>
      <c r="G196" s="81"/>
      <c r="H196" s="81"/>
      <c r="I196" s="81"/>
      <c r="J196" s="81"/>
      <c r="K196" s="81"/>
      <c r="L196" s="81"/>
      <c r="M196" s="82"/>
    </row>
    <row r="197" spans="1:13" ht="13" customHeight="1" x14ac:dyDescent="0.15">
      <c r="A197" s="78" t="s">
        <v>6</v>
      </c>
      <c r="B197" s="79"/>
      <c r="C197" s="80" t="s">
        <v>7</v>
      </c>
      <c r="D197" s="81"/>
      <c r="E197" s="81"/>
      <c r="F197" s="81"/>
      <c r="G197" s="81"/>
      <c r="H197" s="81"/>
      <c r="I197" s="81"/>
      <c r="J197" s="81"/>
      <c r="K197" s="81"/>
      <c r="L197" s="81"/>
      <c r="M197" s="82"/>
    </row>
    <row r="198" spans="1:13" ht="13" customHeight="1" x14ac:dyDescent="0.15">
      <c r="A198" s="88" t="s">
        <v>8</v>
      </c>
      <c r="B198" s="89"/>
      <c r="C198" s="3" t="s">
        <v>9</v>
      </c>
      <c r="D198" s="3" t="s">
        <v>10</v>
      </c>
      <c r="E198" s="3" t="s">
        <v>11</v>
      </c>
      <c r="F198" s="3" t="s">
        <v>12</v>
      </c>
      <c r="G198" s="3" t="s">
        <v>13</v>
      </c>
      <c r="H198" s="3" t="s">
        <v>14</v>
      </c>
      <c r="I198" s="3" t="s">
        <v>15</v>
      </c>
      <c r="J198" s="3" t="s">
        <v>16</v>
      </c>
      <c r="K198" s="3" t="s">
        <v>17</v>
      </c>
      <c r="L198" s="3" t="s">
        <v>18</v>
      </c>
      <c r="M198" s="3" t="s">
        <v>19</v>
      </c>
    </row>
    <row r="199" spans="1:13" ht="13.5" customHeight="1" x14ac:dyDescent="0.2">
      <c r="A199" s="4" t="s">
        <v>20</v>
      </c>
      <c r="B199" s="5" t="s">
        <v>21</v>
      </c>
      <c r="C199" s="5" t="s">
        <v>21</v>
      </c>
      <c r="D199" s="5" t="s">
        <v>21</v>
      </c>
      <c r="E199" s="5" t="s">
        <v>21</v>
      </c>
      <c r="F199" s="5" t="s">
        <v>21</v>
      </c>
      <c r="G199" s="5" t="s">
        <v>21</v>
      </c>
      <c r="H199" s="5" t="s">
        <v>21</v>
      </c>
      <c r="I199" s="5" t="s">
        <v>21</v>
      </c>
      <c r="J199" s="5" t="s">
        <v>21</v>
      </c>
      <c r="K199" s="5" t="s">
        <v>21</v>
      </c>
      <c r="L199" s="5" t="s">
        <v>21</v>
      </c>
      <c r="M199" s="5" t="s">
        <v>21</v>
      </c>
    </row>
    <row r="200" spans="1:13" ht="21" customHeight="1" x14ac:dyDescent="0.2">
      <c r="A200" s="6" t="s">
        <v>24</v>
      </c>
      <c r="B200" s="5" t="s">
        <v>21</v>
      </c>
      <c r="C200" s="35">
        <v>0</v>
      </c>
      <c r="D200" s="35">
        <v>1</v>
      </c>
      <c r="E200" s="35">
        <v>6</v>
      </c>
      <c r="F200" s="35">
        <v>1</v>
      </c>
      <c r="G200" s="35">
        <v>2</v>
      </c>
      <c r="H200" s="35">
        <v>4</v>
      </c>
      <c r="I200" s="35">
        <v>0</v>
      </c>
      <c r="J200" s="35">
        <v>2</v>
      </c>
      <c r="K200" s="35">
        <v>0</v>
      </c>
      <c r="L200" s="35">
        <v>2</v>
      </c>
      <c r="M200" s="35">
        <v>0</v>
      </c>
    </row>
    <row r="201" spans="1:13" ht="21" customHeight="1" x14ac:dyDescent="0.2">
      <c r="A201" s="6" t="s">
        <v>25</v>
      </c>
      <c r="B201" s="5" t="s">
        <v>21</v>
      </c>
      <c r="C201" s="36">
        <v>0</v>
      </c>
      <c r="D201" s="36">
        <v>0</v>
      </c>
      <c r="E201" s="36">
        <v>0</v>
      </c>
      <c r="F201" s="36">
        <v>1</v>
      </c>
      <c r="G201" s="36">
        <v>0</v>
      </c>
      <c r="H201" s="36">
        <v>0</v>
      </c>
      <c r="I201" s="36">
        <v>0</v>
      </c>
      <c r="J201" s="36">
        <v>0</v>
      </c>
      <c r="K201" s="36">
        <v>0</v>
      </c>
      <c r="L201" s="36">
        <v>0</v>
      </c>
      <c r="M201" s="36">
        <v>0</v>
      </c>
    </row>
    <row r="202" spans="1:13" ht="13.5" customHeight="1" x14ac:dyDescent="0.2">
      <c r="A202" s="6" t="s">
        <v>35</v>
      </c>
      <c r="B202" s="5" t="s">
        <v>21</v>
      </c>
      <c r="C202" s="36">
        <v>76</v>
      </c>
      <c r="D202" s="36">
        <v>88</v>
      </c>
      <c r="E202" s="36">
        <v>73</v>
      </c>
      <c r="F202" s="36">
        <v>69</v>
      </c>
      <c r="G202" s="36">
        <v>66</v>
      </c>
      <c r="H202" s="36">
        <v>51</v>
      </c>
      <c r="I202" s="36">
        <v>42</v>
      </c>
      <c r="J202" s="36">
        <v>43</v>
      </c>
      <c r="K202" s="36">
        <v>56</v>
      </c>
      <c r="L202" s="36">
        <v>36</v>
      </c>
      <c r="M202" s="36">
        <v>55</v>
      </c>
    </row>
    <row r="203" spans="1:13" ht="31.5" customHeight="1" x14ac:dyDescent="0.2">
      <c r="A203" s="6" t="s">
        <v>41</v>
      </c>
      <c r="B203" s="5" t="s">
        <v>21</v>
      </c>
      <c r="C203" s="35">
        <v>98</v>
      </c>
      <c r="D203" s="35">
        <v>90</v>
      </c>
      <c r="E203" s="35">
        <v>80</v>
      </c>
      <c r="F203" s="35">
        <v>73</v>
      </c>
      <c r="G203" s="35">
        <v>103</v>
      </c>
      <c r="H203" s="35">
        <v>36</v>
      </c>
      <c r="I203" s="35">
        <v>37</v>
      </c>
      <c r="J203" s="35">
        <v>44</v>
      </c>
      <c r="K203" s="35">
        <v>39</v>
      </c>
      <c r="L203" s="35">
        <v>29</v>
      </c>
      <c r="M203" s="35">
        <v>23</v>
      </c>
    </row>
    <row r="204" spans="1:13" ht="31.5" customHeight="1" x14ac:dyDescent="0.2">
      <c r="A204" s="6" t="s">
        <v>42</v>
      </c>
      <c r="B204" s="5" t="s">
        <v>21</v>
      </c>
      <c r="C204" s="36">
        <v>15</v>
      </c>
      <c r="D204" s="36">
        <v>18</v>
      </c>
      <c r="E204" s="36">
        <v>37</v>
      </c>
      <c r="F204" s="36">
        <v>42</v>
      </c>
      <c r="G204" s="36">
        <v>34</v>
      </c>
      <c r="H204" s="36">
        <v>24</v>
      </c>
      <c r="I204" s="36">
        <v>33</v>
      </c>
      <c r="J204" s="36">
        <v>34</v>
      </c>
      <c r="K204" s="36">
        <v>30</v>
      </c>
      <c r="L204" s="36">
        <v>44</v>
      </c>
      <c r="M204" s="36">
        <v>55</v>
      </c>
    </row>
    <row r="205" spans="1:13" ht="13.5" customHeight="1" x14ac:dyDescent="0.2">
      <c r="A205" s="7" t="s">
        <v>43</v>
      </c>
      <c r="B205" s="5" t="s">
        <v>21</v>
      </c>
      <c r="C205" s="35">
        <v>118068</v>
      </c>
      <c r="D205" s="35">
        <v>128779</v>
      </c>
      <c r="E205" s="35">
        <v>131582</v>
      </c>
      <c r="F205" s="35">
        <v>141076</v>
      </c>
      <c r="G205" s="35">
        <v>148910</v>
      </c>
      <c r="H205" s="35">
        <v>133954</v>
      </c>
      <c r="I205" s="35">
        <v>113967</v>
      </c>
      <c r="J205" s="35">
        <v>116885</v>
      </c>
      <c r="K205" s="35">
        <v>110984</v>
      </c>
      <c r="L205" s="35">
        <v>101595</v>
      </c>
      <c r="M205" s="35">
        <v>69547</v>
      </c>
    </row>
    <row r="206" spans="1:13" ht="13.5" customHeight="1" x14ac:dyDescent="0.2">
      <c r="A206" s="7" t="s">
        <v>54</v>
      </c>
      <c r="B206" s="5" t="s">
        <v>21</v>
      </c>
      <c r="C206" s="36">
        <v>3502</v>
      </c>
      <c r="D206" s="36">
        <v>3620</v>
      </c>
      <c r="E206" s="36">
        <v>3464</v>
      </c>
      <c r="F206" s="36">
        <v>3422</v>
      </c>
      <c r="G206" s="36">
        <v>3570</v>
      </c>
      <c r="H206" s="36">
        <v>3064</v>
      </c>
      <c r="I206" s="36">
        <v>2813</v>
      </c>
      <c r="J206" s="36">
        <v>2600</v>
      </c>
      <c r="K206" s="36">
        <v>2721</v>
      </c>
      <c r="L206" s="36">
        <v>2225</v>
      </c>
      <c r="M206" s="36">
        <v>1855</v>
      </c>
    </row>
    <row r="207" spans="1:13" ht="13.5" customHeight="1" x14ac:dyDescent="0.2">
      <c r="A207" s="6" t="s">
        <v>60</v>
      </c>
      <c r="B207" s="5" t="s">
        <v>21</v>
      </c>
      <c r="C207" s="36">
        <v>250</v>
      </c>
      <c r="D207" s="36">
        <v>320</v>
      </c>
      <c r="E207" s="36">
        <v>302</v>
      </c>
      <c r="F207" s="36">
        <v>312</v>
      </c>
      <c r="G207" s="36">
        <v>357</v>
      </c>
      <c r="H207" s="36">
        <v>489</v>
      </c>
      <c r="I207" s="36">
        <v>541</v>
      </c>
      <c r="J207" s="36">
        <v>389</v>
      </c>
      <c r="K207" s="36">
        <v>480</v>
      </c>
      <c r="L207" s="36">
        <v>497</v>
      </c>
      <c r="M207" s="36">
        <v>472</v>
      </c>
    </row>
    <row r="208" spans="1:13" ht="13.5" customHeight="1" x14ac:dyDescent="0.2">
      <c r="A208" s="6" t="s">
        <v>61</v>
      </c>
      <c r="B208" s="5" t="s">
        <v>21</v>
      </c>
      <c r="C208" s="35">
        <v>4670</v>
      </c>
      <c r="D208" s="35">
        <v>6099</v>
      </c>
      <c r="E208" s="35">
        <v>7131</v>
      </c>
      <c r="F208" s="35">
        <v>7489</v>
      </c>
      <c r="G208" s="35">
        <v>7218</v>
      </c>
      <c r="H208" s="35">
        <v>8252</v>
      </c>
      <c r="I208" s="35">
        <v>8034</v>
      </c>
      <c r="J208" s="35">
        <v>9188</v>
      </c>
      <c r="K208" s="35">
        <v>11199</v>
      </c>
      <c r="L208" s="35">
        <v>11859</v>
      </c>
      <c r="M208" s="35">
        <v>12450</v>
      </c>
    </row>
    <row r="209" spans="1:13" ht="21" customHeight="1" x14ac:dyDescent="0.2">
      <c r="A209" s="6" t="s">
        <v>63</v>
      </c>
      <c r="B209" s="5" t="s">
        <v>21</v>
      </c>
      <c r="C209" s="35">
        <v>1234</v>
      </c>
      <c r="D209" s="35">
        <v>1093</v>
      </c>
      <c r="E209" s="35">
        <v>1140</v>
      </c>
      <c r="F209" s="35">
        <v>764</v>
      </c>
      <c r="G209" s="35">
        <v>831</v>
      </c>
      <c r="H209" s="35">
        <v>1434</v>
      </c>
      <c r="I209" s="35">
        <v>776</v>
      </c>
      <c r="J209" s="35">
        <v>504</v>
      </c>
      <c r="K209" s="35">
        <v>823</v>
      </c>
      <c r="L209" s="35">
        <v>694</v>
      </c>
      <c r="M209" s="35">
        <v>212</v>
      </c>
    </row>
    <row r="210" spans="1:13" ht="21" customHeight="1" x14ac:dyDescent="0.2">
      <c r="A210" s="6" t="s">
        <v>64</v>
      </c>
      <c r="B210" s="5" t="s">
        <v>21</v>
      </c>
      <c r="C210" s="36">
        <v>294</v>
      </c>
      <c r="D210" s="36">
        <v>212</v>
      </c>
      <c r="E210" s="36">
        <v>159</v>
      </c>
      <c r="F210" s="36">
        <v>53</v>
      </c>
      <c r="G210" s="36">
        <v>58</v>
      </c>
      <c r="H210" s="36">
        <v>126</v>
      </c>
      <c r="I210" s="36">
        <v>99</v>
      </c>
      <c r="J210" s="36">
        <v>47</v>
      </c>
      <c r="K210" s="36">
        <v>31</v>
      </c>
      <c r="L210" s="36">
        <v>102</v>
      </c>
      <c r="M210" s="36">
        <v>41</v>
      </c>
    </row>
    <row r="211" spans="1:13" ht="13.5" customHeight="1" x14ac:dyDescent="0.2">
      <c r="A211" s="6" t="s">
        <v>65</v>
      </c>
      <c r="B211" s="5" t="s">
        <v>21</v>
      </c>
      <c r="C211" s="35">
        <v>1391</v>
      </c>
      <c r="D211" s="35">
        <v>1424</v>
      </c>
      <c r="E211" s="35">
        <v>1474</v>
      </c>
      <c r="F211" s="35">
        <v>1437</v>
      </c>
      <c r="G211" s="35">
        <v>1624</v>
      </c>
      <c r="H211" s="35">
        <v>1709</v>
      </c>
      <c r="I211" s="35">
        <v>1229</v>
      </c>
      <c r="J211" s="35">
        <v>1079</v>
      </c>
      <c r="K211" s="35">
        <v>1291</v>
      </c>
      <c r="L211" s="35">
        <v>1237</v>
      </c>
      <c r="M211" s="35">
        <v>750</v>
      </c>
    </row>
    <row r="212" spans="1:13" ht="31.5" customHeight="1" x14ac:dyDescent="0.2">
      <c r="A212" s="6" t="s">
        <v>66</v>
      </c>
      <c r="B212" s="5" t="s">
        <v>21</v>
      </c>
      <c r="C212" s="36">
        <v>73</v>
      </c>
      <c r="D212" s="36">
        <v>67</v>
      </c>
      <c r="E212" s="36">
        <v>77</v>
      </c>
      <c r="F212" s="36">
        <v>88</v>
      </c>
      <c r="G212" s="36">
        <v>92</v>
      </c>
      <c r="H212" s="36">
        <v>82</v>
      </c>
      <c r="I212" s="36">
        <v>64</v>
      </c>
      <c r="J212" s="36">
        <v>69</v>
      </c>
      <c r="K212" s="36">
        <v>109</v>
      </c>
      <c r="L212" s="36">
        <v>66</v>
      </c>
      <c r="M212" s="36">
        <v>57</v>
      </c>
    </row>
    <row r="213" spans="1:13" ht="13.5" customHeight="1" x14ac:dyDescent="0.2">
      <c r="A213" s="6" t="s">
        <v>67</v>
      </c>
      <c r="B213" s="5" t="s">
        <v>21</v>
      </c>
      <c r="C213" s="35">
        <v>19</v>
      </c>
      <c r="D213" s="35">
        <v>11</v>
      </c>
      <c r="E213" s="35">
        <v>15</v>
      </c>
      <c r="F213" s="35">
        <v>21</v>
      </c>
      <c r="G213" s="35">
        <v>17</v>
      </c>
      <c r="H213" s="35">
        <v>18</v>
      </c>
      <c r="I213" s="35">
        <v>14</v>
      </c>
      <c r="J213" s="35">
        <v>15</v>
      </c>
      <c r="K213" s="35">
        <v>9</v>
      </c>
      <c r="L213" s="35">
        <v>14</v>
      </c>
      <c r="M213" s="35">
        <v>16</v>
      </c>
    </row>
    <row r="214" spans="1:13" ht="13.5" customHeight="1" x14ac:dyDescent="0.2">
      <c r="A214" s="6" t="s">
        <v>74</v>
      </c>
      <c r="B214" s="5" t="s">
        <v>21</v>
      </c>
      <c r="C214" s="36">
        <v>40</v>
      </c>
      <c r="D214" s="36">
        <v>50</v>
      </c>
      <c r="E214" s="36">
        <v>30</v>
      </c>
      <c r="F214" s="36">
        <v>33</v>
      </c>
      <c r="G214" s="36">
        <v>30</v>
      </c>
      <c r="H214" s="36">
        <v>28</v>
      </c>
      <c r="I214" s="36">
        <v>31</v>
      </c>
      <c r="J214" s="36">
        <v>27</v>
      </c>
      <c r="K214" s="36">
        <v>17</v>
      </c>
      <c r="L214" s="36">
        <v>18</v>
      </c>
      <c r="M214" s="36">
        <v>19</v>
      </c>
    </row>
    <row r="215" spans="1:13" ht="13.5" customHeight="1" x14ac:dyDescent="0.2">
      <c r="A215" s="6" t="s">
        <v>75</v>
      </c>
      <c r="B215" s="5" t="s">
        <v>21</v>
      </c>
      <c r="C215" s="35">
        <v>0</v>
      </c>
      <c r="D215" s="35">
        <v>0</v>
      </c>
      <c r="E215" s="35">
        <v>1</v>
      </c>
      <c r="F215" s="35">
        <v>3</v>
      </c>
      <c r="G215" s="35">
        <v>1</v>
      </c>
      <c r="H215" s="35">
        <v>1</v>
      </c>
      <c r="I215" s="35">
        <v>0</v>
      </c>
      <c r="J215" s="35">
        <v>1</v>
      </c>
      <c r="K215" s="35">
        <v>8</v>
      </c>
      <c r="L215" s="35">
        <v>3</v>
      </c>
      <c r="M215" s="35">
        <v>0</v>
      </c>
    </row>
    <row r="216" spans="1:13" ht="13.5" customHeight="1" x14ac:dyDescent="0.2">
      <c r="A216" s="6" t="s">
        <v>76</v>
      </c>
      <c r="B216" s="5" t="s">
        <v>21</v>
      </c>
      <c r="C216" s="36">
        <v>9</v>
      </c>
      <c r="D216" s="36">
        <v>9</v>
      </c>
      <c r="E216" s="36">
        <v>2</v>
      </c>
      <c r="F216" s="36">
        <v>2</v>
      </c>
      <c r="G216" s="36">
        <v>1</v>
      </c>
      <c r="H216" s="36">
        <v>0</v>
      </c>
      <c r="I216" s="36">
        <v>0</v>
      </c>
      <c r="J216" s="36">
        <v>0</v>
      </c>
      <c r="K216" s="36">
        <v>0</v>
      </c>
      <c r="L216" s="36">
        <v>0</v>
      </c>
      <c r="M216" s="36">
        <v>1</v>
      </c>
    </row>
    <row r="217" spans="1:13" ht="21" customHeight="1" x14ac:dyDescent="0.2">
      <c r="A217" s="6" t="s">
        <v>82</v>
      </c>
      <c r="B217" s="5"/>
      <c r="C217" s="37">
        <v>129739</v>
      </c>
      <c r="D217" s="37">
        <v>141881</v>
      </c>
      <c r="E217" s="37">
        <v>145573</v>
      </c>
      <c r="F217" s="37">
        <v>154886</v>
      </c>
      <c r="G217" s="37">
        <v>162914</v>
      </c>
      <c r="H217" s="37">
        <v>149272</v>
      </c>
      <c r="I217" s="37">
        <v>127680</v>
      </c>
      <c r="J217" s="37">
        <v>130927</v>
      </c>
      <c r="K217" s="37">
        <v>127797</v>
      </c>
      <c r="L217" s="37">
        <v>118421</v>
      </c>
      <c r="M217" s="37">
        <v>85553</v>
      </c>
    </row>
    <row r="218" spans="1:13" ht="13" customHeight="1" x14ac:dyDescent="0.15"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</row>
    <row r="220" spans="1:13" ht="13" customHeight="1" x14ac:dyDescent="0.15">
      <c r="A220" s="78" t="s">
        <v>81</v>
      </c>
      <c r="B220" s="79"/>
      <c r="C220" s="92" t="s">
        <v>88</v>
      </c>
      <c r="D220" s="93"/>
      <c r="E220" s="93"/>
      <c r="F220" s="93"/>
      <c r="G220" s="93"/>
      <c r="H220" s="93"/>
      <c r="I220" s="93"/>
      <c r="J220" s="93"/>
      <c r="K220" s="93"/>
      <c r="L220" s="93"/>
      <c r="M220" s="94"/>
    </row>
    <row r="221" spans="1:13" ht="13" customHeight="1" x14ac:dyDescent="0.15">
      <c r="A221" s="78" t="s">
        <v>4</v>
      </c>
      <c r="B221" s="79"/>
      <c r="C221" s="80" t="s">
        <v>5</v>
      </c>
      <c r="D221" s="81"/>
      <c r="E221" s="81"/>
      <c r="F221" s="81"/>
      <c r="G221" s="81"/>
      <c r="H221" s="81"/>
      <c r="I221" s="81"/>
      <c r="J221" s="81"/>
      <c r="K221" s="81"/>
      <c r="L221" s="81"/>
      <c r="M221" s="82"/>
    </row>
    <row r="222" spans="1:13" ht="13" customHeight="1" x14ac:dyDescent="0.15">
      <c r="A222" s="78" t="s">
        <v>6</v>
      </c>
      <c r="B222" s="79"/>
      <c r="C222" s="80" t="s">
        <v>7</v>
      </c>
      <c r="D222" s="81"/>
      <c r="E222" s="81"/>
      <c r="F222" s="81"/>
      <c r="G222" s="81"/>
      <c r="H222" s="81"/>
      <c r="I222" s="81"/>
      <c r="J222" s="81"/>
      <c r="K222" s="81"/>
      <c r="L222" s="81"/>
      <c r="M222" s="82"/>
    </row>
    <row r="223" spans="1:13" ht="13" customHeight="1" x14ac:dyDescent="0.15">
      <c r="A223" s="88" t="s">
        <v>8</v>
      </c>
      <c r="B223" s="89"/>
      <c r="C223" s="3" t="s">
        <v>9</v>
      </c>
      <c r="D223" s="3" t="s">
        <v>10</v>
      </c>
      <c r="E223" s="3" t="s">
        <v>11</v>
      </c>
      <c r="F223" s="3" t="s">
        <v>12</v>
      </c>
      <c r="G223" s="3" t="s">
        <v>13</v>
      </c>
      <c r="H223" s="3" t="s">
        <v>14</v>
      </c>
      <c r="I223" s="3" t="s">
        <v>15</v>
      </c>
      <c r="J223" s="3" t="s">
        <v>16</v>
      </c>
      <c r="K223" s="3" t="s">
        <v>17</v>
      </c>
      <c r="L223" s="3" t="s">
        <v>18</v>
      </c>
      <c r="M223" s="3" t="s">
        <v>19</v>
      </c>
    </row>
    <row r="224" spans="1:13" ht="13.5" customHeight="1" x14ac:dyDescent="0.2">
      <c r="A224" s="4" t="s">
        <v>20</v>
      </c>
      <c r="B224" s="5" t="s">
        <v>21</v>
      </c>
      <c r="C224" s="5" t="s">
        <v>21</v>
      </c>
      <c r="D224" s="5" t="s">
        <v>21</v>
      </c>
      <c r="E224" s="5" t="s">
        <v>21</v>
      </c>
      <c r="F224" s="5" t="s">
        <v>21</v>
      </c>
      <c r="G224" s="5" t="s">
        <v>21</v>
      </c>
      <c r="H224" s="5" t="s">
        <v>21</v>
      </c>
      <c r="I224" s="5" t="s">
        <v>21</v>
      </c>
      <c r="J224" s="5" t="s">
        <v>21</v>
      </c>
      <c r="K224" s="5" t="s">
        <v>21</v>
      </c>
      <c r="L224" s="5" t="s">
        <v>21</v>
      </c>
      <c r="M224" s="5" t="s">
        <v>21</v>
      </c>
    </row>
    <row r="225" spans="1:14" ht="21" customHeight="1" x14ac:dyDescent="0.2">
      <c r="A225" s="6" t="s">
        <v>24</v>
      </c>
      <c r="B225" s="5" t="s">
        <v>21</v>
      </c>
      <c r="C225" s="39">
        <f t="shared" ref="C225:M225" si="75">C200/C$217</f>
        <v>0</v>
      </c>
      <c r="D225" s="39">
        <f t="shared" si="75"/>
        <v>7.0481600778116876E-6</v>
      </c>
      <c r="E225" s="39">
        <f t="shared" si="75"/>
        <v>4.1216434366262976E-5</v>
      </c>
      <c r="F225" s="39">
        <f t="shared" si="75"/>
        <v>6.4563614529395815E-6</v>
      </c>
      <c r="G225" s="39">
        <f t="shared" si="75"/>
        <v>1.2276415777649557E-5</v>
      </c>
      <c r="H225" s="39">
        <f t="shared" si="75"/>
        <v>2.679672008146203E-5</v>
      </c>
      <c r="I225" s="39">
        <f t="shared" si="75"/>
        <v>0</v>
      </c>
      <c r="J225" s="39">
        <f t="shared" si="75"/>
        <v>1.5275687978797346E-5</v>
      </c>
      <c r="K225" s="39">
        <f t="shared" si="75"/>
        <v>0</v>
      </c>
      <c r="L225" s="39">
        <f t="shared" si="75"/>
        <v>1.6888896395065063E-5</v>
      </c>
      <c r="M225" s="39">
        <f t="shared" si="75"/>
        <v>0</v>
      </c>
    </row>
    <row r="226" spans="1:14" ht="21" customHeight="1" x14ac:dyDescent="0.2">
      <c r="A226" s="6" t="s">
        <v>25</v>
      </c>
      <c r="B226" s="5" t="s">
        <v>21</v>
      </c>
      <c r="C226" s="39">
        <f t="shared" ref="C226:M226" si="76">C201/C$217</f>
        <v>0</v>
      </c>
      <c r="D226" s="39">
        <f t="shared" si="76"/>
        <v>0</v>
      </c>
      <c r="E226" s="39">
        <f t="shared" si="76"/>
        <v>0</v>
      </c>
      <c r="F226" s="39">
        <f t="shared" si="76"/>
        <v>6.4563614529395815E-6</v>
      </c>
      <c r="G226" s="39">
        <f t="shared" si="76"/>
        <v>0</v>
      </c>
      <c r="H226" s="39">
        <f t="shared" si="76"/>
        <v>0</v>
      </c>
      <c r="I226" s="39">
        <f t="shared" si="76"/>
        <v>0</v>
      </c>
      <c r="J226" s="39">
        <f t="shared" si="76"/>
        <v>0</v>
      </c>
      <c r="K226" s="39">
        <f t="shared" si="76"/>
        <v>0</v>
      </c>
      <c r="L226" s="39">
        <f t="shared" si="76"/>
        <v>0</v>
      </c>
      <c r="M226" s="39">
        <f t="shared" si="76"/>
        <v>0</v>
      </c>
    </row>
    <row r="227" spans="1:14" ht="13.5" customHeight="1" x14ac:dyDescent="0.2">
      <c r="A227" s="6" t="s">
        <v>35</v>
      </c>
      <c r="B227" s="5" t="s">
        <v>21</v>
      </c>
      <c r="C227" s="39">
        <f t="shared" ref="C227:M227" si="77">C202/C$217</f>
        <v>5.857914736509454E-4</v>
      </c>
      <c r="D227" s="39">
        <f t="shared" si="77"/>
        <v>6.2023808684742851E-4</v>
      </c>
      <c r="E227" s="39">
        <f t="shared" si="77"/>
        <v>5.0146661812286615E-4</v>
      </c>
      <c r="F227" s="39">
        <f t="shared" si="77"/>
        <v>4.4548894025283112E-4</v>
      </c>
      <c r="G227" s="39">
        <f t="shared" si="77"/>
        <v>4.0512172066243542E-4</v>
      </c>
      <c r="H227" s="39">
        <f t="shared" si="77"/>
        <v>3.4165818103864089E-4</v>
      </c>
      <c r="I227" s="39">
        <f t="shared" si="77"/>
        <v>3.2894736842105262E-4</v>
      </c>
      <c r="J227" s="39">
        <f t="shared" si="77"/>
        <v>3.2842729154414294E-4</v>
      </c>
      <c r="K227" s="39">
        <f t="shared" si="77"/>
        <v>4.3819494980320352E-4</v>
      </c>
      <c r="L227" s="39">
        <f t="shared" si="77"/>
        <v>3.0400013511117118E-4</v>
      </c>
      <c r="M227" s="39">
        <f t="shared" si="77"/>
        <v>6.4287634565707806E-4</v>
      </c>
    </row>
    <row r="228" spans="1:14" ht="31.5" customHeight="1" x14ac:dyDescent="0.2">
      <c r="A228" s="6" t="s">
        <v>41</v>
      </c>
      <c r="B228" s="5" t="s">
        <v>21</v>
      </c>
      <c r="C228" s="39">
        <f t="shared" ref="C228:M228" si="78">C203/C$217</f>
        <v>7.5536268970779802E-4</v>
      </c>
      <c r="D228" s="39">
        <f t="shared" si="78"/>
        <v>6.3433440700305188E-4</v>
      </c>
      <c r="E228" s="39">
        <f t="shared" si="78"/>
        <v>5.4955245821683972E-4</v>
      </c>
      <c r="F228" s="39">
        <f t="shared" si="78"/>
        <v>4.7131438606458944E-4</v>
      </c>
      <c r="G228" s="39">
        <f t="shared" si="78"/>
        <v>6.3223541254895223E-4</v>
      </c>
      <c r="H228" s="39">
        <f t="shared" si="78"/>
        <v>2.4117048073315827E-4</v>
      </c>
      <c r="I228" s="39">
        <f t="shared" si="78"/>
        <v>2.8978696741854636E-4</v>
      </c>
      <c r="J228" s="39">
        <f t="shared" si="78"/>
        <v>3.3606513553354161E-4</v>
      </c>
      <c r="K228" s="39">
        <f t="shared" si="78"/>
        <v>3.0517148289865961E-4</v>
      </c>
      <c r="L228" s="39">
        <f t="shared" si="78"/>
        <v>2.4488899772844345E-4</v>
      </c>
      <c r="M228" s="39">
        <f t="shared" si="78"/>
        <v>2.6883919909295994E-4</v>
      </c>
    </row>
    <row r="229" spans="1:14" ht="31.5" customHeight="1" x14ac:dyDescent="0.2">
      <c r="A229" s="6" t="s">
        <v>42</v>
      </c>
      <c r="B229" s="5" t="s">
        <v>21</v>
      </c>
      <c r="C229" s="39">
        <f t="shared" ref="C229:M229" si="79">C204/C$217</f>
        <v>1.1561673822058132E-4</v>
      </c>
      <c r="D229" s="39">
        <f t="shared" si="79"/>
        <v>1.2686688140061038E-4</v>
      </c>
      <c r="E229" s="39">
        <f t="shared" si="79"/>
        <v>2.5416801192528832E-4</v>
      </c>
      <c r="F229" s="39">
        <f t="shared" si="79"/>
        <v>2.7116718102346244E-4</v>
      </c>
      <c r="G229" s="39">
        <f t="shared" si="79"/>
        <v>2.0869906822004248E-4</v>
      </c>
      <c r="H229" s="39">
        <f t="shared" si="79"/>
        <v>1.6078032048877217E-4</v>
      </c>
      <c r="I229" s="39">
        <f t="shared" si="79"/>
        <v>2.5845864661654133E-4</v>
      </c>
      <c r="J229" s="39">
        <f t="shared" si="79"/>
        <v>2.5968669563955488E-4</v>
      </c>
      <c r="K229" s="39">
        <f t="shared" si="79"/>
        <v>2.3474729453743046E-4</v>
      </c>
      <c r="L229" s="39">
        <f t="shared" si="79"/>
        <v>3.7155572069143142E-4</v>
      </c>
      <c r="M229" s="39">
        <f t="shared" si="79"/>
        <v>6.4287634565707806E-4</v>
      </c>
    </row>
    <row r="230" spans="1:14" ht="13.5" customHeight="1" x14ac:dyDescent="0.2">
      <c r="A230" s="7" t="s">
        <v>43</v>
      </c>
      <c r="B230" s="5" t="s">
        <v>21</v>
      </c>
      <c r="C230" s="39">
        <f t="shared" ref="C230:M230" si="80">C205/C$217</f>
        <v>0.91004246988183968</v>
      </c>
      <c r="D230" s="39">
        <f t="shared" si="80"/>
        <v>0.90765500666051124</v>
      </c>
      <c r="E230" s="39">
        <f t="shared" si="80"/>
        <v>0.9038901444636025</v>
      </c>
      <c r="F230" s="39">
        <f t="shared" si="80"/>
        <v>0.91083764833490433</v>
      </c>
      <c r="G230" s="39">
        <f t="shared" si="80"/>
        <v>0.91404053672489782</v>
      </c>
      <c r="H230" s="39">
        <f t="shared" si="80"/>
        <v>0.89738196044804119</v>
      </c>
      <c r="I230" s="39">
        <f t="shared" si="80"/>
        <v>0.89259868421052635</v>
      </c>
      <c r="J230" s="39">
        <f t="shared" si="80"/>
        <v>0.89274939470086379</v>
      </c>
      <c r="K230" s="39">
        <f t="shared" si="80"/>
        <v>0.86843979123140602</v>
      </c>
      <c r="L230" s="39">
        <f t="shared" si="80"/>
        <v>0.85791371462831756</v>
      </c>
      <c r="M230" s="39">
        <f t="shared" si="80"/>
        <v>0.8129112947529602</v>
      </c>
      <c r="N230" t="s">
        <v>89</v>
      </c>
    </row>
    <row r="231" spans="1:14" ht="13.5" customHeight="1" x14ac:dyDescent="0.2">
      <c r="A231" s="7" t="s">
        <v>54</v>
      </c>
      <c r="B231" s="5" t="s">
        <v>21</v>
      </c>
      <c r="C231" s="39">
        <f t="shared" ref="C231:M231" si="81">C206/C$217</f>
        <v>2.699265448323172E-2</v>
      </c>
      <c r="D231" s="39">
        <f t="shared" si="81"/>
        <v>2.5514339481678309E-2</v>
      </c>
      <c r="E231" s="39">
        <f t="shared" si="81"/>
        <v>2.3795621440789158E-2</v>
      </c>
      <c r="F231" s="39">
        <f t="shared" si="81"/>
        <v>2.2093668891959246E-2</v>
      </c>
      <c r="G231" s="39">
        <f t="shared" si="81"/>
        <v>2.1913402163104459E-2</v>
      </c>
      <c r="H231" s="39">
        <f t="shared" si="81"/>
        <v>2.0526287582399914E-2</v>
      </c>
      <c r="I231" s="39">
        <f t="shared" si="81"/>
        <v>2.2031641604010024E-2</v>
      </c>
      <c r="J231" s="39">
        <f t="shared" si="81"/>
        <v>1.9858394372436548E-2</v>
      </c>
      <c r="K231" s="39">
        <f t="shared" si="81"/>
        <v>2.1291579614544941E-2</v>
      </c>
      <c r="L231" s="39">
        <f t="shared" si="81"/>
        <v>1.8788897239509883E-2</v>
      </c>
      <c r="M231" s="39">
        <f t="shared" si="81"/>
        <v>2.1682465839888723E-2</v>
      </c>
    </row>
    <row r="232" spans="1:14" ht="13.5" customHeight="1" x14ac:dyDescent="0.2">
      <c r="A232" s="6" t="s">
        <v>60</v>
      </c>
      <c r="B232" s="5" t="s">
        <v>21</v>
      </c>
      <c r="C232" s="39">
        <f t="shared" ref="C232:M232" si="82">C207/C$217</f>
        <v>1.9269456370096887E-3</v>
      </c>
      <c r="D232" s="39">
        <f t="shared" si="82"/>
        <v>2.25541122489974E-3</v>
      </c>
      <c r="E232" s="39">
        <f t="shared" si="82"/>
        <v>2.0745605297685698E-3</v>
      </c>
      <c r="F232" s="39">
        <f t="shared" si="82"/>
        <v>2.0143847733171492E-3</v>
      </c>
      <c r="G232" s="39">
        <f t="shared" si="82"/>
        <v>2.1913402163104461E-3</v>
      </c>
      <c r="H232" s="39">
        <f t="shared" si="82"/>
        <v>3.2758990299587331E-3</v>
      </c>
      <c r="I232" s="39">
        <f t="shared" si="82"/>
        <v>4.2371553884711782E-3</v>
      </c>
      <c r="J232" s="39">
        <f t="shared" si="82"/>
        <v>2.9711213118760837E-3</v>
      </c>
      <c r="K232" s="39">
        <f t="shared" si="82"/>
        <v>3.7559567125988874E-3</v>
      </c>
      <c r="L232" s="39">
        <f t="shared" si="82"/>
        <v>4.1968907541736688E-3</v>
      </c>
      <c r="M232" s="39">
        <f t="shared" si="82"/>
        <v>5.5170479118207428E-3</v>
      </c>
    </row>
    <row r="233" spans="1:14" ht="13.5" customHeight="1" x14ac:dyDescent="0.2">
      <c r="A233" s="6" t="s">
        <v>61</v>
      </c>
      <c r="B233" s="5" t="s">
        <v>21</v>
      </c>
      <c r="C233" s="39">
        <f t="shared" ref="C233:M233" si="83">C208/C$217</f>
        <v>3.5995344499340984E-2</v>
      </c>
      <c r="D233" s="39">
        <f t="shared" si="83"/>
        <v>4.298672831457348E-2</v>
      </c>
      <c r="E233" s="39">
        <f t="shared" si="83"/>
        <v>4.8985732244303547E-2</v>
      </c>
      <c r="F233" s="39">
        <f t="shared" si="83"/>
        <v>4.8351690921064526E-2</v>
      </c>
      <c r="G233" s="39">
        <f t="shared" si="83"/>
        <v>4.4305584541537255E-2</v>
      </c>
      <c r="H233" s="39">
        <f t="shared" si="83"/>
        <v>5.5281633528056165E-2</v>
      </c>
      <c r="I233" s="39">
        <f t="shared" si="83"/>
        <v>6.2922932330827061E-2</v>
      </c>
      <c r="J233" s="39">
        <f t="shared" si="83"/>
        <v>7.0176510574595008E-2</v>
      </c>
      <c r="K233" s="39">
        <f t="shared" si="83"/>
        <v>8.7631165050822787E-2</v>
      </c>
      <c r="L233" s="39">
        <f t="shared" si="83"/>
        <v>0.1001427111745383</v>
      </c>
      <c r="M233" s="39">
        <f t="shared" si="83"/>
        <v>0.14552382733510222</v>
      </c>
    </row>
    <row r="234" spans="1:14" ht="21" customHeight="1" x14ac:dyDescent="0.2">
      <c r="A234" s="6" t="s">
        <v>63</v>
      </c>
      <c r="B234" s="5" t="s">
        <v>21</v>
      </c>
      <c r="C234" s="39">
        <f t="shared" ref="C234:M234" si="84">C209/C$217</f>
        <v>9.5114036642798237E-3</v>
      </c>
      <c r="D234" s="39">
        <f t="shared" si="84"/>
        <v>7.7036389650481738E-3</v>
      </c>
      <c r="E234" s="39">
        <f t="shared" si="84"/>
        <v>7.831122529589965E-3</v>
      </c>
      <c r="F234" s="39">
        <f t="shared" si="84"/>
        <v>4.9326601500458405E-3</v>
      </c>
      <c r="G234" s="39">
        <f t="shared" si="84"/>
        <v>5.100850755613391E-3</v>
      </c>
      <c r="H234" s="39">
        <f t="shared" si="84"/>
        <v>9.606624149204138E-3</v>
      </c>
      <c r="I234" s="39">
        <f t="shared" si="84"/>
        <v>6.0776942355889726E-3</v>
      </c>
      <c r="J234" s="39">
        <f t="shared" si="84"/>
        <v>3.8494733706569309E-3</v>
      </c>
      <c r="K234" s="39">
        <f t="shared" si="84"/>
        <v>6.439900780143509E-3</v>
      </c>
      <c r="L234" s="39">
        <f t="shared" si="84"/>
        <v>5.8604470490875773E-3</v>
      </c>
      <c r="M234" s="39">
        <f t="shared" si="84"/>
        <v>2.4779960959872829E-3</v>
      </c>
    </row>
    <row r="235" spans="1:14" ht="21" customHeight="1" x14ac:dyDescent="0.2">
      <c r="A235" s="6" t="s">
        <v>64</v>
      </c>
      <c r="B235" s="5" t="s">
        <v>21</v>
      </c>
      <c r="C235" s="39">
        <f t="shared" ref="C235:M235" si="85">C210/C$217</f>
        <v>2.2660880691233939E-3</v>
      </c>
      <c r="D235" s="39">
        <f t="shared" si="85"/>
        <v>1.4942099364960778E-3</v>
      </c>
      <c r="E235" s="39">
        <f t="shared" si="85"/>
        <v>1.0922355107059688E-3</v>
      </c>
      <c r="F235" s="39">
        <f t="shared" si="85"/>
        <v>3.4218715700579783E-4</v>
      </c>
      <c r="G235" s="39">
        <f t="shared" si="85"/>
        <v>3.5601605755183717E-4</v>
      </c>
      <c r="H235" s="39">
        <f t="shared" si="85"/>
        <v>8.4409668256605393E-4</v>
      </c>
      <c r="I235" s="39">
        <f t="shared" si="85"/>
        <v>7.7537593984962404E-4</v>
      </c>
      <c r="J235" s="39">
        <f t="shared" si="85"/>
        <v>3.5897866750173762E-4</v>
      </c>
      <c r="K235" s="39">
        <f t="shared" si="85"/>
        <v>2.425722043553448E-4</v>
      </c>
      <c r="L235" s="39">
        <f t="shared" si="85"/>
        <v>8.6133371614831832E-4</v>
      </c>
      <c r="M235" s="39">
        <f t="shared" si="85"/>
        <v>4.7923509403527637E-4</v>
      </c>
    </row>
    <row r="236" spans="1:14" ht="13.5" customHeight="1" x14ac:dyDescent="0.2">
      <c r="A236" s="6" t="s">
        <v>65</v>
      </c>
      <c r="B236" s="5" t="s">
        <v>21</v>
      </c>
      <c r="C236" s="39">
        <f t="shared" ref="C236:M236" si="86">C211/C$217</f>
        <v>1.0721525524321908E-2</v>
      </c>
      <c r="D236" s="39">
        <f t="shared" si="86"/>
        <v>1.0036579950803842E-2</v>
      </c>
      <c r="E236" s="39">
        <f t="shared" si="86"/>
        <v>1.0125504042645271E-2</v>
      </c>
      <c r="F236" s="39">
        <f t="shared" si="86"/>
        <v>9.2777914078741777E-3</v>
      </c>
      <c r="G236" s="39">
        <f t="shared" si="86"/>
        <v>9.9684496114514406E-3</v>
      </c>
      <c r="H236" s="39">
        <f t="shared" si="86"/>
        <v>1.1448898654804652E-2</v>
      </c>
      <c r="I236" s="39">
        <f t="shared" si="86"/>
        <v>9.6256265664160408E-3</v>
      </c>
      <c r="J236" s="39">
        <f t="shared" si="86"/>
        <v>8.2412336645611671E-3</v>
      </c>
      <c r="K236" s="39">
        <f t="shared" si="86"/>
        <v>1.0101958574927425E-2</v>
      </c>
      <c r="L236" s="39">
        <f t="shared" si="86"/>
        <v>1.0445782420347742E-2</v>
      </c>
      <c r="M236" s="39">
        <f t="shared" si="86"/>
        <v>8.7664956225965186E-3</v>
      </c>
    </row>
    <row r="237" spans="1:14" ht="31.5" customHeight="1" x14ac:dyDescent="0.2">
      <c r="A237" s="6" t="s">
        <v>66</v>
      </c>
      <c r="B237" s="5" t="s">
        <v>21</v>
      </c>
      <c r="C237" s="39">
        <f t="shared" ref="C237:M237" si="87">C212/C$217</f>
        <v>5.626681260068291E-4</v>
      </c>
      <c r="D237" s="39">
        <f t="shared" si="87"/>
        <v>4.7222672521338307E-4</v>
      </c>
      <c r="E237" s="39">
        <f t="shared" si="87"/>
        <v>5.2894424103370813E-4</v>
      </c>
      <c r="F237" s="39">
        <f t="shared" si="87"/>
        <v>5.6815980785868321E-4</v>
      </c>
      <c r="G237" s="39">
        <f t="shared" si="87"/>
        <v>5.647151257718796E-4</v>
      </c>
      <c r="H237" s="39">
        <f t="shared" si="87"/>
        <v>5.4933276166997159E-4</v>
      </c>
      <c r="I237" s="39">
        <f t="shared" si="87"/>
        <v>5.0125313283208019E-4</v>
      </c>
      <c r="J237" s="39">
        <f t="shared" si="87"/>
        <v>5.2701123526850842E-4</v>
      </c>
      <c r="K237" s="39">
        <f t="shared" si="87"/>
        <v>8.5291517015266397E-4</v>
      </c>
      <c r="L237" s="39">
        <f t="shared" si="87"/>
        <v>5.5733358103714713E-4</v>
      </c>
      <c r="M237" s="39">
        <f t="shared" si="87"/>
        <v>6.662536673173354E-4</v>
      </c>
    </row>
    <row r="238" spans="1:14" ht="13.5" customHeight="1" x14ac:dyDescent="0.2">
      <c r="A238" s="6" t="s">
        <v>67</v>
      </c>
      <c r="B238" s="5" t="s">
        <v>21</v>
      </c>
      <c r="C238" s="39">
        <f t="shared" ref="C238:M238" si="88">C213/C$217</f>
        <v>1.4644786841273635E-4</v>
      </c>
      <c r="D238" s="39">
        <f t="shared" si="88"/>
        <v>7.7529760855928563E-5</v>
      </c>
      <c r="E238" s="39">
        <f t="shared" si="88"/>
        <v>1.0304108591565743E-4</v>
      </c>
      <c r="F238" s="39">
        <f t="shared" si="88"/>
        <v>1.3558359051173122E-4</v>
      </c>
      <c r="G238" s="39">
        <f t="shared" si="88"/>
        <v>1.0434953411002124E-4</v>
      </c>
      <c r="H238" s="39">
        <f t="shared" si="88"/>
        <v>1.2058524036657914E-4</v>
      </c>
      <c r="I238" s="39">
        <f t="shared" si="88"/>
        <v>1.0964912280701755E-4</v>
      </c>
      <c r="J238" s="39">
        <f t="shared" si="88"/>
        <v>1.1456765984098009E-4</v>
      </c>
      <c r="K238" s="39">
        <f t="shared" si="88"/>
        <v>7.0424188361229136E-5</v>
      </c>
      <c r="L238" s="39">
        <f t="shared" si="88"/>
        <v>1.1822227476545544E-4</v>
      </c>
      <c r="M238" s="39">
        <f t="shared" si="88"/>
        <v>1.8701857328205906E-4</v>
      </c>
    </row>
    <row r="239" spans="1:14" ht="13.5" customHeight="1" x14ac:dyDescent="0.2">
      <c r="A239" s="6" t="s">
        <v>74</v>
      </c>
      <c r="B239" s="5" t="s">
        <v>21</v>
      </c>
      <c r="C239" s="39">
        <f t="shared" ref="C239:M239" si="89">C214/C$217</f>
        <v>3.0831130192155018E-4</v>
      </c>
      <c r="D239" s="39">
        <f t="shared" si="89"/>
        <v>3.5240800389058438E-4</v>
      </c>
      <c r="E239" s="39">
        <f t="shared" si="89"/>
        <v>2.0608217183131487E-4</v>
      </c>
      <c r="F239" s="39">
        <f t="shared" si="89"/>
        <v>2.1305992794700619E-4</v>
      </c>
      <c r="G239" s="39">
        <f t="shared" si="89"/>
        <v>1.8414623666474335E-4</v>
      </c>
      <c r="H239" s="39">
        <f t="shared" si="89"/>
        <v>1.8757704057023421E-4</v>
      </c>
      <c r="I239" s="39">
        <f t="shared" si="89"/>
        <v>2.4279448621553884E-4</v>
      </c>
      <c r="J239" s="39">
        <f t="shared" si="89"/>
        <v>2.0622178771376415E-4</v>
      </c>
      <c r="K239" s="39">
        <f t="shared" si="89"/>
        <v>1.3302346690454393E-4</v>
      </c>
      <c r="L239" s="39">
        <f t="shared" si="89"/>
        <v>1.5200006755558559E-4</v>
      </c>
      <c r="M239" s="39">
        <f t="shared" si="89"/>
        <v>2.2208455577244515E-4</v>
      </c>
    </row>
    <row r="240" spans="1:14" ht="13.5" customHeight="1" x14ac:dyDescent="0.2">
      <c r="A240" s="6" t="s">
        <v>75</v>
      </c>
      <c r="B240" s="5" t="s">
        <v>21</v>
      </c>
      <c r="C240" s="39">
        <f t="shared" ref="C240:M240" si="90">C215/C$217</f>
        <v>0</v>
      </c>
      <c r="D240" s="39">
        <f t="shared" si="90"/>
        <v>0</v>
      </c>
      <c r="E240" s="39">
        <f t="shared" si="90"/>
        <v>6.8694057277104954E-6</v>
      </c>
      <c r="F240" s="39">
        <f t="shared" si="90"/>
        <v>1.9369084358818745E-5</v>
      </c>
      <c r="G240" s="39">
        <f t="shared" si="90"/>
        <v>6.1382078888247786E-6</v>
      </c>
      <c r="H240" s="39">
        <f t="shared" si="90"/>
        <v>6.6991800203655075E-6</v>
      </c>
      <c r="I240" s="39">
        <f t="shared" si="90"/>
        <v>0</v>
      </c>
      <c r="J240" s="39">
        <f t="shared" si="90"/>
        <v>7.6378439893986732E-6</v>
      </c>
      <c r="K240" s="39">
        <f t="shared" si="90"/>
        <v>6.2599278543314785E-5</v>
      </c>
      <c r="L240" s="39">
        <f t="shared" si="90"/>
        <v>2.5333344592597596E-5</v>
      </c>
      <c r="M240" s="39">
        <f t="shared" si="90"/>
        <v>0</v>
      </c>
    </row>
    <row r="241" spans="1:13" ht="13.5" customHeight="1" x14ac:dyDescent="0.2">
      <c r="A241" s="6" t="s">
        <v>76</v>
      </c>
      <c r="B241" s="5" t="s">
        <v>21</v>
      </c>
      <c r="C241" s="39">
        <f t="shared" ref="C241:M241" si="91">C216/C$217</f>
        <v>6.9370042932348792E-5</v>
      </c>
      <c r="D241" s="39">
        <f t="shared" si="91"/>
        <v>6.3433440700305188E-5</v>
      </c>
      <c r="E241" s="39">
        <f t="shared" si="91"/>
        <v>1.3738811455420991E-5</v>
      </c>
      <c r="F241" s="39">
        <f t="shared" si="91"/>
        <v>1.2912722905879163E-5</v>
      </c>
      <c r="G241" s="39">
        <f t="shared" si="91"/>
        <v>6.1382078888247786E-6</v>
      </c>
      <c r="H241" s="39">
        <f t="shared" si="91"/>
        <v>0</v>
      </c>
      <c r="I241" s="39">
        <f t="shared" si="91"/>
        <v>0</v>
      </c>
      <c r="J241" s="39">
        <f t="shared" si="91"/>
        <v>0</v>
      </c>
      <c r="K241" s="39">
        <f t="shared" si="91"/>
        <v>0</v>
      </c>
      <c r="L241" s="39">
        <f t="shared" si="91"/>
        <v>0</v>
      </c>
      <c r="M241" s="39">
        <f t="shared" si="91"/>
        <v>1.1688660830128691E-5</v>
      </c>
    </row>
    <row r="242" spans="1:13" ht="21" customHeight="1" x14ac:dyDescent="0.2">
      <c r="A242" s="6" t="s">
        <v>82</v>
      </c>
      <c r="B242" s="5"/>
      <c r="C242" s="40">
        <f t="shared" ref="C242:M242" si="92">C217/C$217</f>
        <v>1</v>
      </c>
      <c r="D242" s="40">
        <f t="shared" si="92"/>
        <v>1</v>
      </c>
      <c r="E242" s="40">
        <f t="shared" si="92"/>
        <v>1</v>
      </c>
      <c r="F242" s="40">
        <f t="shared" si="92"/>
        <v>1</v>
      </c>
      <c r="G242" s="40">
        <f t="shared" si="92"/>
        <v>1</v>
      </c>
      <c r="H242" s="40">
        <f t="shared" si="92"/>
        <v>1</v>
      </c>
      <c r="I242" s="40">
        <f t="shared" si="92"/>
        <v>1</v>
      </c>
      <c r="J242" s="40">
        <f t="shared" si="92"/>
        <v>1</v>
      </c>
      <c r="K242" s="40">
        <f t="shared" si="92"/>
        <v>1</v>
      </c>
      <c r="L242" s="40">
        <f t="shared" si="92"/>
        <v>1</v>
      </c>
      <c r="M242" s="40">
        <f t="shared" si="92"/>
        <v>1</v>
      </c>
    </row>
    <row r="243" spans="1:13" ht="13.5" customHeight="1" x14ac:dyDescent="0.2">
      <c r="A243" s="13"/>
      <c r="B243" s="14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</row>
    <row r="244" spans="1:13" ht="13.5" customHeight="1" x14ac:dyDescent="0.2">
      <c r="A244" s="13"/>
      <c r="B244" s="14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</row>
    <row r="245" spans="1:13" ht="13" customHeight="1" x14ac:dyDescent="0.15">
      <c r="A245" s="78" t="s">
        <v>81</v>
      </c>
      <c r="B245" s="79"/>
      <c r="C245" s="92" t="s">
        <v>90</v>
      </c>
      <c r="D245" s="93"/>
      <c r="E245" s="93"/>
      <c r="F245" s="93"/>
      <c r="G245" s="93"/>
      <c r="H245" s="93"/>
      <c r="I245" s="93"/>
      <c r="J245" s="93"/>
      <c r="K245" s="93"/>
      <c r="L245" s="93"/>
      <c r="M245" s="94"/>
    </row>
    <row r="246" spans="1:13" ht="13" customHeight="1" x14ac:dyDescent="0.15">
      <c r="A246" s="78" t="s">
        <v>4</v>
      </c>
      <c r="B246" s="79"/>
      <c r="C246" s="80" t="s">
        <v>5</v>
      </c>
      <c r="D246" s="81"/>
      <c r="E246" s="81"/>
      <c r="F246" s="81"/>
      <c r="G246" s="81"/>
      <c r="H246" s="81"/>
      <c r="I246" s="81"/>
      <c r="J246" s="81"/>
      <c r="K246" s="81"/>
      <c r="L246" s="81"/>
      <c r="M246" s="82"/>
    </row>
    <row r="247" spans="1:13" ht="13" customHeight="1" x14ac:dyDescent="0.15">
      <c r="A247" s="78" t="s">
        <v>6</v>
      </c>
      <c r="B247" s="79"/>
      <c r="C247" s="80" t="s">
        <v>7</v>
      </c>
      <c r="D247" s="81"/>
      <c r="E247" s="81"/>
      <c r="F247" s="81"/>
      <c r="G247" s="81"/>
      <c r="H247" s="81"/>
      <c r="I247" s="81"/>
      <c r="J247" s="81"/>
      <c r="K247" s="81"/>
      <c r="L247" s="81"/>
      <c r="M247" s="82"/>
    </row>
    <row r="248" spans="1:13" ht="13" customHeight="1" x14ac:dyDescent="0.15">
      <c r="A248" s="88" t="s">
        <v>8</v>
      </c>
      <c r="B248" s="89"/>
      <c r="C248" s="3" t="s">
        <v>9</v>
      </c>
      <c r="D248" s="3" t="s">
        <v>10</v>
      </c>
      <c r="E248" s="3" t="s">
        <v>11</v>
      </c>
      <c r="F248" s="3" t="s">
        <v>12</v>
      </c>
      <c r="G248" s="3" t="s">
        <v>13</v>
      </c>
      <c r="H248" s="3" t="s">
        <v>14</v>
      </c>
      <c r="I248" s="3" t="s">
        <v>15</v>
      </c>
      <c r="J248" s="3" t="s">
        <v>16</v>
      </c>
      <c r="K248" s="3" t="s">
        <v>17</v>
      </c>
      <c r="L248" s="3" t="s">
        <v>18</v>
      </c>
      <c r="M248" s="3" t="s">
        <v>19</v>
      </c>
    </row>
    <row r="249" spans="1:13" ht="13.5" customHeight="1" x14ac:dyDescent="0.2">
      <c r="A249" s="4" t="s">
        <v>20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</row>
    <row r="250" spans="1:13" ht="21" customHeight="1" x14ac:dyDescent="0.2">
      <c r="A250" s="6" t="s">
        <v>24</v>
      </c>
      <c r="B250" s="5"/>
      <c r="C250" s="38">
        <v>0</v>
      </c>
      <c r="D250" s="38">
        <v>7.0481600778116876E-6</v>
      </c>
      <c r="E250" s="38">
        <v>4.1216434366262976E-5</v>
      </c>
      <c r="F250" s="38">
        <v>6.4563614529395815E-6</v>
      </c>
      <c r="G250" s="38">
        <v>1.2276415777649557E-5</v>
      </c>
      <c r="H250" s="38">
        <v>2.679672008146203E-5</v>
      </c>
      <c r="I250" s="38">
        <v>0</v>
      </c>
      <c r="J250" s="38">
        <v>1.5275687978797346E-5</v>
      </c>
      <c r="K250" s="38">
        <v>0</v>
      </c>
      <c r="L250" s="38">
        <v>1.6888896395065063E-5</v>
      </c>
      <c r="M250" s="38">
        <v>0</v>
      </c>
    </row>
    <row r="251" spans="1:13" ht="21" customHeight="1" x14ac:dyDescent="0.2">
      <c r="A251" s="6" t="s">
        <v>25</v>
      </c>
      <c r="B251" s="5"/>
      <c r="C251" s="38">
        <v>0</v>
      </c>
      <c r="D251" s="38">
        <v>0</v>
      </c>
      <c r="E251" s="38">
        <v>0</v>
      </c>
      <c r="F251" s="38">
        <v>6.4563614529395815E-6</v>
      </c>
      <c r="G251" s="38">
        <v>0</v>
      </c>
      <c r="H251" s="38">
        <v>0</v>
      </c>
      <c r="I251" s="38">
        <v>0</v>
      </c>
      <c r="J251" s="38">
        <v>0</v>
      </c>
      <c r="K251" s="38">
        <v>0</v>
      </c>
      <c r="L251" s="38">
        <v>0</v>
      </c>
      <c r="M251" s="38">
        <v>0</v>
      </c>
    </row>
    <row r="252" spans="1:13" ht="13.5" customHeight="1" x14ac:dyDescent="0.2">
      <c r="A252" s="6" t="s">
        <v>35</v>
      </c>
      <c r="B252" s="5"/>
      <c r="C252" s="38">
        <v>5.857914736509454E-4</v>
      </c>
      <c r="D252" s="38">
        <v>6.2023808684742851E-4</v>
      </c>
      <c r="E252" s="38">
        <v>5.0146661812286615E-4</v>
      </c>
      <c r="F252" s="38">
        <v>4.4548894025283112E-4</v>
      </c>
      <c r="G252" s="38">
        <v>4.0512172066243542E-4</v>
      </c>
      <c r="H252" s="38">
        <v>3.4165818103864089E-4</v>
      </c>
      <c r="I252" s="38">
        <v>3.2894736842105262E-4</v>
      </c>
      <c r="J252" s="38">
        <v>3.2842729154414294E-4</v>
      </c>
      <c r="K252" s="38">
        <v>4.3819494980320352E-4</v>
      </c>
      <c r="L252" s="38">
        <v>3.0400013511117118E-4</v>
      </c>
      <c r="M252" s="38">
        <v>6.4287634565707806E-4</v>
      </c>
    </row>
    <row r="253" spans="1:13" ht="31.5" customHeight="1" x14ac:dyDescent="0.2">
      <c r="A253" s="6" t="s">
        <v>41</v>
      </c>
      <c r="B253" s="5"/>
      <c r="C253" s="38">
        <v>7.5536268970779802E-4</v>
      </c>
      <c r="D253" s="38">
        <v>6.3433440700305188E-4</v>
      </c>
      <c r="E253" s="38">
        <v>5.4955245821683972E-4</v>
      </c>
      <c r="F253" s="38">
        <v>4.7131438606458944E-4</v>
      </c>
      <c r="G253" s="38">
        <v>6.3223541254895223E-4</v>
      </c>
      <c r="H253" s="38">
        <v>2.4117048073315827E-4</v>
      </c>
      <c r="I253" s="38">
        <v>2.8978696741854636E-4</v>
      </c>
      <c r="J253" s="38">
        <v>3.3606513553354161E-4</v>
      </c>
      <c r="K253" s="38">
        <v>3.0517148289865961E-4</v>
      </c>
      <c r="L253" s="38">
        <v>2.4488899772844345E-4</v>
      </c>
      <c r="M253" s="38">
        <v>2.6883919909295994E-4</v>
      </c>
    </row>
    <row r="254" spans="1:13" ht="31.5" customHeight="1" x14ac:dyDescent="0.2">
      <c r="A254" s="6" t="s">
        <v>42</v>
      </c>
      <c r="B254" s="5"/>
      <c r="C254" s="38">
        <v>1.1561673822058132E-4</v>
      </c>
      <c r="D254" s="38">
        <v>1.2686688140061038E-4</v>
      </c>
      <c r="E254" s="38">
        <v>2.5416801192528832E-4</v>
      </c>
      <c r="F254" s="38">
        <v>2.7116718102346244E-4</v>
      </c>
      <c r="G254" s="38">
        <v>2.0869906822004248E-4</v>
      </c>
      <c r="H254" s="38">
        <v>1.6078032048877217E-4</v>
      </c>
      <c r="I254" s="38">
        <v>2.5845864661654133E-4</v>
      </c>
      <c r="J254" s="38">
        <v>2.5968669563955488E-4</v>
      </c>
      <c r="K254" s="38">
        <v>2.3474729453743046E-4</v>
      </c>
      <c r="L254" s="38">
        <v>3.7155572069143142E-4</v>
      </c>
      <c r="M254" s="38">
        <v>6.4287634565707806E-4</v>
      </c>
    </row>
    <row r="255" spans="1:13" ht="13.5" customHeight="1" x14ac:dyDescent="0.2">
      <c r="A255" s="7" t="s">
        <v>43</v>
      </c>
      <c r="B255" s="5"/>
      <c r="C255" s="38">
        <v>0.91004246988183968</v>
      </c>
      <c r="D255" s="38">
        <v>0.90765500666051124</v>
      </c>
      <c r="E255" s="38">
        <v>0.9038901444636025</v>
      </c>
      <c r="F255" s="38">
        <v>0.91083764833490433</v>
      </c>
      <c r="G255" s="38">
        <v>0.91404053672489782</v>
      </c>
      <c r="H255" s="38">
        <v>0.89738196044804119</v>
      </c>
      <c r="I255" s="38">
        <v>0.89259868421052635</v>
      </c>
      <c r="J255" s="38">
        <v>0.89274939470086379</v>
      </c>
      <c r="K255" s="38">
        <v>0.86843979123140602</v>
      </c>
      <c r="L255" s="38">
        <v>0.85791371462831756</v>
      </c>
      <c r="M255" s="38">
        <v>0.8129112947529602</v>
      </c>
    </row>
    <row r="256" spans="1:13" ht="13.5" customHeight="1" x14ac:dyDescent="0.2">
      <c r="A256" s="7" t="s">
        <v>54</v>
      </c>
      <c r="B256" s="5"/>
      <c r="C256" s="38">
        <v>2.699265448323172E-2</v>
      </c>
      <c r="D256" s="38">
        <v>2.5514339481678309E-2</v>
      </c>
      <c r="E256" s="38">
        <v>2.3795621440789158E-2</v>
      </c>
      <c r="F256" s="38">
        <v>2.2093668891959246E-2</v>
      </c>
      <c r="G256" s="38">
        <v>2.1913402163104459E-2</v>
      </c>
      <c r="H256" s="38">
        <v>2.0526287582399914E-2</v>
      </c>
      <c r="I256" s="38">
        <v>2.2031641604010024E-2</v>
      </c>
      <c r="J256" s="38">
        <v>1.9858394372436548E-2</v>
      </c>
      <c r="K256" s="38">
        <v>2.1291579614544941E-2</v>
      </c>
      <c r="L256" s="38">
        <v>1.8788897239509883E-2</v>
      </c>
      <c r="M256" s="38">
        <v>2.1682465839888723E-2</v>
      </c>
    </row>
    <row r="257" spans="1:13" ht="13.5" customHeight="1" x14ac:dyDescent="0.2">
      <c r="A257" s="6" t="s">
        <v>60</v>
      </c>
      <c r="B257" s="5"/>
      <c r="C257" s="38">
        <v>1.9269456370096887E-3</v>
      </c>
      <c r="D257" s="38">
        <v>2.25541122489974E-3</v>
      </c>
      <c r="E257" s="38">
        <v>2.0745605297685698E-3</v>
      </c>
      <c r="F257" s="38">
        <v>2.0143847733171492E-3</v>
      </c>
      <c r="G257" s="38">
        <v>2.1913402163104461E-3</v>
      </c>
      <c r="H257" s="38">
        <v>3.2758990299587331E-3</v>
      </c>
      <c r="I257" s="38">
        <v>4.2371553884711782E-3</v>
      </c>
      <c r="J257" s="38">
        <v>2.9711213118760837E-3</v>
      </c>
      <c r="K257" s="38">
        <v>3.7559567125988874E-3</v>
      </c>
      <c r="L257" s="38">
        <v>4.1968907541736688E-3</v>
      </c>
      <c r="M257" s="38">
        <v>5.5170479118207428E-3</v>
      </c>
    </row>
    <row r="258" spans="1:13" ht="13.5" customHeight="1" x14ac:dyDescent="0.2">
      <c r="A258" s="6" t="s">
        <v>61</v>
      </c>
      <c r="B258" s="5"/>
      <c r="C258" s="38">
        <v>3.5995344499340984E-2</v>
      </c>
      <c r="D258" s="38">
        <v>4.298672831457348E-2</v>
      </c>
      <c r="E258" s="38">
        <v>4.8985732244303547E-2</v>
      </c>
      <c r="F258" s="38">
        <v>4.8351690921064526E-2</v>
      </c>
      <c r="G258" s="38">
        <v>4.4305584541537255E-2</v>
      </c>
      <c r="H258" s="38">
        <v>5.5281633528056165E-2</v>
      </c>
      <c r="I258" s="38">
        <v>6.2922932330827061E-2</v>
      </c>
      <c r="J258" s="38">
        <v>7.0176510574595008E-2</v>
      </c>
      <c r="K258" s="38">
        <v>8.7631165050822787E-2</v>
      </c>
      <c r="L258" s="38">
        <v>0.1001427111745383</v>
      </c>
      <c r="M258" s="38">
        <v>0.14552382733510222</v>
      </c>
    </row>
    <row r="259" spans="1:13" ht="21" customHeight="1" x14ac:dyDescent="0.2">
      <c r="A259" s="6" t="s">
        <v>63</v>
      </c>
      <c r="B259" s="5"/>
      <c r="C259" s="38">
        <v>9.5114036642798237E-3</v>
      </c>
      <c r="D259" s="38">
        <v>7.7036389650481738E-3</v>
      </c>
      <c r="E259" s="38">
        <v>7.831122529589965E-3</v>
      </c>
      <c r="F259" s="38">
        <v>4.9326601500458405E-3</v>
      </c>
      <c r="G259" s="38">
        <v>5.100850755613391E-3</v>
      </c>
      <c r="H259" s="38">
        <v>9.606624149204138E-3</v>
      </c>
      <c r="I259" s="38">
        <v>6.0776942355889726E-3</v>
      </c>
      <c r="J259" s="38">
        <v>3.8494733706569309E-3</v>
      </c>
      <c r="K259" s="38">
        <v>6.439900780143509E-3</v>
      </c>
      <c r="L259" s="38">
        <v>5.8604470490875773E-3</v>
      </c>
      <c r="M259" s="38">
        <v>2.4779960959872829E-3</v>
      </c>
    </row>
    <row r="260" spans="1:13" ht="21" customHeight="1" x14ac:dyDescent="0.2">
      <c r="A260" s="6" t="s">
        <v>64</v>
      </c>
      <c r="B260" s="5"/>
      <c r="C260" s="38">
        <v>2.2660880691233939E-3</v>
      </c>
      <c r="D260" s="38">
        <v>1.4942099364960778E-3</v>
      </c>
      <c r="E260" s="38">
        <v>1.0922355107059688E-3</v>
      </c>
      <c r="F260" s="38">
        <v>3.4218715700579783E-4</v>
      </c>
      <c r="G260" s="38">
        <v>3.5601605755183717E-4</v>
      </c>
      <c r="H260" s="38">
        <v>8.4409668256605393E-4</v>
      </c>
      <c r="I260" s="38">
        <v>7.7537593984962404E-4</v>
      </c>
      <c r="J260" s="38">
        <v>3.5897866750173762E-4</v>
      </c>
      <c r="K260" s="38">
        <v>2.425722043553448E-4</v>
      </c>
      <c r="L260" s="38">
        <v>8.6133371614831832E-4</v>
      </c>
      <c r="M260" s="38">
        <v>4.7923509403527637E-4</v>
      </c>
    </row>
    <row r="261" spans="1:13" ht="13.5" customHeight="1" x14ac:dyDescent="0.2">
      <c r="A261" s="6" t="s">
        <v>65</v>
      </c>
      <c r="B261" s="5"/>
      <c r="C261" s="38">
        <v>1.0721525524321908E-2</v>
      </c>
      <c r="D261" s="38">
        <v>1.0036579950803842E-2</v>
      </c>
      <c r="E261" s="38">
        <v>1.0125504042645271E-2</v>
      </c>
      <c r="F261" s="38">
        <v>9.2777914078741777E-3</v>
      </c>
      <c r="G261" s="38">
        <v>9.9684496114514406E-3</v>
      </c>
      <c r="H261" s="38">
        <v>1.1448898654804652E-2</v>
      </c>
      <c r="I261" s="38">
        <v>9.6256265664160408E-3</v>
      </c>
      <c r="J261" s="38">
        <v>8.2412336645611671E-3</v>
      </c>
      <c r="K261" s="38">
        <v>1.0101958574927425E-2</v>
      </c>
      <c r="L261" s="38">
        <v>1.0445782420347742E-2</v>
      </c>
      <c r="M261" s="38">
        <v>8.7664956225965186E-3</v>
      </c>
    </row>
    <row r="262" spans="1:13" ht="31.5" customHeight="1" x14ac:dyDescent="0.2">
      <c r="A262" s="6" t="s">
        <v>66</v>
      </c>
      <c r="B262" s="5"/>
      <c r="C262" s="38">
        <v>5.626681260068291E-4</v>
      </c>
      <c r="D262" s="38">
        <v>4.7222672521338307E-4</v>
      </c>
      <c r="E262" s="38">
        <v>5.2894424103370813E-4</v>
      </c>
      <c r="F262" s="38">
        <v>5.6815980785868321E-4</v>
      </c>
      <c r="G262" s="38">
        <v>5.647151257718796E-4</v>
      </c>
      <c r="H262" s="38">
        <v>5.4933276166997159E-4</v>
      </c>
      <c r="I262" s="38">
        <v>5.0125313283208019E-4</v>
      </c>
      <c r="J262" s="38">
        <v>5.2701123526850842E-4</v>
      </c>
      <c r="K262" s="38">
        <v>8.5291517015266397E-4</v>
      </c>
      <c r="L262" s="38">
        <v>5.5733358103714713E-4</v>
      </c>
      <c r="M262" s="38">
        <v>6.662536673173354E-4</v>
      </c>
    </row>
    <row r="263" spans="1:13" ht="13.5" customHeight="1" x14ac:dyDescent="0.2">
      <c r="A263" s="6" t="s">
        <v>67</v>
      </c>
      <c r="B263" s="5"/>
      <c r="C263" s="38">
        <v>1.4644786841273635E-4</v>
      </c>
      <c r="D263" s="38">
        <v>7.7529760855928563E-5</v>
      </c>
      <c r="E263" s="38">
        <v>1.0304108591565743E-4</v>
      </c>
      <c r="F263" s="38">
        <v>1.3558359051173122E-4</v>
      </c>
      <c r="G263" s="38">
        <v>1.0434953411002124E-4</v>
      </c>
      <c r="H263" s="38">
        <v>1.2058524036657914E-4</v>
      </c>
      <c r="I263" s="38">
        <v>1.0964912280701755E-4</v>
      </c>
      <c r="J263" s="38">
        <v>1.1456765984098009E-4</v>
      </c>
      <c r="K263" s="38">
        <v>7.0424188361229136E-5</v>
      </c>
      <c r="L263" s="38">
        <v>1.1822227476545544E-4</v>
      </c>
      <c r="M263" s="38">
        <v>1.8701857328205906E-4</v>
      </c>
    </row>
    <row r="264" spans="1:13" ht="13.5" customHeight="1" x14ac:dyDescent="0.2">
      <c r="A264" s="6" t="s">
        <v>74</v>
      </c>
      <c r="B264" s="5"/>
      <c r="C264" s="38">
        <v>3.0831130192155018E-4</v>
      </c>
      <c r="D264" s="38">
        <v>3.5240800389058438E-4</v>
      </c>
      <c r="E264" s="38">
        <v>2.0608217183131487E-4</v>
      </c>
      <c r="F264" s="38">
        <v>2.1305992794700619E-4</v>
      </c>
      <c r="G264" s="38">
        <v>1.8414623666474335E-4</v>
      </c>
      <c r="H264" s="38">
        <v>1.8757704057023421E-4</v>
      </c>
      <c r="I264" s="38">
        <v>2.4279448621553884E-4</v>
      </c>
      <c r="J264" s="38">
        <v>2.0622178771376415E-4</v>
      </c>
      <c r="K264" s="38">
        <v>1.3302346690454393E-4</v>
      </c>
      <c r="L264" s="38">
        <v>1.5200006755558559E-4</v>
      </c>
      <c r="M264" s="38">
        <v>2.2208455577244515E-4</v>
      </c>
    </row>
    <row r="265" spans="1:13" ht="13.5" customHeight="1" x14ac:dyDescent="0.2">
      <c r="A265" s="6" t="s">
        <v>75</v>
      </c>
      <c r="B265" s="5"/>
      <c r="C265" s="38">
        <v>0</v>
      </c>
      <c r="D265" s="38">
        <v>0</v>
      </c>
      <c r="E265" s="38">
        <v>6.8694057277104954E-6</v>
      </c>
      <c r="F265" s="38">
        <v>1.9369084358818745E-5</v>
      </c>
      <c r="G265" s="38">
        <v>6.1382078888247786E-6</v>
      </c>
      <c r="H265" s="38">
        <v>6.6991800203655075E-6</v>
      </c>
      <c r="I265" s="38">
        <v>0</v>
      </c>
      <c r="J265" s="38">
        <v>7.6378439893986732E-6</v>
      </c>
      <c r="K265" s="38">
        <v>6.2599278543314785E-5</v>
      </c>
      <c r="L265" s="38">
        <v>2.5333344592597596E-5</v>
      </c>
      <c r="M265" s="38">
        <v>0</v>
      </c>
    </row>
    <row r="266" spans="1:13" ht="13.5" customHeight="1" x14ac:dyDescent="0.2">
      <c r="A266" s="6" t="s">
        <v>76</v>
      </c>
      <c r="B266" s="5"/>
      <c r="C266" s="38">
        <v>6.9370042932348792E-5</v>
      </c>
      <c r="D266" s="38">
        <v>6.3433440700305188E-5</v>
      </c>
      <c r="E266" s="38">
        <v>1.3738811455420991E-5</v>
      </c>
      <c r="F266" s="38">
        <v>1.2912722905879163E-5</v>
      </c>
      <c r="G266" s="38">
        <v>6.1382078888247786E-6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1.1688660830128691E-5</v>
      </c>
    </row>
    <row r="267" spans="1:13" ht="21" customHeight="1" x14ac:dyDescent="0.2">
      <c r="A267" s="6" t="s">
        <v>82</v>
      </c>
      <c r="B267" s="5"/>
      <c r="C267" s="40">
        <v>1</v>
      </c>
      <c r="D267" s="40">
        <v>1</v>
      </c>
      <c r="E267" s="40">
        <v>1</v>
      </c>
      <c r="F267" s="40">
        <v>1</v>
      </c>
      <c r="G267" s="40">
        <v>1</v>
      </c>
      <c r="H267" s="40">
        <v>1</v>
      </c>
      <c r="I267" s="40">
        <v>1</v>
      </c>
      <c r="J267" s="40">
        <v>1</v>
      </c>
      <c r="K267" s="40">
        <v>1</v>
      </c>
      <c r="L267" s="40">
        <v>1</v>
      </c>
      <c r="M267" s="40">
        <v>1</v>
      </c>
    </row>
    <row r="268" spans="1:13" ht="21" customHeight="1" x14ac:dyDescent="0.15">
      <c r="A268" s="15" t="s">
        <v>91</v>
      </c>
      <c r="B268" s="41"/>
      <c r="C268" s="42">
        <v>0.16958280360369138</v>
      </c>
      <c r="D268" s="42">
        <v>0.17349498957573672</v>
      </c>
      <c r="E268" s="42">
        <v>0.17984647120418351</v>
      </c>
      <c r="F268" s="42">
        <v>0.1674332974305125</v>
      </c>
      <c r="G268" s="42">
        <v>0.16195542649384032</v>
      </c>
      <c r="H268" s="42">
        <v>0.19099286805417115</v>
      </c>
      <c r="I268" s="42">
        <v>0.19867417334258264</v>
      </c>
      <c r="J268" s="42">
        <v>0.19758710506554411</v>
      </c>
      <c r="K268" s="42">
        <v>0.2375209943255896</v>
      </c>
      <c r="L268" s="42">
        <v>0.25344001892539891</v>
      </c>
      <c r="M268" s="42">
        <v>0.31741282663924442</v>
      </c>
    </row>
    <row r="269" spans="1:13" ht="21" customHeight="1" x14ac:dyDescent="0.15">
      <c r="A269" s="15" t="s">
        <v>92</v>
      </c>
      <c r="B269" s="41"/>
      <c r="C269" s="42">
        <v>0.18018172882892208</v>
      </c>
      <c r="D269" s="42">
        <v>0.18433842642422027</v>
      </c>
      <c r="E269" s="42">
        <v>0.19108687565444499</v>
      </c>
      <c r="F269" s="42">
        <v>0.17789787851991953</v>
      </c>
      <c r="G269" s="42">
        <v>0.17207764064970535</v>
      </c>
      <c r="H269" s="42">
        <v>0.20292992230755685</v>
      </c>
      <c r="I269" s="42">
        <v>0.21109130917649405</v>
      </c>
      <c r="J269" s="42">
        <v>0.20993629913214062</v>
      </c>
      <c r="K269" s="42">
        <v>0.25236605647093896</v>
      </c>
      <c r="L269" s="42">
        <v>0.26928002010823637</v>
      </c>
      <c r="M269" s="42">
        <v>0.33725112830419718</v>
      </c>
    </row>
    <row r="272" spans="1:13" ht="13" customHeight="1" x14ac:dyDescent="0.15">
      <c r="A272" s="78" t="s">
        <v>81</v>
      </c>
      <c r="B272" s="79"/>
      <c r="C272" s="92" t="s">
        <v>93</v>
      </c>
      <c r="D272" s="93"/>
      <c r="E272" s="93"/>
      <c r="F272" s="93"/>
      <c r="G272" s="93"/>
      <c r="H272" s="93"/>
      <c r="I272" s="93"/>
      <c r="J272" s="93"/>
      <c r="K272" s="93"/>
      <c r="L272" s="93"/>
      <c r="M272" s="94"/>
    </row>
    <row r="273" spans="1:13" ht="13" customHeight="1" x14ac:dyDescent="0.15">
      <c r="A273" s="78" t="s">
        <v>4</v>
      </c>
      <c r="B273" s="79"/>
      <c r="C273" s="80" t="s">
        <v>5</v>
      </c>
      <c r="D273" s="81"/>
      <c r="E273" s="81"/>
      <c r="F273" s="81"/>
      <c r="G273" s="81"/>
      <c r="H273" s="81"/>
      <c r="I273" s="81"/>
      <c r="J273" s="81"/>
      <c r="K273" s="81"/>
      <c r="L273" s="81"/>
      <c r="M273" s="82"/>
    </row>
    <row r="274" spans="1:13" ht="13" customHeight="1" x14ac:dyDescent="0.15">
      <c r="A274" s="78" t="s">
        <v>6</v>
      </c>
      <c r="B274" s="79"/>
      <c r="C274" s="80" t="s">
        <v>7</v>
      </c>
      <c r="D274" s="81"/>
      <c r="E274" s="81"/>
      <c r="F274" s="81"/>
      <c r="G274" s="81"/>
      <c r="H274" s="81"/>
      <c r="I274" s="81"/>
      <c r="J274" s="81"/>
      <c r="K274" s="81"/>
      <c r="L274" s="81"/>
      <c r="M274" s="82"/>
    </row>
    <row r="275" spans="1:13" ht="13" customHeight="1" x14ac:dyDescent="0.15">
      <c r="A275" s="88" t="s">
        <v>8</v>
      </c>
      <c r="B275" s="89"/>
      <c r="C275" s="3" t="s">
        <v>9</v>
      </c>
      <c r="D275" s="3" t="s">
        <v>10</v>
      </c>
      <c r="E275" s="3" t="s">
        <v>11</v>
      </c>
      <c r="F275" s="3" t="s">
        <v>12</v>
      </c>
      <c r="G275" s="3" t="s">
        <v>13</v>
      </c>
      <c r="H275" s="3" t="s">
        <v>14</v>
      </c>
      <c r="I275" s="3" t="s">
        <v>15</v>
      </c>
      <c r="J275" s="3" t="s">
        <v>16</v>
      </c>
      <c r="K275" s="3" t="s">
        <v>17</v>
      </c>
      <c r="L275" s="3" t="s">
        <v>18</v>
      </c>
      <c r="M275" s="3" t="s">
        <v>19</v>
      </c>
    </row>
    <row r="276" spans="1:13" ht="13.5" customHeight="1" x14ac:dyDescent="0.2">
      <c r="A276" s="4" t="s">
        <v>20</v>
      </c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</row>
    <row r="277" spans="1:13" ht="21" customHeight="1" x14ac:dyDescent="0.2">
      <c r="A277" s="6" t="s">
        <v>24</v>
      </c>
      <c r="B277" s="5"/>
      <c r="C277" s="33">
        <v>0</v>
      </c>
      <c r="D277" s="33">
        <f>D225*LN(D225)</f>
        <v>-8.3610518371540063E-5</v>
      </c>
      <c r="E277" s="33">
        <f>E225*LN(E225)</f>
        <v>-4.1614888016707169E-4</v>
      </c>
      <c r="F277" s="33">
        <f>F225*LN(F225)</f>
        <v>-7.7156390128413561E-5</v>
      </c>
      <c r="G277" s="33">
        <f>G225*LN(G225)</f>
        <v>-1.3881962940733453E-4</v>
      </c>
      <c r="H277" s="33">
        <f>H225*LN(H225)</f>
        <v>-2.820952640269359E-4</v>
      </c>
      <c r="I277" s="33">
        <v>0</v>
      </c>
      <c r="J277" s="33">
        <f>J225*LN(J225)</f>
        <v>-1.6939589258735627E-4</v>
      </c>
      <c r="K277" s="33">
        <v>0</v>
      </c>
      <c r="L277" s="33">
        <f>L225*LN(L225)</f>
        <v>-1.8558961957777206E-4</v>
      </c>
      <c r="M277" s="33">
        <v>0</v>
      </c>
    </row>
    <row r="278" spans="1:13" ht="21" customHeight="1" x14ac:dyDescent="0.2">
      <c r="A278" s="6" t="s">
        <v>25</v>
      </c>
      <c r="B278" s="5"/>
      <c r="C278" s="33">
        <v>0</v>
      </c>
      <c r="D278" s="33">
        <v>0</v>
      </c>
      <c r="E278" s="33">
        <v>0</v>
      </c>
      <c r="F278" s="33">
        <f t="shared" ref="F278:F293" si="93">F226*LN(F226)</f>
        <v>-7.7156390128413561E-5</v>
      </c>
      <c r="G278" s="33">
        <v>0</v>
      </c>
      <c r="H278" s="33">
        <v>0</v>
      </c>
      <c r="I278" s="33">
        <v>0</v>
      </c>
      <c r="J278" s="33">
        <v>0</v>
      </c>
      <c r="K278" s="33">
        <v>0</v>
      </c>
      <c r="L278" s="33">
        <v>0</v>
      </c>
      <c r="M278" s="33">
        <v>0</v>
      </c>
    </row>
    <row r="279" spans="1:13" ht="13.5" customHeight="1" x14ac:dyDescent="0.2">
      <c r="A279" s="6" t="s">
        <v>35</v>
      </c>
      <c r="B279" s="5"/>
      <c r="C279" s="33">
        <f t="shared" ref="C279:E291" si="94">C227*LN(C227)</f>
        <v>-4.3597803866479495E-3</v>
      </c>
      <c r="D279" s="33">
        <f t="shared" si="94"/>
        <v>-4.5807107967120019E-3</v>
      </c>
      <c r="E279" s="33">
        <f t="shared" si="94"/>
        <v>-3.8101300840767795E-3</v>
      </c>
      <c r="F279" s="33">
        <f t="shared" si="93"/>
        <v>-3.4375432992098842E-3</v>
      </c>
      <c r="G279" s="33">
        <f t="shared" ref="G279:M291" si="95">G227*LN(G227)</f>
        <v>-3.1645366108315237E-3</v>
      </c>
      <c r="H279" s="33">
        <f t="shared" si="95"/>
        <v>-2.7270130323100833E-3</v>
      </c>
      <c r="I279" s="33">
        <f t="shared" si="95"/>
        <v>-2.6380305244737721E-3</v>
      </c>
      <c r="J279" s="33">
        <f t="shared" si="95"/>
        <v>-2.6343793748281681E-3</v>
      </c>
      <c r="K279" s="33">
        <f t="shared" si="95"/>
        <v>-3.388494352146324E-3</v>
      </c>
      <c r="L279" s="33">
        <f t="shared" si="95"/>
        <v>-2.46193974747795E-3</v>
      </c>
      <c r="M279" s="33">
        <f t="shared" si="95"/>
        <v>-4.7248570925354479E-3</v>
      </c>
    </row>
    <row r="280" spans="1:13" ht="31.5" customHeight="1" x14ac:dyDescent="0.2">
      <c r="A280" s="6" t="s">
        <v>41</v>
      </c>
      <c r="B280" s="5"/>
      <c r="C280" s="33">
        <f>C228*LN(C228)</f>
        <v>-5.4297830949342598E-3</v>
      </c>
      <c r="D280" s="33">
        <f t="shared" si="94"/>
        <v>-4.6705625545830579E-3</v>
      </c>
      <c r="E280" s="33">
        <f t="shared" si="94"/>
        <v>-4.1251640473518366E-3</v>
      </c>
      <c r="F280" s="33">
        <f t="shared" si="93"/>
        <v>-3.6102612219343147E-3</v>
      </c>
      <c r="G280" s="33">
        <f t="shared" si="95"/>
        <v>-4.6572033142102381E-3</v>
      </c>
      <c r="H280" s="33">
        <f t="shared" si="95"/>
        <v>-2.0089516686475368E-3</v>
      </c>
      <c r="I280" s="33">
        <f t="shared" si="95"/>
        <v>-2.3607102639525233E-3</v>
      </c>
      <c r="J280" s="33">
        <f t="shared" si="95"/>
        <v>-2.6879180358940443E-3</v>
      </c>
      <c r="K280" s="33">
        <f t="shared" si="95"/>
        <v>-2.4702522853692808E-3</v>
      </c>
      <c r="L280" s="33">
        <f t="shared" si="95"/>
        <v>-2.0361799013427621E-3</v>
      </c>
      <c r="M280" s="33">
        <f t="shared" si="95"/>
        <v>-2.2102338198512696E-3</v>
      </c>
    </row>
    <row r="281" spans="1:13" ht="31.5" customHeight="1" x14ac:dyDescent="0.2">
      <c r="A281" s="6" t="s">
        <v>42</v>
      </c>
      <c r="B281" s="5"/>
      <c r="C281" s="33">
        <f t="shared" si="94"/>
        <v>-1.0480923027669389E-3</v>
      </c>
      <c r="D281" s="33">
        <f t="shared" si="94"/>
        <v>-1.1382968796750344E-3</v>
      </c>
      <c r="E281" s="33">
        <f t="shared" si="94"/>
        <v>-2.1038795427567518E-3</v>
      </c>
      <c r="F281" s="33">
        <f t="shared" si="93"/>
        <v>-2.2270350514064282E-3</v>
      </c>
      <c r="G281" s="33">
        <f t="shared" si="95"/>
        <v>-1.7686447149515645E-3</v>
      </c>
      <c r="H281" s="33">
        <f t="shared" si="95"/>
        <v>-1.4044919224603365E-3</v>
      </c>
      <c r="I281" s="33">
        <f t="shared" si="95"/>
        <v>-2.1350686880495465E-3</v>
      </c>
      <c r="J281" s="33">
        <f t="shared" si="95"/>
        <v>-2.1439823626252046E-3</v>
      </c>
      <c r="K281" s="33">
        <f t="shared" si="95"/>
        <v>-1.9617833669357239E-3</v>
      </c>
      <c r="L281" s="33">
        <f t="shared" si="95"/>
        <v>-2.9344771242656264E-3</v>
      </c>
      <c r="M281" s="33">
        <f t="shared" si="95"/>
        <v>-4.7248570925354479E-3</v>
      </c>
    </row>
    <row r="282" spans="1:13" ht="13.5" customHeight="1" x14ac:dyDescent="0.2">
      <c r="A282" s="7" t="s">
        <v>43</v>
      </c>
      <c r="B282" s="5"/>
      <c r="C282" s="33">
        <f t="shared" si="94"/>
        <v>-8.5784252809379777E-2</v>
      </c>
      <c r="D282" s="33">
        <f t="shared" si="94"/>
        <v>-8.7943529719303054E-2</v>
      </c>
      <c r="E282" s="33">
        <f t="shared" si="94"/>
        <v>-9.1335791995617449E-2</v>
      </c>
      <c r="F282" s="33">
        <f t="shared" si="93"/>
        <v>-8.5063683761205947E-2</v>
      </c>
      <c r="G282" s="33">
        <f t="shared" si="95"/>
        <v>-8.2154290309906036E-2</v>
      </c>
      <c r="H282" s="33">
        <f t="shared" si="95"/>
        <v>-9.7162854098546622E-2</v>
      </c>
      <c r="I282" s="33">
        <f t="shared" si="95"/>
        <v>-0.10141545662285791</v>
      </c>
      <c r="J282" s="33">
        <f t="shared" si="95"/>
        <v>-0.10128185686467679</v>
      </c>
      <c r="K282" s="33">
        <f t="shared" si="95"/>
        <v>-0.12249952961805742</v>
      </c>
      <c r="L282" s="33">
        <f t="shared" si="95"/>
        <v>-0.13147677833241822</v>
      </c>
      <c r="M282" s="33">
        <f t="shared" si="95"/>
        <v>-0.1683809860276281</v>
      </c>
    </row>
    <row r="283" spans="1:13" ht="13.5" customHeight="1" x14ac:dyDescent="0.2">
      <c r="A283" s="7" t="s">
        <v>54</v>
      </c>
      <c r="B283" s="5"/>
      <c r="C283" s="33">
        <f t="shared" si="94"/>
        <v>-9.7502610260613673E-2</v>
      </c>
      <c r="D283" s="33">
        <f t="shared" si="94"/>
        <v>-9.3599728231085352E-2</v>
      </c>
      <c r="E283" s="33">
        <f t="shared" si="94"/>
        <v>-8.895406961656141E-2</v>
      </c>
      <c r="F283" s="33">
        <f t="shared" si="93"/>
        <v>-8.423132140952963E-2</v>
      </c>
      <c r="G283" s="33">
        <f t="shared" si="95"/>
        <v>-8.3723590265770004E-2</v>
      </c>
      <c r="H283" s="33">
        <f t="shared" si="95"/>
        <v>-7.9766157141430885E-2</v>
      </c>
      <c r="I283" s="33">
        <f t="shared" si="95"/>
        <v>-8.4056784732120138E-2</v>
      </c>
      <c r="J283" s="33">
        <f t="shared" si="95"/>
        <v>-7.7827598772225726E-2</v>
      </c>
      <c r="K283" s="33">
        <f t="shared" si="95"/>
        <v>-8.1960735044798644E-2</v>
      </c>
      <c r="L283" s="33">
        <f t="shared" si="95"/>
        <v>-7.4676268331053147E-2</v>
      </c>
      <c r="M283" s="33">
        <f t="shared" si="95"/>
        <v>-8.3070976973048327E-2</v>
      </c>
    </row>
    <row r="284" spans="1:13" ht="13.5" customHeight="1" x14ac:dyDescent="0.2">
      <c r="A284" s="6" t="s">
        <v>60</v>
      </c>
      <c r="B284" s="5"/>
      <c r="C284" s="33">
        <f t="shared" si="94"/>
        <v>-1.2046915540338597E-2</v>
      </c>
      <c r="D284" s="33">
        <f t="shared" si="94"/>
        <v>-1.3745429956154697E-2</v>
      </c>
      <c r="E284" s="33">
        <f t="shared" si="94"/>
        <v>-1.2816647277072248E-2</v>
      </c>
      <c r="F284" s="33">
        <f t="shared" si="93"/>
        <v>-1.2504175545429761E-2</v>
      </c>
      <c r="G284" s="33">
        <f t="shared" si="95"/>
        <v>-1.3418106342331782E-2</v>
      </c>
      <c r="H284" s="33">
        <f t="shared" si="95"/>
        <v>-1.8741952107699248E-2</v>
      </c>
      <c r="I284" s="33">
        <f t="shared" si="95"/>
        <v>-2.3151237119407114E-2</v>
      </c>
      <c r="J284" s="33">
        <f t="shared" si="95"/>
        <v>-1.7288407785780516E-2</v>
      </c>
      <c r="K284" s="33">
        <f t="shared" si="95"/>
        <v>-2.0974810648399102E-2</v>
      </c>
      <c r="L284" s="33">
        <f t="shared" si="95"/>
        <v>-2.2971309381470149E-2</v>
      </c>
      <c r="M284" s="33">
        <f t="shared" si="95"/>
        <v>-2.8688165629221083E-2</v>
      </c>
    </row>
    <row r="285" spans="1:13" ht="13.5" customHeight="1" x14ac:dyDescent="0.2">
      <c r="A285" s="6" t="s">
        <v>61</v>
      </c>
      <c r="B285" s="5"/>
      <c r="C285" s="33">
        <f t="shared" si="94"/>
        <v>-0.11966168747408555</v>
      </c>
      <c r="D285" s="33">
        <f t="shared" si="94"/>
        <v>-0.13527338156820812</v>
      </c>
      <c r="E285" s="33">
        <f t="shared" si="94"/>
        <v>-0.14775204911746218</v>
      </c>
      <c r="F285" s="33">
        <f t="shared" si="93"/>
        <v>-0.14646955724800009</v>
      </c>
      <c r="G285" s="33">
        <f t="shared" si="95"/>
        <v>-0.1380847585069126</v>
      </c>
      <c r="H285" s="33">
        <f t="shared" si="95"/>
        <v>-0.16005771789524356</v>
      </c>
      <c r="I285" s="33">
        <f t="shared" si="95"/>
        <v>-0.17403505246271345</v>
      </c>
      <c r="J285" s="33">
        <f t="shared" si="95"/>
        <v>-0.18644085717189829</v>
      </c>
      <c r="K285" s="33">
        <f t="shared" si="95"/>
        <v>-0.21334846252241732</v>
      </c>
      <c r="L285" s="33">
        <f t="shared" si="95"/>
        <v>-0.23044430096397267</v>
      </c>
      <c r="M285" s="33">
        <f t="shared" si="95"/>
        <v>-0.28048487227927466</v>
      </c>
    </row>
    <row r="286" spans="1:13" ht="21" customHeight="1" x14ac:dyDescent="0.2">
      <c r="A286" s="6" t="s">
        <v>63</v>
      </c>
      <c r="B286" s="5"/>
      <c r="C286" s="33">
        <f t="shared" si="94"/>
        <v>-4.427809330388939E-2</v>
      </c>
      <c r="D286" s="33">
        <f t="shared" si="94"/>
        <v>-3.7486388441745247E-2</v>
      </c>
      <c r="E286" s="33">
        <f t="shared" si="94"/>
        <v>-3.797819880694675E-2</v>
      </c>
      <c r="F286" s="33">
        <f t="shared" si="93"/>
        <v>-2.6201683271108358E-2</v>
      </c>
      <c r="G286" s="33">
        <f t="shared" si="95"/>
        <v>-2.6924065069660486E-2</v>
      </c>
      <c r="H286" s="33">
        <f t="shared" si="95"/>
        <v>-4.4625674244223451E-2</v>
      </c>
      <c r="I286" s="33">
        <f t="shared" si="95"/>
        <v>-3.1015263131111557E-2</v>
      </c>
      <c r="J286" s="33">
        <f t="shared" si="95"/>
        <v>-2.14023749047027E-2</v>
      </c>
      <c r="K286" s="33">
        <f t="shared" si="95"/>
        <v>-3.249085883071539E-2</v>
      </c>
      <c r="L286" s="33">
        <f t="shared" si="95"/>
        <v>-3.0119939847692498E-2</v>
      </c>
      <c r="M286" s="33">
        <f t="shared" si="95"/>
        <v>-1.4868732541279399E-2</v>
      </c>
    </row>
    <row r="287" spans="1:13" ht="21" customHeight="1" x14ac:dyDescent="0.2">
      <c r="A287" s="6" t="s">
        <v>64</v>
      </c>
      <c r="B287" s="5"/>
      <c r="C287" s="33">
        <f t="shared" si="94"/>
        <v>-1.3799797084859629E-2</v>
      </c>
      <c r="D287" s="33">
        <f t="shared" si="94"/>
        <v>-9.7215654574530613E-3</v>
      </c>
      <c r="E287" s="33">
        <f t="shared" si="94"/>
        <v>-7.4485314733303129E-3</v>
      </c>
      <c r="F287" s="33">
        <f t="shared" si="93"/>
        <v>-2.73070577442441E-3</v>
      </c>
      <c r="G287" s="33">
        <f t="shared" si="95"/>
        <v>-2.8269578668101763E-3</v>
      </c>
      <c r="H287" s="33">
        <f t="shared" si="95"/>
        <v>-5.973877774517836E-3</v>
      </c>
      <c r="I287" s="33">
        <f t="shared" si="95"/>
        <v>-5.5533685282922584E-3</v>
      </c>
      <c r="J287" s="33">
        <f t="shared" si="95"/>
        <v>-2.8475076713159802E-3</v>
      </c>
      <c r="K287" s="33">
        <f t="shared" si="95"/>
        <v>-2.0192222462309872E-3</v>
      </c>
      <c r="L287" s="33">
        <f t="shared" si="95"/>
        <v>-6.0784566149847206E-3</v>
      </c>
      <c r="M287" s="33">
        <f t="shared" si="95"/>
        <v>-3.6629468335154496E-3</v>
      </c>
    </row>
    <row r="288" spans="1:13" ht="13.5" customHeight="1" x14ac:dyDescent="0.2">
      <c r="A288" s="6" t="s">
        <v>65</v>
      </c>
      <c r="B288" s="5"/>
      <c r="C288" s="33">
        <f t="shared" si="94"/>
        <v>-4.8627498604762238E-2</v>
      </c>
      <c r="D288" s="33">
        <f t="shared" si="94"/>
        <v>-4.6183511984713863E-2</v>
      </c>
      <c r="E288" s="33">
        <f t="shared" si="94"/>
        <v>-4.6503381003635477E-2</v>
      </c>
      <c r="F288" s="33">
        <f t="shared" si="93"/>
        <v>-4.34212861875094E-2</v>
      </c>
      <c r="G288" s="33">
        <f t="shared" si="95"/>
        <v>-4.5937907515952177E-2</v>
      </c>
      <c r="H288" s="33">
        <f t="shared" si="95"/>
        <v>-5.1174994073256826E-2</v>
      </c>
      <c r="I288" s="33">
        <f t="shared" si="95"/>
        <v>-4.4694925019827157E-2</v>
      </c>
      <c r="J288" s="33">
        <f t="shared" si="95"/>
        <v>-3.954642696189517E-2</v>
      </c>
      <c r="K288" s="33">
        <f t="shared" si="95"/>
        <v>-4.641876185444007E-2</v>
      </c>
      <c r="L288" s="33">
        <f t="shared" si="95"/>
        <v>-4.7649031692057246E-2</v>
      </c>
      <c r="M288" s="33">
        <f t="shared" si="95"/>
        <v>-4.1525295483974545E-2</v>
      </c>
    </row>
    <row r="289" spans="1:14" ht="31.5" customHeight="1" x14ac:dyDescent="0.2">
      <c r="A289" s="6" t="s">
        <v>66</v>
      </c>
      <c r="B289" s="5"/>
      <c r="C289" s="33">
        <f t="shared" si="94"/>
        <v>-4.2103446317930948E-3</v>
      </c>
      <c r="D289" s="33">
        <f t="shared" si="94"/>
        <v>-3.616336504709306E-3</v>
      </c>
      <c r="E289" s="33">
        <f t="shared" si="94"/>
        <v>-3.9906872859827094E-3</v>
      </c>
      <c r="F289" s="33">
        <f t="shared" si="93"/>
        <v>-4.2459195070678477E-3</v>
      </c>
      <c r="G289" s="33">
        <f t="shared" si="95"/>
        <v>-4.2236112449836249E-3</v>
      </c>
      <c r="H289" s="33">
        <f t="shared" si="95"/>
        <v>-4.1237345684297941E-3</v>
      </c>
      <c r="I289" s="33">
        <f t="shared" si="95"/>
        <v>-3.8087214683328141E-3</v>
      </c>
      <c r="J289" s="33">
        <f t="shared" si="95"/>
        <v>-3.9780329468673435E-3</v>
      </c>
      <c r="K289" s="33">
        <f t="shared" si="95"/>
        <v>-6.0274239661528249E-3</v>
      </c>
      <c r="L289" s="33">
        <f t="shared" si="95"/>
        <v>-4.1757363657109027E-3</v>
      </c>
      <c r="M289" s="33">
        <f t="shared" si="95"/>
        <v>-4.8728727741953765E-3</v>
      </c>
    </row>
    <row r="290" spans="1:14" ht="13.5" customHeight="1" x14ac:dyDescent="0.2">
      <c r="A290" s="6" t="s">
        <v>67</v>
      </c>
      <c r="B290" s="5"/>
      <c r="C290" s="33">
        <f t="shared" si="94"/>
        <v>-1.2929649508405916E-3</v>
      </c>
      <c r="D290" s="33">
        <f t="shared" si="94"/>
        <v>-7.3380745502932135E-4</v>
      </c>
      <c r="E290" s="33">
        <f t="shared" si="94"/>
        <v>-9.4595660839091357E-4</v>
      </c>
      <c r="F290" s="33">
        <f t="shared" si="93"/>
        <v>-1.2074969091966147E-3</v>
      </c>
      <c r="G290" s="33">
        <f t="shared" si="95"/>
        <v>-9.5665194283688732E-4</v>
      </c>
      <c r="H290" s="33">
        <f t="shared" si="95"/>
        <v>-1.0880591537010061E-3</v>
      </c>
      <c r="I290" s="33">
        <f t="shared" si="95"/>
        <v>-9.9980538191539242E-4</v>
      </c>
      <c r="J290" s="33">
        <f t="shared" si="95"/>
        <v>-1.0396264705351225E-3</v>
      </c>
      <c r="K290" s="33">
        <f t="shared" si="95"/>
        <v>-6.7332381763436416E-4</v>
      </c>
      <c r="L290" s="33">
        <f t="shared" si="95"/>
        <v>-1.0690774127338988E-3</v>
      </c>
      <c r="M290" s="33">
        <f t="shared" si="95"/>
        <v>-1.6054240293016725E-3</v>
      </c>
    </row>
    <row r="291" spans="1:14" ht="13.5" customHeight="1" x14ac:dyDescent="0.2">
      <c r="A291" s="6" t="s">
        <v>74</v>
      </c>
      <c r="B291" s="5"/>
      <c r="C291" s="33">
        <f t="shared" si="94"/>
        <v>-2.4925120634197171E-3</v>
      </c>
      <c r="D291" s="33">
        <f t="shared" si="94"/>
        <v>-2.8018977000600249E-3</v>
      </c>
      <c r="E291" s="33">
        <f t="shared" si="94"/>
        <v>-1.7490679404132813E-3</v>
      </c>
      <c r="F291" s="33">
        <f t="shared" si="93"/>
        <v>-1.8011952251254372E-3</v>
      </c>
      <c r="G291" s="33">
        <f t="shared" si="95"/>
        <v>-1.5836171878778446E-3</v>
      </c>
      <c r="H291" s="33">
        <f t="shared" si="95"/>
        <v>-1.6096587812131722E-3</v>
      </c>
      <c r="I291" s="33">
        <f t="shared" si="95"/>
        <v>-2.0208501836948087E-3</v>
      </c>
      <c r="J291" s="33">
        <f t="shared" si="95"/>
        <v>-1.7501132301327941E-3</v>
      </c>
      <c r="K291" s="33">
        <f t="shared" si="95"/>
        <v>-1.1872324470923597E-3</v>
      </c>
      <c r="L291" s="33">
        <f t="shared" si="95"/>
        <v>-1.3363282920100504E-3</v>
      </c>
      <c r="M291" s="33">
        <f t="shared" si="95"/>
        <v>-1.8682757468267987E-3</v>
      </c>
    </row>
    <row r="292" spans="1:14" ht="13.5" customHeight="1" x14ac:dyDescent="0.2">
      <c r="A292" s="6" t="s">
        <v>75</v>
      </c>
      <c r="B292" s="5"/>
      <c r="C292" s="33">
        <v>0</v>
      </c>
      <c r="D292" s="33">
        <v>0</v>
      </c>
      <c r="E292" s="33">
        <f>E240*LN(E240)</f>
        <v>-8.1666469455106652E-5</v>
      </c>
      <c r="F292" s="33">
        <f t="shared" si="93"/>
        <v>-2.1019005628839318E-4</v>
      </c>
      <c r="G292" s="33">
        <f>G240*LN(G240)</f>
        <v>-7.3664496195496981E-5</v>
      </c>
      <c r="H292" s="33">
        <f>H240*LN(H240)</f>
        <v>-7.9810851493093709E-5</v>
      </c>
      <c r="I292" s="33">
        <v>0</v>
      </c>
      <c r="J292" s="33">
        <f>J240*LN(J240)</f>
        <v>-8.9992096320486555E-5</v>
      </c>
      <c r="K292" s="33">
        <f>K240*LN(K240)</f>
        <v>-6.058831931761658E-4</v>
      </c>
      <c r="L292" s="33">
        <f>L240*LN(L240)</f>
        <v>-2.6811264206267916E-4</v>
      </c>
      <c r="M292" s="33">
        <v>0</v>
      </c>
    </row>
    <row r="293" spans="1:14" ht="13.5" customHeight="1" x14ac:dyDescent="0.2">
      <c r="A293" s="6" t="s">
        <v>76</v>
      </c>
      <c r="B293" s="5"/>
      <c r="C293" s="33">
        <f>C241*LN(C241)</f>
        <v>-6.6429137711175395E-4</v>
      </c>
      <c r="D293" s="33">
        <f>D241*LN(D241)</f>
        <v>-6.1311715041215034E-4</v>
      </c>
      <c r="E293" s="33">
        <f>E241*LN(E241)</f>
        <v>-1.5380992048564358E-4</v>
      </c>
      <c r="F293" s="33">
        <f t="shared" si="93"/>
        <v>-1.4536236278126516E-4</v>
      </c>
      <c r="G293" s="33">
        <f>G241*LN(G241)</f>
        <v>-7.3664496195496981E-5</v>
      </c>
      <c r="H293" s="33">
        <v>0</v>
      </c>
      <c r="I293" s="33">
        <v>0</v>
      </c>
      <c r="J293" s="33">
        <v>0</v>
      </c>
      <c r="K293" s="33">
        <v>0</v>
      </c>
      <c r="L293" s="33">
        <v>0</v>
      </c>
      <c r="M293" s="33">
        <f>M241*LN(M241)</f>
        <v>-1.3274685102705522E-4</v>
      </c>
    </row>
    <row r="294" spans="1:14" ht="21" customHeight="1" x14ac:dyDescent="0.2">
      <c r="A294" s="6" t="s">
        <v>82</v>
      </c>
      <c r="B294" s="5"/>
    </row>
    <row r="295" spans="1:14" ht="36" customHeight="1" x14ac:dyDescent="0.15">
      <c r="A295" s="15" t="s">
        <v>94</v>
      </c>
      <c r="C295" s="41">
        <f>-SUM(C277:C293)</f>
        <v>0.44119862388544312</v>
      </c>
      <c r="D295" s="41">
        <f t="shared" ref="C295:M295" si="96">-SUM(D277:D293)</f>
        <v>0.44219187491821582</v>
      </c>
      <c r="E295" s="41">
        <f t="shared" si="96"/>
        <v>0.45016518006970596</v>
      </c>
      <c r="F295" s="41">
        <f t="shared" si="96"/>
        <v>0.41766172961047471</v>
      </c>
      <c r="G295" s="41">
        <f t="shared" si="96"/>
        <v>0.40971008951483329</v>
      </c>
      <c r="H295" s="41">
        <f t="shared" si="96"/>
        <v>0.47082704257720048</v>
      </c>
      <c r="I295" s="41">
        <f t="shared" si="96"/>
        <v>0.47788527412674847</v>
      </c>
      <c r="J295" s="41">
        <f t="shared" si="96"/>
        <v>0.46112847054228573</v>
      </c>
      <c r="K295" s="41">
        <f t="shared" si="96"/>
        <v>0.53602677419356604</v>
      </c>
      <c r="L295" s="41">
        <f t="shared" si="96"/>
        <v>0.55788352626883031</v>
      </c>
      <c r="M295" s="41">
        <f t="shared" si="96"/>
        <v>0.64082124317421463</v>
      </c>
    </row>
    <row r="296" spans="1:14" ht="32" customHeight="1" x14ac:dyDescent="0.15">
      <c r="A296" s="15" t="s">
        <v>95</v>
      </c>
      <c r="C296" s="41">
        <f>C295/(LN(17))</f>
        <v>0.15572375614107264</v>
      </c>
      <c r="D296" s="41">
        <f t="shared" ref="D296:M296" si="97">D295/(LN(17))</f>
        <v>0.15607433017562475</v>
      </c>
      <c r="E296" s="41">
        <f t="shared" si="97"/>
        <v>0.15888855705628566</v>
      </c>
      <c r="F296" s="41">
        <f t="shared" si="97"/>
        <v>0.14741626516996509</v>
      </c>
      <c r="G296" s="41">
        <f t="shared" si="97"/>
        <v>0.14460968510343988</v>
      </c>
      <c r="H296" s="41">
        <f t="shared" si="97"/>
        <v>0.16618128795875756</v>
      </c>
      <c r="I296" s="41">
        <f t="shared" si="97"/>
        <v>0.16867253400782597</v>
      </c>
      <c r="J296" s="41">
        <f t="shared" si="97"/>
        <v>0.16275811756629086</v>
      </c>
      <c r="K296" s="41">
        <f t="shared" si="97"/>
        <v>0.18919393250709265</v>
      </c>
      <c r="L296" s="41">
        <f t="shared" si="97"/>
        <v>0.19690840699985102</v>
      </c>
      <c r="M296" s="41">
        <f t="shared" si="97"/>
        <v>0.22618178208096834</v>
      </c>
    </row>
    <row r="299" spans="1:14" ht="13" customHeight="1" x14ac:dyDescent="0.15">
      <c r="A299" s="78" t="s">
        <v>81</v>
      </c>
      <c r="B299" s="79"/>
      <c r="C299" s="92" t="s">
        <v>3</v>
      </c>
      <c r="D299" s="93"/>
      <c r="E299" s="93"/>
      <c r="F299" s="93"/>
      <c r="G299" s="93"/>
      <c r="H299" s="93"/>
      <c r="I299" s="93"/>
      <c r="J299" s="93"/>
      <c r="K299" s="93"/>
      <c r="L299" s="93"/>
      <c r="M299" s="94"/>
    </row>
    <row r="300" spans="1:14" ht="13" customHeight="1" x14ac:dyDescent="0.15">
      <c r="A300" s="78" t="s">
        <v>4</v>
      </c>
      <c r="B300" s="79"/>
      <c r="C300" s="80" t="s">
        <v>5</v>
      </c>
      <c r="D300" s="81"/>
      <c r="E300" s="81"/>
      <c r="F300" s="81"/>
      <c r="G300" s="81"/>
      <c r="H300" s="81"/>
      <c r="I300" s="81"/>
      <c r="J300" s="81"/>
      <c r="K300" s="81"/>
      <c r="L300" s="81"/>
      <c r="M300" s="82"/>
    </row>
    <row r="301" spans="1:14" ht="13" customHeight="1" x14ac:dyDescent="0.15">
      <c r="A301" s="78" t="s">
        <v>6</v>
      </c>
      <c r="B301" s="79"/>
      <c r="C301" s="80" t="s">
        <v>7</v>
      </c>
      <c r="D301" s="81"/>
      <c r="E301" s="81"/>
      <c r="F301" s="81"/>
      <c r="G301" s="81"/>
      <c r="H301" s="81"/>
      <c r="I301" s="81"/>
      <c r="J301" s="81"/>
      <c r="K301" s="81"/>
      <c r="L301" s="81"/>
      <c r="M301" s="82"/>
    </row>
    <row r="302" spans="1:14" ht="13" customHeight="1" x14ac:dyDescent="0.15">
      <c r="A302" s="88" t="s">
        <v>8</v>
      </c>
      <c r="B302" s="89"/>
      <c r="C302" s="3" t="s">
        <v>9</v>
      </c>
      <c r="D302" s="3" t="s">
        <v>10</v>
      </c>
      <c r="E302" s="3" t="s">
        <v>11</v>
      </c>
      <c r="F302" s="3" t="s">
        <v>12</v>
      </c>
      <c r="G302" s="3" t="s">
        <v>13</v>
      </c>
      <c r="H302" s="3" t="s">
        <v>14</v>
      </c>
      <c r="I302" s="3" t="s">
        <v>15</v>
      </c>
      <c r="J302" s="3" t="s">
        <v>16</v>
      </c>
      <c r="K302" s="3" t="s">
        <v>17</v>
      </c>
      <c r="L302" s="3" t="s">
        <v>18</v>
      </c>
      <c r="M302" s="3" t="s">
        <v>19</v>
      </c>
    </row>
    <row r="303" spans="1:14" ht="13.5" customHeight="1" x14ac:dyDescent="0.2">
      <c r="A303" s="4" t="s">
        <v>20</v>
      </c>
      <c r="B303" s="5" t="s">
        <v>21</v>
      </c>
      <c r="C303" s="5" t="s">
        <v>21</v>
      </c>
      <c r="D303" s="5" t="s">
        <v>21</v>
      </c>
      <c r="E303" s="5" t="s">
        <v>21</v>
      </c>
      <c r="F303" s="5" t="s">
        <v>21</v>
      </c>
      <c r="G303" s="5" t="s">
        <v>21</v>
      </c>
      <c r="H303" s="5" t="s">
        <v>21</v>
      </c>
      <c r="I303" s="5" t="s">
        <v>21</v>
      </c>
      <c r="J303" s="5" t="s">
        <v>21</v>
      </c>
      <c r="K303" s="5" t="s">
        <v>21</v>
      </c>
      <c r="L303" s="5" t="s">
        <v>21</v>
      </c>
      <c r="M303" s="5" t="s">
        <v>21</v>
      </c>
      <c r="N303" s="16" t="s">
        <v>96</v>
      </c>
    </row>
    <row r="304" spans="1:14" ht="21" customHeight="1" x14ac:dyDescent="0.2">
      <c r="A304" s="6" t="s">
        <v>24</v>
      </c>
      <c r="B304" s="5" t="s">
        <v>21</v>
      </c>
      <c r="C304" s="35">
        <v>0</v>
      </c>
      <c r="D304" s="35">
        <v>1</v>
      </c>
      <c r="E304" s="35">
        <v>6</v>
      </c>
      <c r="F304" s="35">
        <v>1</v>
      </c>
      <c r="G304" s="35">
        <v>2</v>
      </c>
      <c r="H304" s="35">
        <v>4</v>
      </c>
      <c r="I304" s="35">
        <v>0</v>
      </c>
      <c r="J304" s="35">
        <v>2</v>
      </c>
      <c r="K304" s="35">
        <v>0</v>
      </c>
      <c r="L304" s="35">
        <v>2</v>
      </c>
      <c r="M304" s="35">
        <v>0</v>
      </c>
      <c r="N304">
        <f t="shared" ref="N304:N321" si="98">SUM(C304:M304)</f>
        <v>18</v>
      </c>
    </row>
    <row r="305" spans="1:14" ht="21" customHeight="1" x14ac:dyDescent="0.2">
      <c r="A305" s="6" t="s">
        <v>25</v>
      </c>
      <c r="B305" s="5" t="s">
        <v>21</v>
      </c>
      <c r="C305" s="36">
        <v>0</v>
      </c>
      <c r="D305" s="36">
        <v>0</v>
      </c>
      <c r="E305" s="36">
        <v>0</v>
      </c>
      <c r="F305" s="36">
        <v>1</v>
      </c>
      <c r="G305" s="36">
        <v>0</v>
      </c>
      <c r="H305" s="36">
        <v>0</v>
      </c>
      <c r="I305" s="36">
        <v>0</v>
      </c>
      <c r="J305" s="36">
        <v>0</v>
      </c>
      <c r="K305" s="36">
        <v>0</v>
      </c>
      <c r="L305" s="36">
        <v>0</v>
      </c>
      <c r="M305" s="36">
        <v>0</v>
      </c>
      <c r="N305">
        <f t="shared" si="98"/>
        <v>1</v>
      </c>
    </row>
    <row r="306" spans="1:14" ht="13.5" customHeight="1" x14ac:dyDescent="0.2">
      <c r="A306" s="6" t="s">
        <v>35</v>
      </c>
      <c r="B306" s="5" t="s">
        <v>21</v>
      </c>
      <c r="C306" s="36">
        <v>76</v>
      </c>
      <c r="D306" s="36">
        <v>88</v>
      </c>
      <c r="E306" s="36">
        <v>73</v>
      </c>
      <c r="F306" s="36">
        <v>69</v>
      </c>
      <c r="G306" s="36">
        <v>66</v>
      </c>
      <c r="H306" s="36">
        <v>51</v>
      </c>
      <c r="I306" s="36">
        <v>42</v>
      </c>
      <c r="J306" s="36">
        <v>43</v>
      </c>
      <c r="K306" s="36">
        <v>56</v>
      </c>
      <c r="L306" s="36">
        <v>36</v>
      </c>
      <c r="M306" s="36">
        <v>55</v>
      </c>
      <c r="N306">
        <f t="shared" si="98"/>
        <v>655</v>
      </c>
    </row>
    <row r="307" spans="1:14" ht="31.5" customHeight="1" x14ac:dyDescent="0.2">
      <c r="A307" s="6" t="s">
        <v>41</v>
      </c>
      <c r="B307" s="5" t="s">
        <v>21</v>
      </c>
      <c r="C307" s="35">
        <v>98</v>
      </c>
      <c r="D307" s="35">
        <v>90</v>
      </c>
      <c r="E307" s="35">
        <v>80</v>
      </c>
      <c r="F307" s="35">
        <v>73</v>
      </c>
      <c r="G307" s="35">
        <v>103</v>
      </c>
      <c r="H307" s="35">
        <v>36</v>
      </c>
      <c r="I307" s="35">
        <v>37</v>
      </c>
      <c r="J307" s="35">
        <v>44</v>
      </c>
      <c r="K307" s="35">
        <v>39</v>
      </c>
      <c r="L307" s="35">
        <v>29</v>
      </c>
      <c r="M307" s="35">
        <v>23</v>
      </c>
      <c r="N307">
        <f t="shared" si="98"/>
        <v>652</v>
      </c>
    </row>
    <row r="308" spans="1:14" ht="31.5" customHeight="1" x14ac:dyDescent="0.2">
      <c r="A308" s="6" t="s">
        <v>42</v>
      </c>
      <c r="B308" s="5" t="s">
        <v>21</v>
      </c>
      <c r="C308" s="36">
        <v>15</v>
      </c>
      <c r="D308" s="36">
        <v>18</v>
      </c>
      <c r="E308" s="36">
        <v>37</v>
      </c>
      <c r="F308" s="36">
        <v>42</v>
      </c>
      <c r="G308" s="36">
        <v>34</v>
      </c>
      <c r="H308" s="36">
        <v>24</v>
      </c>
      <c r="I308" s="36">
        <v>33</v>
      </c>
      <c r="J308" s="36">
        <v>34</v>
      </c>
      <c r="K308" s="36">
        <v>30</v>
      </c>
      <c r="L308" s="36">
        <v>44</v>
      </c>
      <c r="M308" s="36">
        <v>55</v>
      </c>
      <c r="N308">
        <f t="shared" si="98"/>
        <v>366</v>
      </c>
    </row>
    <row r="309" spans="1:14" ht="13.5" customHeight="1" x14ac:dyDescent="0.2">
      <c r="A309" s="7" t="s">
        <v>43</v>
      </c>
      <c r="B309" s="5" t="s">
        <v>21</v>
      </c>
      <c r="C309" s="35">
        <v>118068</v>
      </c>
      <c r="D309" s="35">
        <v>128779</v>
      </c>
      <c r="E309" s="35">
        <v>131582</v>
      </c>
      <c r="F309" s="35">
        <v>141076</v>
      </c>
      <c r="G309" s="35">
        <v>148910</v>
      </c>
      <c r="H309" s="35">
        <v>133954</v>
      </c>
      <c r="I309" s="35">
        <v>113967</v>
      </c>
      <c r="J309" s="35">
        <v>116885</v>
      </c>
      <c r="K309" s="35">
        <v>110984</v>
      </c>
      <c r="L309" s="35">
        <v>101595</v>
      </c>
      <c r="M309" s="35">
        <v>69547</v>
      </c>
      <c r="N309">
        <f t="shared" si="98"/>
        <v>1315347</v>
      </c>
    </row>
    <row r="310" spans="1:14" ht="13.5" customHeight="1" x14ac:dyDescent="0.2">
      <c r="A310" s="7" t="s">
        <v>54</v>
      </c>
      <c r="B310" s="5" t="s">
        <v>21</v>
      </c>
      <c r="C310" s="36">
        <v>3502</v>
      </c>
      <c r="D310" s="36">
        <v>3620</v>
      </c>
      <c r="E310" s="36">
        <v>3464</v>
      </c>
      <c r="F310" s="36">
        <v>3422</v>
      </c>
      <c r="G310" s="36">
        <v>3570</v>
      </c>
      <c r="H310" s="36">
        <v>3064</v>
      </c>
      <c r="I310" s="36">
        <v>2813</v>
      </c>
      <c r="J310" s="36">
        <v>2600</v>
      </c>
      <c r="K310" s="36">
        <v>2721</v>
      </c>
      <c r="L310" s="36">
        <v>2225</v>
      </c>
      <c r="M310" s="36">
        <v>1855</v>
      </c>
      <c r="N310">
        <f t="shared" si="98"/>
        <v>32856</v>
      </c>
    </row>
    <row r="311" spans="1:14" ht="13.5" customHeight="1" x14ac:dyDescent="0.2">
      <c r="A311" s="6" t="s">
        <v>60</v>
      </c>
      <c r="B311" s="5" t="s">
        <v>21</v>
      </c>
      <c r="C311" s="36">
        <v>250</v>
      </c>
      <c r="D311" s="36">
        <v>320</v>
      </c>
      <c r="E311" s="36">
        <v>302</v>
      </c>
      <c r="F311" s="36">
        <v>312</v>
      </c>
      <c r="G311" s="36">
        <v>357</v>
      </c>
      <c r="H311" s="36">
        <v>489</v>
      </c>
      <c r="I311" s="36">
        <v>541</v>
      </c>
      <c r="J311" s="36">
        <v>389</v>
      </c>
      <c r="K311" s="36">
        <v>480</v>
      </c>
      <c r="L311" s="36">
        <v>497</v>
      </c>
      <c r="M311" s="36">
        <v>472</v>
      </c>
      <c r="N311">
        <f t="shared" si="98"/>
        <v>4409</v>
      </c>
    </row>
    <row r="312" spans="1:14" ht="13.5" customHeight="1" x14ac:dyDescent="0.2">
      <c r="A312" s="6" t="s">
        <v>61</v>
      </c>
      <c r="B312" s="5" t="s">
        <v>21</v>
      </c>
      <c r="C312" s="35">
        <v>4670</v>
      </c>
      <c r="D312" s="35">
        <v>6099</v>
      </c>
      <c r="E312" s="35">
        <v>7131</v>
      </c>
      <c r="F312" s="35">
        <v>7489</v>
      </c>
      <c r="G312" s="35">
        <v>7218</v>
      </c>
      <c r="H312" s="35">
        <v>8252</v>
      </c>
      <c r="I312" s="35">
        <v>8034</v>
      </c>
      <c r="J312" s="35">
        <v>9188</v>
      </c>
      <c r="K312" s="35">
        <v>11199</v>
      </c>
      <c r="L312" s="35">
        <v>11859</v>
      </c>
      <c r="M312" s="35">
        <v>12450</v>
      </c>
      <c r="N312">
        <f t="shared" si="98"/>
        <v>93589</v>
      </c>
    </row>
    <row r="313" spans="1:14" ht="21" customHeight="1" x14ac:dyDescent="0.2">
      <c r="A313" s="6" t="s">
        <v>63</v>
      </c>
      <c r="B313" s="5" t="s">
        <v>21</v>
      </c>
      <c r="C313" s="35">
        <v>1234</v>
      </c>
      <c r="D313" s="35">
        <v>1093</v>
      </c>
      <c r="E313" s="35">
        <v>1140</v>
      </c>
      <c r="F313" s="35">
        <v>764</v>
      </c>
      <c r="G313" s="35">
        <v>831</v>
      </c>
      <c r="H313" s="35">
        <v>1434</v>
      </c>
      <c r="I313" s="35">
        <v>776</v>
      </c>
      <c r="J313" s="35">
        <v>504</v>
      </c>
      <c r="K313" s="35">
        <v>823</v>
      </c>
      <c r="L313" s="35">
        <v>694</v>
      </c>
      <c r="M313" s="35">
        <v>212</v>
      </c>
      <c r="N313">
        <f t="shared" si="98"/>
        <v>9505</v>
      </c>
    </row>
    <row r="314" spans="1:14" ht="21" customHeight="1" x14ac:dyDescent="0.2">
      <c r="A314" s="6" t="s">
        <v>64</v>
      </c>
      <c r="B314" s="5" t="s">
        <v>21</v>
      </c>
      <c r="C314" s="36">
        <v>294</v>
      </c>
      <c r="D314" s="36">
        <v>212</v>
      </c>
      <c r="E314" s="36">
        <v>159</v>
      </c>
      <c r="F314" s="36">
        <v>53</v>
      </c>
      <c r="G314" s="36">
        <v>58</v>
      </c>
      <c r="H314" s="36">
        <v>126</v>
      </c>
      <c r="I314" s="36">
        <v>99</v>
      </c>
      <c r="J314" s="36">
        <v>47</v>
      </c>
      <c r="K314" s="36">
        <v>31</v>
      </c>
      <c r="L314" s="36">
        <v>102</v>
      </c>
      <c r="M314" s="36">
        <v>41</v>
      </c>
      <c r="N314">
        <f t="shared" si="98"/>
        <v>1222</v>
      </c>
    </row>
    <row r="315" spans="1:14" ht="13.5" customHeight="1" x14ac:dyDescent="0.2">
      <c r="A315" s="6" t="s">
        <v>65</v>
      </c>
      <c r="B315" s="5" t="s">
        <v>21</v>
      </c>
      <c r="C315" s="35">
        <v>1391</v>
      </c>
      <c r="D315" s="35">
        <v>1424</v>
      </c>
      <c r="E315" s="35">
        <v>1474</v>
      </c>
      <c r="F315" s="35">
        <v>1437</v>
      </c>
      <c r="G315" s="35">
        <v>1624</v>
      </c>
      <c r="H315" s="35">
        <v>1709</v>
      </c>
      <c r="I315" s="35">
        <v>1229</v>
      </c>
      <c r="J315" s="35">
        <v>1079</v>
      </c>
      <c r="K315" s="35">
        <v>1291</v>
      </c>
      <c r="L315" s="35">
        <v>1237</v>
      </c>
      <c r="M315" s="35">
        <v>750</v>
      </c>
      <c r="N315">
        <f t="shared" si="98"/>
        <v>14645</v>
      </c>
    </row>
    <row r="316" spans="1:14" ht="31.5" customHeight="1" x14ac:dyDescent="0.2">
      <c r="A316" s="6" t="s">
        <v>66</v>
      </c>
      <c r="B316" s="5" t="s">
        <v>21</v>
      </c>
      <c r="C316" s="36">
        <v>73</v>
      </c>
      <c r="D316" s="36">
        <v>67</v>
      </c>
      <c r="E316" s="36">
        <v>77</v>
      </c>
      <c r="F316" s="36">
        <v>88</v>
      </c>
      <c r="G316" s="36">
        <v>92</v>
      </c>
      <c r="H316" s="36">
        <v>82</v>
      </c>
      <c r="I316" s="36">
        <v>64</v>
      </c>
      <c r="J316" s="36">
        <v>69</v>
      </c>
      <c r="K316" s="36">
        <v>109</v>
      </c>
      <c r="L316" s="36">
        <v>66</v>
      </c>
      <c r="M316" s="36">
        <v>57</v>
      </c>
      <c r="N316">
        <f t="shared" si="98"/>
        <v>844</v>
      </c>
    </row>
    <row r="317" spans="1:14" ht="13.5" customHeight="1" x14ac:dyDescent="0.2">
      <c r="A317" s="6" t="s">
        <v>67</v>
      </c>
      <c r="B317" s="5" t="s">
        <v>21</v>
      </c>
      <c r="C317" s="35">
        <v>19</v>
      </c>
      <c r="D317" s="35">
        <v>11</v>
      </c>
      <c r="E317" s="35">
        <v>15</v>
      </c>
      <c r="F317" s="35">
        <v>21</v>
      </c>
      <c r="G317" s="35">
        <v>17</v>
      </c>
      <c r="H317" s="35">
        <v>18</v>
      </c>
      <c r="I317" s="35">
        <v>14</v>
      </c>
      <c r="J317" s="35">
        <v>15</v>
      </c>
      <c r="K317" s="35">
        <v>9</v>
      </c>
      <c r="L317" s="35">
        <v>14</v>
      </c>
      <c r="M317" s="35">
        <v>16</v>
      </c>
      <c r="N317">
        <f t="shared" si="98"/>
        <v>169</v>
      </c>
    </row>
    <row r="318" spans="1:14" ht="13.5" customHeight="1" x14ac:dyDescent="0.2">
      <c r="A318" s="6" t="s">
        <v>74</v>
      </c>
      <c r="B318" s="5" t="s">
        <v>21</v>
      </c>
      <c r="C318" s="36">
        <v>40</v>
      </c>
      <c r="D318" s="36">
        <v>50</v>
      </c>
      <c r="E318" s="36">
        <v>30</v>
      </c>
      <c r="F318" s="36">
        <v>33</v>
      </c>
      <c r="G318" s="36">
        <v>30</v>
      </c>
      <c r="H318" s="36">
        <v>28</v>
      </c>
      <c r="I318" s="36">
        <v>31</v>
      </c>
      <c r="J318" s="36">
        <v>27</v>
      </c>
      <c r="K318" s="36">
        <v>17</v>
      </c>
      <c r="L318" s="36">
        <v>18</v>
      </c>
      <c r="M318" s="36">
        <v>19</v>
      </c>
      <c r="N318">
        <f t="shared" si="98"/>
        <v>323</v>
      </c>
    </row>
    <row r="319" spans="1:14" ht="13.5" customHeight="1" x14ac:dyDescent="0.2">
      <c r="A319" s="6" t="s">
        <v>75</v>
      </c>
      <c r="B319" s="5" t="s">
        <v>21</v>
      </c>
      <c r="C319" s="35">
        <v>0</v>
      </c>
      <c r="D319" s="35">
        <v>0</v>
      </c>
      <c r="E319" s="35">
        <v>1</v>
      </c>
      <c r="F319" s="35">
        <v>3</v>
      </c>
      <c r="G319" s="35">
        <v>1</v>
      </c>
      <c r="H319" s="35">
        <v>1</v>
      </c>
      <c r="I319" s="35">
        <v>0</v>
      </c>
      <c r="J319" s="35">
        <v>1</v>
      </c>
      <c r="K319" s="35">
        <v>8</v>
      </c>
      <c r="L319" s="35">
        <v>3</v>
      </c>
      <c r="M319" s="35">
        <v>0</v>
      </c>
      <c r="N319">
        <f t="shared" si="98"/>
        <v>18</v>
      </c>
    </row>
    <row r="320" spans="1:14" ht="13.5" customHeight="1" x14ac:dyDescent="0.2">
      <c r="A320" s="6" t="s">
        <v>76</v>
      </c>
      <c r="B320" s="5" t="s">
        <v>21</v>
      </c>
      <c r="C320" s="36">
        <v>9</v>
      </c>
      <c r="D320" s="36">
        <v>9</v>
      </c>
      <c r="E320" s="36">
        <v>2</v>
      </c>
      <c r="F320" s="36">
        <v>2</v>
      </c>
      <c r="G320" s="36">
        <v>1</v>
      </c>
      <c r="H320" s="36">
        <v>0</v>
      </c>
      <c r="I320" s="36">
        <v>0</v>
      </c>
      <c r="J320" s="36">
        <v>0</v>
      </c>
      <c r="K320" s="36">
        <v>0</v>
      </c>
      <c r="L320" s="36">
        <v>0</v>
      </c>
      <c r="M320" s="36">
        <v>1</v>
      </c>
      <c r="N320">
        <f t="shared" si="98"/>
        <v>24</v>
      </c>
    </row>
    <row r="321" spans="1:15" ht="21" customHeight="1" x14ac:dyDescent="0.2">
      <c r="A321" s="6" t="s">
        <v>82</v>
      </c>
      <c r="B321" s="5" t="s">
        <v>97</v>
      </c>
      <c r="C321" s="37">
        <v>129739</v>
      </c>
      <c r="D321" s="37">
        <v>141881</v>
      </c>
      <c r="E321" s="37">
        <v>145573</v>
      </c>
      <c r="F321" s="37">
        <v>154886</v>
      </c>
      <c r="G321" s="37">
        <v>162914</v>
      </c>
      <c r="H321" s="37">
        <v>149272</v>
      </c>
      <c r="I321" s="37">
        <v>127680</v>
      </c>
      <c r="J321" s="37">
        <v>130927</v>
      </c>
      <c r="K321" s="37">
        <v>127797</v>
      </c>
      <c r="L321" s="37">
        <v>118421</v>
      </c>
      <c r="M321" s="37">
        <v>85553</v>
      </c>
      <c r="N321">
        <f t="shared" si="98"/>
        <v>1474643</v>
      </c>
      <c r="O321" s="17" t="s">
        <v>98</v>
      </c>
    </row>
    <row r="325" spans="1:15" ht="13" customHeight="1" x14ac:dyDescent="0.15">
      <c r="A325" s="78" t="s">
        <v>81</v>
      </c>
      <c r="B325" s="79"/>
      <c r="C325" s="92" t="s">
        <v>3</v>
      </c>
      <c r="D325" s="93"/>
      <c r="E325" s="93"/>
      <c r="F325" s="93"/>
      <c r="G325" s="93"/>
      <c r="H325" s="93"/>
      <c r="I325" s="93"/>
      <c r="J325" s="93"/>
      <c r="K325" s="93"/>
      <c r="L325" s="93"/>
      <c r="M325" s="94"/>
    </row>
    <row r="326" spans="1:15" ht="13" customHeight="1" x14ac:dyDescent="0.15">
      <c r="A326" s="78" t="s">
        <v>4</v>
      </c>
      <c r="B326" s="79"/>
      <c r="C326" s="80" t="s">
        <v>5</v>
      </c>
      <c r="D326" s="81"/>
      <c r="E326" s="81"/>
      <c r="F326" s="81"/>
      <c r="G326" s="81"/>
      <c r="H326" s="81"/>
      <c r="I326" s="81"/>
      <c r="J326" s="81"/>
      <c r="K326" s="81"/>
      <c r="L326" s="81"/>
      <c r="M326" s="82"/>
    </row>
    <row r="327" spans="1:15" ht="13" customHeight="1" x14ac:dyDescent="0.15">
      <c r="A327" s="78" t="s">
        <v>6</v>
      </c>
      <c r="B327" s="79"/>
      <c r="C327" s="80" t="s">
        <v>7</v>
      </c>
      <c r="D327" s="81"/>
      <c r="E327" s="81"/>
      <c r="F327" s="81"/>
      <c r="G327" s="81"/>
      <c r="H327" s="81"/>
      <c r="I327" s="81"/>
      <c r="J327" s="81"/>
      <c r="K327" s="81"/>
      <c r="L327" s="81"/>
      <c r="M327" s="82"/>
    </row>
    <row r="328" spans="1:15" ht="13" customHeight="1" x14ac:dyDescent="0.15">
      <c r="A328" s="88" t="s">
        <v>8</v>
      </c>
      <c r="B328" s="89"/>
      <c r="C328" s="3" t="s">
        <v>9</v>
      </c>
      <c r="D328" s="3" t="s">
        <v>10</v>
      </c>
      <c r="E328" s="3" t="s">
        <v>11</v>
      </c>
      <c r="F328" s="3" t="s">
        <v>12</v>
      </c>
      <c r="G328" s="3" t="s">
        <v>13</v>
      </c>
      <c r="H328" s="3" t="s">
        <v>14</v>
      </c>
      <c r="I328" s="3" t="s">
        <v>15</v>
      </c>
      <c r="J328" s="3" t="s">
        <v>16</v>
      </c>
      <c r="K328" s="3" t="s">
        <v>17</v>
      </c>
      <c r="L328" s="3" t="s">
        <v>18</v>
      </c>
      <c r="M328" s="3" t="s">
        <v>19</v>
      </c>
    </row>
    <row r="329" spans="1:15" ht="32.25" customHeight="1" x14ac:dyDescent="0.2">
      <c r="A329" s="4" t="s">
        <v>20</v>
      </c>
      <c r="B329" s="5" t="s">
        <v>21</v>
      </c>
      <c r="C329" s="5"/>
      <c r="D329" s="5" t="s">
        <v>21</v>
      </c>
      <c r="E329" s="5" t="s">
        <v>21</v>
      </c>
      <c r="F329" s="5" t="s">
        <v>21</v>
      </c>
      <c r="G329" s="5" t="s">
        <v>21</v>
      </c>
      <c r="H329" s="5" t="s">
        <v>21</v>
      </c>
      <c r="I329" s="5" t="s">
        <v>21</v>
      </c>
      <c r="J329" s="5" t="s">
        <v>21</v>
      </c>
      <c r="K329" s="5" t="s">
        <v>21</v>
      </c>
      <c r="L329" s="5" t="s">
        <v>21</v>
      </c>
      <c r="M329" s="5" t="s">
        <v>21</v>
      </c>
      <c r="N329" s="16"/>
    </row>
    <row r="330" spans="1:15" ht="21" customHeight="1" x14ac:dyDescent="0.2">
      <c r="A330" s="6" t="s">
        <v>24</v>
      </c>
      <c r="B330" s="5" t="s">
        <v>21</v>
      </c>
      <c r="C330" s="33">
        <f t="shared" ref="C330:M330" si="99">ABS($N$321*C304-$N304*C$321)</f>
        <v>2335302</v>
      </c>
      <c r="D330" s="33">
        <f t="shared" si="99"/>
        <v>1079215</v>
      </c>
      <c r="E330" s="33">
        <f t="shared" si="99"/>
        <v>6227544</v>
      </c>
      <c r="F330" s="33">
        <f t="shared" si="99"/>
        <v>1313305</v>
      </c>
      <c r="G330" s="33">
        <f t="shared" si="99"/>
        <v>16834</v>
      </c>
      <c r="H330" s="33">
        <f t="shared" si="99"/>
        <v>3211676</v>
      </c>
      <c r="I330" s="33">
        <f t="shared" si="99"/>
        <v>2298240</v>
      </c>
      <c r="J330" s="33">
        <f t="shared" si="99"/>
        <v>592600</v>
      </c>
      <c r="K330" s="33">
        <f t="shared" si="99"/>
        <v>2300346</v>
      </c>
      <c r="L330" s="33">
        <f t="shared" si="99"/>
        <v>817708</v>
      </c>
      <c r="M330" s="33">
        <f t="shared" si="99"/>
        <v>1539954</v>
      </c>
      <c r="N330">
        <f t="shared" ref="N330:N346" si="100">SUM(C330:M330)</f>
        <v>21732724</v>
      </c>
    </row>
    <row r="331" spans="1:15" ht="21" customHeight="1" x14ac:dyDescent="0.2">
      <c r="A331" s="6" t="s">
        <v>25</v>
      </c>
      <c r="B331" s="5" t="s">
        <v>21</v>
      </c>
      <c r="C331" s="33">
        <f t="shared" ref="C331:M331" si="101">ABS($N$321*C305-$N305*C$321)</f>
        <v>129739</v>
      </c>
      <c r="D331" s="33">
        <f t="shared" si="101"/>
        <v>141881</v>
      </c>
      <c r="E331" s="33">
        <f t="shared" si="101"/>
        <v>145573</v>
      </c>
      <c r="F331" s="33">
        <f t="shared" si="101"/>
        <v>1319757</v>
      </c>
      <c r="G331" s="33">
        <f t="shared" si="101"/>
        <v>162914</v>
      </c>
      <c r="H331" s="33">
        <f t="shared" si="101"/>
        <v>149272</v>
      </c>
      <c r="I331" s="33">
        <f t="shared" si="101"/>
        <v>127680</v>
      </c>
      <c r="J331" s="33">
        <f t="shared" si="101"/>
        <v>130927</v>
      </c>
      <c r="K331" s="33">
        <f t="shared" si="101"/>
        <v>127797</v>
      </c>
      <c r="L331" s="33">
        <f t="shared" si="101"/>
        <v>118421</v>
      </c>
      <c r="M331" s="33">
        <f t="shared" si="101"/>
        <v>85553</v>
      </c>
      <c r="N331">
        <f t="shared" si="100"/>
        <v>2639514</v>
      </c>
    </row>
    <row r="332" spans="1:15" ht="13.5" customHeight="1" x14ac:dyDescent="0.2">
      <c r="A332" s="6" t="s">
        <v>35</v>
      </c>
      <c r="B332" s="5" t="s">
        <v>21</v>
      </c>
      <c r="C332" s="33">
        <f t="shared" ref="C332:M332" si="102">ABS($N$321*C306-$N306*C$321)</f>
        <v>27093823</v>
      </c>
      <c r="D332" s="33">
        <f t="shared" si="102"/>
        <v>36836529</v>
      </c>
      <c r="E332" s="33">
        <f t="shared" si="102"/>
        <v>12298624</v>
      </c>
      <c r="F332" s="33">
        <f t="shared" si="102"/>
        <v>300037</v>
      </c>
      <c r="G332" s="33">
        <f t="shared" si="102"/>
        <v>9382232</v>
      </c>
      <c r="H332" s="33">
        <f t="shared" si="102"/>
        <v>22566367</v>
      </c>
      <c r="I332" s="33">
        <f t="shared" si="102"/>
        <v>21695394</v>
      </c>
      <c r="J332" s="33">
        <f t="shared" si="102"/>
        <v>22347536</v>
      </c>
      <c r="K332" s="33">
        <f t="shared" si="102"/>
        <v>1127027</v>
      </c>
      <c r="L332" s="33">
        <f t="shared" si="102"/>
        <v>24478607</v>
      </c>
      <c r="M332" s="33">
        <f t="shared" si="102"/>
        <v>25068150</v>
      </c>
      <c r="N332">
        <f t="shared" si="100"/>
        <v>203194326</v>
      </c>
    </row>
    <row r="333" spans="1:15" ht="31.5" customHeight="1" x14ac:dyDescent="0.2">
      <c r="A333" s="6" t="s">
        <v>41</v>
      </c>
      <c r="B333" s="5" t="s">
        <v>21</v>
      </c>
      <c r="C333" s="33">
        <f t="shared" ref="C333:M333" si="103">ABS($N$321*C307-$N307*C$321)</f>
        <v>59925186</v>
      </c>
      <c r="D333" s="33">
        <f t="shared" si="103"/>
        <v>40211458</v>
      </c>
      <c r="E333" s="33">
        <f t="shared" si="103"/>
        <v>23057844</v>
      </c>
      <c r="F333" s="33">
        <f t="shared" si="103"/>
        <v>6663267</v>
      </c>
      <c r="G333" s="33">
        <f t="shared" si="103"/>
        <v>45668301</v>
      </c>
      <c r="H333" s="33">
        <f t="shared" si="103"/>
        <v>44238196</v>
      </c>
      <c r="I333" s="33">
        <f t="shared" si="103"/>
        <v>28685569</v>
      </c>
      <c r="J333" s="33">
        <f t="shared" si="103"/>
        <v>20480112</v>
      </c>
      <c r="K333" s="33">
        <f t="shared" si="103"/>
        <v>25812567</v>
      </c>
      <c r="L333" s="33">
        <f t="shared" si="103"/>
        <v>34445845</v>
      </c>
      <c r="M333" s="33">
        <f t="shared" si="103"/>
        <v>21863767</v>
      </c>
      <c r="N333">
        <f t="shared" si="100"/>
        <v>351052112</v>
      </c>
    </row>
    <row r="334" spans="1:15" ht="31.5" customHeight="1" x14ac:dyDescent="0.2">
      <c r="A334" s="6" t="s">
        <v>42</v>
      </c>
      <c r="B334" s="5" t="s">
        <v>21</v>
      </c>
      <c r="C334" s="33">
        <f t="shared" ref="C334:M334" si="104">ABS($N$321*C308-$N308*C$321)</f>
        <v>25364829</v>
      </c>
      <c r="D334" s="33">
        <f t="shared" si="104"/>
        <v>25384872</v>
      </c>
      <c r="E334" s="33">
        <f t="shared" si="104"/>
        <v>1282073</v>
      </c>
      <c r="F334" s="33">
        <f t="shared" si="104"/>
        <v>5246730</v>
      </c>
      <c r="G334" s="33">
        <f t="shared" si="104"/>
        <v>9488662</v>
      </c>
      <c r="H334" s="33">
        <f t="shared" si="104"/>
        <v>19242120</v>
      </c>
      <c r="I334" s="33">
        <f t="shared" si="104"/>
        <v>1932339</v>
      </c>
      <c r="J334" s="33">
        <f t="shared" si="104"/>
        <v>2218580</v>
      </c>
      <c r="K334" s="33">
        <f t="shared" si="104"/>
        <v>2534412</v>
      </c>
      <c r="L334" s="33">
        <f t="shared" si="104"/>
        <v>21542206</v>
      </c>
      <c r="M334" s="33">
        <f t="shared" si="104"/>
        <v>49792967</v>
      </c>
      <c r="N334">
        <f t="shared" si="100"/>
        <v>164029790</v>
      </c>
    </row>
    <row r="335" spans="1:15" ht="13.5" customHeight="1" x14ac:dyDescent="0.2">
      <c r="A335" s="7" t="s">
        <v>43</v>
      </c>
      <c r="B335" s="5" t="s">
        <v>21</v>
      </c>
      <c r="C335" s="33">
        <f t="shared" ref="C335:M335" si="105">ABS($N$321*C309-$N309*C$321)</f>
        <v>3456345291</v>
      </c>
      <c r="D335" s="33">
        <f t="shared" si="105"/>
        <v>3280303190</v>
      </c>
      <c r="E335" s="33">
        <f t="shared" si="105"/>
        <v>2557466395</v>
      </c>
      <c r="F335" s="33">
        <f t="shared" si="105"/>
        <v>4307900426</v>
      </c>
      <c r="G335" s="33">
        <f t="shared" si="105"/>
        <v>5300647972</v>
      </c>
      <c r="H335" s="33">
        <f t="shared" si="105"/>
        <v>1189851038</v>
      </c>
      <c r="I335" s="33">
        <f t="shared" si="105"/>
        <v>117133821</v>
      </c>
      <c r="J335" s="33">
        <f t="shared" si="105"/>
        <v>149210386</v>
      </c>
      <c r="K335" s="33">
        <f t="shared" si="105"/>
        <v>4435621847</v>
      </c>
      <c r="L335" s="33">
        <f t="shared" si="105"/>
        <v>5948351502</v>
      </c>
      <c r="M335" s="33">
        <f t="shared" si="105"/>
        <v>9974885170</v>
      </c>
      <c r="N335">
        <f t="shared" si="100"/>
        <v>40717717038</v>
      </c>
    </row>
    <row r="336" spans="1:15" ht="13.5" customHeight="1" x14ac:dyDescent="0.2">
      <c r="A336" s="7" t="s">
        <v>54</v>
      </c>
      <c r="B336" s="5" t="s">
        <v>21</v>
      </c>
      <c r="C336" s="33">
        <f t="shared" ref="C336:M336" si="106">ABS($N$321*C310-$N310*C$321)</f>
        <v>901495202</v>
      </c>
      <c r="D336" s="33">
        <f t="shared" si="106"/>
        <v>676565524</v>
      </c>
      <c r="E336" s="33">
        <f t="shared" si="106"/>
        <v>325216864</v>
      </c>
      <c r="F336" s="33">
        <f t="shared" si="106"/>
        <v>42706070</v>
      </c>
      <c r="G336" s="33">
        <f t="shared" si="106"/>
        <v>88226874</v>
      </c>
      <c r="H336" s="33">
        <f t="shared" si="106"/>
        <v>386174680</v>
      </c>
      <c r="I336" s="33">
        <f t="shared" si="106"/>
        <v>46883321</v>
      </c>
      <c r="J336" s="33">
        <f t="shared" si="106"/>
        <v>467665712</v>
      </c>
      <c r="K336" s="33">
        <f t="shared" si="106"/>
        <v>186394629</v>
      </c>
      <c r="L336" s="33">
        <f t="shared" si="106"/>
        <v>609759701</v>
      </c>
      <c r="M336" s="33">
        <f t="shared" si="106"/>
        <v>75466603</v>
      </c>
      <c r="N336">
        <f t="shared" si="100"/>
        <v>3806555180</v>
      </c>
    </row>
    <row r="337" spans="1:27" ht="13.5" customHeight="1" x14ac:dyDescent="0.2">
      <c r="A337" s="6" t="s">
        <v>60</v>
      </c>
      <c r="B337" s="5" t="s">
        <v>21</v>
      </c>
      <c r="C337" s="33">
        <f t="shared" ref="C337:M337" si="107">ABS($N$321*C311-$N311*C$321)</f>
        <v>203358501</v>
      </c>
      <c r="D337" s="33">
        <f t="shared" si="107"/>
        <v>153667569</v>
      </c>
      <c r="E337" s="33">
        <f t="shared" si="107"/>
        <v>196489171</v>
      </c>
      <c r="F337" s="33">
        <f t="shared" si="107"/>
        <v>222803758</v>
      </c>
      <c r="G337" s="33">
        <f t="shared" si="107"/>
        <v>191840275</v>
      </c>
      <c r="H337" s="33">
        <f t="shared" si="107"/>
        <v>62960179</v>
      </c>
      <c r="I337" s="33">
        <f t="shared" si="107"/>
        <v>234840743</v>
      </c>
      <c r="J337" s="33">
        <f t="shared" si="107"/>
        <v>3621016</v>
      </c>
      <c r="K337" s="33">
        <f t="shared" si="107"/>
        <v>144371667</v>
      </c>
      <c r="L337" s="33">
        <f t="shared" si="107"/>
        <v>210779382</v>
      </c>
      <c r="M337" s="33">
        <f t="shared" si="107"/>
        <v>318828319</v>
      </c>
      <c r="N337">
        <f t="shared" si="100"/>
        <v>1943560580</v>
      </c>
    </row>
    <row r="338" spans="1:27" ht="13.5" customHeight="1" x14ac:dyDescent="0.2">
      <c r="A338" s="6" t="s">
        <v>61</v>
      </c>
      <c r="B338" s="5" t="s">
        <v>21</v>
      </c>
      <c r="C338" s="33">
        <f t="shared" ref="C338:M338" si="108">ABS($N$321*C312-$N312*C$321)</f>
        <v>5255560461</v>
      </c>
      <c r="D338" s="33">
        <f t="shared" si="108"/>
        <v>4284653252</v>
      </c>
      <c r="E338" s="33">
        <f t="shared" si="108"/>
        <v>3108352264</v>
      </c>
      <c r="F338" s="33">
        <f t="shared" si="108"/>
        <v>3452024427</v>
      </c>
      <c r="G338" s="33">
        <f t="shared" si="108"/>
        <v>4602985172</v>
      </c>
      <c r="H338" s="33">
        <f t="shared" si="108"/>
        <v>1801463172</v>
      </c>
      <c r="I338" s="33">
        <f t="shared" si="108"/>
        <v>102161658</v>
      </c>
      <c r="J338" s="33">
        <f t="shared" si="108"/>
        <v>1295692881</v>
      </c>
      <c r="K338" s="33">
        <f t="shared" si="108"/>
        <v>4554133524</v>
      </c>
      <c r="L338" s="33">
        <f t="shared" si="108"/>
        <v>6404888368</v>
      </c>
      <c r="M338" s="33">
        <f t="shared" si="108"/>
        <v>10352485633</v>
      </c>
      <c r="N338">
        <f t="shared" si="100"/>
        <v>45214400812</v>
      </c>
    </row>
    <row r="339" spans="1:27" ht="21" customHeight="1" x14ac:dyDescent="0.2">
      <c r="A339" s="6" t="s">
        <v>63</v>
      </c>
      <c r="B339" s="5" t="s">
        <v>21</v>
      </c>
      <c r="C339" s="33">
        <f t="shared" ref="C339:M339" si="109">ABS($N$321*C313-$N313*C$321)</f>
        <v>586540267</v>
      </c>
      <c r="D339" s="33">
        <f t="shared" si="109"/>
        <v>263205894</v>
      </c>
      <c r="E339" s="33">
        <f t="shared" si="109"/>
        <v>297421655</v>
      </c>
      <c r="F339" s="33">
        <f t="shared" si="109"/>
        <v>345564178</v>
      </c>
      <c r="G339" s="33">
        <f t="shared" si="109"/>
        <v>323069237</v>
      </c>
      <c r="H339" s="33">
        <f t="shared" si="109"/>
        <v>695807702</v>
      </c>
      <c r="I339" s="33">
        <f t="shared" si="109"/>
        <v>69275432</v>
      </c>
      <c r="J339" s="33">
        <f t="shared" si="109"/>
        <v>501241063</v>
      </c>
      <c r="K339" s="33">
        <f t="shared" si="109"/>
        <v>1079296</v>
      </c>
      <c r="L339" s="33">
        <f t="shared" si="109"/>
        <v>102189363</v>
      </c>
      <c r="M339" s="33">
        <f t="shared" si="109"/>
        <v>500556949</v>
      </c>
      <c r="N339">
        <f t="shared" si="100"/>
        <v>3685951036</v>
      </c>
    </row>
    <row r="340" spans="1:27" ht="21" customHeight="1" x14ac:dyDescent="0.2">
      <c r="A340" s="6" t="s">
        <v>64</v>
      </c>
      <c r="B340" s="5" t="s">
        <v>21</v>
      </c>
      <c r="C340" s="33">
        <f t="shared" ref="C340:M340" si="110">ABS($N$321*C314-$N314*C$321)</f>
        <v>275003984</v>
      </c>
      <c r="D340" s="33">
        <f t="shared" si="110"/>
        <v>139245734</v>
      </c>
      <c r="E340" s="33">
        <f t="shared" si="110"/>
        <v>56578031</v>
      </c>
      <c r="F340" s="33">
        <f t="shared" si="110"/>
        <v>111114613</v>
      </c>
      <c r="G340" s="33">
        <f t="shared" si="110"/>
        <v>113551614</v>
      </c>
      <c r="H340" s="33">
        <f t="shared" si="110"/>
        <v>3394634</v>
      </c>
      <c r="I340" s="33">
        <f t="shared" si="110"/>
        <v>10035303</v>
      </c>
      <c r="J340" s="33">
        <f t="shared" si="110"/>
        <v>90684573</v>
      </c>
      <c r="K340" s="33">
        <f t="shared" si="110"/>
        <v>110454001</v>
      </c>
      <c r="L340" s="33">
        <f t="shared" si="110"/>
        <v>5703124</v>
      </c>
      <c r="M340" s="33">
        <f t="shared" si="110"/>
        <v>44085403</v>
      </c>
      <c r="N340">
        <f t="shared" si="100"/>
        <v>959851014</v>
      </c>
    </row>
    <row r="341" spans="1:27" ht="13.5" customHeight="1" x14ac:dyDescent="0.2">
      <c r="A341" s="6" t="s">
        <v>65</v>
      </c>
      <c r="B341" s="5" t="s">
        <v>21</v>
      </c>
      <c r="C341" s="33">
        <f t="shared" ref="C341:M341" si="111">ABS($N$321*C315-$N315*C$321)</f>
        <v>151200758</v>
      </c>
      <c r="D341" s="33">
        <f t="shared" si="111"/>
        <v>22044387</v>
      </c>
      <c r="E341" s="33">
        <f t="shared" si="111"/>
        <v>41707197</v>
      </c>
      <c r="F341" s="33">
        <f t="shared" si="111"/>
        <v>149243479</v>
      </c>
      <c r="G341" s="33">
        <f t="shared" si="111"/>
        <v>8944702</v>
      </c>
      <c r="H341" s="33">
        <f t="shared" si="111"/>
        <v>334076447</v>
      </c>
      <c r="I341" s="33">
        <f t="shared" si="111"/>
        <v>57537353</v>
      </c>
      <c r="J341" s="33">
        <f t="shared" si="111"/>
        <v>326286118</v>
      </c>
      <c r="K341" s="33">
        <f t="shared" si="111"/>
        <v>32177048</v>
      </c>
      <c r="L341" s="33">
        <f t="shared" si="111"/>
        <v>89857846</v>
      </c>
      <c r="M341" s="33">
        <f t="shared" si="111"/>
        <v>146941435</v>
      </c>
      <c r="N341">
        <f t="shared" si="100"/>
        <v>1360016770</v>
      </c>
    </row>
    <row r="342" spans="1:27" ht="31.5" customHeight="1" x14ac:dyDescent="0.2">
      <c r="A342" s="6" t="s">
        <v>66</v>
      </c>
      <c r="B342" s="5" t="s">
        <v>21</v>
      </c>
      <c r="C342" s="33">
        <f t="shared" ref="C342:M342" si="112">ABS($N$321*C316-$N316*C$321)</f>
        <v>1850777</v>
      </c>
      <c r="D342" s="33">
        <f t="shared" si="112"/>
        <v>20946483</v>
      </c>
      <c r="E342" s="33">
        <f t="shared" si="112"/>
        <v>9316101</v>
      </c>
      <c r="F342" s="33">
        <f t="shared" si="112"/>
        <v>955200</v>
      </c>
      <c r="G342" s="33">
        <f t="shared" si="112"/>
        <v>1832260</v>
      </c>
      <c r="H342" s="33">
        <f t="shared" si="112"/>
        <v>5064842</v>
      </c>
      <c r="I342" s="33">
        <f t="shared" si="112"/>
        <v>13384768</v>
      </c>
      <c r="J342" s="33">
        <f t="shared" si="112"/>
        <v>8752021</v>
      </c>
      <c r="K342" s="33">
        <f t="shared" si="112"/>
        <v>52875419</v>
      </c>
      <c r="L342" s="33">
        <f t="shared" si="112"/>
        <v>2620886</v>
      </c>
      <c r="M342" s="33">
        <f t="shared" si="112"/>
        <v>11847919</v>
      </c>
      <c r="N342">
        <f t="shared" si="100"/>
        <v>129446676</v>
      </c>
    </row>
    <row r="343" spans="1:27" ht="13.5" customHeight="1" x14ac:dyDescent="0.2">
      <c r="A343" s="6" t="s">
        <v>67</v>
      </c>
      <c r="B343" s="5" t="s">
        <v>21</v>
      </c>
      <c r="C343" s="33">
        <f t="shared" ref="C343:M343" si="113">ABS($N$321*C317-$N317*C$321)</f>
        <v>6092326</v>
      </c>
      <c r="D343" s="33">
        <f t="shared" si="113"/>
        <v>7756816</v>
      </c>
      <c r="E343" s="33">
        <f t="shared" si="113"/>
        <v>2482192</v>
      </c>
      <c r="F343" s="33">
        <f t="shared" si="113"/>
        <v>4791769</v>
      </c>
      <c r="G343" s="33">
        <f t="shared" si="113"/>
        <v>2463535</v>
      </c>
      <c r="H343" s="33">
        <f t="shared" si="113"/>
        <v>1316606</v>
      </c>
      <c r="I343" s="33">
        <f t="shared" si="113"/>
        <v>932918</v>
      </c>
      <c r="J343" s="33">
        <f t="shared" si="113"/>
        <v>7018</v>
      </c>
      <c r="K343" s="33">
        <f t="shared" si="113"/>
        <v>8325906</v>
      </c>
      <c r="L343" s="33">
        <f t="shared" si="113"/>
        <v>631853</v>
      </c>
      <c r="M343" s="33">
        <f t="shared" si="113"/>
        <v>9135831</v>
      </c>
      <c r="N343">
        <f t="shared" si="100"/>
        <v>43936770</v>
      </c>
    </row>
    <row r="344" spans="1:27" ht="13.5" customHeight="1" x14ac:dyDescent="0.2">
      <c r="A344" s="6" t="s">
        <v>74</v>
      </c>
      <c r="B344" s="5" t="s">
        <v>21</v>
      </c>
      <c r="C344" s="33">
        <f t="shared" ref="C344:M344" si="114">ABS($N$321*C318-$N318*C$321)</f>
        <v>17080023</v>
      </c>
      <c r="D344" s="33">
        <f t="shared" si="114"/>
        <v>27904587</v>
      </c>
      <c r="E344" s="33">
        <f t="shared" si="114"/>
        <v>2780789</v>
      </c>
      <c r="F344" s="33">
        <f t="shared" si="114"/>
        <v>1364959</v>
      </c>
      <c r="G344" s="33">
        <f t="shared" si="114"/>
        <v>8381932</v>
      </c>
      <c r="H344" s="33">
        <f t="shared" si="114"/>
        <v>6924852</v>
      </c>
      <c r="I344" s="33">
        <f t="shared" si="114"/>
        <v>4473293</v>
      </c>
      <c r="J344" s="33">
        <f t="shared" si="114"/>
        <v>2474060</v>
      </c>
      <c r="K344" s="33">
        <f t="shared" si="114"/>
        <v>16209500</v>
      </c>
      <c r="L344" s="33">
        <f t="shared" si="114"/>
        <v>11706409</v>
      </c>
      <c r="M344" s="33">
        <f t="shared" si="114"/>
        <v>384598</v>
      </c>
      <c r="N344">
        <f t="shared" si="100"/>
        <v>99685002</v>
      </c>
    </row>
    <row r="345" spans="1:27" ht="13.5" customHeight="1" x14ac:dyDescent="0.2">
      <c r="A345" s="6" t="s">
        <v>75</v>
      </c>
      <c r="B345" s="5" t="s">
        <v>21</v>
      </c>
      <c r="C345" s="33">
        <f t="shared" ref="C345:M345" si="115">ABS($N$321*C319-$N319*C$321)</f>
        <v>2335302</v>
      </c>
      <c r="D345" s="33">
        <f t="shared" si="115"/>
        <v>2553858</v>
      </c>
      <c r="E345" s="33">
        <f t="shared" si="115"/>
        <v>1145671</v>
      </c>
      <c r="F345" s="33">
        <f t="shared" si="115"/>
        <v>1635981</v>
      </c>
      <c r="G345" s="33">
        <f t="shared" si="115"/>
        <v>1457809</v>
      </c>
      <c r="H345" s="33">
        <f t="shared" si="115"/>
        <v>1212253</v>
      </c>
      <c r="I345" s="33">
        <f t="shared" si="115"/>
        <v>2298240</v>
      </c>
      <c r="J345" s="33">
        <f t="shared" si="115"/>
        <v>882043</v>
      </c>
      <c r="K345" s="33">
        <f t="shared" si="115"/>
        <v>9496798</v>
      </c>
      <c r="L345" s="33">
        <f t="shared" si="115"/>
        <v>2292351</v>
      </c>
      <c r="M345" s="33">
        <f t="shared" si="115"/>
        <v>1539954</v>
      </c>
      <c r="N345">
        <f t="shared" si="100"/>
        <v>26850260</v>
      </c>
    </row>
    <row r="346" spans="1:27" ht="13.5" customHeight="1" x14ac:dyDescent="0.2">
      <c r="A346" s="6" t="s">
        <v>76</v>
      </c>
      <c r="B346" s="5" t="s">
        <v>21</v>
      </c>
      <c r="C346" s="33">
        <f t="shared" ref="C346:M346" si="116">ABS($N$321*C320-$N320*C$321)</f>
        <v>10158051</v>
      </c>
      <c r="D346" s="33">
        <f t="shared" si="116"/>
        <v>9866643</v>
      </c>
      <c r="E346" s="33">
        <f t="shared" si="116"/>
        <v>544466</v>
      </c>
      <c r="F346" s="33">
        <f t="shared" si="116"/>
        <v>767978</v>
      </c>
      <c r="G346" s="33">
        <f t="shared" si="116"/>
        <v>2435293</v>
      </c>
      <c r="H346" s="33">
        <f t="shared" si="116"/>
        <v>3582528</v>
      </c>
      <c r="I346" s="33">
        <f t="shared" si="116"/>
        <v>3064320</v>
      </c>
      <c r="J346" s="33">
        <f t="shared" si="116"/>
        <v>3142248</v>
      </c>
      <c r="K346" s="33">
        <f t="shared" si="116"/>
        <v>3067128</v>
      </c>
      <c r="L346" s="33">
        <f t="shared" si="116"/>
        <v>2842104</v>
      </c>
      <c r="M346" s="33">
        <f t="shared" si="116"/>
        <v>578629</v>
      </c>
      <c r="N346">
        <f t="shared" si="100"/>
        <v>40049388</v>
      </c>
    </row>
    <row r="347" spans="1:27" ht="21" customHeight="1" x14ac:dyDescent="0.2">
      <c r="A347" s="6" t="s">
        <v>82</v>
      </c>
      <c r="B347" s="5" t="s">
        <v>99</v>
      </c>
      <c r="C347" s="33">
        <f t="shared" ref="C347:M347" si="117">C321*C321</f>
        <v>16832208121</v>
      </c>
      <c r="D347" s="33">
        <f t="shared" si="117"/>
        <v>20130218161</v>
      </c>
      <c r="E347" s="33">
        <f t="shared" si="117"/>
        <v>21191498329</v>
      </c>
      <c r="F347" s="33">
        <f t="shared" si="117"/>
        <v>23989672996</v>
      </c>
      <c r="G347" s="33">
        <f t="shared" si="117"/>
        <v>26540971396</v>
      </c>
      <c r="H347" s="33">
        <f t="shared" si="117"/>
        <v>22282129984</v>
      </c>
      <c r="I347" s="33">
        <f t="shared" si="117"/>
        <v>16302182400</v>
      </c>
      <c r="J347" s="33">
        <f t="shared" si="117"/>
        <v>17141879329</v>
      </c>
      <c r="K347" s="33">
        <f t="shared" si="117"/>
        <v>16332073209</v>
      </c>
      <c r="L347" s="33">
        <f t="shared" si="117"/>
        <v>14023533241</v>
      </c>
      <c r="M347" s="33">
        <f t="shared" si="117"/>
        <v>7319315809</v>
      </c>
      <c r="N347">
        <f>SUM(N330:N346)</f>
        <v>98770668992</v>
      </c>
      <c r="O347" s="17" t="s">
        <v>100</v>
      </c>
    </row>
    <row r="348" spans="1:27" ht="13" customHeight="1" x14ac:dyDescent="0.15">
      <c r="N348">
        <f>2*(N321*N321-SUM(C347:M347))</f>
        <v>3944972588948</v>
      </c>
      <c r="O348" s="17" t="s">
        <v>101</v>
      </c>
    </row>
    <row r="349" spans="1:27" ht="13" customHeight="1" x14ac:dyDescent="0.15">
      <c r="N349" s="16">
        <f>N347/N348</f>
        <v>2.503709893161489E-2</v>
      </c>
      <c r="O349" s="18" t="s">
        <v>102</v>
      </c>
      <c r="S349" t="s">
        <v>103</v>
      </c>
      <c r="AA349" t="s">
        <v>104</v>
      </c>
    </row>
    <row r="350" spans="1:27" ht="13" customHeight="1" x14ac:dyDescent="0.15">
      <c r="O350" s="17"/>
    </row>
    <row r="351" spans="1:27" ht="13" customHeight="1" x14ac:dyDescent="0.15">
      <c r="A351" s="78" t="s">
        <v>81</v>
      </c>
      <c r="B351" s="79"/>
      <c r="C351" s="92" t="s">
        <v>3</v>
      </c>
      <c r="D351" s="93"/>
      <c r="E351" s="93"/>
      <c r="F351" s="93"/>
      <c r="G351" s="93"/>
      <c r="H351" s="93"/>
      <c r="I351" s="93"/>
      <c r="J351" s="93"/>
      <c r="K351" s="93"/>
      <c r="L351" s="93"/>
      <c r="M351" s="94"/>
    </row>
    <row r="352" spans="1:27" ht="13" customHeight="1" x14ac:dyDescent="0.15">
      <c r="A352" s="78" t="s">
        <v>4</v>
      </c>
      <c r="B352" s="79"/>
      <c r="C352" s="80" t="s">
        <v>5</v>
      </c>
      <c r="D352" s="81"/>
      <c r="E352" s="81"/>
      <c r="F352" s="81"/>
      <c r="G352" s="81"/>
      <c r="H352" s="81"/>
      <c r="I352" s="81"/>
      <c r="J352" s="81"/>
      <c r="K352" s="81"/>
      <c r="L352" s="81"/>
      <c r="M352" s="82"/>
    </row>
    <row r="353" spans="1:16" ht="13" customHeight="1" x14ac:dyDescent="0.15">
      <c r="A353" s="78" t="s">
        <v>6</v>
      </c>
      <c r="B353" s="79"/>
      <c r="C353" s="80" t="s">
        <v>7</v>
      </c>
      <c r="D353" s="81"/>
      <c r="E353" s="81"/>
      <c r="F353" s="81"/>
      <c r="G353" s="81"/>
      <c r="H353" s="81"/>
      <c r="I353" s="81"/>
      <c r="J353" s="81"/>
      <c r="K353" s="81"/>
      <c r="L353" s="81"/>
      <c r="M353" s="82"/>
    </row>
    <row r="354" spans="1:16" ht="31.5" customHeight="1" x14ac:dyDescent="0.15">
      <c r="A354" s="88" t="s">
        <v>8</v>
      </c>
      <c r="B354" s="89"/>
      <c r="C354" s="3" t="s">
        <v>9</v>
      </c>
      <c r="D354" s="3" t="s">
        <v>10</v>
      </c>
      <c r="E354" s="3" t="s">
        <v>11</v>
      </c>
      <c r="F354" s="3" t="s">
        <v>12</v>
      </c>
      <c r="G354" s="3" t="s">
        <v>13</v>
      </c>
      <c r="H354" s="3" t="s">
        <v>14</v>
      </c>
      <c r="I354" s="3" t="s">
        <v>15</v>
      </c>
      <c r="J354" s="3" t="s">
        <v>16</v>
      </c>
      <c r="K354" s="3" t="s">
        <v>17</v>
      </c>
      <c r="L354" s="3" t="s">
        <v>18</v>
      </c>
      <c r="M354" s="3" t="s">
        <v>19</v>
      </c>
      <c r="N354" s="19" t="s">
        <v>105</v>
      </c>
      <c r="O354" s="19" t="s">
        <v>106</v>
      </c>
      <c r="P354" s="19" t="s">
        <v>107</v>
      </c>
    </row>
    <row r="355" spans="1:16" ht="13.5" customHeight="1" x14ac:dyDescent="0.2">
      <c r="A355" s="4" t="s">
        <v>20</v>
      </c>
      <c r="B355" s="5" t="s">
        <v>21</v>
      </c>
      <c r="C355" s="5" t="s">
        <v>21</v>
      </c>
      <c r="D355" s="5" t="s">
        <v>21</v>
      </c>
      <c r="E355" s="5" t="s">
        <v>21</v>
      </c>
      <c r="F355" s="5" t="s">
        <v>21</v>
      </c>
      <c r="G355" s="5" t="s">
        <v>21</v>
      </c>
      <c r="H355" s="5" t="s">
        <v>21</v>
      </c>
      <c r="I355" s="5" t="s">
        <v>21</v>
      </c>
      <c r="J355" s="5" t="s">
        <v>21</v>
      </c>
      <c r="K355" s="5" t="s">
        <v>21</v>
      </c>
      <c r="L355" s="5" t="s">
        <v>21</v>
      </c>
      <c r="M355" s="5" t="s">
        <v>21</v>
      </c>
    </row>
    <row r="356" spans="1:16" ht="21" customHeight="1" x14ac:dyDescent="0.2">
      <c r="A356" s="6" t="s">
        <v>24</v>
      </c>
      <c r="B356" s="5" t="s">
        <v>21</v>
      </c>
      <c r="C356" s="35">
        <v>0</v>
      </c>
      <c r="D356" s="35">
        <v>1</v>
      </c>
      <c r="E356" s="35">
        <v>6</v>
      </c>
      <c r="F356" s="35">
        <v>1</v>
      </c>
      <c r="G356" s="35">
        <v>2</v>
      </c>
      <c r="H356" s="35">
        <v>4</v>
      </c>
      <c r="I356" s="35">
        <v>0</v>
      </c>
      <c r="J356" s="35">
        <v>2</v>
      </c>
      <c r="K356" s="35">
        <v>0</v>
      </c>
      <c r="L356" s="35">
        <v>2</v>
      </c>
      <c r="M356" s="35">
        <v>0</v>
      </c>
      <c r="N356" s="20">
        <v>21</v>
      </c>
      <c r="O356" s="20">
        <v>30</v>
      </c>
      <c r="P356">
        <f t="shared" ref="P356:P372" si="118">AVERAGE(N356,O356)</f>
        <v>25.5</v>
      </c>
    </row>
    <row r="357" spans="1:16" ht="21" customHeight="1" x14ac:dyDescent="0.2">
      <c r="A357" s="6" t="s">
        <v>25</v>
      </c>
      <c r="B357" s="5" t="s">
        <v>21</v>
      </c>
      <c r="C357" s="36">
        <v>0</v>
      </c>
      <c r="D357" s="36">
        <v>0</v>
      </c>
      <c r="E357" s="36">
        <v>0</v>
      </c>
      <c r="F357" s="36">
        <v>1</v>
      </c>
      <c r="G357" s="36">
        <v>0</v>
      </c>
      <c r="H357" s="36">
        <v>0</v>
      </c>
      <c r="I357" s="36">
        <v>0</v>
      </c>
      <c r="J357" s="36">
        <v>0</v>
      </c>
      <c r="K357" s="36">
        <v>0</v>
      </c>
      <c r="L357" s="36">
        <v>0</v>
      </c>
      <c r="M357" s="36">
        <v>0</v>
      </c>
      <c r="N357" s="21">
        <v>21</v>
      </c>
      <c r="O357" s="21">
        <v>45</v>
      </c>
      <c r="P357">
        <f t="shared" si="118"/>
        <v>33</v>
      </c>
    </row>
    <row r="358" spans="1:16" ht="13.5" customHeight="1" x14ac:dyDescent="0.2">
      <c r="A358" s="6" t="s">
        <v>35</v>
      </c>
      <c r="B358" s="5" t="s">
        <v>21</v>
      </c>
      <c r="C358" s="36">
        <v>76</v>
      </c>
      <c r="D358" s="36">
        <v>88</v>
      </c>
      <c r="E358" s="36">
        <v>73</v>
      </c>
      <c r="F358" s="36">
        <v>69</v>
      </c>
      <c r="G358" s="36">
        <v>66</v>
      </c>
      <c r="H358" s="36">
        <v>51</v>
      </c>
      <c r="I358" s="36">
        <v>42</v>
      </c>
      <c r="J358" s="36">
        <v>43</v>
      </c>
      <c r="K358" s="36">
        <v>56</v>
      </c>
      <c r="L358" s="36">
        <v>36</v>
      </c>
      <c r="M358" s="36">
        <v>55</v>
      </c>
      <c r="N358" s="21">
        <v>0.5</v>
      </c>
      <c r="O358" s="21">
        <v>8</v>
      </c>
      <c r="P358">
        <f t="shared" si="118"/>
        <v>4.25</v>
      </c>
    </row>
    <row r="359" spans="1:16" ht="31.5" customHeight="1" x14ac:dyDescent="0.2">
      <c r="A359" s="6" t="s">
        <v>41</v>
      </c>
      <c r="B359" s="5" t="s">
        <v>21</v>
      </c>
      <c r="C359" s="35">
        <v>98</v>
      </c>
      <c r="D359" s="35">
        <v>90</v>
      </c>
      <c r="E359" s="35">
        <v>80</v>
      </c>
      <c r="F359" s="35">
        <v>73</v>
      </c>
      <c r="G359" s="35">
        <v>103</v>
      </c>
      <c r="H359" s="35">
        <v>36</v>
      </c>
      <c r="I359" s="35">
        <v>37</v>
      </c>
      <c r="J359" s="35">
        <v>44</v>
      </c>
      <c r="K359" s="35">
        <v>39</v>
      </c>
      <c r="L359" s="35">
        <v>29</v>
      </c>
      <c r="M359" s="35">
        <v>23</v>
      </c>
      <c r="N359" s="20">
        <v>2</v>
      </c>
      <c r="O359" s="20">
        <v>6</v>
      </c>
      <c r="P359">
        <f t="shared" si="118"/>
        <v>4</v>
      </c>
    </row>
    <row r="360" spans="1:16" ht="31.5" customHeight="1" x14ac:dyDescent="0.2">
      <c r="A360" s="6" t="s">
        <v>42</v>
      </c>
      <c r="B360" s="5" t="s">
        <v>21</v>
      </c>
      <c r="C360" s="36">
        <v>15</v>
      </c>
      <c r="D360" s="36">
        <v>18</v>
      </c>
      <c r="E360" s="36">
        <v>37</v>
      </c>
      <c r="F360" s="36">
        <v>42</v>
      </c>
      <c r="G360" s="36">
        <v>34</v>
      </c>
      <c r="H360" s="36">
        <v>24</v>
      </c>
      <c r="I360" s="36">
        <v>33</v>
      </c>
      <c r="J360" s="36">
        <v>34</v>
      </c>
      <c r="K360" s="36">
        <v>30</v>
      </c>
      <c r="L360" s="36">
        <v>44</v>
      </c>
      <c r="M360" s="36">
        <v>55</v>
      </c>
      <c r="N360" s="21">
        <v>6</v>
      </c>
      <c r="O360" s="21">
        <v>12</v>
      </c>
      <c r="P360">
        <f t="shared" si="118"/>
        <v>9</v>
      </c>
    </row>
    <row r="361" spans="1:16" ht="13.5" customHeight="1" x14ac:dyDescent="0.2">
      <c r="A361" s="7" t="s">
        <v>43</v>
      </c>
      <c r="B361" s="5" t="s">
        <v>21</v>
      </c>
      <c r="C361" s="35">
        <v>118068</v>
      </c>
      <c r="D361" s="35">
        <v>128779</v>
      </c>
      <c r="E361" s="35">
        <v>131582</v>
      </c>
      <c r="F361" s="35">
        <v>141076</v>
      </c>
      <c r="G361" s="35">
        <v>148910</v>
      </c>
      <c r="H361" s="35">
        <v>133954</v>
      </c>
      <c r="I361" s="35">
        <v>113967</v>
      </c>
      <c r="J361" s="35">
        <v>116885</v>
      </c>
      <c r="K361" s="35">
        <v>110984</v>
      </c>
      <c r="L361" s="35">
        <v>101595</v>
      </c>
      <c r="M361" s="35">
        <v>69547</v>
      </c>
      <c r="N361" s="20">
        <v>0.5</v>
      </c>
      <c r="O361" s="20">
        <v>10</v>
      </c>
      <c r="P361">
        <f t="shared" si="118"/>
        <v>5.25</v>
      </c>
    </row>
    <row r="362" spans="1:16" ht="13.5" customHeight="1" x14ac:dyDescent="0.2">
      <c r="A362" s="7" t="s">
        <v>54</v>
      </c>
      <c r="B362" s="5" t="s">
        <v>21</v>
      </c>
      <c r="C362" s="36">
        <v>3502</v>
      </c>
      <c r="D362" s="36">
        <v>3620</v>
      </c>
      <c r="E362" s="36">
        <v>3464</v>
      </c>
      <c r="F362" s="36">
        <v>3422</v>
      </c>
      <c r="G362" s="36">
        <v>3570</v>
      </c>
      <c r="H362" s="36">
        <v>3064</v>
      </c>
      <c r="I362" s="36">
        <v>2813</v>
      </c>
      <c r="J362" s="36">
        <v>2600</v>
      </c>
      <c r="K362" s="36">
        <v>2721</v>
      </c>
      <c r="L362" s="36">
        <v>2225</v>
      </c>
      <c r="M362" s="36">
        <v>1855</v>
      </c>
      <c r="N362" s="22">
        <v>5</v>
      </c>
      <c r="O362" s="23">
        <v>10</v>
      </c>
      <c r="P362">
        <f t="shared" si="118"/>
        <v>7.5</v>
      </c>
    </row>
    <row r="363" spans="1:16" ht="13.5" customHeight="1" x14ac:dyDescent="0.2">
      <c r="A363" s="6" t="s">
        <v>60</v>
      </c>
      <c r="B363" s="5" t="s">
        <v>21</v>
      </c>
      <c r="C363" s="36">
        <v>250</v>
      </c>
      <c r="D363" s="36">
        <v>320</v>
      </c>
      <c r="E363" s="36">
        <v>302</v>
      </c>
      <c r="F363" s="36">
        <v>312</v>
      </c>
      <c r="G363" s="36">
        <v>357</v>
      </c>
      <c r="H363" s="36">
        <v>489</v>
      </c>
      <c r="I363" s="36">
        <v>541</v>
      </c>
      <c r="J363" s="36">
        <v>389</v>
      </c>
      <c r="K363" s="36">
        <v>480</v>
      </c>
      <c r="L363" s="36">
        <v>497</v>
      </c>
      <c r="M363" s="36">
        <v>472</v>
      </c>
      <c r="N363" s="21">
        <v>5</v>
      </c>
      <c r="O363" s="21">
        <v>10</v>
      </c>
      <c r="P363">
        <f t="shared" si="118"/>
        <v>7.5</v>
      </c>
    </row>
    <row r="364" spans="1:16" ht="13.5" customHeight="1" x14ac:dyDescent="0.2">
      <c r="A364" s="6" t="s">
        <v>61</v>
      </c>
      <c r="B364" s="5" t="s">
        <v>21</v>
      </c>
      <c r="C364" s="35">
        <v>4670</v>
      </c>
      <c r="D364" s="35">
        <v>6099</v>
      </c>
      <c r="E364" s="35">
        <v>7131</v>
      </c>
      <c r="F364" s="35">
        <v>7489</v>
      </c>
      <c r="G364" s="35">
        <v>7218</v>
      </c>
      <c r="H364" s="35">
        <v>8252</v>
      </c>
      <c r="I364" s="35">
        <v>8034</v>
      </c>
      <c r="J364" s="35">
        <v>9188</v>
      </c>
      <c r="K364" s="35">
        <v>11199</v>
      </c>
      <c r="L364" s="35">
        <v>11859</v>
      </c>
      <c r="M364" s="35">
        <v>12450</v>
      </c>
      <c r="N364" s="20">
        <v>2</v>
      </c>
      <c r="O364" s="20">
        <v>6</v>
      </c>
      <c r="P364">
        <f t="shared" si="118"/>
        <v>4</v>
      </c>
    </row>
    <row r="365" spans="1:16" ht="21" customHeight="1" x14ac:dyDescent="0.2">
      <c r="A365" s="6" t="s">
        <v>63</v>
      </c>
      <c r="B365" s="5" t="s">
        <v>21</v>
      </c>
      <c r="C365" s="35">
        <v>1234</v>
      </c>
      <c r="D365" s="35">
        <v>1093</v>
      </c>
      <c r="E365" s="35">
        <v>1140</v>
      </c>
      <c r="F365" s="35">
        <v>764</v>
      </c>
      <c r="G365" s="35">
        <v>831</v>
      </c>
      <c r="H365" s="35">
        <v>1434</v>
      </c>
      <c r="I365" s="35">
        <v>776</v>
      </c>
      <c r="J365" s="35">
        <v>504</v>
      </c>
      <c r="K365" s="35">
        <v>823</v>
      </c>
      <c r="L365" s="35">
        <v>694</v>
      </c>
      <c r="M365" s="35">
        <v>212</v>
      </c>
      <c r="N365" s="20">
        <v>0.5</v>
      </c>
      <c r="O365" s="20">
        <v>3</v>
      </c>
      <c r="P365">
        <f t="shared" si="118"/>
        <v>1.75</v>
      </c>
    </row>
    <row r="366" spans="1:16" ht="21" customHeight="1" x14ac:dyDescent="0.2">
      <c r="A366" s="6" t="s">
        <v>64</v>
      </c>
      <c r="B366" s="5" t="s">
        <v>21</v>
      </c>
      <c r="C366" s="36">
        <v>294</v>
      </c>
      <c r="D366" s="36">
        <v>212</v>
      </c>
      <c r="E366" s="36">
        <v>159</v>
      </c>
      <c r="F366" s="36">
        <v>53</v>
      </c>
      <c r="G366" s="36">
        <v>58</v>
      </c>
      <c r="H366" s="36">
        <v>126</v>
      </c>
      <c r="I366" s="36">
        <v>99</v>
      </c>
      <c r="J366" s="36">
        <v>47</v>
      </c>
      <c r="K366" s="36">
        <v>31</v>
      </c>
      <c r="L366" s="36">
        <v>102</v>
      </c>
      <c r="M366" s="36">
        <v>41</v>
      </c>
      <c r="N366" s="21">
        <v>1</v>
      </c>
      <c r="O366" s="21">
        <v>4</v>
      </c>
      <c r="P366">
        <f t="shared" si="118"/>
        <v>2.5</v>
      </c>
    </row>
    <row r="367" spans="1:16" ht="13.5" customHeight="1" x14ac:dyDescent="0.2">
      <c r="A367" s="6" t="s">
        <v>65</v>
      </c>
      <c r="B367" s="5" t="s">
        <v>21</v>
      </c>
      <c r="C367" s="35">
        <v>1391</v>
      </c>
      <c r="D367" s="35">
        <v>1424</v>
      </c>
      <c r="E367" s="35">
        <v>1474</v>
      </c>
      <c r="F367" s="35">
        <v>1437</v>
      </c>
      <c r="G367" s="35">
        <v>1624</v>
      </c>
      <c r="H367" s="35">
        <v>1709</v>
      </c>
      <c r="I367" s="35">
        <v>1229</v>
      </c>
      <c r="J367" s="35">
        <v>1079</v>
      </c>
      <c r="K367" s="35">
        <v>1291</v>
      </c>
      <c r="L367" s="35">
        <v>1237</v>
      </c>
      <c r="M367" s="35">
        <v>750</v>
      </c>
      <c r="N367" s="20">
        <v>2</v>
      </c>
      <c r="O367" s="20">
        <v>8</v>
      </c>
      <c r="P367">
        <f t="shared" si="118"/>
        <v>5</v>
      </c>
    </row>
    <row r="368" spans="1:16" ht="31.5" customHeight="1" x14ac:dyDescent="0.2">
      <c r="A368" s="6" t="s">
        <v>66</v>
      </c>
      <c r="B368" s="5" t="s">
        <v>21</v>
      </c>
      <c r="C368" s="36">
        <v>73</v>
      </c>
      <c r="D368" s="36">
        <v>67</v>
      </c>
      <c r="E368" s="36">
        <v>77</v>
      </c>
      <c r="F368" s="36">
        <v>88</v>
      </c>
      <c r="G368" s="36">
        <v>92</v>
      </c>
      <c r="H368" s="36">
        <v>82</v>
      </c>
      <c r="I368" s="36">
        <v>64</v>
      </c>
      <c r="J368" s="36">
        <v>69</v>
      </c>
      <c r="K368" s="36">
        <v>109</v>
      </c>
      <c r="L368" s="36">
        <v>66</v>
      </c>
      <c r="M368" s="36">
        <v>57</v>
      </c>
      <c r="N368" s="21">
        <v>4</v>
      </c>
      <c r="O368" s="21">
        <v>12</v>
      </c>
      <c r="P368">
        <f t="shared" si="118"/>
        <v>8</v>
      </c>
    </row>
    <row r="369" spans="1:17" ht="13.5" customHeight="1" x14ac:dyDescent="0.2">
      <c r="A369" s="6" t="s">
        <v>67</v>
      </c>
      <c r="B369" s="5" t="s">
        <v>21</v>
      </c>
      <c r="C369" s="35">
        <v>19</v>
      </c>
      <c r="D369" s="35">
        <v>11</v>
      </c>
      <c r="E369" s="35">
        <v>15</v>
      </c>
      <c r="F369" s="35">
        <v>21</v>
      </c>
      <c r="G369" s="35">
        <v>17</v>
      </c>
      <c r="H369" s="35">
        <v>18</v>
      </c>
      <c r="I369" s="35">
        <v>14</v>
      </c>
      <c r="J369" s="35">
        <v>15</v>
      </c>
      <c r="K369" s="35">
        <v>9</v>
      </c>
      <c r="L369" s="35">
        <v>14</v>
      </c>
      <c r="M369" s="35">
        <v>16</v>
      </c>
      <c r="N369" s="20">
        <v>2</v>
      </c>
      <c r="O369" s="20">
        <v>10</v>
      </c>
      <c r="P369">
        <f t="shared" si="118"/>
        <v>6</v>
      </c>
      <c r="Q369" s="24"/>
    </row>
    <row r="370" spans="1:17" ht="13.5" customHeight="1" x14ac:dyDescent="0.2">
      <c r="A370" s="6" t="s">
        <v>74</v>
      </c>
      <c r="B370" s="5" t="s">
        <v>21</v>
      </c>
      <c r="C370" s="36">
        <v>40</v>
      </c>
      <c r="D370" s="36">
        <v>50</v>
      </c>
      <c r="E370" s="36">
        <v>30</v>
      </c>
      <c r="F370" s="36">
        <v>33</v>
      </c>
      <c r="G370" s="36">
        <v>30</v>
      </c>
      <c r="H370" s="36">
        <v>28</v>
      </c>
      <c r="I370" s="36">
        <v>31</v>
      </c>
      <c r="J370" s="36">
        <v>27</v>
      </c>
      <c r="K370" s="36">
        <v>17</v>
      </c>
      <c r="L370" s="36">
        <v>18</v>
      </c>
      <c r="M370" s="36">
        <v>19</v>
      </c>
      <c r="N370" s="21">
        <v>3</v>
      </c>
      <c r="O370" s="21">
        <v>7</v>
      </c>
      <c r="P370">
        <f t="shared" si="118"/>
        <v>5</v>
      </c>
    </row>
    <row r="371" spans="1:17" ht="13.5" customHeight="1" x14ac:dyDescent="0.2">
      <c r="A371" s="6" t="s">
        <v>75</v>
      </c>
      <c r="B371" s="5" t="s">
        <v>21</v>
      </c>
      <c r="C371" s="35">
        <v>0</v>
      </c>
      <c r="D371" s="35">
        <v>0</v>
      </c>
      <c r="E371" s="35">
        <v>1</v>
      </c>
      <c r="F371" s="35">
        <v>3</v>
      </c>
      <c r="G371" s="35">
        <v>1</v>
      </c>
      <c r="H371" s="35">
        <v>1</v>
      </c>
      <c r="I371" s="35">
        <v>0</v>
      </c>
      <c r="J371" s="35">
        <v>1</v>
      </c>
      <c r="K371" s="35">
        <v>8</v>
      </c>
      <c r="L371" s="35">
        <v>3</v>
      </c>
      <c r="M371" s="35">
        <v>0</v>
      </c>
      <c r="N371" s="20">
        <v>10</v>
      </c>
      <c r="O371">
        <v>15</v>
      </c>
      <c r="P371">
        <f t="shared" si="118"/>
        <v>12.5</v>
      </c>
    </row>
    <row r="372" spans="1:17" ht="13.5" customHeight="1" x14ac:dyDescent="0.2">
      <c r="A372" s="6" t="s">
        <v>76</v>
      </c>
      <c r="B372" s="5" t="s">
        <v>21</v>
      </c>
      <c r="C372" s="36">
        <v>9</v>
      </c>
      <c r="D372" s="36">
        <v>9</v>
      </c>
      <c r="E372" s="36">
        <v>2</v>
      </c>
      <c r="F372" s="36">
        <v>2</v>
      </c>
      <c r="G372" s="36">
        <v>1</v>
      </c>
      <c r="H372" s="36">
        <v>0</v>
      </c>
      <c r="I372" s="36">
        <v>0</v>
      </c>
      <c r="J372" s="36">
        <v>0</v>
      </c>
      <c r="K372" s="36">
        <v>0</v>
      </c>
      <c r="L372" s="36">
        <v>0</v>
      </c>
      <c r="M372" s="36">
        <v>1</v>
      </c>
      <c r="N372" s="21">
        <v>3</v>
      </c>
      <c r="O372" s="21">
        <v>5</v>
      </c>
      <c r="P372">
        <f t="shared" si="118"/>
        <v>4</v>
      </c>
    </row>
    <row r="373" spans="1:17" ht="21" customHeight="1" x14ac:dyDescent="0.2">
      <c r="A373" s="6" t="s">
        <v>82</v>
      </c>
      <c r="B373" s="5"/>
      <c r="C373" s="37">
        <v>129739</v>
      </c>
      <c r="D373" s="37">
        <v>141881</v>
      </c>
      <c r="E373" s="37">
        <v>145573</v>
      </c>
      <c r="F373" s="37">
        <v>154886</v>
      </c>
      <c r="G373" s="37">
        <v>162914</v>
      </c>
      <c r="H373" s="37">
        <v>149272</v>
      </c>
      <c r="I373" s="37">
        <v>127680</v>
      </c>
      <c r="J373" s="37">
        <v>130927</v>
      </c>
      <c r="K373" s="37">
        <v>127797</v>
      </c>
      <c r="L373" s="37">
        <v>118421</v>
      </c>
      <c r="M373" s="37">
        <v>85553</v>
      </c>
    </row>
    <row r="375" spans="1:17" ht="13" customHeight="1" x14ac:dyDescent="0.15">
      <c r="A375" s="78" t="s">
        <v>81</v>
      </c>
      <c r="B375" s="79"/>
      <c r="C375" s="92" t="s">
        <v>108</v>
      </c>
      <c r="D375" s="93"/>
      <c r="E375" s="93"/>
      <c r="F375" s="93"/>
      <c r="G375" s="93"/>
      <c r="H375" s="93"/>
      <c r="I375" s="93"/>
      <c r="J375" s="93"/>
      <c r="K375" s="93"/>
      <c r="L375" s="93"/>
      <c r="M375" s="94"/>
    </row>
    <row r="376" spans="1:17" ht="13" customHeight="1" x14ac:dyDescent="0.15">
      <c r="A376" s="78" t="s">
        <v>4</v>
      </c>
      <c r="B376" s="79"/>
      <c r="C376" s="80" t="s">
        <v>5</v>
      </c>
      <c r="D376" s="81"/>
      <c r="E376" s="81"/>
      <c r="F376" s="81"/>
      <c r="G376" s="81"/>
      <c r="H376" s="81"/>
      <c r="I376" s="81"/>
      <c r="J376" s="81"/>
      <c r="K376" s="81"/>
      <c r="L376" s="81"/>
      <c r="M376" s="82"/>
    </row>
    <row r="377" spans="1:17" ht="13" customHeight="1" x14ac:dyDescent="0.15">
      <c r="A377" s="78" t="s">
        <v>6</v>
      </c>
      <c r="B377" s="79"/>
      <c r="C377" s="80" t="s">
        <v>7</v>
      </c>
      <c r="D377" s="81"/>
      <c r="E377" s="81"/>
      <c r="F377" s="81"/>
      <c r="G377" s="81"/>
      <c r="H377" s="81"/>
      <c r="I377" s="81"/>
      <c r="J377" s="81"/>
      <c r="K377" s="81"/>
      <c r="L377" s="81"/>
      <c r="M377" s="82"/>
    </row>
    <row r="378" spans="1:17" ht="13" customHeight="1" x14ac:dyDescent="0.15">
      <c r="A378" s="88" t="s">
        <v>8</v>
      </c>
      <c r="B378" s="89"/>
      <c r="C378" s="3" t="s">
        <v>9</v>
      </c>
      <c r="D378" s="3" t="s">
        <v>10</v>
      </c>
      <c r="E378" s="3" t="s">
        <v>11</v>
      </c>
      <c r="F378" s="3" t="s">
        <v>12</v>
      </c>
      <c r="G378" s="3" t="s">
        <v>13</v>
      </c>
      <c r="H378" s="3" t="s">
        <v>14</v>
      </c>
      <c r="I378" s="3" t="s">
        <v>15</v>
      </c>
      <c r="J378" s="3" t="s">
        <v>16</v>
      </c>
      <c r="K378" s="3" t="s">
        <v>17</v>
      </c>
      <c r="L378" s="3" t="s">
        <v>18</v>
      </c>
      <c r="M378" s="3" t="s">
        <v>19</v>
      </c>
    </row>
    <row r="379" spans="1:17" ht="13.5" customHeight="1" x14ac:dyDescent="0.2">
      <c r="A379" s="4" t="s">
        <v>20</v>
      </c>
      <c r="B379" s="5" t="s">
        <v>21</v>
      </c>
      <c r="C379" s="5" t="s">
        <v>21</v>
      </c>
      <c r="D379" s="5" t="s">
        <v>21</v>
      </c>
      <c r="E379" s="5" t="s">
        <v>21</v>
      </c>
      <c r="F379" s="5" t="s">
        <v>21</v>
      </c>
      <c r="G379" s="5" t="s">
        <v>21</v>
      </c>
      <c r="H379" s="5" t="s">
        <v>21</v>
      </c>
      <c r="I379" s="5" t="s">
        <v>21</v>
      </c>
      <c r="J379" s="5" t="s">
        <v>21</v>
      </c>
      <c r="K379" s="5" t="s">
        <v>21</v>
      </c>
      <c r="L379" s="5" t="s">
        <v>21</v>
      </c>
      <c r="M379" s="5" t="s">
        <v>21</v>
      </c>
    </row>
    <row r="380" spans="1:17" ht="21" customHeight="1" x14ac:dyDescent="0.2">
      <c r="A380" s="6" t="s">
        <v>24</v>
      </c>
      <c r="B380" s="5" t="s">
        <v>21</v>
      </c>
      <c r="C380" s="33">
        <f t="shared" ref="C380:M380" si="119">C356*$P356</f>
        <v>0</v>
      </c>
      <c r="D380" s="33">
        <f t="shared" si="119"/>
        <v>25.5</v>
      </c>
      <c r="E380" s="33">
        <f t="shared" si="119"/>
        <v>153</v>
      </c>
      <c r="F380" s="33">
        <f t="shared" si="119"/>
        <v>25.5</v>
      </c>
      <c r="G380" s="33">
        <f t="shared" si="119"/>
        <v>51</v>
      </c>
      <c r="H380" s="33">
        <f t="shared" si="119"/>
        <v>102</v>
      </c>
      <c r="I380" s="33">
        <f t="shared" si="119"/>
        <v>0</v>
      </c>
      <c r="J380" s="33">
        <f t="shared" si="119"/>
        <v>51</v>
      </c>
      <c r="K380" s="33">
        <f t="shared" si="119"/>
        <v>0</v>
      </c>
      <c r="L380" s="33">
        <f t="shared" si="119"/>
        <v>51</v>
      </c>
      <c r="M380" s="33">
        <f t="shared" si="119"/>
        <v>0</v>
      </c>
    </row>
    <row r="381" spans="1:17" ht="21" customHeight="1" x14ac:dyDescent="0.2">
      <c r="A381" s="6" t="s">
        <v>25</v>
      </c>
      <c r="B381" s="5" t="s">
        <v>21</v>
      </c>
      <c r="C381" s="33">
        <f t="shared" ref="C381:M381" si="120">C357*$P357</f>
        <v>0</v>
      </c>
      <c r="D381" s="33">
        <f t="shared" si="120"/>
        <v>0</v>
      </c>
      <c r="E381" s="33">
        <f t="shared" si="120"/>
        <v>0</v>
      </c>
      <c r="F381" s="33">
        <f t="shared" si="120"/>
        <v>33</v>
      </c>
      <c r="G381" s="33">
        <f t="shared" si="120"/>
        <v>0</v>
      </c>
      <c r="H381" s="33">
        <f t="shared" si="120"/>
        <v>0</v>
      </c>
      <c r="I381" s="33">
        <f t="shared" si="120"/>
        <v>0</v>
      </c>
      <c r="J381" s="33">
        <f t="shared" si="120"/>
        <v>0</v>
      </c>
      <c r="K381" s="33">
        <f t="shared" si="120"/>
        <v>0</v>
      </c>
      <c r="L381" s="33">
        <f t="shared" si="120"/>
        <v>0</v>
      </c>
      <c r="M381" s="33">
        <f t="shared" si="120"/>
        <v>0</v>
      </c>
    </row>
    <row r="382" spans="1:17" ht="13.5" customHeight="1" x14ac:dyDescent="0.2">
      <c r="A382" s="6" t="s">
        <v>35</v>
      </c>
      <c r="B382" s="5" t="s">
        <v>21</v>
      </c>
      <c r="C382" s="33">
        <f t="shared" ref="C382:M382" si="121">C358*$P358</f>
        <v>323</v>
      </c>
      <c r="D382" s="33">
        <f t="shared" si="121"/>
        <v>374</v>
      </c>
      <c r="E382" s="33">
        <f t="shared" si="121"/>
        <v>310.25</v>
      </c>
      <c r="F382" s="33">
        <f t="shared" si="121"/>
        <v>293.25</v>
      </c>
      <c r="G382" s="33">
        <f t="shared" si="121"/>
        <v>280.5</v>
      </c>
      <c r="H382" s="33">
        <f t="shared" si="121"/>
        <v>216.75</v>
      </c>
      <c r="I382" s="33">
        <f t="shared" si="121"/>
        <v>178.5</v>
      </c>
      <c r="J382" s="33">
        <f t="shared" si="121"/>
        <v>182.75</v>
      </c>
      <c r="K382" s="33">
        <f t="shared" si="121"/>
        <v>238</v>
      </c>
      <c r="L382" s="33">
        <f t="shared" si="121"/>
        <v>153</v>
      </c>
      <c r="M382" s="33">
        <f t="shared" si="121"/>
        <v>233.75</v>
      </c>
    </row>
    <row r="383" spans="1:17" ht="31.5" customHeight="1" x14ac:dyDescent="0.2">
      <c r="A383" s="6" t="s">
        <v>41</v>
      </c>
      <c r="B383" s="5" t="s">
        <v>21</v>
      </c>
      <c r="C383" s="33">
        <f t="shared" ref="C383:M383" si="122">C359*$P359</f>
        <v>392</v>
      </c>
      <c r="D383" s="33">
        <f t="shared" si="122"/>
        <v>360</v>
      </c>
      <c r="E383" s="33">
        <f t="shared" si="122"/>
        <v>320</v>
      </c>
      <c r="F383" s="33">
        <f t="shared" si="122"/>
        <v>292</v>
      </c>
      <c r="G383" s="33">
        <f t="shared" si="122"/>
        <v>412</v>
      </c>
      <c r="H383" s="33">
        <f t="shared" si="122"/>
        <v>144</v>
      </c>
      <c r="I383" s="33">
        <f t="shared" si="122"/>
        <v>148</v>
      </c>
      <c r="J383" s="33">
        <f t="shared" si="122"/>
        <v>176</v>
      </c>
      <c r="K383" s="33">
        <f t="shared" si="122"/>
        <v>156</v>
      </c>
      <c r="L383" s="33">
        <f t="shared" si="122"/>
        <v>116</v>
      </c>
      <c r="M383" s="33">
        <f t="shared" si="122"/>
        <v>92</v>
      </c>
    </row>
    <row r="384" spans="1:17" ht="31.5" customHeight="1" x14ac:dyDescent="0.2">
      <c r="A384" s="6" t="s">
        <v>42</v>
      </c>
      <c r="B384" s="5" t="s">
        <v>21</v>
      </c>
      <c r="C384" s="33">
        <f t="shared" ref="C384:M384" si="123">C360*$P360</f>
        <v>135</v>
      </c>
      <c r="D384" s="33">
        <f t="shared" si="123"/>
        <v>162</v>
      </c>
      <c r="E384" s="33">
        <f t="shared" si="123"/>
        <v>333</v>
      </c>
      <c r="F384" s="33">
        <f t="shared" si="123"/>
        <v>378</v>
      </c>
      <c r="G384" s="33">
        <f t="shared" si="123"/>
        <v>306</v>
      </c>
      <c r="H384" s="33">
        <f t="shared" si="123"/>
        <v>216</v>
      </c>
      <c r="I384" s="33">
        <f t="shared" si="123"/>
        <v>297</v>
      </c>
      <c r="J384" s="33">
        <f t="shared" si="123"/>
        <v>306</v>
      </c>
      <c r="K384" s="33">
        <f t="shared" si="123"/>
        <v>270</v>
      </c>
      <c r="L384" s="33">
        <f t="shared" si="123"/>
        <v>396</v>
      </c>
      <c r="M384" s="33">
        <f t="shared" si="123"/>
        <v>495</v>
      </c>
    </row>
    <row r="385" spans="1:14" ht="13.5" customHeight="1" x14ac:dyDescent="0.2">
      <c r="A385" s="7" t="s">
        <v>43</v>
      </c>
      <c r="B385" s="5" t="s">
        <v>21</v>
      </c>
      <c r="C385" s="33">
        <f t="shared" ref="C385:M385" si="124">C361*$P361</f>
        <v>619857</v>
      </c>
      <c r="D385" s="33">
        <f t="shared" si="124"/>
        <v>676089.75</v>
      </c>
      <c r="E385" s="33">
        <f t="shared" si="124"/>
        <v>690805.5</v>
      </c>
      <c r="F385" s="33">
        <f t="shared" si="124"/>
        <v>740649</v>
      </c>
      <c r="G385" s="33">
        <f t="shared" si="124"/>
        <v>781777.5</v>
      </c>
      <c r="H385" s="33">
        <f t="shared" si="124"/>
        <v>703258.5</v>
      </c>
      <c r="I385" s="33">
        <f t="shared" si="124"/>
        <v>598326.75</v>
      </c>
      <c r="J385" s="33">
        <f t="shared" si="124"/>
        <v>613646.25</v>
      </c>
      <c r="K385" s="33">
        <f t="shared" si="124"/>
        <v>582666</v>
      </c>
      <c r="L385" s="33">
        <f t="shared" si="124"/>
        <v>533373.75</v>
      </c>
      <c r="M385" s="33">
        <f t="shared" si="124"/>
        <v>365121.75</v>
      </c>
    </row>
    <row r="386" spans="1:14" ht="13.5" customHeight="1" x14ac:dyDescent="0.2">
      <c r="A386" s="7" t="s">
        <v>54</v>
      </c>
      <c r="B386" s="5" t="s">
        <v>21</v>
      </c>
      <c r="C386" s="33">
        <f t="shared" ref="C386:M386" si="125">C362*$P362</f>
        <v>26265</v>
      </c>
      <c r="D386" s="33">
        <f t="shared" si="125"/>
        <v>27150</v>
      </c>
      <c r="E386" s="33">
        <f t="shared" si="125"/>
        <v>25980</v>
      </c>
      <c r="F386" s="33">
        <f t="shared" si="125"/>
        <v>25665</v>
      </c>
      <c r="G386" s="33">
        <f t="shared" si="125"/>
        <v>26775</v>
      </c>
      <c r="H386" s="33">
        <f t="shared" si="125"/>
        <v>22980</v>
      </c>
      <c r="I386" s="33">
        <f t="shared" si="125"/>
        <v>21097.5</v>
      </c>
      <c r="J386" s="33">
        <f t="shared" si="125"/>
        <v>19500</v>
      </c>
      <c r="K386" s="33">
        <f t="shared" si="125"/>
        <v>20407.5</v>
      </c>
      <c r="L386" s="33">
        <f t="shared" si="125"/>
        <v>16687.5</v>
      </c>
      <c r="M386" s="33">
        <f t="shared" si="125"/>
        <v>13912.5</v>
      </c>
    </row>
    <row r="387" spans="1:14" ht="13.5" customHeight="1" x14ac:dyDescent="0.2">
      <c r="A387" s="6" t="s">
        <v>60</v>
      </c>
      <c r="B387" s="5" t="s">
        <v>21</v>
      </c>
      <c r="C387" s="33">
        <f t="shared" ref="C387:M387" si="126">C363*$P363</f>
        <v>1875</v>
      </c>
      <c r="D387" s="33">
        <f t="shared" si="126"/>
        <v>2400</v>
      </c>
      <c r="E387" s="33">
        <f t="shared" si="126"/>
        <v>2265</v>
      </c>
      <c r="F387" s="33">
        <f t="shared" si="126"/>
        <v>2340</v>
      </c>
      <c r="G387" s="33">
        <f t="shared" si="126"/>
        <v>2677.5</v>
      </c>
      <c r="H387" s="33">
        <f t="shared" si="126"/>
        <v>3667.5</v>
      </c>
      <c r="I387" s="33">
        <f t="shared" si="126"/>
        <v>4057.5</v>
      </c>
      <c r="J387" s="33">
        <f t="shared" si="126"/>
        <v>2917.5</v>
      </c>
      <c r="K387" s="33">
        <f t="shared" si="126"/>
        <v>3600</v>
      </c>
      <c r="L387" s="33">
        <f t="shared" si="126"/>
        <v>3727.5</v>
      </c>
      <c r="M387" s="33">
        <f t="shared" si="126"/>
        <v>3540</v>
      </c>
    </row>
    <row r="388" spans="1:14" ht="13.5" customHeight="1" x14ac:dyDescent="0.2">
      <c r="A388" s="6" t="s">
        <v>61</v>
      </c>
      <c r="B388" s="5" t="s">
        <v>21</v>
      </c>
      <c r="C388" s="33">
        <f t="shared" ref="C388:M388" si="127">C364*$P364</f>
        <v>18680</v>
      </c>
      <c r="D388" s="33">
        <f t="shared" si="127"/>
        <v>24396</v>
      </c>
      <c r="E388" s="33">
        <f t="shared" si="127"/>
        <v>28524</v>
      </c>
      <c r="F388" s="33">
        <f t="shared" si="127"/>
        <v>29956</v>
      </c>
      <c r="G388" s="33">
        <f t="shared" si="127"/>
        <v>28872</v>
      </c>
      <c r="H388" s="33">
        <f t="shared" si="127"/>
        <v>33008</v>
      </c>
      <c r="I388" s="33">
        <f t="shared" si="127"/>
        <v>32136</v>
      </c>
      <c r="J388" s="33">
        <f t="shared" si="127"/>
        <v>36752</v>
      </c>
      <c r="K388" s="33">
        <f t="shared" si="127"/>
        <v>44796</v>
      </c>
      <c r="L388" s="33">
        <f t="shared" si="127"/>
        <v>47436</v>
      </c>
      <c r="M388" s="33">
        <f t="shared" si="127"/>
        <v>49800</v>
      </c>
    </row>
    <row r="389" spans="1:14" ht="21" customHeight="1" x14ac:dyDescent="0.2">
      <c r="A389" s="6" t="s">
        <v>63</v>
      </c>
      <c r="B389" s="5" t="s">
        <v>21</v>
      </c>
      <c r="C389" s="33">
        <f t="shared" ref="C389:M389" si="128">C365*$P365</f>
        <v>2159.5</v>
      </c>
      <c r="D389" s="33">
        <f t="shared" si="128"/>
        <v>1912.75</v>
      </c>
      <c r="E389" s="33">
        <f t="shared" si="128"/>
        <v>1995</v>
      </c>
      <c r="F389" s="33">
        <f t="shared" si="128"/>
        <v>1337</v>
      </c>
      <c r="G389" s="33">
        <f t="shared" si="128"/>
        <v>1454.25</v>
      </c>
      <c r="H389" s="33">
        <f t="shared" si="128"/>
        <v>2509.5</v>
      </c>
      <c r="I389" s="33">
        <f t="shared" si="128"/>
        <v>1358</v>
      </c>
      <c r="J389" s="33">
        <f t="shared" si="128"/>
        <v>882</v>
      </c>
      <c r="K389" s="33">
        <f t="shared" si="128"/>
        <v>1440.25</v>
      </c>
      <c r="L389" s="33">
        <f t="shared" si="128"/>
        <v>1214.5</v>
      </c>
      <c r="M389" s="33">
        <f t="shared" si="128"/>
        <v>371</v>
      </c>
    </row>
    <row r="390" spans="1:14" ht="21" customHeight="1" x14ac:dyDescent="0.2">
      <c r="A390" s="6" t="s">
        <v>64</v>
      </c>
      <c r="B390" s="5" t="s">
        <v>21</v>
      </c>
      <c r="C390" s="33">
        <f t="shared" ref="C390:M390" si="129">C366*$P366</f>
        <v>735</v>
      </c>
      <c r="D390" s="33">
        <f t="shared" si="129"/>
        <v>530</v>
      </c>
      <c r="E390" s="33">
        <f t="shared" si="129"/>
        <v>397.5</v>
      </c>
      <c r="F390" s="33">
        <f t="shared" si="129"/>
        <v>132.5</v>
      </c>
      <c r="G390" s="33">
        <f t="shared" si="129"/>
        <v>145</v>
      </c>
      <c r="H390" s="33">
        <f t="shared" si="129"/>
        <v>315</v>
      </c>
      <c r="I390" s="33">
        <f t="shared" si="129"/>
        <v>247.5</v>
      </c>
      <c r="J390" s="33">
        <f t="shared" si="129"/>
        <v>117.5</v>
      </c>
      <c r="K390" s="33">
        <f t="shared" si="129"/>
        <v>77.5</v>
      </c>
      <c r="L390" s="33">
        <f t="shared" si="129"/>
        <v>255</v>
      </c>
      <c r="M390" s="33">
        <f t="shared" si="129"/>
        <v>102.5</v>
      </c>
    </row>
    <row r="391" spans="1:14" ht="13.5" customHeight="1" x14ac:dyDescent="0.2">
      <c r="A391" s="6" t="s">
        <v>65</v>
      </c>
      <c r="B391" s="5" t="s">
        <v>21</v>
      </c>
      <c r="C391" s="33">
        <f t="shared" ref="C391:M391" si="130">C367*$P367</f>
        <v>6955</v>
      </c>
      <c r="D391" s="33">
        <f t="shared" si="130"/>
        <v>7120</v>
      </c>
      <c r="E391" s="33">
        <f t="shared" si="130"/>
        <v>7370</v>
      </c>
      <c r="F391" s="33">
        <f t="shared" si="130"/>
        <v>7185</v>
      </c>
      <c r="G391" s="33">
        <f t="shared" si="130"/>
        <v>8120</v>
      </c>
      <c r="H391" s="33">
        <f t="shared" si="130"/>
        <v>8545</v>
      </c>
      <c r="I391" s="33">
        <f t="shared" si="130"/>
        <v>6145</v>
      </c>
      <c r="J391" s="33">
        <f t="shared" si="130"/>
        <v>5395</v>
      </c>
      <c r="K391" s="33">
        <f t="shared" si="130"/>
        <v>6455</v>
      </c>
      <c r="L391" s="33">
        <f t="shared" si="130"/>
        <v>6185</v>
      </c>
      <c r="M391" s="33">
        <f t="shared" si="130"/>
        <v>3750</v>
      </c>
    </row>
    <row r="392" spans="1:14" ht="31.5" customHeight="1" x14ac:dyDescent="0.2">
      <c r="A392" s="6" t="s">
        <v>66</v>
      </c>
      <c r="B392" s="5" t="s">
        <v>21</v>
      </c>
      <c r="C392" s="33">
        <f t="shared" ref="C392:M392" si="131">C368*$P368</f>
        <v>584</v>
      </c>
      <c r="D392" s="33">
        <f t="shared" si="131"/>
        <v>536</v>
      </c>
      <c r="E392" s="33">
        <f t="shared" si="131"/>
        <v>616</v>
      </c>
      <c r="F392" s="33">
        <f t="shared" si="131"/>
        <v>704</v>
      </c>
      <c r="G392" s="33">
        <f t="shared" si="131"/>
        <v>736</v>
      </c>
      <c r="H392" s="33">
        <f t="shared" si="131"/>
        <v>656</v>
      </c>
      <c r="I392" s="33">
        <f t="shared" si="131"/>
        <v>512</v>
      </c>
      <c r="J392" s="33">
        <f t="shared" si="131"/>
        <v>552</v>
      </c>
      <c r="K392" s="33">
        <f t="shared" si="131"/>
        <v>872</v>
      </c>
      <c r="L392" s="33">
        <f t="shared" si="131"/>
        <v>528</v>
      </c>
      <c r="M392" s="33">
        <f t="shared" si="131"/>
        <v>456</v>
      </c>
    </row>
    <row r="393" spans="1:14" ht="13.5" customHeight="1" x14ac:dyDescent="0.2">
      <c r="A393" s="6" t="s">
        <v>67</v>
      </c>
      <c r="B393" s="5" t="s">
        <v>21</v>
      </c>
      <c r="C393" s="33">
        <f t="shared" ref="C393:M393" si="132">C369*$P369</f>
        <v>114</v>
      </c>
      <c r="D393" s="33">
        <f t="shared" si="132"/>
        <v>66</v>
      </c>
      <c r="E393" s="33">
        <f t="shared" si="132"/>
        <v>90</v>
      </c>
      <c r="F393" s="33">
        <f t="shared" si="132"/>
        <v>126</v>
      </c>
      <c r="G393" s="33">
        <f t="shared" si="132"/>
        <v>102</v>
      </c>
      <c r="H393" s="33">
        <f t="shared" si="132"/>
        <v>108</v>
      </c>
      <c r="I393" s="33">
        <f t="shared" si="132"/>
        <v>84</v>
      </c>
      <c r="J393" s="33">
        <f t="shared" si="132"/>
        <v>90</v>
      </c>
      <c r="K393" s="33">
        <f t="shared" si="132"/>
        <v>54</v>
      </c>
      <c r="L393" s="33">
        <f t="shared" si="132"/>
        <v>84</v>
      </c>
      <c r="M393" s="33">
        <f t="shared" si="132"/>
        <v>96</v>
      </c>
    </row>
    <row r="394" spans="1:14" ht="13.5" customHeight="1" x14ac:dyDescent="0.2">
      <c r="A394" s="6" t="s">
        <v>74</v>
      </c>
      <c r="B394" s="5" t="s">
        <v>21</v>
      </c>
      <c r="C394" s="33">
        <f t="shared" ref="C394:M394" si="133">C370*$P370</f>
        <v>200</v>
      </c>
      <c r="D394" s="33">
        <f t="shared" si="133"/>
        <v>250</v>
      </c>
      <c r="E394" s="33">
        <f t="shared" si="133"/>
        <v>150</v>
      </c>
      <c r="F394" s="33">
        <f t="shared" si="133"/>
        <v>165</v>
      </c>
      <c r="G394" s="33">
        <f t="shared" si="133"/>
        <v>150</v>
      </c>
      <c r="H394" s="33">
        <f t="shared" si="133"/>
        <v>140</v>
      </c>
      <c r="I394" s="33">
        <f t="shared" si="133"/>
        <v>155</v>
      </c>
      <c r="J394" s="33">
        <f t="shared" si="133"/>
        <v>135</v>
      </c>
      <c r="K394" s="33">
        <f t="shared" si="133"/>
        <v>85</v>
      </c>
      <c r="L394" s="33">
        <f t="shared" si="133"/>
        <v>90</v>
      </c>
      <c r="M394" s="33">
        <f t="shared" si="133"/>
        <v>95</v>
      </c>
    </row>
    <row r="395" spans="1:14" ht="13.5" customHeight="1" x14ac:dyDescent="0.2">
      <c r="A395" s="6" t="s">
        <v>75</v>
      </c>
      <c r="B395" s="5" t="s">
        <v>21</v>
      </c>
      <c r="C395" s="33">
        <f t="shared" ref="C395:M395" si="134">C371*$P371</f>
        <v>0</v>
      </c>
      <c r="D395" s="33">
        <f t="shared" si="134"/>
        <v>0</v>
      </c>
      <c r="E395" s="33">
        <f t="shared" si="134"/>
        <v>12.5</v>
      </c>
      <c r="F395" s="33">
        <f t="shared" si="134"/>
        <v>37.5</v>
      </c>
      <c r="G395" s="33">
        <f t="shared" si="134"/>
        <v>12.5</v>
      </c>
      <c r="H395" s="33">
        <f t="shared" si="134"/>
        <v>12.5</v>
      </c>
      <c r="I395" s="33">
        <f t="shared" si="134"/>
        <v>0</v>
      </c>
      <c r="J395" s="33">
        <f t="shared" si="134"/>
        <v>12.5</v>
      </c>
      <c r="K395" s="33">
        <f t="shared" si="134"/>
        <v>100</v>
      </c>
      <c r="L395" s="33">
        <f t="shared" si="134"/>
        <v>37.5</v>
      </c>
      <c r="M395" s="33">
        <f t="shared" si="134"/>
        <v>0</v>
      </c>
    </row>
    <row r="396" spans="1:14" ht="13.5" customHeight="1" x14ac:dyDescent="0.2">
      <c r="A396" s="6" t="s">
        <v>76</v>
      </c>
      <c r="B396" s="5" t="s">
        <v>21</v>
      </c>
      <c r="C396" s="33">
        <f t="shared" ref="C396:M396" si="135">C372*$P372</f>
        <v>36</v>
      </c>
      <c r="D396" s="33">
        <f t="shared" si="135"/>
        <v>36</v>
      </c>
      <c r="E396" s="33">
        <f t="shared" si="135"/>
        <v>8</v>
      </c>
      <c r="F396" s="33">
        <f t="shared" si="135"/>
        <v>8</v>
      </c>
      <c r="G396" s="33">
        <f t="shared" si="135"/>
        <v>4</v>
      </c>
      <c r="H396" s="33">
        <f t="shared" si="135"/>
        <v>0</v>
      </c>
      <c r="I396" s="33">
        <f t="shared" si="135"/>
        <v>0</v>
      </c>
      <c r="J396" s="33">
        <f t="shared" si="135"/>
        <v>0</v>
      </c>
      <c r="K396" s="33">
        <f t="shared" si="135"/>
        <v>0</v>
      </c>
      <c r="L396" s="33">
        <f t="shared" si="135"/>
        <v>0</v>
      </c>
      <c r="M396" s="33">
        <f t="shared" si="135"/>
        <v>4</v>
      </c>
    </row>
    <row r="397" spans="1:14" ht="21" customHeight="1" x14ac:dyDescent="0.2">
      <c r="A397" s="6" t="s">
        <v>82</v>
      </c>
      <c r="B397" s="5"/>
      <c r="C397" s="33">
        <f>SUM(C380:C396)</f>
        <v>678310.5</v>
      </c>
      <c r="D397" s="33">
        <f t="shared" ref="D397:M397" si="136">SUM(D380:D396)</f>
        <v>741408</v>
      </c>
      <c r="E397" s="33">
        <f t="shared" si="136"/>
        <v>759329.75</v>
      </c>
      <c r="F397" s="33">
        <f t="shared" si="136"/>
        <v>809326.75</v>
      </c>
      <c r="G397" s="33">
        <f t="shared" si="136"/>
        <v>851875.25</v>
      </c>
      <c r="H397" s="33">
        <f t="shared" si="136"/>
        <v>775878.75</v>
      </c>
      <c r="I397" s="33">
        <f t="shared" si="136"/>
        <v>664742.75</v>
      </c>
      <c r="J397" s="33">
        <f t="shared" si="136"/>
        <v>680715.5</v>
      </c>
      <c r="K397" s="33">
        <f t="shared" si="136"/>
        <v>661217.25</v>
      </c>
      <c r="L397" s="33">
        <f t="shared" si="136"/>
        <v>610334.75</v>
      </c>
      <c r="M397" s="33">
        <f t="shared" si="136"/>
        <v>438069.5</v>
      </c>
    </row>
    <row r="398" spans="1:14" ht="13.5" customHeight="1" x14ac:dyDescent="0.2">
      <c r="A398" s="25" t="s">
        <v>109</v>
      </c>
      <c r="B398" s="5"/>
      <c r="C398" s="38">
        <f>C397/C373</f>
        <v>5.2282698340514413</v>
      </c>
      <c r="D398" s="38">
        <f t="shared" ref="D398:M398" si="137">D397/D373</f>
        <v>5.2255622669702078</v>
      </c>
      <c r="E398" s="38">
        <f t="shared" si="137"/>
        <v>5.2161441338709791</v>
      </c>
      <c r="F398" s="38">
        <f t="shared" si="137"/>
        <v>5.2253060315328694</v>
      </c>
      <c r="G398" s="38">
        <f t="shared" si="137"/>
        <v>5.2289873798445807</v>
      </c>
      <c r="H398" s="38">
        <f t="shared" si="137"/>
        <v>5.1977514202261643</v>
      </c>
      <c r="I398" s="38">
        <f t="shared" si="137"/>
        <v>5.2063185307017541</v>
      </c>
      <c r="J398" s="38">
        <f t="shared" si="137"/>
        <v>5.1991987901655117</v>
      </c>
      <c r="K398" s="38">
        <f t="shared" si="137"/>
        <v>5.1739653512993264</v>
      </c>
      <c r="L398" s="38">
        <f t="shared" si="137"/>
        <v>5.153940179528969</v>
      </c>
      <c r="M398" s="38">
        <f t="shared" si="137"/>
        <v>5.1204458055240609</v>
      </c>
      <c r="N398" t="s">
        <v>110</v>
      </c>
    </row>
    <row r="399" spans="1:14" ht="21" customHeight="1" x14ac:dyDescent="0.2">
      <c r="A399" s="25" t="s">
        <v>111</v>
      </c>
      <c r="B399" s="5"/>
      <c r="C399" s="43">
        <f t="shared" ref="C399:M399" si="138">(C397/$C397)-1</f>
        <v>0</v>
      </c>
      <c r="D399" s="43">
        <f>(D397/$C397)-1</f>
        <v>9.3021558710944419E-2</v>
      </c>
      <c r="E399" s="43">
        <f>(E397/$C397)-1</f>
        <v>0.11944271834211628</v>
      </c>
      <c r="F399" s="43">
        <f t="shared" si="138"/>
        <v>0.19315085053231518</v>
      </c>
      <c r="G399" s="43">
        <f t="shared" si="138"/>
        <v>0.2558780234125817</v>
      </c>
      <c r="H399" s="43">
        <f t="shared" si="138"/>
        <v>0.14384009977731438</v>
      </c>
      <c r="I399" s="43">
        <f>(I397/$C397)-1</f>
        <v>-2.0002270346692219E-2</v>
      </c>
      <c r="J399" s="43">
        <f t="shared" si="138"/>
        <v>3.5455738927820946E-3</v>
      </c>
      <c r="K399" s="43">
        <f t="shared" si="138"/>
        <v>-2.519974259575819E-2</v>
      </c>
      <c r="L399" s="43">
        <f t="shared" si="138"/>
        <v>-0.10021332413400652</v>
      </c>
      <c r="M399" s="43">
        <f t="shared" si="138"/>
        <v>-0.35417555824360669</v>
      </c>
      <c r="N399" t="s">
        <v>112</v>
      </c>
    </row>
    <row r="400" spans="1:14" ht="21" customHeight="1" x14ac:dyDescent="0.2">
      <c r="A400" s="25" t="s">
        <v>113</v>
      </c>
      <c r="B400" s="5"/>
      <c r="C400" s="41"/>
      <c r="D400" s="43">
        <f t="shared" ref="D400:M400" si="139">((D397/C397)-1)</f>
        <v>9.3021558710944419E-2</v>
      </c>
      <c r="E400" s="43">
        <f t="shared" si="139"/>
        <v>2.4172587832880232E-2</v>
      </c>
      <c r="F400" s="43">
        <f>((F397/E397)-1)</f>
        <v>6.5843594301421726E-2</v>
      </c>
      <c r="G400" s="43">
        <f t="shared" si="139"/>
        <v>5.2572709353793101E-2</v>
      </c>
      <c r="H400" s="43">
        <f t="shared" si="139"/>
        <v>-8.9210832219858482E-2</v>
      </c>
      <c r="I400" s="43">
        <f t="shared" si="139"/>
        <v>-0.14323887591972329</v>
      </c>
      <c r="J400" s="43">
        <f t="shared" si="139"/>
        <v>2.4028468155538274E-2</v>
      </c>
      <c r="K400" s="43">
        <f t="shared" si="139"/>
        <v>-2.86437579282387E-2</v>
      </c>
      <c r="L400" s="43">
        <f t="shared" si="139"/>
        <v>-7.6952771573941869E-2</v>
      </c>
      <c r="M400" s="43">
        <f t="shared" si="139"/>
        <v>-0.28224716026737784</v>
      </c>
      <c r="N400" t="s">
        <v>114</v>
      </c>
    </row>
    <row r="401" spans="1:14" ht="27" customHeight="1" x14ac:dyDescent="0.2">
      <c r="A401" s="25" t="s">
        <v>115</v>
      </c>
      <c r="B401" s="5"/>
      <c r="C401" s="44">
        <v>0</v>
      </c>
      <c r="D401" s="44">
        <f>((D397/$C397)-1)*($C65/D65)</f>
        <v>9.2308536428383867E-2</v>
      </c>
      <c r="E401" s="44">
        <f>((E397/$C397)-1)*($C65/E65)</f>
        <v>0.11704592323021573</v>
      </c>
      <c r="F401" s="44">
        <f t="shared" ref="F401:M401" si="140">((F397/$C397)-1)*($C65/F65)</f>
        <v>0.18640822697226381</v>
      </c>
      <c r="G401" s="44">
        <f t="shared" si="140"/>
        <v>0.24461454152924064</v>
      </c>
      <c r="H401" s="44">
        <f t="shared" si="140"/>
        <v>0.13666798541372793</v>
      </c>
      <c r="I401" s="44">
        <f t="shared" si="140"/>
        <v>-1.8892059188264199E-2</v>
      </c>
      <c r="J401" s="44">
        <f t="shared" si="140"/>
        <v>3.3361668914661993E-3</v>
      </c>
      <c r="K401" s="44">
        <f t="shared" si="140"/>
        <v>-2.3668909296464685E-2</v>
      </c>
      <c r="L401" s="44">
        <f t="shared" si="140"/>
        <v>-9.4246776014269132E-2</v>
      </c>
      <c r="M401" s="44">
        <f t="shared" si="140"/>
        <v>-0.33607352521899619</v>
      </c>
      <c r="N401" s="17" t="s">
        <v>116</v>
      </c>
    </row>
    <row r="402" spans="1:14" ht="21" customHeight="1" x14ac:dyDescent="0.2">
      <c r="A402" s="25" t="s">
        <v>117</v>
      </c>
      <c r="B402" s="5"/>
      <c r="C402" s="45"/>
      <c r="D402" s="44">
        <f t="shared" ref="D402:M402" si="141">((D397/C397)-1)*(C65/D65)</f>
        <v>9.2308536428383867E-2</v>
      </c>
      <c r="E402" s="44">
        <f t="shared" si="141"/>
        <v>2.3870499510586889E-2</v>
      </c>
      <c r="F402" s="44">
        <f t="shared" si="141"/>
        <v>6.4846324949999548E-2</v>
      </c>
      <c r="G402" s="44">
        <f>((G397/F397)-1)*(F65/G65)</f>
        <v>5.2076428510165439E-2</v>
      </c>
      <c r="H402" s="44">
        <f t="shared" si="141"/>
        <v>-8.8665593244421609E-2</v>
      </c>
      <c r="I402" s="44">
        <f t="shared" si="141"/>
        <v>-0.14238823015721758</v>
      </c>
      <c r="J402" s="44">
        <f t="shared" si="141"/>
        <v>2.3937969392054826E-2</v>
      </c>
      <c r="K402" s="44">
        <f t="shared" si="141"/>
        <v>-2.8592419581887341E-2</v>
      </c>
      <c r="L402" s="44">
        <f t="shared" si="141"/>
        <v>-7.705186591510485E-2</v>
      </c>
      <c r="M402" s="44">
        <f t="shared" si="141"/>
        <v>-0.28477657394926137</v>
      </c>
      <c r="N402" s="17" t="s">
        <v>118</v>
      </c>
    </row>
    <row r="403" spans="1:14" ht="21" customHeight="1" x14ac:dyDescent="0.2">
      <c r="A403" s="26" t="s">
        <v>80</v>
      </c>
      <c r="B403" s="5"/>
      <c r="C403" s="33">
        <v>2646699.5</v>
      </c>
      <c r="D403" s="33">
        <v>2667143.5</v>
      </c>
      <c r="E403" s="33">
        <v>2700897</v>
      </c>
      <c r="F403" s="33">
        <v>2742434</v>
      </c>
      <c r="G403" s="33">
        <v>2768569</v>
      </c>
      <c r="H403" s="33">
        <v>2785594</v>
      </c>
      <c r="I403" s="33">
        <v>2802235.5</v>
      </c>
      <c r="J403" s="33">
        <v>2812829.5</v>
      </c>
      <c r="K403" s="33">
        <v>2817880</v>
      </c>
      <c r="L403" s="33">
        <v>2814256</v>
      </c>
      <c r="M403" s="33">
        <v>2789259.5</v>
      </c>
    </row>
    <row r="404" spans="1:14" ht="13.5" customHeight="1" thickBot="1" x14ac:dyDescent="0.2"/>
    <row r="405" spans="1:14" ht="15" customHeight="1" thickBot="1" x14ac:dyDescent="0.2">
      <c r="A405" s="27" t="s">
        <v>119</v>
      </c>
      <c r="B405" s="46"/>
      <c r="C405" s="47">
        <v>7827185.5</v>
      </c>
      <c r="D405" s="47">
        <v>8618762.75</v>
      </c>
      <c r="E405" s="47">
        <v>9008331.25</v>
      </c>
      <c r="F405" s="47">
        <v>9292136.75</v>
      </c>
      <c r="G405" s="47">
        <v>9332556.5</v>
      </c>
      <c r="H405" s="47">
        <v>8776664.5</v>
      </c>
      <c r="I405" s="47">
        <v>8156201.75</v>
      </c>
      <c r="J405" s="47">
        <v>7744311.75</v>
      </c>
      <c r="K405" s="47">
        <v>7442866</v>
      </c>
      <c r="L405" s="47">
        <v>6851022</v>
      </c>
      <c r="M405" s="47">
        <v>5100459.75</v>
      </c>
    </row>
    <row r="406" spans="1:14" ht="13" customHeight="1" x14ac:dyDescent="0.15">
      <c r="A406" s="28" t="s">
        <v>120</v>
      </c>
      <c r="B406" s="33" t="s">
        <v>121</v>
      </c>
      <c r="C406" s="33">
        <v>59819407</v>
      </c>
      <c r="D406" s="33">
        <v>60026841</v>
      </c>
      <c r="E406" s="33">
        <v>60191247</v>
      </c>
      <c r="F406" s="33">
        <v>60311613</v>
      </c>
      <c r="G406" s="33">
        <v>60320707</v>
      </c>
      <c r="H406" s="33">
        <v>60229605</v>
      </c>
      <c r="I406" s="33">
        <v>60115223</v>
      </c>
      <c r="J406" s="33">
        <v>60002252</v>
      </c>
      <c r="K406" s="33">
        <v>59877221</v>
      </c>
      <c r="L406" s="33">
        <v>59729081</v>
      </c>
      <c r="M406" s="33">
        <v>59438851</v>
      </c>
    </row>
    <row r="407" spans="1:14" ht="13" customHeight="1" thickBot="1" x14ac:dyDescent="0.2"/>
    <row r="408" spans="1:14" ht="47" customHeight="1" x14ac:dyDescent="0.15">
      <c r="A408" s="69" t="s">
        <v>122</v>
      </c>
      <c r="C408" s="70">
        <f>C397/C405</f>
        <v>8.6660843798834208E-2</v>
      </c>
      <c r="D408" s="71">
        <f t="shared" ref="D408:M408" si="142">D397/D405</f>
        <v>8.6022555847705628E-2</v>
      </c>
      <c r="E408" s="72">
        <f t="shared" si="142"/>
        <v>8.4291943638284836E-2</v>
      </c>
      <c r="F408" s="71">
        <f t="shared" si="142"/>
        <v>8.7098024036290689E-2</v>
      </c>
      <c r="G408" s="71">
        <f t="shared" si="142"/>
        <v>9.127994563976119E-2</v>
      </c>
      <c r="H408" s="71">
        <f t="shared" si="142"/>
        <v>8.8402462005924914E-2</v>
      </c>
      <c r="I408" s="71">
        <f t="shared" si="142"/>
        <v>8.1501508959118132E-2</v>
      </c>
      <c r="J408" s="71">
        <f t="shared" si="142"/>
        <v>8.7898772928401286E-2</v>
      </c>
      <c r="K408" s="71">
        <f t="shared" si="142"/>
        <v>8.8839064145451493E-2</v>
      </c>
      <c r="L408" s="71">
        <f t="shared" si="142"/>
        <v>8.9086672032289482E-2</v>
      </c>
      <c r="M408" s="72">
        <f t="shared" si="142"/>
        <v>8.5888237820129845E-2</v>
      </c>
    </row>
    <row r="409" spans="1:14" ht="37" customHeight="1" x14ac:dyDescent="0.15">
      <c r="A409" s="73" t="s">
        <v>123</v>
      </c>
      <c r="B409" s="74"/>
      <c r="C409" s="75">
        <f>C408*(C406/C65)</f>
        <v>1.9586659861332538</v>
      </c>
      <c r="D409" s="75">
        <f t="shared" ref="D409:M409" si="143">D408*(D406/D65)</f>
        <v>1.9360271699981071</v>
      </c>
      <c r="E409" s="75">
        <f t="shared" si="143"/>
        <v>1.8785008090430997</v>
      </c>
      <c r="F409" s="75">
        <f t="shared" si="143"/>
        <v>1.9154598866340855</v>
      </c>
      <c r="G409" s="76">
        <f t="shared" si="143"/>
        <v>1.9887786274829928</v>
      </c>
      <c r="H409" s="75">
        <f t="shared" si="143"/>
        <v>1.9114218969614256</v>
      </c>
      <c r="I409" s="77">
        <f t="shared" si="143"/>
        <v>1.7484188555579587</v>
      </c>
      <c r="J409" s="75">
        <f t="shared" si="143"/>
        <v>1.8750245344556831</v>
      </c>
      <c r="K409" s="75">
        <f t="shared" si="143"/>
        <v>1.8877440761389324</v>
      </c>
      <c r="L409" s="75">
        <f t="shared" si="143"/>
        <v>1.8907537373419663</v>
      </c>
      <c r="M409" s="75">
        <f t="shared" si="143"/>
        <v>1.8302700664614615</v>
      </c>
      <c r="N409" s="17" t="s">
        <v>124</v>
      </c>
    </row>
    <row r="417" spans="1:13" ht="13" customHeight="1" x14ac:dyDescent="0.15">
      <c r="A417" s="2" t="s">
        <v>132</v>
      </c>
    </row>
    <row r="418" spans="1:13" ht="13" customHeight="1" x14ac:dyDescent="0.15">
      <c r="A418" s="78" t="s">
        <v>2</v>
      </c>
      <c r="B418" s="79"/>
      <c r="C418" s="80" t="s">
        <v>133</v>
      </c>
      <c r="D418" s="81"/>
      <c r="E418" s="81"/>
      <c r="F418" s="81"/>
      <c r="G418" s="81"/>
      <c r="H418" s="81"/>
      <c r="I418" s="81"/>
      <c r="J418" s="81"/>
      <c r="K418" s="81"/>
      <c r="L418" s="81"/>
      <c r="M418" s="82"/>
    </row>
    <row r="419" spans="1:13" ht="13" customHeight="1" x14ac:dyDescent="0.15">
      <c r="A419" s="78" t="s">
        <v>128</v>
      </c>
      <c r="B419" s="79"/>
      <c r="C419" s="80" t="s">
        <v>78</v>
      </c>
      <c r="D419" s="81"/>
      <c r="E419" s="81"/>
      <c r="F419" s="81"/>
      <c r="G419" s="81"/>
      <c r="H419" s="81"/>
      <c r="I419" s="81"/>
      <c r="J419" s="81"/>
      <c r="K419" s="81"/>
      <c r="L419" s="81"/>
      <c r="M419" s="82"/>
    </row>
    <row r="420" spans="1:13" ht="13" customHeight="1" x14ac:dyDescent="0.15">
      <c r="A420" s="78" t="s">
        <v>130</v>
      </c>
      <c r="B420" s="79"/>
      <c r="C420" s="80" t="s">
        <v>134</v>
      </c>
      <c r="D420" s="81"/>
      <c r="E420" s="81"/>
      <c r="F420" s="81"/>
      <c r="G420" s="81"/>
      <c r="H420" s="81"/>
      <c r="I420" s="81"/>
      <c r="J420" s="81"/>
      <c r="K420" s="81"/>
      <c r="L420" s="81"/>
      <c r="M420" s="82"/>
    </row>
    <row r="421" spans="1:13" ht="13" customHeight="1" x14ac:dyDescent="0.15">
      <c r="A421" s="88" t="s">
        <v>8</v>
      </c>
      <c r="B421" s="89"/>
      <c r="C421" s="30" t="s">
        <v>9</v>
      </c>
      <c r="D421" s="30" t="s">
        <v>10</v>
      </c>
      <c r="E421" s="3" t="s">
        <v>11</v>
      </c>
      <c r="F421" s="3" t="s">
        <v>12</v>
      </c>
      <c r="G421" s="3" t="s">
        <v>13</v>
      </c>
      <c r="H421" s="3" t="s">
        <v>14</v>
      </c>
      <c r="I421" s="3" t="s">
        <v>15</v>
      </c>
      <c r="J421" s="30" t="s">
        <v>16</v>
      </c>
      <c r="K421" s="3" t="s">
        <v>17</v>
      </c>
      <c r="L421" s="3" t="s">
        <v>18</v>
      </c>
      <c r="M421" s="3" t="s">
        <v>19</v>
      </c>
    </row>
    <row r="422" spans="1:13" ht="13" customHeight="1" x14ac:dyDescent="0.2">
      <c r="A422" s="4" t="s">
        <v>6</v>
      </c>
      <c r="B422" s="5" t="s">
        <v>21</v>
      </c>
      <c r="C422" s="5" t="s">
        <v>21</v>
      </c>
      <c r="D422" s="5" t="s">
        <v>21</v>
      </c>
      <c r="E422" s="5" t="s">
        <v>21</v>
      </c>
      <c r="F422" s="5" t="s">
        <v>21</v>
      </c>
      <c r="G422" s="5" t="s">
        <v>21</v>
      </c>
      <c r="H422" s="5" t="s">
        <v>21</v>
      </c>
      <c r="I422" s="5" t="s">
        <v>21</v>
      </c>
      <c r="J422" s="5" t="s">
        <v>21</v>
      </c>
      <c r="K422" s="5" t="s">
        <v>21</v>
      </c>
      <c r="L422" s="5" t="s">
        <v>21</v>
      </c>
      <c r="M422" s="5" t="s">
        <v>21</v>
      </c>
    </row>
    <row r="423" spans="1:13" ht="13" customHeight="1" x14ac:dyDescent="0.2">
      <c r="A423" s="7" t="s">
        <v>7</v>
      </c>
      <c r="B423" s="5" t="s">
        <v>21</v>
      </c>
      <c r="C423" s="48">
        <v>8.9</v>
      </c>
      <c r="D423" s="48">
        <v>8.4</v>
      </c>
      <c r="E423" s="48">
        <v>9.9</v>
      </c>
      <c r="F423" s="48">
        <v>11</v>
      </c>
      <c r="G423" s="48">
        <v>11.3</v>
      </c>
      <c r="H423" s="48">
        <v>10.7</v>
      </c>
      <c r="I423" s="48">
        <v>9.8000000000000007</v>
      </c>
      <c r="J423" s="48">
        <v>9.5</v>
      </c>
      <c r="K423" s="48">
        <v>9.8000000000000007</v>
      </c>
      <c r="L423" s="48">
        <v>9.1</v>
      </c>
      <c r="M423" s="48">
        <v>8.6999999999999993</v>
      </c>
    </row>
    <row r="424" spans="1:13" ht="35" customHeight="1" x14ac:dyDescent="0.2">
      <c r="A424" s="6" t="s">
        <v>135</v>
      </c>
      <c r="B424" s="5"/>
      <c r="C424" s="49">
        <v>4901.9165190457024</v>
      </c>
      <c r="D424" s="49">
        <v>5319.5862914762556</v>
      </c>
      <c r="E424" s="49">
        <v>5389.8019806012599</v>
      </c>
      <c r="F424" s="49">
        <v>5647.756700799363</v>
      </c>
      <c r="G424" s="49">
        <v>5884.4117665118702</v>
      </c>
      <c r="H424" s="49">
        <v>5358.7134377802367</v>
      </c>
      <c r="I424" s="49">
        <v>4556.3622329386662</v>
      </c>
      <c r="J424" s="49">
        <v>4654.6369056496314</v>
      </c>
      <c r="K424" s="49">
        <v>4535.2179652788618</v>
      </c>
      <c r="L424" s="49">
        <v>4207.8972204376578</v>
      </c>
      <c r="M424" s="49">
        <v>3067.2298507901473</v>
      </c>
    </row>
    <row r="427" spans="1:13" ht="13" customHeight="1" x14ac:dyDescent="0.15">
      <c r="I427" s="33" t="s">
        <v>136</v>
      </c>
    </row>
    <row r="428" spans="1:13" ht="13" customHeight="1" x14ac:dyDescent="0.15">
      <c r="I428" s="50" t="s">
        <v>139</v>
      </c>
    </row>
    <row r="429" spans="1:13" ht="13" customHeight="1" x14ac:dyDescent="0.15">
      <c r="I429" s="33">
        <f>CORREL(C423:M423,C424:M424)</f>
        <v>0.63657703777402797</v>
      </c>
    </row>
    <row r="442" spans="1:13" s="31" customFormat="1" ht="13" customHeight="1" x14ac:dyDescent="0.15"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</row>
    <row r="443" spans="1:13" s="31" customFormat="1" ht="13" customHeight="1" x14ac:dyDescent="0.15"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</row>
    <row r="444" spans="1:13" ht="13" customHeight="1" x14ac:dyDescent="0.15">
      <c r="A444" s="78" t="s">
        <v>2</v>
      </c>
      <c r="B444" s="79"/>
      <c r="C444" s="80" t="s">
        <v>133</v>
      </c>
      <c r="D444" s="81"/>
      <c r="E444" s="81"/>
      <c r="F444" s="81"/>
      <c r="G444" s="81"/>
      <c r="H444" s="81"/>
      <c r="I444" s="81"/>
      <c r="J444" s="81"/>
      <c r="K444" s="81"/>
      <c r="L444" s="81"/>
      <c r="M444" s="82"/>
    </row>
    <row r="445" spans="1:13" ht="13" customHeight="1" x14ac:dyDescent="0.15">
      <c r="A445" s="78" t="s">
        <v>128</v>
      </c>
      <c r="B445" s="79"/>
      <c r="C445" s="80" t="s">
        <v>78</v>
      </c>
      <c r="D445" s="81"/>
      <c r="E445" s="81"/>
      <c r="F445" s="81"/>
      <c r="G445" s="81"/>
      <c r="H445" s="81"/>
      <c r="I445" s="81"/>
      <c r="J445" s="81"/>
      <c r="K445" s="81"/>
      <c r="L445" s="81"/>
      <c r="M445" s="82"/>
    </row>
    <row r="446" spans="1:13" ht="13" customHeight="1" x14ac:dyDescent="0.15">
      <c r="A446" s="78" t="s">
        <v>130</v>
      </c>
      <c r="B446" s="79"/>
      <c r="C446" s="80" t="s">
        <v>134</v>
      </c>
      <c r="D446" s="81"/>
      <c r="E446" s="81"/>
      <c r="F446" s="81"/>
      <c r="G446" s="81"/>
      <c r="H446" s="81"/>
      <c r="I446" s="81"/>
      <c r="J446" s="81"/>
      <c r="K446" s="81"/>
      <c r="L446" s="81"/>
      <c r="M446" s="82"/>
    </row>
    <row r="447" spans="1:13" ht="13" customHeight="1" x14ac:dyDescent="0.15">
      <c r="A447" s="88" t="s">
        <v>8</v>
      </c>
      <c r="B447" s="89"/>
      <c r="C447" s="30" t="s">
        <v>9</v>
      </c>
      <c r="D447" s="30" t="s">
        <v>10</v>
      </c>
      <c r="E447" s="3" t="s">
        <v>11</v>
      </c>
      <c r="F447" s="3" t="s">
        <v>12</v>
      </c>
      <c r="G447" s="3" t="s">
        <v>13</v>
      </c>
      <c r="H447" s="3" t="s">
        <v>14</v>
      </c>
      <c r="I447" s="3" t="s">
        <v>15</v>
      </c>
      <c r="J447" s="30" t="s">
        <v>16</v>
      </c>
      <c r="K447" s="3" t="s">
        <v>17</v>
      </c>
      <c r="L447" s="3" t="s">
        <v>18</v>
      </c>
      <c r="M447" s="3" t="s">
        <v>19</v>
      </c>
    </row>
    <row r="448" spans="1:13" ht="13" customHeight="1" x14ac:dyDescent="0.2">
      <c r="A448" s="4" t="s">
        <v>6</v>
      </c>
      <c r="B448" s="5" t="s">
        <v>21</v>
      </c>
      <c r="C448" s="5" t="s">
        <v>21</v>
      </c>
      <c r="D448" s="5" t="s">
        <v>21</v>
      </c>
      <c r="E448" s="5" t="s">
        <v>21</v>
      </c>
      <c r="F448" s="5" t="s">
        <v>21</v>
      </c>
      <c r="G448" s="5" t="s">
        <v>21</v>
      </c>
      <c r="H448" s="5" t="s">
        <v>21</v>
      </c>
      <c r="I448" s="5" t="s">
        <v>21</v>
      </c>
      <c r="J448" s="5" t="s">
        <v>21</v>
      </c>
      <c r="K448" s="5" t="s">
        <v>21</v>
      </c>
      <c r="L448" s="5" t="s">
        <v>21</v>
      </c>
      <c r="M448" s="5" t="s">
        <v>21</v>
      </c>
    </row>
    <row r="449" spans="1:13" ht="13" customHeight="1" x14ac:dyDescent="0.2">
      <c r="A449" s="7" t="s">
        <v>7</v>
      </c>
      <c r="B449" s="5" t="s">
        <v>21</v>
      </c>
      <c r="C449" s="52">
        <v>8.9</v>
      </c>
      <c r="D449" s="52">
        <v>8.4</v>
      </c>
      <c r="E449" s="52">
        <v>9.9</v>
      </c>
      <c r="F449" s="52">
        <v>11</v>
      </c>
      <c r="G449" s="52">
        <v>11.3</v>
      </c>
      <c r="H449" s="52">
        <v>10.7</v>
      </c>
      <c r="I449" s="52">
        <v>9.8000000000000007</v>
      </c>
      <c r="J449" s="52">
        <v>9.5</v>
      </c>
      <c r="K449" s="52">
        <v>9.8000000000000007</v>
      </c>
      <c r="L449" s="52">
        <v>9.1</v>
      </c>
      <c r="M449" s="52">
        <v>8.6999999999999993</v>
      </c>
    </row>
    <row r="450" spans="1:13" ht="35" customHeight="1" x14ac:dyDescent="0.2">
      <c r="A450" s="6" t="s">
        <v>137</v>
      </c>
      <c r="B450" s="5"/>
      <c r="C450" s="49">
        <v>2002.1917864117177</v>
      </c>
      <c r="D450" s="49">
        <v>2104.3862094409246</v>
      </c>
      <c r="E450" s="49">
        <v>2174.8700524307296</v>
      </c>
      <c r="F450" s="49">
        <v>2152.5039435771291</v>
      </c>
      <c r="G450" s="49">
        <v>1944.542469412899</v>
      </c>
      <c r="H450" s="49">
        <v>1868.829413044399</v>
      </c>
      <c r="I450" s="49">
        <v>1759.666523388202</v>
      </c>
      <c r="J450" s="49">
        <v>1749.4128243464454</v>
      </c>
      <c r="K450" s="49">
        <v>1672.4274986869561</v>
      </c>
      <c r="L450" s="49">
        <v>1862.9435275255696</v>
      </c>
      <c r="M450" s="49">
        <v>1773.9475298013683</v>
      </c>
    </row>
    <row r="453" spans="1:13" ht="13" customHeight="1" x14ac:dyDescent="0.15">
      <c r="J453" s="37" t="s">
        <v>138</v>
      </c>
    </row>
    <row r="454" spans="1:13" ht="13" customHeight="1" x14ac:dyDescent="0.15">
      <c r="J454" s="50" t="s">
        <v>139</v>
      </c>
    </row>
    <row r="455" spans="1:13" ht="13" customHeight="1" x14ac:dyDescent="0.15">
      <c r="J455" s="33">
        <f>CORREL(C449:M449,C450:M450)</f>
        <v>0.1277835834234958</v>
      </c>
    </row>
    <row r="463" spans="1:13" ht="4" customHeight="1" x14ac:dyDescent="0.15"/>
    <row r="464" spans="1:13" ht="7" hidden="1" customHeight="1" x14ac:dyDescent="0.15"/>
    <row r="465" spans="1:13" ht="1" hidden="1" customHeight="1" x14ac:dyDescent="0.15"/>
    <row r="466" spans="1:13" ht="5" hidden="1" customHeight="1" x14ac:dyDescent="0.15"/>
    <row r="467" spans="1:13" ht="33" customHeight="1" x14ac:dyDescent="0.15"/>
    <row r="468" spans="1:13" ht="25" customHeight="1" x14ac:dyDescent="0.2">
      <c r="A468" s="7" t="s">
        <v>7</v>
      </c>
      <c r="B468" s="5" t="s">
        <v>21</v>
      </c>
      <c r="C468" s="68">
        <v>8.9</v>
      </c>
      <c r="D468" s="68">
        <v>8.4</v>
      </c>
      <c r="E468" s="68">
        <v>9.9</v>
      </c>
      <c r="F468" s="68">
        <v>11</v>
      </c>
      <c r="G468" s="68">
        <v>11.3</v>
      </c>
      <c r="H468" s="68">
        <v>10.7</v>
      </c>
      <c r="I468" s="68">
        <v>9.8000000000000007</v>
      </c>
      <c r="J468" s="68">
        <v>9.5</v>
      </c>
      <c r="K468" s="68">
        <v>9.8000000000000007</v>
      </c>
      <c r="L468" s="68">
        <v>9.1</v>
      </c>
      <c r="M468" s="68">
        <v>8.6999999999999993</v>
      </c>
    </row>
    <row r="469" spans="1:13" ht="35" customHeight="1" x14ac:dyDescent="0.2">
      <c r="A469" s="6" t="s">
        <v>135</v>
      </c>
      <c r="B469" s="5"/>
      <c r="C469" s="49">
        <v>4901.9165190457024</v>
      </c>
      <c r="D469" s="49">
        <v>5319.5862914762556</v>
      </c>
      <c r="E469" s="49">
        <v>5389.8019806012599</v>
      </c>
      <c r="F469" s="49">
        <v>5647.756700799363</v>
      </c>
      <c r="G469" s="49">
        <v>5884.4117665118702</v>
      </c>
      <c r="H469" s="49">
        <v>5358.7134377802367</v>
      </c>
      <c r="I469" s="49">
        <v>4556.3622329386662</v>
      </c>
      <c r="J469" s="49">
        <v>4654.6369056496314</v>
      </c>
      <c r="K469" s="49">
        <v>4535.2179652788618</v>
      </c>
      <c r="L469" s="49">
        <v>4207.8972204376578</v>
      </c>
      <c r="M469" s="49">
        <v>3067.2298507901473</v>
      </c>
    </row>
    <row r="470" spans="1:13" ht="35" customHeight="1" x14ac:dyDescent="0.2">
      <c r="A470" s="6" t="s">
        <v>137</v>
      </c>
      <c r="B470" s="5"/>
      <c r="C470" s="49">
        <v>2002.1917864117177</v>
      </c>
      <c r="D470" s="49">
        <v>2104.3862094409246</v>
      </c>
      <c r="E470" s="49">
        <v>2174.8700524307296</v>
      </c>
      <c r="F470" s="49">
        <v>2152.5039435771291</v>
      </c>
      <c r="G470" s="49">
        <v>1944.542469412899</v>
      </c>
      <c r="H470" s="49">
        <v>1868.829413044399</v>
      </c>
      <c r="I470" s="49">
        <v>1759.666523388202</v>
      </c>
      <c r="J470" s="49">
        <v>1749.4128243464454</v>
      </c>
      <c r="K470" s="49">
        <v>1672.4274986869561</v>
      </c>
      <c r="L470" s="49">
        <v>1862.9435275255696</v>
      </c>
      <c r="M470" s="49">
        <v>1773.9475298013683</v>
      </c>
    </row>
    <row r="471" spans="1:13" ht="35" customHeight="1" x14ac:dyDescent="0.2">
      <c r="A471" s="6" t="s">
        <v>141</v>
      </c>
      <c r="B471" s="5"/>
      <c r="C471" s="33">
        <v>11.647887054320755</v>
      </c>
      <c r="D471" s="33">
        <v>11.743935970902365</v>
      </c>
      <c r="E471" s="33">
        <v>11.88733946404991</v>
      </c>
      <c r="F471" s="33">
        <v>12.006290668421256</v>
      </c>
      <c r="G471" s="33">
        <v>12.278448921904262</v>
      </c>
      <c r="H471" s="33">
        <v>12.292679042117317</v>
      </c>
      <c r="I471" s="33">
        <v>12.285497959782052</v>
      </c>
      <c r="J471" s="33">
        <v>12.461891653528104</v>
      </c>
      <c r="K471" s="33">
        <v>12.539579768843469</v>
      </c>
      <c r="L471" s="33">
        <v>12.596377450033234</v>
      </c>
      <c r="M471" s="33">
        <v>12.697514928879455</v>
      </c>
    </row>
    <row r="477" spans="1:13" ht="13" customHeight="1" x14ac:dyDescent="0.15">
      <c r="J477" s="33">
        <f>CORREL(C469:M469,C471:M471)</f>
        <v>-0.62893534139547225</v>
      </c>
    </row>
    <row r="478" spans="1:13" ht="13" customHeight="1" x14ac:dyDescent="0.15">
      <c r="I478" s="33" t="s">
        <v>140</v>
      </c>
    </row>
  </sheetData>
  <mergeCells count="98">
    <mergeCell ref="A446:B446"/>
    <mergeCell ref="C446:M446"/>
    <mergeCell ref="A447:B447"/>
    <mergeCell ref="A421:B421"/>
    <mergeCell ref="A444:B444"/>
    <mergeCell ref="C444:M444"/>
    <mergeCell ref="A445:B445"/>
    <mergeCell ref="C445:M445"/>
    <mergeCell ref="A418:B418"/>
    <mergeCell ref="C418:M418"/>
    <mergeCell ref="A419:B419"/>
    <mergeCell ref="C419:M419"/>
    <mergeCell ref="A420:B420"/>
    <mergeCell ref="C420:M420"/>
    <mergeCell ref="A378:B378"/>
    <mergeCell ref="A354:B354"/>
    <mergeCell ref="A375:B375"/>
    <mergeCell ref="C375:M375"/>
    <mergeCell ref="A376:B376"/>
    <mergeCell ref="C376:M376"/>
    <mergeCell ref="A377:B377"/>
    <mergeCell ref="C377:M377"/>
    <mergeCell ref="A353:B353"/>
    <mergeCell ref="C353:M353"/>
    <mergeCell ref="A302:B302"/>
    <mergeCell ref="A325:B325"/>
    <mergeCell ref="C325:M325"/>
    <mergeCell ref="A326:B326"/>
    <mergeCell ref="C326:M326"/>
    <mergeCell ref="A327:B327"/>
    <mergeCell ref="C327:M327"/>
    <mergeCell ref="A328:B328"/>
    <mergeCell ref="A351:B351"/>
    <mergeCell ref="C351:M351"/>
    <mergeCell ref="A352:B352"/>
    <mergeCell ref="C352:M352"/>
    <mergeCell ref="A301:B301"/>
    <mergeCell ref="C301:M301"/>
    <mergeCell ref="A248:B248"/>
    <mergeCell ref="A272:B272"/>
    <mergeCell ref="C272:M272"/>
    <mergeCell ref="A273:B273"/>
    <mergeCell ref="C273:M273"/>
    <mergeCell ref="A274:B274"/>
    <mergeCell ref="C274:M274"/>
    <mergeCell ref="A275:B275"/>
    <mergeCell ref="A299:B299"/>
    <mergeCell ref="C299:M299"/>
    <mergeCell ref="A300:B300"/>
    <mergeCell ref="C300:M300"/>
    <mergeCell ref="A247:B247"/>
    <mergeCell ref="C247:M247"/>
    <mergeCell ref="A198:B198"/>
    <mergeCell ref="A220:B220"/>
    <mergeCell ref="C220:M220"/>
    <mergeCell ref="A221:B221"/>
    <mergeCell ref="C221:M221"/>
    <mergeCell ref="A222:B222"/>
    <mergeCell ref="C222:M222"/>
    <mergeCell ref="A223:B223"/>
    <mergeCell ref="A245:B245"/>
    <mergeCell ref="C245:M245"/>
    <mergeCell ref="A246:B246"/>
    <mergeCell ref="C246:M246"/>
    <mergeCell ref="A197:B197"/>
    <mergeCell ref="C197:M197"/>
    <mergeCell ref="A115:B115"/>
    <mergeCell ref="A153:B153"/>
    <mergeCell ref="C153:M153"/>
    <mergeCell ref="A154:B154"/>
    <mergeCell ref="C154:M154"/>
    <mergeCell ref="A155:B155"/>
    <mergeCell ref="C155:M155"/>
    <mergeCell ref="A156:B156"/>
    <mergeCell ref="A195:B195"/>
    <mergeCell ref="C195:M195"/>
    <mergeCell ref="A196:B196"/>
    <mergeCell ref="C196:M196"/>
    <mergeCell ref="A114:B114"/>
    <mergeCell ref="C114:M114"/>
    <mergeCell ref="A6:B6"/>
    <mergeCell ref="A68:B68"/>
    <mergeCell ref="C68:M68"/>
    <mergeCell ref="A69:B69"/>
    <mergeCell ref="C69:M69"/>
    <mergeCell ref="A70:B70"/>
    <mergeCell ref="C70:M70"/>
    <mergeCell ref="A71:B71"/>
    <mergeCell ref="A112:B112"/>
    <mergeCell ref="C112:M112"/>
    <mergeCell ref="A113:B113"/>
    <mergeCell ref="C113:M113"/>
    <mergeCell ref="A3:B3"/>
    <mergeCell ref="C3:M3"/>
    <mergeCell ref="A4:B4"/>
    <mergeCell ref="C4:M4"/>
    <mergeCell ref="A5:B5"/>
    <mergeCell ref="C5:M5"/>
  </mergeCells>
  <hyperlinks>
    <hyperlink ref="A2" r:id="rId1" display="http://dati.istat.it/OECDStat_Metadata/ShowMetadata.ashx?Dataset=DCCV_DELITTIPS&amp;ShowOnWeb=true&amp;Lang=it" xr:uid="{00000000-0004-0000-0000-000000000000}"/>
    <hyperlink ref="A9" r:id="rId2" display="http://dati.istat.it/OECDStat_Metadata/ShowMetadata.ashx?Dataset=DCCV_DELITTIPS&amp;Coords=%5bREATI_PS%5d.%5bINTENHOM%5d&amp;ShowOnWeb=true&amp;Lang=it" xr:uid="{00000000-0004-0000-0000-000001000000}"/>
    <hyperlink ref="A16" r:id="rId3" display="http://dati.istat.it/OECDStat_Metadata/ShowMetadata.ashx?Dataset=DCCV_DELITTIPS&amp;Coords=%5bREATI_PS%5d.%5bUNINTHOM%5d&amp;ShowOnWeb=true&amp;Lang=it" xr:uid="{00000000-0004-0000-0000-000002000000}"/>
    <hyperlink ref="A28" r:id="rId4" display="http://dati.istat.it/OECDStat_Metadata/ShowMetadata.ashx?Dataset=DCCV_DELITTIPS&amp;Coords=%5bREATI_PS%5d.%5bTHEFT%5d&amp;ShowOnWeb=true&amp;Lang=it" xr:uid="{00000000-0004-0000-0000-000003000000}"/>
    <hyperlink ref="A39" r:id="rId5" display="http://dati.istat.it/OECDStat_Metadata/ShowMetadata.ashx?Dataset=DCCV_DELITTIPS&amp;Coords=%5bREATI_PS%5d.%5bROBBER%5d&amp;ShowOnWeb=true&amp;Lang=it" xr:uid="{00000000-0004-0000-0000-000004000000}"/>
    <hyperlink ref="A54" r:id="rId6" display="http://dati.istat.it/OECDStat_Metadata/ShowMetadata.ashx?Dataset=DCCV_DELITTIPS&amp;Coords=%5bREATI_PS%5d.%5bARSON%5d&amp;ShowOnWeb=true&amp;Lang=it" xr:uid="{00000000-0004-0000-0000-000005000000}"/>
    <hyperlink ref="A64" r:id="rId7" display="http://dativ7b.istat.it/index.aspx?DatasetCode=DCCV_DELITTIPS" xr:uid="{00000000-0004-0000-0000-000006000000}"/>
    <hyperlink ref="A78" r:id="rId8" display="http://dati.istat.it/OECDStat_Metadata/ShowMetadata.ashx?Dataset=DCCV_DELITTIPS&amp;Coords=%5bREATI_PS%5d.%5bTHEFT%5d&amp;ShowOnWeb=true&amp;Lang=it" xr:uid="{00000000-0004-0000-0000-000007000000}"/>
    <hyperlink ref="A89" r:id="rId9" display="http://dati.istat.it/OECDStat_Metadata/ShowMetadata.ashx?Dataset=DCCV_DELITTIPS&amp;Coords=%5bREATI_PS%5d.%5bROBBER%5d&amp;ShowOnWeb=true&amp;Lang=it" xr:uid="{00000000-0004-0000-0000-000008000000}"/>
    <hyperlink ref="A108" r:id="rId10" display="http://dativ7b.istat.it/index.aspx?DatasetCode=DCCV_DELITTIPS" xr:uid="{00000000-0004-0000-0000-000009000000}"/>
    <hyperlink ref="A122" r:id="rId11" display="http://dati.istat.it/OECDStat_Metadata/ShowMetadata.ashx?Dataset=DCCV_DELITTIPS&amp;Coords=%5bREATI_PS%5d.%5bTHEFT%5d&amp;ShowOnWeb=true&amp;Lang=it" xr:uid="{00000000-0004-0000-0000-00000A000000}"/>
    <hyperlink ref="A133" r:id="rId12" display="http://dati.istat.it/OECDStat_Metadata/ShowMetadata.ashx?Dataset=DCCV_DELITTIPS&amp;Coords=%5bREATI_PS%5d.%5bROBBER%5d&amp;ShowOnWeb=true&amp;Lang=it" xr:uid="{00000000-0004-0000-0000-00000B000000}"/>
    <hyperlink ref="A163" r:id="rId13" display="http://dati.istat.it/OECDStat_Metadata/ShowMetadata.ashx?Dataset=DCCV_DELITTIPS&amp;Coords=%5bREATI_PS%5d.%5bTHEFT%5d&amp;ShowOnWeb=true&amp;Lang=it" xr:uid="{00000000-0004-0000-0000-00000C000000}"/>
    <hyperlink ref="A174" r:id="rId14" display="http://dati.istat.it/OECDStat_Metadata/ShowMetadata.ashx?Dataset=DCCV_DELITTIPS&amp;Coords=%5bREATI_PS%5d.%5bROBBER%5d&amp;ShowOnWeb=true&amp;Lang=it" xr:uid="{00000000-0004-0000-0000-00000D000000}"/>
    <hyperlink ref="A205" r:id="rId15" display="http://dati.istat.it/OECDStat_Metadata/ShowMetadata.ashx?Dataset=DCCV_DELITTIPS&amp;Coords=%5bREATI_PS%5d.%5bTHEFT%5d&amp;ShowOnWeb=true&amp;Lang=it" xr:uid="{00000000-0004-0000-0000-00000E000000}"/>
    <hyperlink ref="A206" r:id="rId16" display="http://dati.istat.it/OECDStat_Metadata/ShowMetadata.ashx?Dataset=DCCV_DELITTIPS&amp;Coords=%5bREATI_PS%5d.%5bROBBER%5d&amp;ShowOnWeb=true&amp;Lang=it" xr:uid="{00000000-0004-0000-0000-00000F000000}"/>
    <hyperlink ref="A230" r:id="rId17" display="http://dati.istat.it/OECDStat_Metadata/ShowMetadata.ashx?Dataset=DCCV_DELITTIPS&amp;Coords=%5bREATI_PS%5d.%5bTHEFT%5d&amp;ShowOnWeb=true&amp;Lang=it" xr:uid="{00000000-0004-0000-0000-000010000000}"/>
    <hyperlink ref="A231" r:id="rId18" display="http://dati.istat.it/OECDStat_Metadata/ShowMetadata.ashx?Dataset=DCCV_DELITTIPS&amp;Coords=%5bREATI_PS%5d.%5bROBBER%5d&amp;ShowOnWeb=true&amp;Lang=it" xr:uid="{00000000-0004-0000-0000-000011000000}"/>
    <hyperlink ref="A255" r:id="rId19" display="http://dati.istat.it/OECDStat_Metadata/ShowMetadata.ashx?Dataset=DCCV_DELITTIPS&amp;Coords=%5bREATI_PS%5d.%5bTHEFT%5d&amp;ShowOnWeb=true&amp;Lang=it" xr:uid="{00000000-0004-0000-0000-000012000000}"/>
    <hyperlink ref="A256" r:id="rId20" display="http://dati.istat.it/OECDStat_Metadata/ShowMetadata.ashx?Dataset=DCCV_DELITTIPS&amp;Coords=%5bREATI_PS%5d.%5bROBBER%5d&amp;ShowOnWeb=true&amp;Lang=it" xr:uid="{00000000-0004-0000-0000-000013000000}"/>
    <hyperlink ref="A282" r:id="rId21" display="http://dati.istat.it/OECDStat_Metadata/ShowMetadata.ashx?Dataset=DCCV_DELITTIPS&amp;Coords=%5bREATI_PS%5d.%5bTHEFT%5d&amp;ShowOnWeb=true&amp;Lang=it" xr:uid="{00000000-0004-0000-0000-000014000000}"/>
    <hyperlink ref="A283" r:id="rId22" display="http://dati.istat.it/OECDStat_Metadata/ShowMetadata.ashx?Dataset=DCCV_DELITTIPS&amp;Coords=%5bREATI_PS%5d.%5bROBBER%5d&amp;ShowOnWeb=true&amp;Lang=it" xr:uid="{00000000-0004-0000-0000-000015000000}"/>
    <hyperlink ref="A309" r:id="rId23" display="http://dati.istat.it/OECDStat_Metadata/ShowMetadata.ashx?Dataset=DCCV_DELITTIPS&amp;Coords=%5bREATI_PS%5d.%5bTHEFT%5d&amp;ShowOnWeb=true&amp;Lang=it" xr:uid="{00000000-0004-0000-0000-000016000000}"/>
    <hyperlink ref="A310" r:id="rId24" display="http://dati.istat.it/OECDStat_Metadata/ShowMetadata.ashx?Dataset=DCCV_DELITTIPS&amp;Coords=%5bREATI_PS%5d.%5bROBBER%5d&amp;ShowOnWeb=true&amp;Lang=it" xr:uid="{00000000-0004-0000-0000-000017000000}"/>
    <hyperlink ref="A335" r:id="rId25" display="http://dati.istat.it/OECDStat_Metadata/ShowMetadata.ashx?Dataset=DCCV_DELITTIPS&amp;Coords=%5bREATI_PS%5d.%5bTHEFT%5d&amp;ShowOnWeb=true&amp;Lang=it" xr:uid="{00000000-0004-0000-0000-000018000000}"/>
    <hyperlink ref="A336" r:id="rId26" display="http://dati.istat.it/OECDStat_Metadata/ShowMetadata.ashx?Dataset=DCCV_DELITTIPS&amp;Coords=%5bREATI_PS%5d.%5bROBBER%5d&amp;ShowOnWeb=true&amp;Lang=it" xr:uid="{00000000-0004-0000-0000-000019000000}"/>
    <hyperlink ref="A361" r:id="rId27" display="http://dati.istat.it/OECDStat_Metadata/ShowMetadata.ashx?Dataset=DCCV_DELITTIPS&amp;Coords=%5bREATI_PS%5d.%5bTHEFT%5d&amp;ShowOnWeb=true&amp;Lang=it" xr:uid="{00000000-0004-0000-0000-00001A000000}"/>
    <hyperlink ref="A362" r:id="rId28" display="http://dati.istat.it/OECDStat_Metadata/ShowMetadata.ashx?Dataset=DCCV_DELITTIPS&amp;Coords=%5bREATI_PS%5d.%5bROBBER%5d&amp;ShowOnWeb=true&amp;Lang=it" xr:uid="{00000000-0004-0000-0000-00001B000000}"/>
    <hyperlink ref="A385" r:id="rId29" display="http://dati.istat.it/OECDStat_Metadata/ShowMetadata.ashx?Dataset=DCCV_DELITTIPS&amp;Coords=%5bREATI_PS%5d.%5bTHEFT%5d&amp;ShowOnWeb=true&amp;Lang=it" xr:uid="{00000000-0004-0000-0000-00001C000000}"/>
    <hyperlink ref="A386" r:id="rId30" display="http://dati.istat.it/OECDStat_Metadata/ShowMetadata.ashx?Dataset=DCCV_DELITTIPS&amp;Coords=%5bREATI_PS%5d.%5bROBBER%5d&amp;ShowOnWeb=true&amp;Lang=it" xr:uid="{00000000-0004-0000-0000-00001D000000}"/>
    <hyperlink ref="A417" r:id="rId31" display="http://dati.istat.it/OECDStat_Metadata/ShowMetadata.ashx?Dataset=DCCV_DISOCCUPT1_UNT2020&amp;ShowOnWeb=true&amp;Lang=it" xr:uid="{A10F6123-1C0D-B341-9686-90067BD7B39D}"/>
    <hyperlink ref="C421" r:id="rId32" display="http://dati.istat.it/OECDStat_Metadata/ShowMetadata.ashx?Dataset=DCCV_DISOCCUPT1_UNT2020&amp;Coords=[TIME].[2010]&amp;ShowOnWeb=true&amp;Lang=it" xr:uid="{6D9F5D44-3E25-984D-9D18-6CD459FE80EB}"/>
    <hyperlink ref="D421" r:id="rId33" display="http://dati.istat.it/OECDStat_Metadata/ShowMetadata.ashx?Dataset=DCCV_DISOCCUPT1_UNT2020&amp;Coords=[TIME].[2011]&amp;ShowOnWeb=true&amp;Lang=it" xr:uid="{C00E59DB-CC9D-F542-A1ED-9B7F46B58E03}"/>
    <hyperlink ref="J421" r:id="rId34" display="http://dati.istat.it/OECDStat_Metadata/ShowMetadata.ashx?Dataset=DCCV_DISOCCUPT1_UNT2020&amp;Coords=[TIME].[2017]&amp;ShowOnWeb=true&amp;Lang=it" xr:uid="{EC8E0275-CEE8-B744-A3BA-FA805CCD1A43}"/>
    <hyperlink ref="A423" r:id="rId35" display="http://dati.istat.it/OECDStat_Metadata/ShowMetadata.ashx?Dataset=DCCV_DISOCCUPT1_UNT2020&amp;Coords=%5bITTER107%5d.%5bITE43%5d&amp;ShowOnWeb=true&amp;Lang=it" xr:uid="{C8ACAF9B-1FBC-4D4F-B019-E662D8CEE7CE}"/>
    <hyperlink ref="C447" r:id="rId36" display="http://dati.istat.it/OECDStat_Metadata/ShowMetadata.ashx?Dataset=DCCV_DISOCCUPT1_UNT2020&amp;Coords=[TIME].[2010]&amp;ShowOnWeb=true&amp;Lang=it" xr:uid="{800E851B-6497-B244-AB1F-D42F6C939621}"/>
    <hyperlink ref="D447" r:id="rId37" display="http://dati.istat.it/OECDStat_Metadata/ShowMetadata.ashx?Dataset=DCCV_DISOCCUPT1_UNT2020&amp;Coords=[TIME].[2011]&amp;ShowOnWeb=true&amp;Lang=it" xr:uid="{A09EE4DD-A8CE-5F4A-B164-4326E4D15E3C}"/>
    <hyperlink ref="J447" r:id="rId38" display="http://dati.istat.it/OECDStat_Metadata/ShowMetadata.ashx?Dataset=DCCV_DISOCCUPT1_UNT2020&amp;Coords=[TIME].[2017]&amp;ShowOnWeb=true&amp;Lang=it" xr:uid="{AC4F725F-850A-E545-BB33-3F9EC4D404C0}"/>
    <hyperlink ref="A449" r:id="rId39" display="http://dati.istat.it/OECDStat_Metadata/ShowMetadata.ashx?Dataset=DCCV_DISOCCUPT1_UNT2020&amp;Coords=%5bITTER107%5d.%5bITE43%5d&amp;ShowOnWeb=true&amp;Lang=it" xr:uid="{4550B6D3-9627-4349-A4E7-305199CA132F}"/>
    <hyperlink ref="A468" r:id="rId40" display="http://dati.istat.it/OECDStat_Metadata/ShowMetadata.ashx?Dataset=DCCV_DISOCCUPT1_UNT2020&amp;Coords=%5bITTER107%5d.%5bITE43%5d&amp;ShowOnWeb=true&amp;Lang=it" xr:uid="{7569A8BC-72B1-3C43-8E42-772E143B802B}"/>
  </hyperlinks>
  <pageMargins left="0.75" right="0.75" top="1" bottom="1" header="0.5" footer="0.5"/>
  <pageSetup orientation="portrait" horizontalDpi="0" verticalDpi="0"/>
  <drawing r:id="rId41"/>
  <legacyDrawing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1D5F3-1533-784C-A39B-6ABEEBEDB84C}">
  <dimension ref="A1:M6"/>
  <sheetViews>
    <sheetView workbookViewId="0">
      <selection activeCell="M6" sqref="A1:M6"/>
    </sheetView>
  </sheetViews>
  <sheetFormatPr baseColWidth="10" defaultRowHeight="13" x14ac:dyDescent="0.15"/>
  <sheetData>
    <row r="1" spans="1:13" x14ac:dyDescent="0.15">
      <c r="A1" s="78" t="s">
        <v>81</v>
      </c>
      <c r="B1" s="79"/>
      <c r="C1" s="92" t="s">
        <v>90</v>
      </c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 x14ac:dyDescent="0.15">
      <c r="A2" s="78" t="s">
        <v>4</v>
      </c>
      <c r="B2" s="79"/>
      <c r="C2" s="80" t="s">
        <v>5</v>
      </c>
      <c r="D2" s="81"/>
      <c r="E2" s="81"/>
      <c r="F2" s="81"/>
      <c r="G2" s="81"/>
      <c r="H2" s="81"/>
      <c r="I2" s="81"/>
      <c r="J2" s="81"/>
      <c r="K2" s="81"/>
      <c r="L2" s="81"/>
      <c r="M2" s="82"/>
    </row>
    <row r="3" spans="1:13" x14ac:dyDescent="0.15">
      <c r="A3" s="78" t="s">
        <v>6</v>
      </c>
      <c r="B3" s="79"/>
      <c r="C3" s="80" t="s">
        <v>7</v>
      </c>
      <c r="D3" s="81"/>
      <c r="E3" s="81"/>
      <c r="F3" s="81"/>
      <c r="G3" s="81"/>
      <c r="H3" s="81"/>
      <c r="I3" s="81"/>
      <c r="J3" s="81"/>
      <c r="K3" s="81"/>
      <c r="L3" s="81"/>
      <c r="M3" s="82"/>
    </row>
    <row r="4" spans="1:13" x14ac:dyDescent="0.15">
      <c r="A4" s="88" t="s">
        <v>8</v>
      </c>
      <c r="B4" s="89"/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  <c r="L4" s="3" t="s">
        <v>18</v>
      </c>
      <c r="M4" s="3" t="s">
        <v>19</v>
      </c>
    </row>
    <row r="5" spans="1:13" ht="48" x14ac:dyDescent="0.15">
      <c r="A5" s="15" t="s">
        <v>91</v>
      </c>
      <c r="B5" s="41"/>
      <c r="C5" s="42">
        <v>0.16958280360369138</v>
      </c>
      <c r="D5" s="42">
        <v>0.17349498957573672</v>
      </c>
      <c r="E5" s="42">
        <v>0.17984647120418351</v>
      </c>
      <c r="F5" s="42">
        <v>0.1674332974305125</v>
      </c>
      <c r="G5" s="42">
        <v>0.16195542649384032</v>
      </c>
      <c r="H5" s="42">
        <v>0.19099286805417115</v>
      </c>
      <c r="I5" s="42">
        <v>0.19867417334258264</v>
      </c>
      <c r="J5" s="42">
        <v>0.19758710506554411</v>
      </c>
      <c r="K5" s="42">
        <v>0.2375209943255896</v>
      </c>
      <c r="L5" s="42">
        <v>0.25344001892539891</v>
      </c>
      <c r="M5" s="42">
        <v>0.31741282663924442</v>
      </c>
    </row>
    <row r="6" spans="1:13" ht="48" x14ac:dyDescent="0.15">
      <c r="A6" s="15" t="s">
        <v>92</v>
      </c>
      <c r="B6" s="41"/>
      <c r="C6" s="42">
        <v>0.18018172882892208</v>
      </c>
      <c r="D6" s="42">
        <v>0.18433842642422027</v>
      </c>
      <c r="E6" s="42">
        <v>0.19108687565444499</v>
      </c>
      <c r="F6" s="42">
        <v>0.17789787851991953</v>
      </c>
      <c r="G6" s="42">
        <v>0.17207764064970535</v>
      </c>
      <c r="H6" s="42">
        <v>0.20292992230755685</v>
      </c>
      <c r="I6" s="42">
        <v>0.21109130917649405</v>
      </c>
      <c r="J6" s="42">
        <v>0.20993629913214062</v>
      </c>
      <c r="K6" s="42">
        <v>0.25236605647093896</v>
      </c>
      <c r="L6" s="42">
        <v>0.26928002010823637</v>
      </c>
      <c r="M6" s="42">
        <v>0.33725112830419718</v>
      </c>
    </row>
  </sheetData>
  <mergeCells count="7">
    <mergeCell ref="A4:B4"/>
    <mergeCell ref="A1:B1"/>
    <mergeCell ref="C1:M1"/>
    <mergeCell ref="A2:B2"/>
    <mergeCell ref="C2:M2"/>
    <mergeCell ref="A3:B3"/>
    <mergeCell ref="C3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2"/>
  <sheetViews>
    <sheetView topLeftCell="A2" workbookViewId="0">
      <selection activeCell="E44" sqref="A26:E44"/>
    </sheetView>
  </sheetViews>
  <sheetFormatPr baseColWidth="10" defaultColWidth="10.83203125" defaultRowHeight="13" customHeight="1" x14ac:dyDescent="0.15"/>
  <cols>
    <col min="1" max="1" width="24" customWidth="1"/>
    <col min="2" max="2" width="2.1640625" customWidth="1"/>
  </cols>
  <sheetData>
    <row r="1" spans="1:14" ht="13" hidden="1" customHeight="1" x14ac:dyDescent="0.15">
      <c r="A1" s="1" t="e">
        <f ca="1">DotStatQuery(B1)</f>
        <v>#NAME?</v>
      </c>
      <c r="B1" s="1" t="s">
        <v>125</v>
      </c>
    </row>
    <row r="2" spans="1:14" ht="34.5" customHeight="1" x14ac:dyDescent="0.15">
      <c r="A2" s="2" t="s">
        <v>126</v>
      </c>
    </row>
    <row r="3" spans="1:14" ht="13" customHeight="1" x14ac:dyDescent="0.15">
      <c r="A3" s="78" t="s">
        <v>2</v>
      </c>
      <c r="B3" s="79"/>
      <c r="C3" s="95" t="s">
        <v>127</v>
      </c>
      <c r="D3" s="96"/>
      <c r="E3" s="96"/>
      <c r="F3" s="96"/>
      <c r="G3" s="96"/>
      <c r="H3" s="96"/>
      <c r="I3" s="96"/>
      <c r="J3" s="96"/>
      <c r="K3" s="96"/>
      <c r="L3" s="97"/>
    </row>
    <row r="4" spans="1:14" ht="13" customHeight="1" x14ac:dyDescent="0.15">
      <c r="A4" s="78" t="s">
        <v>128</v>
      </c>
      <c r="B4" s="79"/>
      <c r="C4" s="95" t="s">
        <v>78</v>
      </c>
      <c r="D4" s="96"/>
      <c r="E4" s="96"/>
      <c r="F4" s="96"/>
      <c r="G4" s="96"/>
      <c r="H4" s="96"/>
      <c r="I4" s="96"/>
      <c r="J4" s="96"/>
      <c r="K4" s="96"/>
      <c r="L4" s="97"/>
    </row>
    <row r="5" spans="1:14" ht="13" customHeight="1" x14ac:dyDescent="0.15">
      <c r="A5" s="78" t="s">
        <v>129</v>
      </c>
      <c r="B5" s="79"/>
      <c r="C5" s="95" t="s">
        <v>78</v>
      </c>
      <c r="D5" s="96"/>
      <c r="E5" s="96"/>
      <c r="F5" s="96"/>
      <c r="G5" s="96"/>
      <c r="H5" s="96"/>
      <c r="I5" s="96"/>
      <c r="J5" s="96"/>
      <c r="K5" s="96"/>
      <c r="L5" s="97"/>
    </row>
    <row r="6" spans="1:14" ht="13" customHeight="1" x14ac:dyDescent="0.15">
      <c r="A6" s="78" t="s">
        <v>130</v>
      </c>
      <c r="B6" s="79"/>
      <c r="C6" s="95" t="s">
        <v>78</v>
      </c>
      <c r="D6" s="96"/>
      <c r="E6" s="96"/>
      <c r="F6" s="96"/>
      <c r="G6" s="96"/>
      <c r="H6" s="96"/>
      <c r="I6" s="96"/>
      <c r="J6" s="96"/>
      <c r="K6" s="96"/>
      <c r="L6" s="97"/>
    </row>
    <row r="7" spans="1:14" ht="13" customHeight="1" x14ac:dyDescent="0.15">
      <c r="A7" s="88" t="s">
        <v>8</v>
      </c>
      <c r="B7" s="89"/>
      <c r="C7" s="3" t="s">
        <v>9</v>
      </c>
      <c r="D7" s="3" t="s">
        <v>10</v>
      </c>
      <c r="E7" s="3" t="s">
        <v>11</v>
      </c>
      <c r="F7" s="3" t="s">
        <v>12</v>
      </c>
      <c r="G7" s="3" t="s">
        <v>13</v>
      </c>
      <c r="H7" s="3" t="s">
        <v>14</v>
      </c>
      <c r="I7" s="3" t="s">
        <v>15</v>
      </c>
      <c r="J7" s="3" t="s">
        <v>16</v>
      </c>
      <c r="K7" s="3" t="s">
        <v>17</v>
      </c>
      <c r="L7" s="3" t="s">
        <v>18</v>
      </c>
      <c r="M7" s="3">
        <v>2020</v>
      </c>
      <c r="N7" s="3">
        <v>2021</v>
      </c>
    </row>
    <row r="8" spans="1:14" ht="13.5" customHeight="1" x14ac:dyDescent="0.2">
      <c r="A8" s="4" t="s">
        <v>6</v>
      </c>
      <c r="B8" s="5" t="s">
        <v>21</v>
      </c>
      <c r="C8" s="5" t="s">
        <v>21</v>
      </c>
      <c r="D8" s="5" t="s">
        <v>21</v>
      </c>
      <c r="E8" s="5" t="s">
        <v>21</v>
      </c>
      <c r="F8" s="5" t="s">
        <v>21</v>
      </c>
      <c r="G8" s="5" t="s">
        <v>21</v>
      </c>
      <c r="H8" s="5" t="s">
        <v>21</v>
      </c>
      <c r="I8" s="5" t="s">
        <v>21</v>
      </c>
      <c r="J8" s="5" t="s">
        <v>21</v>
      </c>
      <c r="K8" s="5" t="s">
        <v>21</v>
      </c>
      <c r="L8" s="5" t="s">
        <v>21</v>
      </c>
      <c r="M8" s="5" t="s">
        <v>21</v>
      </c>
      <c r="N8" s="5" t="s">
        <v>21</v>
      </c>
    </row>
    <row r="9" spans="1:14" ht="13.5" customHeight="1" x14ac:dyDescent="0.2">
      <c r="A9" s="6" t="s">
        <v>7</v>
      </c>
      <c r="B9" s="5" t="s">
        <v>21</v>
      </c>
      <c r="C9" s="29">
        <v>2636341</v>
      </c>
      <c r="D9" s="29">
        <v>2657058</v>
      </c>
      <c r="E9" s="29">
        <v>2677229</v>
      </c>
      <c r="F9" s="29">
        <v>2724565</v>
      </c>
      <c r="G9" s="29">
        <v>2760303</v>
      </c>
      <c r="H9" s="29">
        <v>2776835</v>
      </c>
      <c r="I9" s="29">
        <v>2794353</v>
      </c>
      <c r="J9" s="29">
        <v>2810118</v>
      </c>
      <c r="K9" s="29">
        <v>2815541</v>
      </c>
      <c r="L9" s="29">
        <v>2820219</v>
      </c>
      <c r="M9" s="29">
        <v>2808293</v>
      </c>
      <c r="N9" s="29">
        <v>2770226</v>
      </c>
    </row>
    <row r="10" spans="1:14" ht="13" customHeight="1" x14ac:dyDescent="0.15">
      <c r="A10" s="8" t="s">
        <v>131</v>
      </c>
    </row>
    <row r="12" spans="1:14" ht="13" customHeight="1" x14ac:dyDescent="0.15">
      <c r="C12">
        <f t="shared" ref="C12:M12" si="0">(C9+D9)/2</f>
        <v>2646699.5</v>
      </c>
      <c r="D12">
        <f t="shared" si="0"/>
        <v>2667143.5</v>
      </c>
      <c r="E12">
        <f t="shared" si="0"/>
        <v>2700897</v>
      </c>
      <c r="F12">
        <f t="shared" si="0"/>
        <v>2742434</v>
      </c>
      <c r="G12">
        <f t="shared" si="0"/>
        <v>2768569</v>
      </c>
      <c r="H12">
        <f t="shared" si="0"/>
        <v>2785594</v>
      </c>
      <c r="I12">
        <f t="shared" si="0"/>
        <v>2802235.5</v>
      </c>
      <c r="J12">
        <f t="shared" si="0"/>
        <v>2812829.5</v>
      </c>
      <c r="K12">
        <f t="shared" si="0"/>
        <v>2817880</v>
      </c>
      <c r="L12">
        <f t="shared" si="0"/>
        <v>2814256</v>
      </c>
      <c r="M12">
        <f t="shared" si="0"/>
        <v>2789259.5</v>
      </c>
    </row>
    <row r="17" spans="1:13" ht="13" customHeight="1" x14ac:dyDescent="0.15">
      <c r="A17" s="78" t="s">
        <v>81</v>
      </c>
      <c r="B17" s="79"/>
      <c r="C17" s="92" t="s">
        <v>93</v>
      </c>
      <c r="D17" s="93"/>
      <c r="E17" s="93"/>
      <c r="F17" s="93"/>
      <c r="G17" s="93"/>
      <c r="H17" s="93"/>
      <c r="I17" s="93"/>
      <c r="J17" s="93"/>
      <c r="K17" s="93"/>
      <c r="L17" s="93"/>
      <c r="M17" s="94"/>
    </row>
    <row r="18" spans="1:13" ht="13" customHeight="1" x14ac:dyDescent="0.15">
      <c r="A18" s="78" t="s">
        <v>4</v>
      </c>
      <c r="B18" s="79"/>
      <c r="C18" s="80" t="s">
        <v>5</v>
      </c>
      <c r="D18" s="81"/>
      <c r="E18" s="81"/>
      <c r="F18" s="81"/>
      <c r="G18" s="81"/>
      <c r="H18" s="81"/>
      <c r="I18" s="81"/>
      <c r="J18" s="81"/>
      <c r="K18" s="81"/>
      <c r="L18" s="81"/>
      <c r="M18" s="82"/>
    </row>
    <row r="19" spans="1:13" ht="13" customHeight="1" x14ac:dyDescent="0.15">
      <c r="A19" s="78" t="s">
        <v>6</v>
      </c>
      <c r="B19" s="79"/>
      <c r="C19" s="80" t="s">
        <v>7</v>
      </c>
      <c r="D19" s="81"/>
      <c r="E19" s="81"/>
      <c r="F19" s="81"/>
      <c r="G19" s="81"/>
      <c r="H19" s="81"/>
      <c r="I19" s="81"/>
      <c r="J19" s="81"/>
      <c r="K19" s="81"/>
      <c r="L19" s="81"/>
      <c r="M19" s="82"/>
    </row>
    <row r="20" spans="1:13" ht="13" customHeight="1" x14ac:dyDescent="0.15">
      <c r="A20" s="88" t="s">
        <v>8</v>
      </c>
      <c r="B20" s="89"/>
      <c r="C20" s="3" t="s">
        <v>9</v>
      </c>
      <c r="D20" s="3" t="s">
        <v>10</v>
      </c>
      <c r="E20" s="3" t="s">
        <v>11</v>
      </c>
      <c r="F20" s="3" t="s">
        <v>12</v>
      </c>
      <c r="G20" s="3" t="s">
        <v>13</v>
      </c>
      <c r="H20" s="3" t="s">
        <v>14</v>
      </c>
      <c r="I20" s="3" t="s">
        <v>15</v>
      </c>
      <c r="J20" s="3" t="s">
        <v>16</v>
      </c>
      <c r="K20" s="3" t="s">
        <v>17</v>
      </c>
      <c r="L20" s="3" t="s">
        <v>18</v>
      </c>
      <c r="M20" s="3" t="s">
        <v>19</v>
      </c>
    </row>
    <row r="21" spans="1:13" ht="13" customHeight="1" x14ac:dyDescent="0.15">
      <c r="A21" s="15" t="s">
        <v>94</v>
      </c>
      <c r="B21" s="33"/>
      <c r="C21" s="41">
        <v>0.44119862388544312</v>
      </c>
      <c r="D21" s="41">
        <v>0.44219187491821582</v>
      </c>
      <c r="E21" s="41">
        <v>0.45016518006970596</v>
      </c>
      <c r="F21" s="41">
        <v>0.41766172961047471</v>
      </c>
      <c r="G21" s="41">
        <v>0.40971008951483329</v>
      </c>
      <c r="H21" s="41">
        <v>0.47082704257720048</v>
      </c>
      <c r="I21" s="41">
        <v>0.47788527412674847</v>
      </c>
      <c r="J21" s="41">
        <v>0.46112847054228573</v>
      </c>
      <c r="K21" s="41">
        <v>0.53602677419356604</v>
      </c>
      <c r="L21" s="41">
        <v>0.55788352626883031</v>
      </c>
      <c r="M21" s="41">
        <v>0.64082124317421463</v>
      </c>
    </row>
    <row r="22" spans="1:13" ht="13" customHeight="1" x14ac:dyDescent="0.15">
      <c r="A22" s="15" t="s">
        <v>95</v>
      </c>
      <c r="B22" s="33"/>
      <c r="C22" s="41">
        <v>9.16022094947486E-3</v>
      </c>
      <c r="D22" s="41">
        <v>9.180842951507338E-3</v>
      </c>
      <c r="E22" s="41">
        <v>9.3463857091932723E-3</v>
      </c>
      <c r="F22" s="41">
        <v>8.6715450099979462E-3</v>
      </c>
      <c r="G22" s="41">
        <v>8.5064520649082275E-3</v>
      </c>
      <c r="H22" s="41">
        <v>9.7753698799269133E-3</v>
      </c>
      <c r="I22" s="41">
        <v>9.9219137651662334E-3</v>
      </c>
      <c r="J22" s="41">
        <v>9.574006915664169E-3</v>
      </c>
      <c r="K22" s="41">
        <v>1.112905485335839E-2</v>
      </c>
      <c r="L22" s="41">
        <v>1.158284747057947E-2</v>
      </c>
      <c r="M22" s="41">
        <v>1.3304810710645196E-2</v>
      </c>
    </row>
    <row r="26" spans="1:13" ht="13" customHeight="1" x14ac:dyDescent="0.15">
      <c r="A26" s="88"/>
      <c r="B26" s="89"/>
      <c r="C26" s="19" t="s">
        <v>105</v>
      </c>
      <c r="D26" s="19" t="s">
        <v>106</v>
      </c>
      <c r="E26" s="19" t="s">
        <v>107</v>
      </c>
    </row>
    <row r="27" spans="1:13" ht="13" customHeight="1" x14ac:dyDescent="0.2">
      <c r="A27" s="4" t="s">
        <v>20</v>
      </c>
      <c r="B27" s="5" t="s">
        <v>21</v>
      </c>
    </row>
    <row r="28" spans="1:13" ht="13" customHeight="1" x14ac:dyDescent="0.2">
      <c r="A28" s="6" t="s">
        <v>24</v>
      </c>
      <c r="B28" s="5" t="s">
        <v>21</v>
      </c>
      <c r="C28" s="20">
        <v>21</v>
      </c>
      <c r="D28" s="20">
        <v>30</v>
      </c>
      <c r="E28">
        <v>25.5</v>
      </c>
    </row>
    <row r="29" spans="1:13" ht="13" customHeight="1" x14ac:dyDescent="0.2">
      <c r="A29" s="6" t="s">
        <v>25</v>
      </c>
      <c r="B29" s="5" t="s">
        <v>21</v>
      </c>
      <c r="C29" s="21">
        <v>21</v>
      </c>
      <c r="D29" s="21">
        <v>45</v>
      </c>
      <c r="E29">
        <v>33</v>
      </c>
    </row>
    <row r="30" spans="1:13" ht="13" customHeight="1" x14ac:dyDescent="0.2">
      <c r="A30" s="6" t="s">
        <v>35</v>
      </c>
      <c r="B30" s="5" t="s">
        <v>21</v>
      </c>
      <c r="C30" s="21">
        <v>0.5</v>
      </c>
      <c r="D30" s="21">
        <v>8</v>
      </c>
      <c r="E30">
        <v>4.25</v>
      </c>
    </row>
    <row r="31" spans="1:13" ht="13" customHeight="1" x14ac:dyDescent="0.2">
      <c r="A31" s="6" t="s">
        <v>41</v>
      </c>
      <c r="B31" s="5" t="s">
        <v>21</v>
      </c>
      <c r="C31" s="20">
        <v>2</v>
      </c>
      <c r="D31" s="20">
        <v>6</v>
      </c>
      <c r="E31">
        <v>4</v>
      </c>
    </row>
    <row r="32" spans="1:13" ht="13" customHeight="1" x14ac:dyDescent="0.2">
      <c r="A32" s="6" t="s">
        <v>42</v>
      </c>
      <c r="B32" s="5" t="s">
        <v>21</v>
      </c>
      <c r="C32" s="21">
        <v>6</v>
      </c>
      <c r="D32" s="21">
        <v>12</v>
      </c>
      <c r="E32">
        <v>9</v>
      </c>
    </row>
    <row r="33" spans="1:5" ht="13" customHeight="1" x14ac:dyDescent="0.2">
      <c r="A33" s="7" t="s">
        <v>43</v>
      </c>
      <c r="B33" s="5" t="s">
        <v>21</v>
      </c>
      <c r="C33" s="20">
        <v>0.5</v>
      </c>
      <c r="D33" s="20">
        <v>10</v>
      </c>
      <c r="E33">
        <v>5.25</v>
      </c>
    </row>
    <row r="34" spans="1:5" ht="13" customHeight="1" x14ac:dyDescent="0.2">
      <c r="A34" s="7" t="s">
        <v>54</v>
      </c>
      <c r="B34" s="5" t="s">
        <v>21</v>
      </c>
      <c r="C34" s="22">
        <v>5</v>
      </c>
      <c r="D34" s="23">
        <v>10</v>
      </c>
      <c r="E34">
        <v>7.5</v>
      </c>
    </row>
    <row r="35" spans="1:5" ht="13" customHeight="1" x14ac:dyDescent="0.2">
      <c r="A35" s="6" t="s">
        <v>60</v>
      </c>
      <c r="B35" s="5" t="s">
        <v>21</v>
      </c>
      <c r="C35" s="21">
        <v>5</v>
      </c>
      <c r="D35" s="21">
        <v>10</v>
      </c>
      <c r="E35">
        <v>7.5</v>
      </c>
    </row>
    <row r="36" spans="1:5" ht="13" customHeight="1" x14ac:dyDescent="0.2">
      <c r="A36" s="6" t="s">
        <v>61</v>
      </c>
      <c r="B36" s="5" t="s">
        <v>21</v>
      </c>
      <c r="C36" s="20">
        <v>2</v>
      </c>
      <c r="D36" s="20">
        <v>6</v>
      </c>
      <c r="E36">
        <v>4</v>
      </c>
    </row>
    <row r="37" spans="1:5" ht="13" customHeight="1" x14ac:dyDescent="0.2">
      <c r="A37" s="6" t="s">
        <v>63</v>
      </c>
      <c r="B37" s="5" t="s">
        <v>21</v>
      </c>
      <c r="C37" s="20">
        <v>0.5</v>
      </c>
      <c r="D37" s="20">
        <v>3</v>
      </c>
      <c r="E37">
        <v>1.75</v>
      </c>
    </row>
    <row r="38" spans="1:5" ht="13" customHeight="1" x14ac:dyDescent="0.2">
      <c r="A38" s="6" t="s">
        <v>64</v>
      </c>
      <c r="B38" s="5" t="s">
        <v>21</v>
      </c>
      <c r="C38" s="21">
        <v>1</v>
      </c>
      <c r="D38" s="21">
        <v>4</v>
      </c>
      <c r="E38">
        <v>2.5</v>
      </c>
    </row>
    <row r="39" spans="1:5" ht="13" customHeight="1" x14ac:dyDescent="0.2">
      <c r="A39" s="6" t="s">
        <v>65</v>
      </c>
      <c r="B39" s="5" t="s">
        <v>21</v>
      </c>
      <c r="C39" s="20">
        <v>2</v>
      </c>
      <c r="D39" s="20">
        <v>8</v>
      </c>
      <c r="E39">
        <v>5</v>
      </c>
    </row>
    <row r="40" spans="1:5" ht="13" customHeight="1" x14ac:dyDescent="0.2">
      <c r="A40" s="6" t="s">
        <v>66</v>
      </c>
      <c r="B40" s="5" t="s">
        <v>21</v>
      </c>
      <c r="C40" s="21">
        <v>4</v>
      </c>
      <c r="D40" s="21">
        <v>12</v>
      </c>
      <c r="E40">
        <v>8</v>
      </c>
    </row>
    <row r="41" spans="1:5" ht="13" customHeight="1" x14ac:dyDescent="0.2">
      <c r="A41" s="6" t="s">
        <v>67</v>
      </c>
      <c r="B41" s="5" t="s">
        <v>21</v>
      </c>
      <c r="C41" s="20">
        <v>2</v>
      </c>
      <c r="D41" s="20">
        <v>10</v>
      </c>
      <c r="E41">
        <v>6</v>
      </c>
    </row>
    <row r="42" spans="1:5" ht="13" customHeight="1" x14ac:dyDescent="0.2">
      <c r="A42" s="6" t="s">
        <v>74</v>
      </c>
      <c r="B42" s="5" t="s">
        <v>21</v>
      </c>
      <c r="C42" s="21">
        <v>3</v>
      </c>
      <c r="D42" s="21">
        <v>7</v>
      </c>
      <c r="E42">
        <v>5</v>
      </c>
    </row>
    <row r="43" spans="1:5" ht="13" customHeight="1" x14ac:dyDescent="0.2">
      <c r="A43" s="6" t="s">
        <v>75</v>
      </c>
      <c r="B43" s="5" t="s">
        <v>21</v>
      </c>
      <c r="C43" s="20">
        <v>10</v>
      </c>
      <c r="D43">
        <v>15</v>
      </c>
      <c r="E43">
        <v>12.5</v>
      </c>
    </row>
    <row r="44" spans="1:5" ht="13" customHeight="1" x14ac:dyDescent="0.2">
      <c r="A44" s="6" t="s">
        <v>76</v>
      </c>
      <c r="B44" s="5" t="s">
        <v>21</v>
      </c>
      <c r="C44" s="21">
        <v>3</v>
      </c>
      <c r="D44" s="21">
        <v>5</v>
      </c>
      <c r="E44">
        <v>4</v>
      </c>
    </row>
    <row r="47" spans="1:5" ht="10" customHeight="1" x14ac:dyDescent="0.15"/>
    <row r="49" spans="1:13" ht="6" customHeight="1" x14ac:dyDescent="0.15"/>
    <row r="53" spans="1:13" ht="13" customHeight="1" x14ac:dyDescent="0.15">
      <c r="A53" s="78" t="s">
        <v>81</v>
      </c>
      <c r="B53" s="79"/>
      <c r="C53" s="92" t="s">
        <v>142</v>
      </c>
      <c r="D53" s="93"/>
      <c r="E53" s="93"/>
      <c r="F53" s="93"/>
      <c r="G53" s="93"/>
      <c r="H53" s="93"/>
      <c r="I53" s="93"/>
      <c r="J53" s="93"/>
      <c r="K53" s="93"/>
      <c r="L53" s="93"/>
      <c r="M53" s="94"/>
    </row>
    <row r="54" spans="1:13" ht="13" customHeight="1" x14ac:dyDescent="0.15">
      <c r="A54" s="78" t="s">
        <v>4</v>
      </c>
      <c r="B54" s="79"/>
      <c r="C54" s="80" t="s">
        <v>5</v>
      </c>
      <c r="D54" s="81"/>
      <c r="E54" s="81"/>
      <c r="F54" s="81"/>
      <c r="G54" s="81"/>
      <c r="H54" s="81"/>
      <c r="I54" s="81"/>
      <c r="J54" s="81"/>
      <c r="K54" s="81"/>
      <c r="L54" s="81"/>
      <c r="M54" s="82"/>
    </row>
    <row r="55" spans="1:13" ht="13" customHeight="1" x14ac:dyDescent="0.15">
      <c r="A55" s="78" t="s">
        <v>6</v>
      </c>
      <c r="B55" s="79"/>
      <c r="C55" s="80" t="s">
        <v>7</v>
      </c>
      <c r="D55" s="81"/>
      <c r="E55" s="81"/>
      <c r="F55" s="81"/>
      <c r="G55" s="81"/>
      <c r="H55" s="81"/>
      <c r="I55" s="81"/>
      <c r="J55" s="81"/>
      <c r="K55" s="81"/>
      <c r="L55" s="81"/>
      <c r="M55" s="82"/>
    </row>
    <row r="56" spans="1:13" ht="13" customHeight="1" x14ac:dyDescent="0.15">
      <c r="A56" s="88" t="s">
        <v>8</v>
      </c>
      <c r="B56" s="89"/>
      <c r="C56" s="3" t="s">
        <v>9</v>
      </c>
      <c r="D56" s="3" t="s">
        <v>10</v>
      </c>
      <c r="E56" s="3" t="s">
        <v>11</v>
      </c>
      <c r="F56" s="3" t="s">
        <v>12</v>
      </c>
      <c r="G56" s="3" t="s">
        <v>13</v>
      </c>
      <c r="H56" s="3" t="s">
        <v>14</v>
      </c>
      <c r="I56" s="3" t="s">
        <v>15</v>
      </c>
      <c r="J56" s="3" t="s">
        <v>16</v>
      </c>
      <c r="K56" s="3" t="s">
        <v>17</v>
      </c>
      <c r="L56" s="3" t="s">
        <v>18</v>
      </c>
      <c r="M56" s="3" t="s">
        <v>19</v>
      </c>
    </row>
    <row r="57" spans="1:13" ht="21" customHeight="1" x14ac:dyDescent="0.2">
      <c r="A57" s="25" t="s">
        <v>109</v>
      </c>
      <c r="B57" s="5"/>
      <c r="C57" s="38">
        <v>5.2282698340514413</v>
      </c>
      <c r="D57" s="38">
        <v>5.2255622669702078</v>
      </c>
      <c r="E57" s="38">
        <v>5.2161441338709791</v>
      </c>
      <c r="F57" s="38">
        <v>5.2253060315328694</v>
      </c>
      <c r="G57" s="38">
        <v>5.2289873798445807</v>
      </c>
      <c r="H57" s="38">
        <v>5.1977514202261643</v>
      </c>
      <c r="I57" s="38">
        <v>5.2063185307017541</v>
      </c>
      <c r="J57" s="38">
        <v>5.1991987901655117</v>
      </c>
      <c r="K57" s="38">
        <v>5.1739653512993264</v>
      </c>
      <c r="L57" s="38">
        <v>5.153940179528969</v>
      </c>
      <c r="M57" s="38">
        <v>5.1204458055240609</v>
      </c>
    </row>
    <row r="58" spans="1:13" ht="22" customHeight="1" x14ac:dyDescent="0.2">
      <c r="A58" s="25" t="s">
        <v>111</v>
      </c>
      <c r="B58" s="5"/>
      <c r="C58" s="43">
        <v>0</v>
      </c>
      <c r="D58" s="43">
        <v>9.3021558710944419E-2</v>
      </c>
      <c r="E58" s="43">
        <v>0.11944271834211628</v>
      </c>
      <c r="F58" s="43">
        <v>0.19315085053231518</v>
      </c>
      <c r="G58" s="43">
        <v>0.2558780234125817</v>
      </c>
      <c r="H58" s="43">
        <v>0.14384009977731438</v>
      </c>
      <c r="I58" s="43">
        <v>-2.0002270346692219E-2</v>
      </c>
      <c r="J58" s="43">
        <v>3.5455738927820946E-3</v>
      </c>
      <c r="K58" s="43">
        <v>-2.519974259575819E-2</v>
      </c>
      <c r="L58" s="43">
        <v>-0.10021332413400652</v>
      </c>
      <c r="M58" s="43">
        <v>-0.35417555824360669</v>
      </c>
    </row>
    <row r="59" spans="1:13" ht="27" customHeight="1" x14ac:dyDescent="0.2">
      <c r="A59" s="25" t="s">
        <v>113</v>
      </c>
      <c r="B59" s="5"/>
      <c r="C59" s="41"/>
      <c r="D59" s="43">
        <v>9.3021558710944419E-2</v>
      </c>
      <c r="E59" s="43">
        <v>2.4172587832880232E-2</v>
      </c>
      <c r="F59" s="43">
        <v>6.5843594301421726E-2</v>
      </c>
      <c r="G59" s="43">
        <v>5.2572709353793101E-2</v>
      </c>
      <c r="H59" s="43">
        <v>-8.9210832219858482E-2</v>
      </c>
      <c r="I59" s="43">
        <v>-0.14323887591972329</v>
      </c>
      <c r="J59" s="43">
        <v>2.4028468155538274E-2</v>
      </c>
      <c r="K59" s="43">
        <v>-2.86437579282387E-2</v>
      </c>
      <c r="L59" s="43">
        <v>-7.6952771573941869E-2</v>
      </c>
      <c r="M59" s="43">
        <v>-0.28224716026737784</v>
      </c>
    </row>
    <row r="60" spans="1:13" ht="27" customHeight="1" x14ac:dyDescent="0.2">
      <c r="A60" s="25" t="s">
        <v>115</v>
      </c>
      <c r="B60" s="5"/>
      <c r="C60" s="44">
        <v>0</v>
      </c>
      <c r="D60" s="44">
        <v>9.2308536428383867E-2</v>
      </c>
      <c r="E60" s="44">
        <v>0.11704592323021573</v>
      </c>
      <c r="F60" s="44">
        <v>0.18640822697226381</v>
      </c>
      <c r="G60" s="44">
        <v>0.24461454152924064</v>
      </c>
      <c r="H60" s="44">
        <v>0.13666798541372793</v>
      </c>
      <c r="I60" s="44">
        <v>-1.8892059188264199E-2</v>
      </c>
      <c r="J60" s="44">
        <v>3.3361668914661993E-3</v>
      </c>
      <c r="K60" s="44">
        <v>-2.3668909296464685E-2</v>
      </c>
      <c r="L60" s="44">
        <v>-9.4246776014269132E-2</v>
      </c>
      <c r="M60" s="44">
        <v>-0.33607352521899619</v>
      </c>
    </row>
    <row r="61" spans="1:13" ht="32" customHeight="1" x14ac:dyDescent="0.2">
      <c r="A61" s="25" t="s">
        <v>117</v>
      </c>
      <c r="B61" s="5"/>
      <c r="C61" s="45"/>
      <c r="D61" s="44">
        <v>9.2308536428383867E-2</v>
      </c>
      <c r="E61" s="44">
        <v>2.3870499510586889E-2</v>
      </c>
      <c r="F61" s="44">
        <v>6.4846324949999548E-2</v>
      </c>
      <c r="G61" s="44">
        <v>5.2076428510165439E-2</v>
      </c>
      <c r="H61" s="44">
        <v>-8.8665593244421609E-2</v>
      </c>
      <c r="I61" s="44">
        <v>-0.14238823015721758</v>
      </c>
      <c r="J61" s="44">
        <v>2.3937969392054826E-2</v>
      </c>
      <c r="K61" s="44">
        <v>-2.8592419581887341E-2</v>
      </c>
      <c r="L61" s="44">
        <v>-7.705186591510485E-2</v>
      </c>
      <c r="M61" s="44">
        <v>-0.28477657394926137</v>
      </c>
    </row>
    <row r="62" spans="1:13" ht="13" customHeight="1" x14ac:dyDescent="0.2">
      <c r="A62" s="26"/>
      <c r="B62" s="5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</row>
  </sheetData>
  <mergeCells count="24">
    <mergeCell ref="A55:B55"/>
    <mergeCell ref="C55:M55"/>
    <mergeCell ref="A56:B56"/>
    <mergeCell ref="A20:B20"/>
    <mergeCell ref="A26:B26"/>
    <mergeCell ref="A53:B53"/>
    <mergeCell ref="C53:M53"/>
    <mergeCell ref="A54:B54"/>
    <mergeCell ref="C54:M54"/>
    <mergeCell ref="A17:B17"/>
    <mergeCell ref="C17:M17"/>
    <mergeCell ref="A18:B18"/>
    <mergeCell ref="C18:M18"/>
    <mergeCell ref="A19:B19"/>
    <mergeCell ref="C19:M19"/>
    <mergeCell ref="A6:B6"/>
    <mergeCell ref="C6:L6"/>
    <mergeCell ref="A7:B7"/>
    <mergeCell ref="A3:B3"/>
    <mergeCell ref="C3:L3"/>
    <mergeCell ref="A4:B4"/>
    <mergeCell ref="C4:L4"/>
    <mergeCell ref="A5:B5"/>
    <mergeCell ref="C5:L5"/>
  </mergeCells>
  <hyperlinks>
    <hyperlink ref="A2" r:id="rId1" tooltip="Click once to display linked information. Click and hold to select this cell." display="http://dati.istat.it/OECDStat_Metadata/ShowMetadata.ashx?Dataset=DCIS_RICPOPRES2011&amp;ShowOnWeb=true&amp;Lang=it" xr:uid="{00000000-0004-0000-0100-000000000000}"/>
    <hyperlink ref="A10" r:id="rId2" tooltip="Click once to display linked information. Click and hold to select this cell." display="http://dativ7b.istat.it/" xr:uid="{00000000-0004-0000-0100-000001000000}"/>
    <hyperlink ref="A33" r:id="rId3" display="http://dati.istat.it/OECDStat_Metadata/ShowMetadata.ashx?Dataset=DCCV_DELITTIPS&amp;Coords=%5bREATI_PS%5d.%5bTHEFT%5d&amp;ShowOnWeb=true&amp;Lang=it" xr:uid="{8F0D9211-A5F6-C842-A472-172B71DC1EDE}"/>
    <hyperlink ref="A34" r:id="rId4" display="http://dati.istat.it/OECDStat_Metadata/ShowMetadata.ashx?Dataset=DCCV_DELITTIPS&amp;Coords=%5bREATI_PS%5d.%5bROBBER%5d&amp;ShowOnWeb=true&amp;Lang=it" xr:uid="{C267CF1D-FE5E-C744-A23A-19F291706E60}"/>
  </hyperlinks>
  <pageMargins left="0.7" right="0.7" top="0.75" bottom="0.75" header="0.3" footer="0.3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I.Stat export</vt:lpstr>
      <vt:lpstr>Foglio1</vt:lpstr>
      <vt:lpstr>Foglio2</vt:lpstr>
    </vt:vector>
  </TitlesOfParts>
  <Company>ISTAT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I.Stat</dc:creator>
  <cp:lastModifiedBy>Microsoft Office User</cp:lastModifiedBy>
  <dcterms:created xsi:type="dcterms:W3CDTF">2022-03-10T15:17:50Z</dcterms:created>
  <dcterms:modified xsi:type="dcterms:W3CDTF">2023-07-09T16:28:04Z</dcterms:modified>
</cp:coreProperties>
</file>