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s\filters\"/>
    </mc:Choice>
  </mc:AlternateContent>
  <bookViews>
    <workbookView xWindow="0" yWindow="0" windowWidth="28770" windowHeight="123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19" i="1" l="1"/>
  <c r="D19" i="1"/>
  <c r="D18" i="1"/>
  <c r="D17" i="1"/>
  <c r="D16" i="1"/>
  <c r="D15" i="1"/>
  <c r="D14" i="1"/>
  <c r="E14" i="1"/>
  <c r="C7" i="1" l="1"/>
  <c r="C5" i="1"/>
  <c r="A36" i="1"/>
  <c r="A35" i="1"/>
  <c r="C35" i="1"/>
  <c r="A34" i="1"/>
  <c r="C34" i="1"/>
  <c r="A33" i="1"/>
  <c r="C33" i="1"/>
  <c r="A32" i="1"/>
  <c r="A31" i="1"/>
  <c r="C31" i="1"/>
  <c r="A30" i="1"/>
  <c r="C30" i="1"/>
  <c r="A29" i="1"/>
  <c r="C29" i="1"/>
  <c r="A28" i="1"/>
  <c r="A23" i="1"/>
  <c r="C23" i="1"/>
  <c r="A22" i="1"/>
  <c r="C22" i="1"/>
  <c r="C21" i="1"/>
  <c r="A21" i="1"/>
  <c r="A20" i="1"/>
  <c r="A19" i="1"/>
  <c r="C19" i="1"/>
  <c r="A18" i="1"/>
  <c r="C18" i="1"/>
  <c r="C17" i="1"/>
  <c r="A17" i="1"/>
  <c r="A16" i="1"/>
  <c r="C10" i="1"/>
  <c r="C4" i="1"/>
  <c r="C11" i="1"/>
  <c r="C9" i="1"/>
  <c r="C3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<sst xmlns="http://schemas.openxmlformats.org/spreadsheetml/2006/main" count="22" uniqueCount="16">
  <si>
    <t>частота, Гц</t>
  </si>
  <si>
    <t>Фаза</t>
  </si>
  <si>
    <t>Uвх, вольт</t>
  </si>
  <si>
    <t>Uвых, вольт</t>
  </si>
  <si>
    <t xml:space="preserve"> </t>
  </si>
  <si>
    <t>пи</t>
  </si>
  <si>
    <t>ФНЧ</t>
  </si>
  <si>
    <t>ФВЧ</t>
  </si>
  <si>
    <t>число звеньев</t>
  </si>
  <si>
    <t>деления</t>
  </si>
  <si>
    <t>(задержка, 0,1*10^-3)--одна клетка</t>
  </si>
  <si>
    <t>5,4 дел</t>
  </si>
  <si>
    <t>ПФ</t>
  </si>
  <si>
    <t>5 и 3 деления</t>
  </si>
  <si>
    <t>пересчет времени задержки</t>
  </si>
  <si>
    <t>одно 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</si>
</sst>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ФНЧ</c:v>
          </c:tx>
          <c:spPr>
            <a:ln w="28575">
              <a:noFill/>
            </a:ln>
          </c:spPr>
          <c:xVal>
            <c:numRef>
              <c:f>Лист1!$A$3:$A$11</c:f>
              <c:numCache>
                <c:formatCode>General</c:formatCode>
                <c:ptCount val="9"/>
                <c:pt idx="0">
                  <c:v>22000</c:v>
                </c:pt>
                <c:pt idx="1">
                  <c:v>21000</c:v>
                </c:pt>
                <c:pt idx="2">
                  <c:v>20000</c:v>
                </c:pt>
                <c:pt idx="3">
                  <c:v>18000</c:v>
                </c:pt>
                <c:pt idx="4">
                  <c:v>13200</c:v>
                </c:pt>
                <c:pt idx="5">
                  <c:v>11000</c:v>
                </c:pt>
                <c:pt idx="6">
                  <c:v>8400</c:v>
                </c:pt>
                <c:pt idx="7">
                  <c:v>5600</c:v>
                </c:pt>
                <c:pt idx="8">
                  <c:v>3000</c:v>
                </c:pt>
              </c:numCache>
            </c:numRef>
          </c:xVal>
          <c:yVal>
            <c:numRef>
              <c:f>Лист1!$B$3:$B$11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0-4E49-881C-98EE99B47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9664"/>
        <c:axId val="72365952"/>
      </c:scatterChart>
      <c:valAx>
        <c:axId val="7236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65952"/>
        <c:crosses val="autoZero"/>
        <c:crossBetween val="midCat"/>
      </c:valAx>
      <c:valAx>
        <c:axId val="7236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6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ФВЧ</c:v>
          </c:tx>
          <c:spPr>
            <a:ln w="28575">
              <a:noFill/>
            </a:ln>
          </c:spPr>
          <c:xVal>
            <c:numRef>
              <c:f>Лист1!$A$16:$A$23</c:f>
              <c:numCache>
                <c:formatCode>General</c:formatCode>
                <c:ptCount val="8"/>
                <c:pt idx="0">
                  <c:v>8059.9999999999991</c:v>
                </c:pt>
                <c:pt idx="1">
                  <c:v>9200</c:v>
                </c:pt>
                <c:pt idx="2">
                  <c:v>10500</c:v>
                </c:pt>
                <c:pt idx="3">
                  <c:v>12500</c:v>
                </c:pt>
                <c:pt idx="4">
                  <c:v>14700</c:v>
                </c:pt>
                <c:pt idx="5">
                  <c:v>20000</c:v>
                </c:pt>
                <c:pt idx="6">
                  <c:v>29000</c:v>
                </c:pt>
                <c:pt idx="7">
                  <c:v>55000</c:v>
                </c:pt>
              </c:numCache>
            </c:numRef>
          </c:xVal>
          <c:yVal>
            <c:numRef>
              <c:f>Лист1!$B$16:$B$23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0.6</c:v>
                </c:pt>
                <c:pt idx="4">
                  <c:v>0.75</c:v>
                </c:pt>
                <c:pt idx="5">
                  <c:v>0.95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D-4B85-BD14-2C340A44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1664"/>
        <c:axId val="88717568"/>
      </c:scatterChart>
      <c:valAx>
        <c:axId val="8872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17568"/>
        <c:crosses val="autoZero"/>
        <c:crossBetween val="midCat"/>
      </c:valAx>
      <c:valAx>
        <c:axId val="8871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2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Лист1!$A$28:$A$36</c:f>
              <c:numCache>
                <c:formatCode>General</c:formatCode>
                <c:ptCount val="9"/>
                <c:pt idx="0">
                  <c:v>5200</c:v>
                </c:pt>
                <c:pt idx="1">
                  <c:v>5700</c:v>
                </c:pt>
                <c:pt idx="2">
                  <c:v>6700</c:v>
                </c:pt>
                <c:pt idx="3">
                  <c:v>8400</c:v>
                </c:pt>
                <c:pt idx="4">
                  <c:v>11100</c:v>
                </c:pt>
                <c:pt idx="5">
                  <c:v>14300</c:v>
                </c:pt>
                <c:pt idx="6">
                  <c:v>18000</c:v>
                </c:pt>
                <c:pt idx="7">
                  <c:v>20500</c:v>
                </c:pt>
                <c:pt idx="8">
                  <c:v>22000</c:v>
                </c:pt>
              </c:numCache>
            </c:numRef>
          </c:xVal>
          <c:yVal>
            <c:numRef>
              <c:f>Лист1!$B$28:$B$36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0-4BF7-90A4-37398FC43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8192"/>
        <c:axId val="55753728"/>
      </c:scatterChart>
      <c:valAx>
        <c:axId val="5576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53728"/>
        <c:crosses val="autoZero"/>
        <c:crossBetween val="midCat"/>
      </c:valAx>
      <c:valAx>
        <c:axId val="557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6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290407</xdr:colOff>
      <xdr:row>0</xdr:row>
      <xdr:rowOff>71967</xdr:rowOff>
    </xdr:from>
    <xdr:to>
      <xdr:col>14</xdr:col>
      <xdr:colOff>595207</xdr:colOff>
      <xdr:row>15</xdr:row>
      <xdr:rowOff>71967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181186</xdr:colOff>
      <xdr:row>0</xdr:row>
      <xdr:rowOff>77893</xdr:rowOff>
    </xdr:from>
    <xdr:to>
      <xdr:col>22</xdr:col>
      <xdr:colOff>494453</xdr:colOff>
      <xdr:row>15</xdr:row>
      <xdr:rowOff>27093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164254</xdr:colOff>
      <xdr:row>0</xdr:row>
      <xdr:rowOff>111760</xdr:rowOff>
    </xdr:from>
    <xdr:to>
      <xdr:col>30</xdr:col>
      <xdr:colOff>477520</xdr:colOff>
      <xdr:row>15</xdr:row>
      <xdr:rowOff>60960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4" zoomScale="130" zoomScaleNormal="130"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12.28515625" bestFit="1" customWidth="1"/>
    <col min="4" max="4" width="33.140625" bestFit="1" customWidth="1"/>
    <col min="5" max="5" width="11.28515625" bestFit="1" customWidth="1"/>
    <col min="6" max="6" width="14.140625" bestFit="1" customWidth="1"/>
  </cols>
  <sheetData>
    <row r="1" spans="1:7" x14ac:dyDescent="0.25">
      <c r="A1" t="s">
        <v>6</v>
      </c>
      <c r="D1" t="s">
        <v>9</v>
      </c>
    </row>
    <row r="2" spans="1:7" x14ac:dyDescent="0.25">
      <c r="A2" t="s">
        <v>0</v>
      </c>
      <c r="B2" t="s">
        <v>3</v>
      </c>
      <c r="C2" t="s">
        <v>1</v>
      </c>
      <c r="D2" t="s">
        <v>10</v>
      </c>
      <c r="E2" t="s">
        <v>8</v>
      </c>
      <c r="G2" t="s">
        <v>2</v>
      </c>
    </row>
    <row r="3" spans="1:7" x14ac:dyDescent="0.25">
      <c r="A3">
        <f>22*1000</f>
        <v>22000</v>
      </c>
      <c r="B3">
        <v>0</v>
      </c>
      <c r="C3">
        <f>$E$13/2</f>
        <v>1.5707500000000001</v>
      </c>
      <c r="D3">
        <v>5</v>
      </c>
      <c r="E3">
        <v>6</v>
      </c>
      <c r="G3">
        <v>1.2</v>
      </c>
    </row>
    <row r="4" spans="1:7" x14ac:dyDescent="0.25">
      <c r="A4">
        <f>21*1000</f>
        <v>21000</v>
      </c>
      <c r="B4">
        <v>0.1</v>
      </c>
      <c r="C4">
        <f>$E$13</f>
        <v>3.1415000000000002</v>
      </c>
      <c r="D4">
        <v>4</v>
      </c>
      <c r="E4">
        <v>5</v>
      </c>
    </row>
    <row r="5" spans="1:7" x14ac:dyDescent="0.25">
      <c r="A5">
        <f>20*1000</f>
        <v>20000</v>
      </c>
      <c r="B5">
        <v>0.2</v>
      </c>
      <c r="C5">
        <f>3*$E$13/2</f>
        <v>4.71225</v>
      </c>
      <c r="D5">
        <v>3.5</v>
      </c>
      <c r="E5">
        <v>4</v>
      </c>
    </row>
    <row r="6" spans="1:7" x14ac:dyDescent="0.25">
      <c r="A6">
        <f>18*1000</f>
        <v>18000</v>
      </c>
      <c r="B6">
        <v>0.4</v>
      </c>
      <c r="C6">
        <v>0</v>
      </c>
      <c r="D6">
        <v>2.5</v>
      </c>
      <c r="E6">
        <v>3</v>
      </c>
    </row>
    <row r="7" spans="1:7" x14ac:dyDescent="0.25">
      <c r="A7">
        <f>132*100</f>
        <v>13200</v>
      </c>
      <c r="B7">
        <v>0.9</v>
      </c>
      <c r="C7">
        <f>$E$13/2</f>
        <v>1.5707500000000001</v>
      </c>
      <c r="D7">
        <v>2</v>
      </c>
      <c r="E7">
        <v>2</v>
      </c>
    </row>
    <row r="8" spans="1:7" x14ac:dyDescent="0.25">
      <c r="A8">
        <f>110*100</f>
        <v>11000</v>
      </c>
      <c r="B8">
        <v>1</v>
      </c>
      <c r="C8">
        <v>0</v>
      </c>
      <c r="D8">
        <v>1</v>
      </c>
      <c r="E8">
        <v>1</v>
      </c>
    </row>
    <row r="9" spans="1:7" x14ac:dyDescent="0.25">
      <c r="A9">
        <f>84*100</f>
        <v>8400</v>
      </c>
      <c r="B9">
        <v>1.1000000000000001</v>
      </c>
      <c r="C9">
        <f>$E$13/2</f>
        <v>1.5707500000000001</v>
      </c>
    </row>
    <row r="10" spans="1:7" x14ac:dyDescent="0.25">
      <c r="A10">
        <f>56*100</f>
        <v>5600</v>
      </c>
      <c r="B10">
        <v>1.1000000000000001</v>
      </c>
      <c r="C10">
        <f>$E$13</f>
        <v>3.1415000000000002</v>
      </c>
    </row>
    <row r="11" spans="1:7" x14ac:dyDescent="0.25">
      <c r="A11">
        <f>30*100</f>
        <v>3000</v>
      </c>
      <c r="B11">
        <v>1.2</v>
      </c>
      <c r="C11">
        <f>$E$13/2</f>
        <v>1.5707500000000001</v>
      </c>
    </row>
    <row r="12" spans="1:7" x14ac:dyDescent="0.25">
      <c r="E12" t="s">
        <v>5</v>
      </c>
    </row>
    <row r="13" spans="1:7" x14ac:dyDescent="0.25">
      <c r="A13" t="s">
        <v>11</v>
      </c>
      <c r="D13" t="s">
        <v>14</v>
      </c>
      <c r="E13">
        <v>3.1415000000000002</v>
      </c>
    </row>
    <row r="14" spans="1:7" x14ac:dyDescent="0.25">
      <c r="A14" t="s">
        <v>7</v>
      </c>
      <c r="D14">
        <f>5*$E$14*1000000</f>
        <v>100</v>
      </c>
      <c r="E14">
        <f>0.1*10^-3/5</f>
        <v>2.0000000000000002E-5</v>
      </c>
      <c r="F14" t="s">
        <v>15</v>
      </c>
    </row>
    <row r="15" spans="1:7" x14ac:dyDescent="0.25">
      <c r="A15" t="s">
        <v>0</v>
      </c>
      <c r="B15" t="s">
        <v>3</v>
      </c>
      <c r="C15" t="s">
        <v>1</v>
      </c>
      <c r="D15">
        <f>4*E14*1000000</f>
        <v>80</v>
      </c>
    </row>
    <row r="16" spans="1:7" x14ac:dyDescent="0.25">
      <c r="A16">
        <f>80.6*100</f>
        <v>8059.9999999999991</v>
      </c>
      <c r="B16">
        <v>0.1</v>
      </c>
      <c r="C16">
        <v>0</v>
      </c>
      <c r="D16">
        <f>3.5*E14*1000000</f>
        <v>70.000000000000014</v>
      </c>
    </row>
    <row r="17" spans="1:10" x14ac:dyDescent="0.25">
      <c r="A17">
        <f>92*100</f>
        <v>9200</v>
      </c>
      <c r="B17">
        <v>0.2</v>
      </c>
      <c r="C17">
        <f>E13/2</f>
        <v>1.5707500000000001</v>
      </c>
      <c r="D17">
        <f>2.5*E14*1000000</f>
        <v>50</v>
      </c>
    </row>
    <row r="18" spans="1:10" x14ac:dyDescent="0.25">
      <c r="A18">
        <f>105*100</f>
        <v>10500</v>
      </c>
      <c r="B18">
        <v>0.5</v>
      </c>
      <c r="C18">
        <f>E13</f>
        <v>3.1415000000000002</v>
      </c>
      <c r="D18">
        <f>2*E14*1000000</f>
        <v>40</v>
      </c>
      <c r="J18" t="s">
        <v>4</v>
      </c>
    </row>
    <row r="19" spans="1:10" x14ac:dyDescent="0.25">
      <c r="A19">
        <f>125*100</f>
        <v>12500</v>
      </c>
      <c r="B19">
        <v>0.6</v>
      </c>
      <c r="C19">
        <f>3*E13/2</f>
        <v>4.71225</v>
      </c>
      <c r="D19">
        <f>1*E14*1000000</f>
        <v>20</v>
      </c>
      <c r="E19">
        <f>AVERAGE(D14:D19)</f>
        <v>60</v>
      </c>
    </row>
    <row r="20" spans="1:10" x14ac:dyDescent="0.25">
      <c r="A20">
        <f>147*100</f>
        <v>14700</v>
      </c>
      <c r="B20">
        <v>0.75</v>
      </c>
      <c r="C20">
        <v>0</v>
      </c>
    </row>
    <row r="21" spans="1:10" x14ac:dyDescent="0.25">
      <c r="A21">
        <f>200*100</f>
        <v>20000</v>
      </c>
      <c r="B21">
        <v>0.95</v>
      </c>
      <c r="C21">
        <f>E13/2</f>
        <v>1.5707500000000001</v>
      </c>
    </row>
    <row r="22" spans="1:10" x14ac:dyDescent="0.25">
      <c r="A22">
        <f>29*1000</f>
        <v>29000</v>
      </c>
      <c r="B22">
        <v>1</v>
      </c>
      <c r="C22">
        <f>E13</f>
        <v>3.1415000000000002</v>
      </c>
    </row>
    <row r="23" spans="1:10" x14ac:dyDescent="0.25">
      <c r="A23">
        <f>55*1000</f>
        <v>55000</v>
      </c>
      <c r="B23">
        <v>1</v>
      </c>
      <c r="C23">
        <f>PI()*3/2</f>
        <v>4.7123889803846897</v>
      </c>
    </row>
    <row r="26" spans="1:10" x14ac:dyDescent="0.25">
      <c r="A26" t="s">
        <v>12</v>
      </c>
      <c r="B26" t="s">
        <v>13</v>
      </c>
    </row>
    <row r="27" spans="1:10" x14ac:dyDescent="0.25">
      <c r="A27" t="s">
        <v>0</v>
      </c>
      <c r="B27" t="s">
        <v>3</v>
      </c>
      <c r="C27" t="s">
        <v>1</v>
      </c>
    </row>
    <row r="28" spans="1:10" x14ac:dyDescent="0.25">
      <c r="A28">
        <f>52*100</f>
        <v>5200</v>
      </c>
      <c r="B28">
        <v>0.1</v>
      </c>
      <c r="C28">
        <v>0</v>
      </c>
    </row>
    <row r="29" spans="1:10" x14ac:dyDescent="0.25">
      <c r="A29">
        <f>57*100</f>
        <v>5700</v>
      </c>
      <c r="B29">
        <v>0.3</v>
      </c>
      <c r="C29">
        <f>PI()/2</f>
        <v>1.5707963267948966</v>
      </c>
    </row>
    <row r="30" spans="1:10" x14ac:dyDescent="0.25">
      <c r="A30">
        <f>67*100</f>
        <v>6700</v>
      </c>
      <c r="B30">
        <v>0.8</v>
      </c>
      <c r="C30">
        <f>PI()</f>
        <v>3.1415926535897931</v>
      </c>
    </row>
    <row r="31" spans="1:10" x14ac:dyDescent="0.25">
      <c r="A31">
        <f>84*100</f>
        <v>8400</v>
      </c>
      <c r="B31">
        <v>0.9</v>
      </c>
      <c r="C31">
        <f>3/2*PI()</f>
        <v>4.7123889803846897</v>
      </c>
    </row>
    <row r="32" spans="1:10" x14ac:dyDescent="0.25">
      <c r="A32">
        <f>111*100</f>
        <v>11100</v>
      </c>
      <c r="B32">
        <v>1</v>
      </c>
      <c r="C32">
        <v>0</v>
      </c>
    </row>
    <row r="33" spans="1:3" x14ac:dyDescent="0.25">
      <c r="A33">
        <f>143*100</f>
        <v>14300</v>
      </c>
      <c r="B33">
        <v>1</v>
      </c>
      <c r="C33">
        <f>PI()/2</f>
        <v>1.5707963267948966</v>
      </c>
    </row>
    <row r="34" spans="1:3" x14ac:dyDescent="0.25">
      <c r="A34">
        <f>180*100</f>
        <v>18000</v>
      </c>
      <c r="B34">
        <v>0.8</v>
      </c>
      <c r="C34">
        <f>PI()</f>
        <v>3.1415926535897931</v>
      </c>
    </row>
    <row r="35" spans="1:3" x14ac:dyDescent="0.25">
      <c r="A35">
        <f>205*100</f>
        <v>20500</v>
      </c>
      <c r="B35">
        <v>0.5</v>
      </c>
      <c r="C35">
        <f>PI()*3/2</f>
        <v>4.7123889803846897</v>
      </c>
    </row>
    <row r="36" spans="1:3" x14ac:dyDescent="0.25">
      <c r="A36">
        <f>22*1000</f>
        <v>22000</v>
      </c>
      <c r="B36">
        <v>0.1</v>
      </c>
      <c r="C36">
        <v>0</v>
      </c>
    </row>
  </sheetData>
  <sortState ref="A3:C11">
    <sortCondition ref="C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158028днс</dc:creator>
  <cp:lastModifiedBy>Кирилл Понур</cp:lastModifiedBy>
  <dcterms:created xsi:type="dcterms:W3CDTF">2018-09-24T11:51:44Z</dcterms:created>
  <dcterms:modified xsi:type="dcterms:W3CDTF">2018-09-29T10:47:36Z</dcterms:modified>
</cp:coreProperties>
</file>