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"/>
    </mc:Choice>
  </mc:AlternateContent>
  <xr:revisionPtr revIDLastSave="0" documentId="13_ncr:1_{AE3144EC-1185-44F2-9D2C-D0A5B94D343E}" xr6:coauthVersionLast="45" xr6:coauthVersionMax="47" xr10:uidLastSave="{00000000-0000-0000-0000-000000000000}"/>
  <bookViews>
    <workbookView xWindow="-108" yWindow="-108" windowWidth="23256" windowHeight="12456" tabRatio="661" xr2:uid="{69FEBF10-0A4A-4057-A6BA-99944036DC88}"/>
  </bookViews>
  <sheets>
    <sheet name="Por grupo - Inicial" sheetId="2" r:id="rId1"/>
    <sheet name="Por grupo - 2024" sheetId="16" r:id="rId2"/>
    <sheet name="Comparação AtualxSMA" sheetId="17" r:id="rId3"/>
    <sheet name="SMA" sheetId="8" r:id="rId4"/>
    <sheet name="SMA - gráficos" sheetId="9" r:id="rId5"/>
    <sheet name="SES R" sheetId="11" r:id="rId6"/>
    <sheet name="WMA" sheetId="12" r:id="rId7"/>
  </sheets>
  <definedNames>
    <definedName name="solver_adj" localSheetId="5" hidden="1">'SES R'!$H$3</definedName>
    <definedName name="solver_adj" localSheetId="6" hidden="1">WMA!$L$2:$L$6</definedName>
    <definedName name="solver_cvg" localSheetId="5" hidden="1">0.0001</definedName>
    <definedName name="solver_cvg" localSheetId="6" hidden="1">0.0001</definedName>
    <definedName name="solver_drv" localSheetId="5" hidden="1">2</definedName>
    <definedName name="solver_drv" localSheetId="6" hidden="1">2</definedName>
    <definedName name="solver_eng" localSheetId="5" hidden="1">1</definedName>
    <definedName name="solver_eng" localSheetId="6" hidden="1">1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lhs1" localSheetId="5" hidden="1">'SES R'!$H$3</definedName>
    <definedName name="solver_lhs1" localSheetId="6" hidden="1">WMA!$L$2:$L$6</definedName>
    <definedName name="solver_lhs2" localSheetId="5" hidden="1">'SES R'!$H$3</definedName>
    <definedName name="solver_lhs2" localSheetId="6" hidden="1">WMA!$L$2:$L$6</definedName>
    <definedName name="solver_lhs3" localSheetId="6" hidden="1">WMA!$L$7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5" hidden="1">2</definedName>
    <definedName name="solver_num" localSheetId="6" hidden="1">3</definedName>
    <definedName name="solver_nwt" localSheetId="5" hidden="1">1</definedName>
    <definedName name="solver_nwt" localSheetId="6" hidden="1">1</definedName>
    <definedName name="solver_opt" localSheetId="5" hidden="1">'SES R'!$E$46</definedName>
    <definedName name="solver_opt" localSheetId="6" hidden="1">WMA!$V$52</definedName>
    <definedName name="solver_pre" localSheetId="5" hidden="1">0.000001</definedName>
    <definedName name="solver_pre" localSheetId="6" hidden="1">0.000001</definedName>
    <definedName name="solver_rbv" localSheetId="5" hidden="1">2</definedName>
    <definedName name="solver_rbv" localSheetId="6" hidden="1">2</definedName>
    <definedName name="solver_rel1" localSheetId="5" hidden="1">1</definedName>
    <definedName name="solver_rel1" localSheetId="6" hidden="1">1</definedName>
    <definedName name="solver_rel2" localSheetId="5" hidden="1">3</definedName>
    <definedName name="solver_rel2" localSheetId="6" hidden="1">3</definedName>
    <definedName name="solver_rel3" localSheetId="6" hidden="1">2</definedName>
    <definedName name="solver_rhs1" localSheetId="5" hidden="1">1</definedName>
    <definedName name="solver_rhs1" localSheetId="6" hidden="1">1</definedName>
    <definedName name="solver_rhs2" localSheetId="5" hidden="1">0</definedName>
    <definedName name="solver_rhs2" localSheetId="6" hidden="1">0</definedName>
    <definedName name="solver_rhs3" localSheetId="6" hidden="1">1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2</definedName>
    <definedName name="solver_scl" localSheetId="6" hidden="1">2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5" hidden="1">2</definedName>
    <definedName name="solver_typ" localSheetId="6" hidden="1">2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7" l="1"/>
  <c r="AC15" i="12"/>
  <c r="J15" i="17"/>
  <c r="I16" i="17"/>
  <c r="I17" i="17"/>
  <c r="J17" i="17" s="1"/>
  <c r="K17" i="17" s="1"/>
  <c r="I18" i="17"/>
  <c r="J18" i="17" s="1"/>
  <c r="K18" i="17" s="1"/>
  <c r="I15" i="17"/>
  <c r="L15" i="17" s="1"/>
  <c r="N15" i="12"/>
  <c r="P31" i="17"/>
  <c r="Q20" i="17"/>
  <c r="Q23" i="17" s="1"/>
  <c r="Q24" i="17" s="1"/>
  <c r="T19" i="17"/>
  <c r="S6" i="17"/>
  <c r="R6" i="17"/>
  <c r="Q6" i="17"/>
  <c r="P6" i="17"/>
  <c r="Q19" i="17" s="1"/>
  <c r="Q25" i="17" s="1"/>
  <c r="U5" i="17"/>
  <c r="U6" i="17" s="1"/>
  <c r="T5" i="17"/>
  <c r="T6" i="17" s="1"/>
  <c r="T20" i="17" s="1"/>
  <c r="T23" i="17" s="1"/>
  <c r="T24" i="17" s="1"/>
  <c r="S5" i="17"/>
  <c r="X51" i="12"/>
  <c r="L18" i="17" l="1"/>
  <c r="I20" i="17"/>
  <c r="L17" i="17"/>
  <c r="J16" i="17"/>
  <c r="K16" i="17" s="1"/>
  <c r="K20" i="17" s="1"/>
  <c r="L16" i="17"/>
  <c r="Q13" i="17"/>
  <c r="T25" i="17"/>
  <c r="Q12" i="17"/>
  <c r="Q15" i="17" s="1"/>
  <c r="D21" i="17" l="1"/>
  <c r="D22" i="17"/>
  <c r="J20" i="17"/>
  <c r="L20" i="17"/>
  <c r="D23" i="17" s="1"/>
  <c r="G5" i="16"/>
  <c r="G4" i="16"/>
  <c r="G3" i="16"/>
  <c r="G2" i="16"/>
  <c r="AM30" i="12" l="1"/>
  <c r="AL34" i="12"/>
  <c r="AL32" i="12"/>
  <c r="AL31" i="12"/>
  <c r="AK34" i="12"/>
  <c r="AK31" i="12"/>
  <c r="AK30" i="12"/>
  <c r="AJ35" i="12"/>
  <c r="AJ34" i="12"/>
  <c r="AJ31" i="12"/>
  <c r="AJ30" i="12"/>
  <c r="AM31" i="12"/>
  <c r="AJ37" i="12"/>
  <c r="AJ33" i="12"/>
  <c r="AM32" i="12"/>
  <c r="AM33" i="12"/>
  <c r="AM34" i="12"/>
  <c r="AM35" i="12"/>
  <c r="AL30" i="12"/>
  <c r="AJ32" i="12"/>
  <c r="AL35" i="12"/>
  <c r="AK35" i="12"/>
  <c r="AK33" i="12"/>
  <c r="M56" i="8"/>
  <c r="M53" i="8"/>
  <c r="L56" i="8"/>
  <c r="K56" i="8"/>
  <c r="K52" i="8"/>
  <c r="L52" i="8"/>
  <c r="M52" i="8"/>
  <c r="N52" i="8"/>
  <c r="N47" i="8"/>
  <c r="N48" i="8"/>
  <c r="N49" i="8"/>
  <c r="N50" i="8"/>
  <c r="N51" i="8"/>
  <c r="N46" i="8"/>
  <c r="M47" i="8"/>
  <c r="M48" i="8"/>
  <c r="M49" i="8"/>
  <c r="M50" i="8"/>
  <c r="M51" i="8"/>
  <c r="M46" i="8"/>
  <c r="L47" i="8"/>
  <c r="L48" i="8"/>
  <c r="L49" i="8"/>
  <c r="L50" i="8"/>
  <c r="L51" i="8"/>
  <c r="L46" i="8"/>
  <c r="K47" i="8"/>
  <c r="K48" i="8"/>
  <c r="K49" i="8"/>
  <c r="K50" i="8"/>
  <c r="K51" i="8"/>
  <c r="K46" i="8"/>
  <c r="H48" i="12"/>
  <c r="H46" i="12"/>
  <c r="H45" i="12"/>
  <c r="H44" i="12"/>
  <c r="H43" i="12"/>
  <c r="H42" i="12"/>
  <c r="H39" i="8"/>
  <c r="H38" i="8"/>
  <c r="S52" i="12"/>
  <c r="L54" i="12"/>
  <c r="L52" i="12"/>
  <c r="L53" i="12" s="1"/>
  <c r="L55" i="12" s="1"/>
  <c r="AC51" i="12"/>
  <c r="AC52" i="12"/>
  <c r="AA51" i="12"/>
  <c r="Z51" i="12"/>
  <c r="Y51" i="12"/>
  <c r="X52" i="12"/>
  <c r="L20" i="12"/>
  <c r="V20" i="12" s="1"/>
  <c r="AA20" i="12" s="1"/>
  <c r="L28" i="12"/>
  <c r="V28" i="12" s="1"/>
  <c r="AA28" i="12" s="1"/>
  <c r="L36" i="12"/>
  <c r="V36" i="12" s="1"/>
  <c r="AA36" i="12" s="1"/>
  <c r="L44" i="12"/>
  <c r="V44" i="12" s="1"/>
  <c r="AA44" i="12" s="1"/>
  <c r="I13" i="12"/>
  <c r="I19" i="12"/>
  <c r="N19" i="12" s="1"/>
  <c r="AC19" i="12" s="1"/>
  <c r="I20" i="12"/>
  <c r="S20" i="12" s="1"/>
  <c r="X20" i="12" s="1"/>
  <c r="I27" i="12"/>
  <c r="N27" i="12" s="1"/>
  <c r="AC27" i="12" s="1"/>
  <c r="I28" i="12"/>
  <c r="S28" i="12" s="1"/>
  <c r="X28" i="12" s="1"/>
  <c r="I29" i="12"/>
  <c r="S29" i="12" s="1"/>
  <c r="X29" i="12" s="1"/>
  <c r="I30" i="12"/>
  <c r="N30" i="12" s="1"/>
  <c r="AC30" i="12" s="1"/>
  <c r="I35" i="12"/>
  <c r="N35" i="12" s="1"/>
  <c r="AC35" i="12" s="1"/>
  <c r="I37" i="12"/>
  <c r="N37" i="12" s="1"/>
  <c r="AC37" i="12" s="1"/>
  <c r="I43" i="12"/>
  <c r="N43" i="12" s="1"/>
  <c r="AC43" i="12" s="1"/>
  <c r="I44" i="12"/>
  <c r="S44" i="12" s="1"/>
  <c r="X44" i="12" s="1"/>
  <c r="I45" i="12"/>
  <c r="N45" i="12" s="1"/>
  <c r="AC45" i="12" s="1"/>
  <c r="I51" i="12"/>
  <c r="N51" i="12" s="1"/>
  <c r="I52" i="12"/>
  <c r="I53" i="12" s="1"/>
  <c r="I54" i="12" s="1"/>
  <c r="I55" i="12" s="1"/>
  <c r="I12" i="12"/>
  <c r="J18" i="12"/>
  <c r="O18" i="12" s="1"/>
  <c r="AD18" i="12" s="1"/>
  <c r="J19" i="12"/>
  <c r="T19" i="12" s="1"/>
  <c r="Y19" i="12" s="1"/>
  <c r="J26" i="12"/>
  <c r="T26" i="12" s="1"/>
  <c r="Y26" i="12" s="1"/>
  <c r="J27" i="12"/>
  <c r="T27" i="12" s="1"/>
  <c r="Y27" i="12" s="1"/>
  <c r="J34" i="12"/>
  <c r="O34" i="12" s="1"/>
  <c r="AD34" i="12" s="1"/>
  <c r="J35" i="12"/>
  <c r="T35" i="12" s="1"/>
  <c r="Y35" i="12" s="1"/>
  <c r="J42" i="12"/>
  <c r="T42" i="12" s="1"/>
  <c r="Y42" i="12" s="1"/>
  <c r="J43" i="12"/>
  <c r="T43" i="12" s="1"/>
  <c r="Y43" i="12" s="1"/>
  <c r="J50" i="12"/>
  <c r="O50" i="12" s="1"/>
  <c r="AD50" i="12" s="1"/>
  <c r="J51" i="12"/>
  <c r="T51" i="12" s="1"/>
  <c r="J7" i="12"/>
  <c r="K7" i="12"/>
  <c r="L7" i="12"/>
  <c r="I7" i="12"/>
  <c r="G51" i="12"/>
  <c r="K52" i="12" s="1"/>
  <c r="K53" i="12" s="1"/>
  <c r="K54" i="12" s="1"/>
  <c r="K55" i="12" s="1"/>
  <c r="G50" i="12"/>
  <c r="G49" i="12"/>
  <c r="J52" i="12" s="1"/>
  <c r="J53" i="12" s="1"/>
  <c r="J54" i="12" s="1"/>
  <c r="J55" i="12" s="1"/>
  <c r="G48" i="12"/>
  <c r="I50" i="12" s="1"/>
  <c r="S50" i="12" s="1"/>
  <c r="X50" i="12" s="1"/>
  <c r="G47" i="12"/>
  <c r="K51" i="12" s="1"/>
  <c r="U51" i="12" s="1"/>
  <c r="G46" i="12"/>
  <c r="I48" i="12" s="1"/>
  <c r="S48" i="12" s="1"/>
  <c r="X48" i="12" s="1"/>
  <c r="G45" i="12"/>
  <c r="K49" i="12" s="1"/>
  <c r="U49" i="12" s="1"/>
  <c r="Z49" i="12" s="1"/>
  <c r="G44" i="12"/>
  <c r="G43" i="12"/>
  <c r="G42" i="12"/>
  <c r="G41" i="12"/>
  <c r="J44" i="12" s="1"/>
  <c r="T44" i="12" s="1"/>
  <c r="Y44" i="12" s="1"/>
  <c r="G40" i="12"/>
  <c r="L45" i="12" s="1"/>
  <c r="V45" i="12" s="1"/>
  <c r="AA45" i="12" s="1"/>
  <c r="G39" i="12"/>
  <c r="K43" i="12" s="1"/>
  <c r="U43" i="12" s="1"/>
  <c r="Z43" i="12" s="1"/>
  <c r="G38" i="12"/>
  <c r="I40" i="12" s="1"/>
  <c r="S40" i="12" s="1"/>
  <c r="X40" i="12" s="1"/>
  <c r="G37" i="12"/>
  <c r="L42" i="12" s="1"/>
  <c r="V42" i="12" s="1"/>
  <c r="AA42" i="12" s="1"/>
  <c r="G36" i="12"/>
  <c r="G35" i="12"/>
  <c r="G34" i="12"/>
  <c r="G33" i="12"/>
  <c r="J36" i="12" s="1"/>
  <c r="T36" i="12" s="1"/>
  <c r="Y36" i="12" s="1"/>
  <c r="G32" i="12"/>
  <c r="L37" i="12" s="1"/>
  <c r="V37" i="12" s="1"/>
  <c r="AA37" i="12" s="1"/>
  <c r="G31" i="12"/>
  <c r="K35" i="12" s="1"/>
  <c r="U35" i="12" s="1"/>
  <c r="Z35" i="12" s="1"/>
  <c r="G30" i="12"/>
  <c r="I32" i="12" s="1"/>
  <c r="S32" i="12" s="1"/>
  <c r="X32" i="12" s="1"/>
  <c r="G29" i="12"/>
  <c r="K32" i="12" s="1"/>
  <c r="U32" i="12" s="1"/>
  <c r="Z32" i="12" s="1"/>
  <c r="G28" i="12"/>
  <c r="G27" i="12"/>
  <c r="G26" i="12"/>
  <c r="G25" i="12"/>
  <c r="J28" i="12" s="1"/>
  <c r="T28" i="12" s="1"/>
  <c r="Y28" i="12" s="1"/>
  <c r="G24" i="12"/>
  <c r="L29" i="12" s="1"/>
  <c r="V29" i="12" s="1"/>
  <c r="AA29" i="12" s="1"/>
  <c r="G23" i="12"/>
  <c r="K27" i="12" s="1"/>
  <c r="U27" i="12" s="1"/>
  <c r="Z27" i="12" s="1"/>
  <c r="G22" i="12"/>
  <c r="I24" i="12" s="1"/>
  <c r="S24" i="12" s="1"/>
  <c r="X24" i="12" s="1"/>
  <c r="G21" i="12"/>
  <c r="I23" i="12" s="1"/>
  <c r="S23" i="12" s="1"/>
  <c r="X23" i="12" s="1"/>
  <c r="G20" i="12"/>
  <c r="I22" i="12" s="1"/>
  <c r="S22" i="12" s="1"/>
  <c r="X22" i="12" s="1"/>
  <c r="G19" i="12"/>
  <c r="G18" i="12"/>
  <c r="G17" i="12"/>
  <c r="J20" i="12" s="1"/>
  <c r="T20" i="12" s="1"/>
  <c r="Y20" i="12" s="1"/>
  <c r="G16" i="12"/>
  <c r="L21" i="12" s="1"/>
  <c r="V21" i="12" s="1"/>
  <c r="AA21" i="12" s="1"/>
  <c r="G15" i="12"/>
  <c r="K19" i="12" s="1"/>
  <c r="U19" i="12" s="1"/>
  <c r="Z19" i="12" s="1"/>
  <c r="G14" i="12"/>
  <c r="I16" i="12" s="1"/>
  <c r="S16" i="12" s="1"/>
  <c r="X16" i="12" s="1"/>
  <c r="G13" i="12"/>
  <c r="J16" i="12" s="1"/>
  <c r="T16" i="12" s="1"/>
  <c r="Y16" i="12" s="1"/>
  <c r="G12" i="12"/>
  <c r="K16" i="12" s="1"/>
  <c r="U16" i="12" s="1"/>
  <c r="Z16" i="12" s="1"/>
  <c r="G11" i="12"/>
  <c r="G10" i="12"/>
  <c r="J13" i="12" s="1"/>
  <c r="AM37" i="12" l="1"/>
  <c r="AK40" i="12" s="1"/>
  <c r="AL33" i="12"/>
  <c r="AK32" i="12"/>
  <c r="H47" i="12"/>
  <c r="Q20" i="12"/>
  <c r="AF20" i="12" s="1"/>
  <c r="Q28" i="12"/>
  <c r="AF28" i="12" s="1"/>
  <c r="Q37" i="12"/>
  <c r="AF37" i="12" s="1"/>
  <c r="Q29" i="12"/>
  <c r="AF29" i="12" s="1"/>
  <c r="Q21" i="12"/>
  <c r="AF21" i="12" s="1"/>
  <c r="Q45" i="12"/>
  <c r="AF45" i="12" s="1"/>
  <c r="Q36" i="12"/>
  <c r="AF36" i="12" s="1"/>
  <c r="Q42" i="12"/>
  <c r="AF42" i="12" s="1"/>
  <c r="Q44" i="12"/>
  <c r="AF44" i="12" s="1"/>
  <c r="P49" i="12"/>
  <c r="AE49" i="12" s="1"/>
  <c r="P32" i="12"/>
  <c r="AE32" i="12" s="1"/>
  <c r="P16" i="12"/>
  <c r="AE16" i="12" s="1"/>
  <c r="P51" i="12"/>
  <c r="AE51" i="12" s="1"/>
  <c r="P43" i="12"/>
  <c r="AE43" i="12" s="1"/>
  <c r="P35" i="12"/>
  <c r="AE35" i="12" s="1"/>
  <c r="P27" i="12"/>
  <c r="AE27" i="12" s="1"/>
  <c r="P19" i="12"/>
  <c r="AE19" i="12" s="1"/>
  <c r="O35" i="12"/>
  <c r="AD35" i="12" s="1"/>
  <c r="O27" i="12"/>
  <c r="AD27" i="12" s="1"/>
  <c r="T34" i="12"/>
  <c r="Y34" i="12" s="1"/>
  <c r="T50" i="12"/>
  <c r="Y50" i="12" s="1"/>
  <c r="O36" i="12"/>
  <c r="AD36" i="12" s="1"/>
  <c r="O20" i="12"/>
  <c r="AD20" i="12" s="1"/>
  <c r="T18" i="12"/>
  <c r="Y18" i="12" s="1"/>
  <c r="O51" i="12"/>
  <c r="AD51" i="12" s="1"/>
  <c r="O43" i="12"/>
  <c r="AD43" i="12" s="1"/>
  <c r="O19" i="12"/>
  <c r="AD19" i="12" s="1"/>
  <c r="O42" i="12"/>
  <c r="AD42" i="12" s="1"/>
  <c r="O26" i="12"/>
  <c r="AD26" i="12" s="1"/>
  <c r="O44" i="12"/>
  <c r="AD44" i="12" s="1"/>
  <c r="O28" i="12"/>
  <c r="AD28" i="12" s="1"/>
  <c r="O16" i="12"/>
  <c r="AD16" i="12" s="1"/>
  <c r="N16" i="12"/>
  <c r="AC16" i="12" s="1"/>
  <c r="N48" i="12"/>
  <c r="AC48" i="12" s="1"/>
  <c r="N40" i="12"/>
  <c r="AC40" i="12" s="1"/>
  <c r="S43" i="12"/>
  <c r="X43" i="12" s="1"/>
  <c r="S19" i="12"/>
  <c r="X19" i="12" s="1"/>
  <c r="N24" i="12"/>
  <c r="AC24" i="12" s="1"/>
  <c r="N32" i="12"/>
  <c r="AC32" i="12" s="1"/>
  <c r="N23" i="12"/>
  <c r="AC23" i="12" s="1"/>
  <c r="N22" i="12"/>
  <c r="AC22" i="12" s="1"/>
  <c r="S35" i="12"/>
  <c r="X35" i="12" s="1"/>
  <c r="N29" i="12"/>
  <c r="AC29" i="12" s="1"/>
  <c r="N44" i="12"/>
  <c r="AC44" i="12" s="1"/>
  <c r="N20" i="12"/>
  <c r="AC20" i="12" s="1"/>
  <c r="N50" i="12"/>
  <c r="AC50" i="12" s="1"/>
  <c r="N28" i="12"/>
  <c r="AC28" i="12" s="1"/>
  <c r="K47" i="12"/>
  <c r="K25" i="12"/>
  <c r="K26" i="12"/>
  <c r="I15" i="12"/>
  <c r="K41" i="12"/>
  <c r="L43" i="12"/>
  <c r="J24" i="12"/>
  <c r="I38" i="12"/>
  <c r="K18" i="12"/>
  <c r="L19" i="12"/>
  <c r="S37" i="12"/>
  <c r="X37" i="12" s="1"/>
  <c r="K39" i="12"/>
  <c r="L18" i="12"/>
  <c r="J14" i="12"/>
  <c r="K14" i="12"/>
  <c r="L16" i="12"/>
  <c r="K15" i="12"/>
  <c r="P15" i="12" s="1"/>
  <c r="AE15" i="12" s="1"/>
  <c r="J21" i="12"/>
  <c r="K21" i="12"/>
  <c r="L24" i="12"/>
  <c r="K22" i="12"/>
  <c r="K23" i="12"/>
  <c r="L23" i="12"/>
  <c r="J22" i="12"/>
  <c r="J29" i="12"/>
  <c r="L31" i="12"/>
  <c r="J30" i="12"/>
  <c r="L32" i="12"/>
  <c r="K29" i="12"/>
  <c r="K30" i="12"/>
  <c r="K31" i="12"/>
  <c r="K37" i="12"/>
  <c r="K38" i="12"/>
  <c r="J37" i="12"/>
  <c r="L39" i="12"/>
  <c r="J38" i="12"/>
  <c r="L40" i="12"/>
  <c r="J45" i="12"/>
  <c r="L48" i="12"/>
  <c r="J46" i="12"/>
  <c r="K45" i="12"/>
  <c r="L46" i="12"/>
  <c r="K46" i="12"/>
  <c r="I47" i="12"/>
  <c r="I36" i="12"/>
  <c r="K50" i="12"/>
  <c r="K34" i="12"/>
  <c r="L35" i="12"/>
  <c r="L51" i="12"/>
  <c r="K42" i="12"/>
  <c r="L26" i="12"/>
  <c r="J41" i="12"/>
  <c r="J25" i="12"/>
  <c r="I39" i="12"/>
  <c r="I14" i="12"/>
  <c r="K24" i="12"/>
  <c r="J40" i="12"/>
  <c r="K40" i="12"/>
  <c r="L47" i="12"/>
  <c r="K17" i="12"/>
  <c r="L17" i="12"/>
  <c r="J15" i="12"/>
  <c r="J23" i="12"/>
  <c r="L25" i="12"/>
  <c r="J31" i="12"/>
  <c r="L33" i="12"/>
  <c r="J39" i="12"/>
  <c r="L41" i="12"/>
  <c r="L49" i="12"/>
  <c r="J47" i="12"/>
  <c r="J49" i="12"/>
  <c r="J33" i="12"/>
  <c r="J17" i="12"/>
  <c r="I46" i="12"/>
  <c r="I21" i="12"/>
  <c r="K33" i="12"/>
  <c r="L15" i="12"/>
  <c r="L34" i="12"/>
  <c r="S51" i="12"/>
  <c r="S27" i="12"/>
  <c r="X27" i="12" s="1"/>
  <c r="S30" i="12"/>
  <c r="X30" i="12" s="1"/>
  <c r="L27" i="12"/>
  <c r="L50" i="12"/>
  <c r="J48" i="12"/>
  <c r="J32" i="12"/>
  <c r="S45" i="12"/>
  <c r="X45" i="12" s="1"/>
  <c r="I31" i="12"/>
  <c r="K48" i="12"/>
  <c r="I34" i="12"/>
  <c r="I18" i="12"/>
  <c r="I33" i="12"/>
  <c r="K44" i="12"/>
  <c r="K28" i="12"/>
  <c r="K20" i="12"/>
  <c r="L38" i="12"/>
  <c r="L30" i="12"/>
  <c r="L22" i="12"/>
  <c r="I42" i="12"/>
  <c r="I26" i="12"/>
  <c r="I49" i="12"/>
  <c r="I41" i="12"/>
  <c r="I25" i="12"/>
  <c r="I17" i="12"/>
  <c r="K36" i="12"/>
  <c r="AL37" i="12" l="1"/>
  <c r="AL38" i="12" s="1"/>
  <c r="AL40" i="12" s="1"/>
  <c r="AK37" i="12"/>
  <c r="AJ40" i="12" s="1"/>
  <c r="H49" i="12"/>
  <c r="V38" i="12"/>
  <c r="AA38" i="12" s="1"/>
  <c r="Q38" i="12"/>
  <c r="AF38" i="12" s="1"/>
  <c r="V34" i="12"/>
  <c r="AA34" i="12" s="1"/>
  <c r="Q34" i="12"/>
  <c r="AF34" i="12" s="1"/>
  <c r="V49" i="12"/>
  <c r="AA49" i="12" s="1"/>
  <c r="Q49" i="12"/>
  <c r="AF49" i="12" s="1"/>
  <c r="V18" i="12"/>
  <c r="AA18" i="12" s="1"/>
  <c r="Q18" i="12"/>
  <c r="AF18" i="12" s="1"/>
  <c r="V24" i="12"/>
  <c r="AA24" i="12" s="1"/>
  <c r="Q24" i="12"/>
  <c r="AF24" i="12" s="1"/>
  <c r="V39" i="12"/>
  <c r="AA39" i="12" s="1"/>
  <c r="Q39" i="12"/>
  <c r="AF39" i="12" s="1"/>
  <c r="V33" i="12"/>
  <c r="AA33" i="12" s="1"/>
  <c r="Q33" i="12"/>
  <c r="AF33" i="12" s="1"/>
  <c r="V46" i="12"/>
  <c r="AA46" i="12" s="1"/>
  <c r="Q46" i="12"/>
  <c r="AF46" i="12" s="1"/>
  <c r="V31" i="12"/>
  <c r="AA31" i="12" s="1"/>
  <c r="Q31" i="12"/>
  <c r="AF31" i="12" s="1"/>
  <c r="V19" i="12"/>
  <c r="AA19" i="12" s="1"/>
  <c r="Q19" i="12"/>
  <c r="AF19" i="12" s="1"/>
  <c r="V23" i="12"/>
  <c r="AA23" i="12" s="1"/>
  <c r="Q23" i="12"/>
  <c r="AF23" i="12" s="1"/>
  <c r="V43" i="12"/>
  <c r="AA43" i="12" s="1"/>
  <c r="Q43" i="12"/>
  <c r="AF43" i="12" s="1"/>
  <c r="V40" i="12"/>
  <c r="AA40" i="12" s="1"/>
  <c r="Q40" i="12"/>
  <c r="AF40" i="12" s="1"/>
  <c r="V32" i="12"/>
  <c r="AA32" i="12" s="1"/>
  <c r="Q32" i="12"/>
  <c r="AF32" i="12" s="1"/>
  <c r="V50" i="12"/>
  <c r="AA50" i="12" s="1"/>
  <c r="Q50" i="12"/>
  <c r="AF50" i="12" s="1"/>
  <c r="V26" i="12"/>
  <c r="AA26" i="12" s="1"/>
  <c r="Q26" i="12"/>
  <c r="AF26" i="12" s="1"/>
  <c r="V27" i="12"/>
  <c r="AA27" i="12" s="1"/>
  <c r="Q27" i="12"/>
  <c r="AF27" i="12" s="1"/>
  <c r="V22" i="12"/>
  <c r="AA22" i="12" s="1"/>
  <c r="Q22" i="12"/>
  <c r="AF22" i="12" s="1"/>
  <c r="V51" i="12"/>
  <c r="Q51" i="12"/>
  <c r="AF51" i="12" s="1"/>
  <c r="V48" i="12"/>
  <c r="AA48" i="12" s="1"/>
  <c r="Q48" i="12"/>
  <c r="AF48" i="12" s="1"/>
  <c r="V15" i="12"/>
  <c r="AA15" i="12" s="1"/>
  <c r="Q15" i="12"/>
  <c r="AF15" i="12" s="1"/>
  <c r="V17" i="12"/>
  <c r="AA17" i="12" s="1"/>
  <c r="Q17" i="12"/>
  <c r="AF17" i="12" s="1"/>
  <c r="V41" i="12"/>
  <c r="AA41" i="12" s="1"/>
  <c r="Q41" i="12"/>
  <c r="AF41" i="12" s="1"/>
  <c r="V47" i="12"/>
  <c r="AA47" i="12" s="1"/>
  <c r="Q47" i="12"/>
  <c r="AF47" i="12" s="1"/>
  <c r="V30" i="12"/>
  <c r="AA30" i="12" s="1"/>
  <c r="Q30" i="12"/>
  <c r="AF30" i="12" s="1"/>
  <c r="V25" i="12"/>
  <c r="AA25" i="12" s="1"/>
  <c r="Q25" i="12"/>
  <c r="AF25" i="12" s="1"/>
  <c r="V35" i="12"/>
  <c r="AA35" i="12" s="1"/>
  <c r="Q35" i="12"/>
  <c r="AF35" i="12" s="1"/>
  <c r="V16" i="12"/>
  <c r="AA16" i="12" s="1"/>
  <c r="Q16" i="12"/>
  <c r="AF16" i="12" s="1"/>
  <c r="U39" i="12"/>
  <c r="Z39" i="12" s="1"/>
  <c r="P39" i="12"/>
  <c r="AE39" i="12" s="1"/>
  <c r="U37" i="12"/>
  <c r="Z37" i="12" s="1"/>
  <c r="P37" i="12"/>
  <c r="AE37" i="12" s="1"/>
  <c r="U33" i="12"/>
  <c r="Z33" i="12" s="1"/>
  <c r="P33" i="12"/>
  <c r="AE33" i="12" s="1"/>
  <c r="U26" i="12"/>
  <c r="Z26" i="12" s="1"/>
  <c r="P26" i="12"/>
  <c r="AE26" i="12" s="1"/>
  <c r="U25" i="12"/>
  <c r="Z25" i="12" s="1"/>
  <c r="P25" i="12"/>
  <c r="AE25" i="12" s="1"/>
  <c r="U45" i="12"/>
  <c r="Z45" i="12" s="1"/>
  <c r="P45" i="12"/>
  <c r="AE45" i="12" s="1"/>
  <c r="U47" i="12"/>
  <c r="Z47" i="12" s="1"/>
  <c r="P47" i="12"/>
  <c r="AE47" i="12" s="1"/>
  <c r="U24" i="12"/>
  <c r="Z24" i="12" s="1"/>
  <c r="P24" i="12"/>
  <c r="AE24" i="12" s="1"/>
  <c r="U17" i="12"/>
  <c r="Z17" i="12" s="1"/>
  <c r="P17" i="12"/>
  <c r="AE17" i="12" s="1"/>
  <c r="U46" i="12"/>
  <c r="Z46" i="12" s="1"/>
  <c r="P46" i="12"/>
  <c r="AE46" i="12" s="1"/>
  <c r="U42" i="12"/>
  <c r="Z42" i="12" s="1"/>
  <c r="P42" i="12"/>
  <c r="AE42" i="12" s="1"/>
  <c r="U38" i="12"/>
  <c r="Z38" i="12" s="1"/>
  <c r="P38" i="12"/>
  <c r="AE38" i="12" s="1"/>
  <c r="U18" i="12"/>
  <c r="Z18" i="12" s="1"/>
  <c r="P18" i="12"/>
  <c r="AE18" i="12" s="1"/>
  <c r="U36" i="12"/>
  <c r="Z36" i="12" s="1"/>
  <c r="P36" i="12"/>
  <c r="AE36" i="12" s="1"/>
  <c r="U34" i="12"/>
  <c r="Z34" i="12" s="1"/>
  <c r="P34" i="12"/>
  <c r="AE34" i="12" s="1"/>
  <c r="U30" i="12"/>
  <c r="Z30" i="12" s="1"/>
  <c r="P30" i="12"/>
  <c r="AE30" i="12" s="1"/>
  <c r="U23" i="12"/>
  <c r="Z23" i="12" s="1"/>
  <c r="P23" i="12"/>
  <c r="AE23" i="12" s="1"/>
  <c r="U44" i="12"/>
  <c r="Z44" i="12" s="1"/>
  <c r="P44" i="12"/>
  <c r="AE44" i="12" s="1"/>
  <c r="U21" i="12"/>
  <c r="Z21" i="12" s="1"/>
  <c r="P21" i="12"/>
  <c r="AE21" i="12" s="1"/>
  <c r="U40" i="12"/>
  <c r="Z40" i="12" s="1"/>
  <c r="P40" i="12"/>
  <c r="AE40" i="12" s="1"/>
  <c r="U48" i="12"/>
  <c r="Z48" i="12" s="1"/>
  <c r="P48" i="12"/>
  <c r="AE48" i="12" s="1"/>
  <c r="U31" i="12"/>
  <c r="Z31" i="12" s="1"/>
  <c r="P31" i="12"/>
  <c r="AE31" i="12" s="1"/>
  <c r="U20" i="12"/>
  <c r="Z20" i="12" s="1"/>
  <c r="P20" i="12"/>
  <c r="AE20" i="12" s="1"/>
  <c r="U50" i="12"/>
  <c r="Z50" i="12" s="1"/>
  <c r="P50" i="12"/>
  <c r="AE50" i="12" s="1"/>
  <c r="U28" i="12"/>
  <c r="Z28" i="12" s="1"/>
  <c r="P28" i="12"/>
  <c r="AE28" i="12" s="1"/>
  <c r="U29" i="12"/>
  <c r="Z29" i="12" s="1"/>
  <c r="P29" i="12"/>
  <c r="AE29" i="12" s="1"/>
  <c r="U22" i="12"/>
  <c r="Z22" i="12" s="1"/>
  <c r="P22" i="12"/>
  <c r="AE22" i="12" s="1"/>
  <c r="U41" i="12"/>
  <c r="Z41" i="12" s="1"/>
  <c r="P41" i="12"/>
  <c r="AE41" i="12" s="1"/>
  <c r="T49" i="12"/>
  <c r="Y49" i="12" s="1"/>
  <c r="O49" i="12"/>
  <c r="AD49" i="12" s="1"/>
  <c r="T24" i="12"/>
  <c r="Y24" i="12" s="1"/>
  <c r="O24" i="12"/>
  <c r="AD24" i="12" s="1"/>
  <c r="T15" i="12"/>
  <c r="O15" i="12"/>
  <c r="AD15" i="12" s="1"/>
  <c r="T32" i="12"/>
  <c r="Y32" i="12" s="1"/>
  <c r="O32" i="12"/>
  <c r="AD32" i="12" s="1"/>
  <c r="T48" i="12"/>
  <c r="Y48" i="12" s="1"/>
  <c r="O48" i="12"/>
  <c r="AD48" i="12" s="1"/>
  <c r="T41" i="12"/>
  <c r="Y41" i="12" s="1"/>
  <c r="O41" i="12"/>
  <c r="AD41" i="12" s="1"/>
  <c r="T38" i="12"/>
  <c r="Y38" i="12" s="1"/>
  <c r="O38" i="12"/>
  <c r="AD38" i="12" s="1"/>
  <c r="T39" i="12"/>
  <c r="Y39" i="12" s="1"/>
  <c r="O39" i="12"/>
  <c r="AD39" i="12" s="1"/>
  <c r="T30" i="12"/>
  <c r="Y30" i="12" s="1"/>
  <c r="O30" i="12"/>
  <c r="AD30" i="12" s="1"/>
  <c r="T37" i="12"/>
  <c r="Y37" i="12" s="1"/>
  <c r="O37" i="12"/>
  <c r="AD37" i="12" s="1"/>
  <c r="T21" i="12"/>
  <c r="Y21" i="12" s="1"/>
  <c r="O21" i="12"/>
  <c r="AD21" i="12" s="1"/>
  <c r="T23" i="12"/>
  <c r="Y23" i="12" s="1"/>
  <c r="O23" i="12"/>
  <c r="AD23" i="12" s="1"/>
  <c r="T47" i="12"/>
  <c r="Y47" i="12" s="1"/>
  <c r="O47" i="12"/>
  <c r="AD47" i="12" s="1"/>
  <c r="T45" i="12"/>
  <c r="Y45" i="12" s="1"/>
  <c r="O45" i="12"/>
  <c r="AD45" i="12" s="1"/>
  <c r="T25" i="12"/>
  <c r="Y25" i="12" s="1"/>
  <c r="O25" i="12"/>
  <c r="AD25" i="12" s="1"/>
  <c r="T17" i="12"/>
  <c r="Y17" i="12" s="1"/>
  <c r="O17" i="12"/>
  <c r="AD17" i="12" s="1"/>
  <c r="T31" i="12"/>
  <c r="Y31" i="12" s="1"/>
  <c r="O31" i="12"/>
  <c r="AD31" i="12" s="1"/>
  <c r="T40" i="12"/>
  <c r="Y40" i="12" s="1"/>
  <c r="O40" i="12"/>
  <c r="AD40" i="12" s="1"/>
  <c r="T29" i="12"/>
  <c r="Y29" i="12" s="1"/>
  <c r="O29" i="12"/>
  <c r="AD29" i="12" s="1"/>
  <c r="T33" i="12"/>
  <c r="Y33" i="12" s="1"/>
  <c r="O33" i="12"/>
  <c r="AD33" i="12" s="1"/>
  <c r="T46" i="12"/>
  <c r="Y46" i="12" s="1"/>
  <c r="O46" i="12"/>
  <c r="AD46" i="12" s="1"/>
  <c r="T22" i="12"/>
  <c r="Y22" i="12" s="1"/>
  <c r="O22" i="12"/>
  <c r="AD22" i="12" s="1"/>
  <c r="S31" i="12"/>
  <c r="X31" i="12" s="1"/>
  <c r="N31" i="12"/>
  <c r="AC31" i="12" s="1"/>
  <c r="S39" i="12"/>
  <c r="X39" i="12" s="1"/>
  <c r="N39" i="12"/>
  <c r="AC39" i="12" s="1"/>
  <c r="S41" i="12"/>
  <c r="X41" i="12" s="1"/>
  <c r="N41" i="12"/>
  <c r="AC41" i="12" s="1"/>
  <c r="S36" i="12"/>
  <c r="X36" i="12" s="1"/>
  <c r="N36" i="12"/>
  <c r="AC36" i="12" s="1"/>
  <c r="S38" i="12"/>
  <c r="X38" i="12" s="1"/>
  <c r="N38" i="12"/>
  <c r="AC38" i="12" s="1"/>
  <c r="S17" i="12"/>
  <c r="X17" i="12" s="1"/>
  <c r="N17" i="12"/>
  <c r="AC17" i="12" s="1"/>
  <c r="S49" i="12"/>
  <c r="X49" i="12" s="1"/>
  <c r="N49" i="12"/>
  <c r="AC49" i="12" s="1"/>
  <c r="S47" i="12"/>
  <c r="X47" i="12" s="1"/>
  <c r="N47" i="12"/>
  <c r="AC47" i="12" s="1"/>
  <c r="S15" i="12"/>
  <c r="X15" i="12" s="1"/>
  <c r="S34" i="12"/>
  <c r="X34" i="12" s="1"/>
  <c r="N34" i="12"/>
  <c r="AC34" i="12" s="1"/>
  <c r="S25" i="12"/>
  <c r="X25" i="12" s="1"/>
  <c r="N25" i="12"/>
  <c r="AC25" i="12" s="1"/>
  <c r="S26" i="12"/>
  <c r="X26" i="12" s="1"/>
  <c r="N26" i="12"/>
  <c r="AC26" i="12" s="1"/>
  <c r="S33" i="12"/>
  <c r="X33" i="12" s="1"/>
  <c r="N33" i="12"/>
  <c r="AC33" i="12" s="1"/>
  <c r="S21" i="12"/>
  <c r="X21" i="12" s="1"/>
  <c r="N21" i="12"/>
  <c r="AC21" i="12" s="1"/>
  <c r="S42" i="12"/>
  <c r="X42" i="12" s="1"/>
  <c r="N42" i="12"/>
  <c r="AC42" i="12" s="1"/>
  <c r="S18" i="12"/>
  <c r="X18" i="12" s="1"/>
  <c r="N18" i="12"/>
  <c r="AC18" i="12" s="1"/>
  <c r="S46" i="12"/>
  <c r="X46" i="12" s="1"/>
  <c r="N46" i="12"/>
  <c r="AC46" i="12" s="1"/>
  <c r="U15" i="12"/>
  <c r="D38" i="11"/>
  <c r="D3" i="11"/>
  <c r="D4" i="11" s="1"/>
  <c r="C38" i="8"/>
  <c r="C39" i="8" s="1"/>
  <c r="H42" i="8"/>
  <c r="H41" i="8"/>
  <c r="H40" i="8"/>
  <c r="H50" i="12" l="1"/>
  <c r="H51" i="12" s="1"/>
  <c r="V52" i="12"/>
  <c r="AM17" i="12" s="1"/>
  <c r="AA52" i="12"/>
  <c r="AM18" i="12" s="1"/>
  <c r="AF52" i="12"/>
  <c r="AF54" i="12" s="1"/>
  <c r="AM19" i="12" s="1"/>
  <c r="AE52" i="12"/>
  <c r="AE54" i="12" s="1"/>
  <c r="AL19" i="12" s="1"/>
  <c r="U52" i="12"/>
  <c r="AL17" i="12" s="1"/>
  <c r="Z15" i="12"/>
  <c r="Z52" i="12" s="1"/>
  <c r="AL18" i="12" s="1"/>
  <c r="T52" i="12"/>
  <c r="AK17" i="12" s="1"/>
  <c r="Y15" i="12"/>
  <c r="Y52" i="12" s="1"/>
  <c r="AK18" i="12" s="1"/>
  <c r="AD52" i="12"/>
  <c r="AD54" i="12" s="1"/>
  <c r="AK19" i="12" s="1"/>
  <c r="AJ17" i="12"/>
  <c r="AJ18" i="12"/>
  <c r="AC54" i="12"/>
  <c r="AJ19" i="12" s="1"/>
  <c r="D5" i="11"/>
  <c r="E4" i="11"/>
  <c r="E3" i="11"/>
  <c r="C40" i="8"/>
  <c r="G39" i="9"/>
  <c r="G40" i="9"/>
  <c r="G41" i="9"/>
  <c r="G42" i="9"/>
  <c r="G43" i="9"/>
  <c r="F15" i="9"/>
  <c r="F16" i="9"/>
  <c r="F33" i="9"/>
  <c r="E15" i="9"/>
  <c r="E38" i="9"/>
  <c r="D16" i="9"/>
  <c r="AC21" i="8"/>
  <c r="AE23" i="8"/>
  <c r="AC31" i="8"/>
  <c r="AG37" i="8"/>
  <c r="AE40" i="8"/>
  <c r="W13" i="8"/>
  <c r="Z19" i="8"/>
  <c r="AA21" i="8"/>
  <c r="Y32" i="8"/>
  <c r="W39" i="8"/>
  <c r="S10" i="8"/>
  <c r="S16" i="8"/>
  <c r="S18" i="8"/>
  <c r="S26" i="8"/>
  <c r="U29" i="8"/>
  <c r="S34" i="8"/>
  <c r="Q31" i="8"/>
  <c r="O11" i="8"/>
  <c r="O13" i="8"/>
  <c r="U13" i="8" s="1"/>
  <c r="O14" i="8"/>
  <c r="U14" i="8" s="1"/>
  <c r="O16" i="8"/>
  <c r="O19" i="8"/>
  <c r="O21" i="8"/>
  <c r="AG21" i="8" s="1"/>
  <c r="O22" i="8"/>
  <c r="U22" i="8" s="1"/>
  <c r="O24" i="8"/>
  <c r="O27" i="8"/>
  <c r="O29" i="8"/>
  <c r="O30" i="8"/>
  <c r="O32" i="8"/>
  <c r="O35" i="8"/>
  <c r="O37" i="8"/>
  <c r="O38" i="8"/>
  <c r="O40" i="8"/>
  <c r="U40" i="8" s="1"/>
  <c r="O43" i="8"/>
  <c r="N11" i="8"/>
  <c r="N16" i="8"/>
  <c r="N19" i="8"/>
  <c r="N24" i="8"/>
  <c r="N27" i="8"/>
  <c r="N32" i="8"/>
  <c r="N35" i="8"/>
  <c r="AF35" i="8" s="1"/>
  <c r="N38" i="8"/>
  <c r="Z38" i="8" s="1"/>
  <c r="N39" i="8"/>
  <c r="Z39" i="8" s="1"/>
  <c r="N40" i="8"/>
  <c r="T40" i="8" s="1"/>
  <c r="N41" i="8"/>
  <c r="Z41" i="8" s="1"/>
  <c r="N42" i="8"/>
  <c r="N43" i="8"/>
  <c r="T43" i="8" s="1"/>
  <c r="M10" i="8"/>
  <c r="AE10" i="8" s="1"/>
  <c r="M13" i="8"/>
  <c r="M15" i="8"/>
  <c r="Y15" i="8" s="1"/>
  <c r="M16" i="8"/>
  <c r="M18" i="8"/>
  <c r="M21" i="8"/>
  <c r="M23" i="8"/>
  <c r="M24" i="8"/>
  <c r="M26" i="8"/>
  <c r="M29" i="8"/>
  <c r="M31" i="8"/>
  <c r="M32" i="8"/>
  <c r="M34" i="8"/>
  <c r="M37" i="8"/>
  <c r="M39" i="8"/>
  <c r="M40" i="8"/>
  <c r="M42" i="8"/>
  <c r="Y42" i="8" s="1"/>
  <c r="L10" i="8"/>
  <c r="L21" i="8"/>
  <c r="L29" i="8"/>
  <c r="R29" i="8" s="1"/>
  <c r="O8" i="8"/>
  <c r="N8" i="8"/>
  <c r="L8" i="8"/>
  <c r="X8" i="8" s="1"/>
  <c r="K8" i="8"/>
  <c r="K13" i="8"/>
  <c r="K20" i="8"/>
  <c r="K22" i="8"/>
  <c r="K28" i="8"/>
  <c r="K29" i="8"/>
  <c r="K31" i="8"/>
  <c r="W31" i="8" s="1"/>
  <c r="K36" i="8"/>
  <c r="K37" i="8"/>
  <c r="K39" i="8"/>
  <c r="AC39" i="8" s="1"/>
  <c r="I9" i="8"/>
  <c r="I10" i="8"/>
  <c r="I11" i="8"/>
  <c r="H12" i="9" s="1"/>
  <c r="I12" i="8"/>
  <c r="I13" i="8"/>
  <c r="H14" i="9" s="1"/>
  <c r="I14" i="8"/>
  <c r="H15" i="9" s="1"/>
  <c r="I15" i="8"/>
  <c r="I16" i="8"/>
  <c r="H17" i="9" s="1"/>
  <c r="I17" i="8"/>
  <c r="I18" i="8"/>
  <c r="I19" i="8"/>
  <c r="H20" i="9" s="1"/>
  <c r="I20" i="8"/>
  <c r="I21" i="8"/>
  <c r="H22" i="9" s="1"/>
  <c r="I22" i="8"/>
  <c r="H23" i="9" s="1"/>
  <c r="I23" i="8"/>
  <c r="I24" i="8"/>
  <c r="H25" i="9" s="1"/>
  <c r="I25" i="8"/>
  <c r="I26" i="8"/>
  <c r="I27" i="8"/>
  <c r="H28" i="9" s="1"/>
  <c r="I28" i="8"/>
  <c r="I29" i="8"/>
  <c r="H30" i="9" s="1"/>
  <c r="I30" i="8"/>
  <c r="H31" i="9" s="1"/>
  <c r="I31" i="8"/>
  <c r="I32" i="8"/>
  <c r="H33" i="9" s="1"/>
  <c r="I33" i="8"/>
  <c r="O33" i="8" s="1"/>
  <c r="U33" i="8" s="1"/>
  <c r="I34" i="8"/>
  <c r="I35" i="8"/>
  <c r="H36" i="9" s="1"/>
  <c r="I36" i="8"/>
  <c r="I37" i="8"/>
  <c r="H38" i="9" s="1"/>
  <c r="I38" i="8"/>
  <c r="H39" i="9" s="1"/>
  <c r="I39" i="8"/>
  <c r="I40" i="8"/>
  <c r="H41" i="9" s="1"/>
  <c r="I41" i="8"/>
  <c r="I42" i="8"/>
  <c r="I43" i="8"/>
  <c r="H44" i="9" s="1"/>
  <c r="I8" i="8"/>
  <c r="H9" i="9" s="1"/>
  <c r="H8" i="8"/>
  <c r="G9" i="9" s="1"/>
  <c r="H9" i="8"/>
  <c r="G10" i="9" s="1"/>
  <c r="H10" i="8"/>
  <c r="G11" i="9" s="1"/>
  <c r="H11" i="8"/>
  <c r="G12" i="9" s="1"/>
  <c r="H12" i="8"/>
  <c r="H13" i="8"/>
  <c r="H14" i="8"/>
  <c r="G15" i="9" s="1"/>
  <c r="H15" i="8"/>
  <c r="H16" i="8"/>
  <c r="G17" i="9" s="1"/>
  <c r="H17" i="8"/>
  <c r="G18" i="9" s="1"/>
  <c r="H18" i="8"/>
  <c r="G19" i="9" s="1"/>
  <c r="H19" i="8"/>
  <c r="G20" i="9" s="1"/>
  <c r="H20" i="8"/>
  <c r="N20" i="8" s="1"/>
  <c r="H21" i="8"/>
  <c r="H22" i="8"/>
  <c r="G23" i="9" s="1"/>
  <c r="H23" i="8"/>
  <c r="H24" i="8"/>
  <c r="G25" i="9" s="1"/>
  <c r="H25" i="8"/>
  <c r="G26" i="9" s="1"/>
  <c r="H26" i="8"/>
  <c r="G27" i="9" s="1"/>
  <c r="H27" i="8"/>
  <c r="G28" i="9" s="1"/>
  <c r="H28" i="8"/>
  <c r="H29" i="8"/>
  <c r="H30" i="8"/>
  <c r="G31" i="9" s="1"/>
  <c r="H31" i="8"/>
  <c r="H32" i="8"/>
  <c r="G33" i="9" s="1"/>
  <c r="H33" i="8"/>
  <c r="G34" i="9" s="1"/>
  <c r="H34" i="8"/>
  <c r="G35" i="9" s="1"/>
  <c r="H35" i="8"/>
  <c r="G36" i="9" s="1"/>
  <c r="H36" i="8"/>
  <c r="H37" i="8"/>
  <c r="H43" i="8"/>
  <c r="G44" i="9" s="1"/>
  <c r="H7" i="8"/>
  <c r="G8" i="9" s="1"/>
  <c r="G7" i="8"/>
  <c r="F8" i="9" s="1"/>
  <c r="G8" i="8"/>
  <c r="M8" i="8" s="1"/>
  <c r="G9" i="8"/>
  <c r="G10" i="8"/>
  <c r="F11" i="9" s="1"/>
  <c r="G11" i="8"/>
  <c r="G12" i="8"/>
  <c r="G13" i="8"/>
  <c r="F14" i="9" s="1"/>
  <c r="G14" i="8"/>
  <c r="M14" i="8" s="1"/>
  <c r="G15" i="8"/>
  <c r="G16" i="8"/>
  <c r="F17" i="9" s="1"/>
  <c r="G17" i="8"/>
  <c r="G18" i="8"/>
  <c r="F19" i="9" s="1"/>
  <c r="G19" i="8"/>
  <c r="G20" i="8"/>
  <c r="G21" i="8"/>
  <c r="F22" i="9" s="1"/>
  <c r="G22" i="8"/>
  <c r="G23" i="8"/>
  <c r="F24" i="9" s="1"/>
  <c r="G24" i="8"/>
  <c r="F25" i="9" s="1"/>
  <c r="G25" i="8"/>
  <c r="G26" i="8"/>
  <c r="F27" i="9" s="1"/>
  <c r="G27" i="8"/>
  <c r="G28" i="8"/>
  <c r="G29" i="8"/>
  <c r="F30" i="9" s="1"/>
  <c r="G30" i="8"/>
  <c r="G31" i="8"/>
  <c r="F32" i="9" s="1"/>
  <c r="G32" i="8"/>
  <c r="G33" i="8"/>
  <c r="G34" i="8"/>
  <c r="F35" i="9" s="1"/>
  <c r="G35" i="8"/>
  <c r="G36" i="8"/>
  <c r="G37" i="8"/>
  <c r="F38" i="9" s="1"/>
  <c r="G38" i="8"/>
  <c r="G39" i="8"/>
  <c r="F40" i="9" s="1"/>
  <c r="G40" i="8"/>
  <c r="F41" i="9" s="1"/>
  <c r="G41" i="8"/>
  <c r="G42" i="8"/>
  <c r="F43" i="9" s="1"/>
  <c r="G43" i="8"/>
  <c r="G6" i="8"/>
  <c r="F7" i="9" s="1"/>
  <c r="F6" i="8"/>
  <c r="E7" i="9" s="1"/>
  <c r="F7" i="8"/>
  <c r="E8" i="9" s="1"/>
  <c r="F8" i="8"/>
  <c r="E9" i="9" s="1"/>
  <c r="F9" i="8"/>
  <c r="E10" i="9" s="1"/>
  <c r="F10" i="8"/>
  <c r="E11" i="9" s="1"/>
  <c r="F11" i="8"/>
  <c r="E12" i="9" s="1"/>
  <c r="F12" i="8"/>
  <c r="E13" i="9" s="1"/>
  <c r="F13" i="8"/>
  <c r="E14" i="9" s="1"/>
  <c r="F14" i="8"/>
  <c r="L14" i="8" s="1"/>
  <c r="F15" i="8"/>
  <c r="F16" i="8"/>
  <c r="E17" i="9" s="1"/>
  <c r="F17" i="8"/>
  <c r="E18" i="9" s="1"/>
  <c r="F18" i="8"/>
  <c r="E19" i="9" s="1"/>
  <c r="F19" i="8"/>
  <c r="E20" i="9" s="1"/>
  <c r="F20" i="8"/>
  <c r="E21" i="9" s="1"/>
  <c r="F21" i="8"/>
  <c r="E22" i="9" s="1"/>
  <c r="F22" i="8"/>
  <c r="L22" i="8" s="1"/>
  <c r="F23" i="8"/>
  <c r="F24" i="8"/>
  <c r="E25" i="9" s="1"/>
  <c r="F25" i="8"/>
  <c r="E26" i="9" s="1"/>
  <c r="F26" i="8"/>
  <c r="E27" i="9" s="1"/>
  <c r="F27" i="8"/>
  <c r="E28" i="9" s="1"/>
  <c r="F28" i="8"/>
  <c r="E29" i="9" s="1"/>
  <c r="F29" i="8"/>
  <c r="E30" i="9" s="1"/>
  <c r="F30" i="8"/>
  <c r="L30" i="8" s="1"/>
  <c r="F31" i="8"/>
  <c r="F32" i="8"/>
  <c r="E33" i="9" s="1"/>
  <c r="F33" i="8"/>
  <c r="E34" i="9" s="1"/>
  <c r="F34" i="8"/>
  <c r="E35" i="9" s="1"/>
  <c r="F35" i="8"/>
  <c r="E36" i="9" s="1"/>
  <c r="F36" i="8"/>
  <c r="E37" i="9" s="1"/>
  <c r="F37" i="8"/>
  <c r="L37" i="8" s="1"/>
  <c r="F38" i="8"/>
  <c r="L38" i="8" s="1"/>
  <c r="F39" i="8"/>
  <c r="F40" i="8"/>
  <c r="E41" i="9" s="1"/>
  <c r="F41" i="8"/>
  <c r="E42" i="9" s="1"/>
  <c r="F42" i="8"/>
  <c r="E43" i="9" s="1"/>
  <c r="F43" i="8"/>
  <c r="F5" i="8"/>
  <c r="E6" i="9" s="1"/>
  <c r="E43" i="8"/>
  <c r="E5" i="8"/>
  <c r="D6" i="9" s="1"/>
  <c r="E6" i="8"/>
  <c r="D7" i="9" s="1"/>
  <c r="E7" i="8"/>
  <c r="D8" i="9" s="1"/>
  <c r="E8" i="8"/>
  <c r="D9" i="9" s="1"/>
  <c r="E9" i="8"/>
  <c r="E10" i="8"/>
  <c r="D11" i="9" s="1"/>
  <c r="E11" i="8"/>
  <c r="D12" i="9" s="1"/>
  <c r="E12" i="8"/>
  <c r="E13" i="8"/>
  <c r="D14" i="9" s="1"/>
  <c r="E14" i="8"/>
  <c r="E15" i="8"/>
  <c r="K15" i="8" s="1"/>
  <c r="E16" i="8"/>
  <c r="D17" i="9" s="1"/>
  <c r="E17" i="8"/>
  <c r="D18" i="9" s="1"/>
  <c r="E18" i="8"/>
  <c r="E19" i="8"/>
  <c r="D20" i="9" s="1"/>
  <c r="E20" i="8"/>
  <c r="D21" i="9" s="1"/>
  <c r="E21" i="8"/>
  <c r="K21" i="8" s="1"/>
  <c r="E22" i="8"/>
  <c r="D23" i="9" s="1"/>
  <c r="E23" i="8"/>
  <c r="D24" i="9" s="1"/>
  <c r="E24" i="8"/>
  <c r="D25" i="9" s="1"/>
  <c r="E25" i="8"/>
  <c r="E26" i="8"/>
  <c r="D27" i="9" s="1"/>
  <c r="E27" i="8"/>
  <c r="E28" i="8"/>
  <c r="D29" i="9" s="1"/>
  <c r="E29" i="8"/>
  <c r="D30" i="9" s="1"/>
  <c r="E30" i="8"/>
  <c r="E31" i="8"/>
  <c r="D32" i="9" s="1"/>
  <c r="E32" i="8"/>
  <c r="D33" i="9" s="1"/>
  <c r="E33" i="8"/>
  <c r="E34" i="8"/>
  <c r="D35" i="9" s="1"/>
  <c r="E35" i="8"/>
  <c r="E36" i="8"/>
  <c r="D37" i="9" s="1"/>
  <c r="E37" i="8"/>
  <c r="D38" i="9" s="1"/>
  <c r="E38" i="8"/>
  <c r="K38" i="8" s="1"/>
  <c r="E39" i="8"/>
  <c r="D40" i="9" s="1"/>
  <c r="E40" i="8"/>
  <c r="D41" i="9" s="1"/>
  <c r="E41" i="8"/>
  <c r="E42" i="8"/>
  <c r="D43" i="9" s="1"/>
  <c r="E4" i="8"/>
  <c r="D5" i="9" s="1"/>
  <c r="X37" i="8" l="1"/>
  <c r="R37" i="8"/>
  <c r="AD37" i="8"/>
  <c r="W8" i="8"/>
  <c r="Q8" i="8"/>
  <c r="AC8" i="8"/>
  <c r="AF16" i="8"/>
  <c r="Z16" i="8"/>
  <c r="T16" i="8"/>
  <c r="F26" i="9"/>
  <c r="M25" i="8"/>
  <c r="O39" i="8"/>
  <c r="H40" i="9"/>
  <c r="O23" i="8"/>
  <c r="H24" i="9"/>
  <c r="AE8" i="8"/>
  <c r="Y8" i="8"/>
  <c r="Z8" i="8"/>
  <c r="AF8" i="8"/>
  <c r="T8" i="8"/>
  <c r="L26" i="8"/>
  <c r="S40" i="8"/>
  <c r="Y40" i="8"/>
  <c r="Y24" i="8"/>
  <c r="AE24" i="8"/>
  <c r="T32" i="8"/>
  <c r="AF32" i="8"/>
  <c r="Z32" i="8"/>
  <c r="N10" i="8"/>
  <c r="AG29" i="8"/>
  <c r="AA29" i="8"/>
  <c r="AC15" i="8"/>
  <c r="W15" i="8"/>
  <c r="AC36" i="8"/>
  <c r="W36" i="8"/>
  <c r="Q36" i="8"/>
  <c r="K19" i="8"/>
  <c r="U8" i="8"/>
  <c r="AG8" i="8"/>
  <c r="R21" i="8"/>
  <c r="X21" i="8"/>
  <c r="AD21" i="8"/>
  <c r="AE39" i="8"/>
  <c r="Y39" i="8"/>
  <c r="S39" i="8"/>
  <c r="S23" i="8"/>
  <c r="Y23" i="8"/>
  <c r="AF42" i="8"/>
  <c r="T42" i="8"/>
  <c r="Z42" i="8"/>
  <c r="AF27" i="8"/>
  <c r="Z27" i="8"/>
  <c r="T27" i="8"/>
  <c r="AG43" i="8"/>
  <c r="AA43" i="8"/>
  <c r="U43" i="8"/>
  <c r="U27" i="8"/>
  <c r="AG27" i="8"/>
  <c r="AA27" i="8"/>
  <c r="AA11" i="8"/>
  <c r="U11" i="8"/>
  <c r="AG11" i="8"/>
  <c r="Q15" i="8"/>
  <c r="K14" i="8"/>
  <c r="D15" i="9"/>
  <c r="E40" i="9"/>
  <c r="L39" i="8"/>
  <c r="L23" i="8"/>
  <c r="E24" i="9"/>
  <c r="M38" i="8"/>
  <c r="F39" i="9"/>
  <c r="F31" i="9"/>
  <c r="M30" i="8"/>
  <c r="F23" i="9"/>
  <c r="M22" i="8"/>
  <c r="AE14" i="8"/>
  <c r="S14" i="8"/>
  <c r="G32" i="9"/>
  <c r="N31" i="8"/>
  <c r="G24" i="9"/>
  <c r="N23" i="8"/>
  <c r="G16" i="9"/>
  <c r="N15" i="8"/>
  <c r="H37" i="9"/>
  <c r="O36" i="8"/>
  <c r="H29" i="9"/>
  <c r="O28" i="8"/>
  <c r="H21" i="9"/>
  <c r="O20" i="8"/>
  <c r="H13" i="9"/>
  <c r="O12" i="8"/>
  <c r="K34" i="8"/>
  <c r="K17" i="8"/>
  <c r="L42" i="8"/>
  <c r="L20" i="8"/>
  <c r="S37" i="8"/>
  <c r="Y37" i="8"/>
  <c r="AE37" i="8"/>
  <c r="S21" i="8"/>
  <c r="AE21" i="8"/>
  <c r="Y21" i="8"/>
  <c r="N26" i="8"/>
  <c r="S24" i="8"/>
  <c r="Q21" i="8"/>
  <c r="W21" i="8"/>
  <c r="X38" i="8"/>
  <c r="R38" i="8"/>
  <c r="AD38" i="8"/>
  <c r="AD30" i="8"/>
  <c r="X30" i="8"/>
  <c r="R30" i="8"/>
  <c r="AD22" i="8"/>
  <c r="X22" i="8"/>
  <c r="R22" i="8"/>
  <c r="AD14" i="8"/>
  <c r="X14" i="8"/>
  <c r="R14" i="8"/>
  <c r="Q13" i="8"/>
  <c r="AC13" i="8"/>
  <c r="L18" i="8"/>
  <c r="Z24" i="8"/>
  <c r="AF24" i="8"/>
  <c r="T24" i="8"/>
  <c r="AG38" i="8"/>
  <c r="AA38" i="8"/>
  <c r="U38" i="8"/>
  <c r="Q39" i="8"/>
  <c r="S8" i="8"/>
  <c r="D39" i="9"/>
  <c r="K26" i="8"/>
  <c r="S13" i="8"/>
  <c r="Y13" i="8"/>
  <c r="AE13" i="8"/>
  <c r="D42" i="9"/>
  <c r="K41" i="8"/>
  <c r="D10" i="9"/>
  <c r="K9" i="8"/>
  <c r="F34" i="9"/>
  <c r="M33" i="8"/>
  <c r="O31" i="8"/>
  <c r="H32" i="9"/>
  <c r="AC22" i="8"/>
  <c r="W22" i="8"/>
  <c r="Q22" i="8"/>
  <c r="Q37" i="8"/>
  <c r="AC37" i="8"/>
  <c r="W37" i="8"/>
  <c r="Z43" i="8"/>
  <c r="AF43" i="8"/>
  <c r="AC38" i="8"/>
  <c r="W38" i="8"/>
  <c r="Q38" i="8"/>
  <c r="K30" i="8"/>
  <c r="D31" i="9"/>
  <c r="L31" i="8"/>
  <c r="E32" i="9"/>
  <c r="L15" i="8"/>
  <c r="E16" i="9"/>
  <c r="D13" i="9"/>
  <c r="K12" i="8"/>
  <c r="D44" i="9"/>
  <c r="K43" i="8"/>
  <c r="F37" i="9"/>
  <c r="M36" i="8"/>
  <c r="F29" i="9"/>
  <c r="M28" i="8"/>
  <c r="F21" i="9"/>
  <c r="M20" i="8"/>
  <c r="F13" i="9"/>
  <c r="M12" i="8"/>
  <c r="N37" i="8"/>
  <c r="G38" i="9"/>
  <c r="N29" i="8"/>
  <c r="G30" i="9"/>
  <c r="N21" i="8"/>
  <c r="G22" i="9"/>
  <c r="N13" i="8"/>
  <c r="G14" i="9"/>
  <c r="H43" i="9"/>
  <c r="O42" i="8"/>
  <c r="H35" i="9"/>
  <c r="O34" i="8"/>
  <c r="H27" i="9"/>
  <c r="O26" i="8"/>
  <c r="H19" i="9"/>
  <c r="O18" i="8"/>
  <c r="H11" i="9"/>
  <c r="O10" i="8"/>
  <c r="W29" i="8"/>
  <c r="Q29" i="8"/>
  <c r="AC29" i="8"/>
  <c r="K11" i="8"/>
  <c r="L36" i="8"/>
  <c r="L13" i="8"/>
  <c r="AE32" i="8"/>
  <c r="S32" i="8"/>
  <c r="AE16" i="8"/>
  <c r="Y16" i="8"/>
  <c r="AF19" i="8"/>
  <c r="T19" i="8"/>
  <c r="AA37" i="8"/>
  <c r="U37" i="8"/>
  <c r="U21" i="8"/>
  <c r="AA8" i="8"/>
  <c r="Y14" i="8"/>
  <c r="D36" i="9"/>
  <c r="K35" i="8"/>
  <c r="F44" i="9"/>
  <c r="M43" i="8"/>
  <c r="F36" i="9"/>
  <c r="M35" i="8"/>
  <c r="F28" i="9"/>
  <c r="M27" i="8"/>
  <c r="F20" i="9"/>
  <c r="M19" i="8"/>
  <c r="F12" i="9"/>
  <c r="M11" i="8"/>
  <c r="N36" i="8"/>
  <c r="G37" i="9"/>
  <c r="N28" i="8"/>
  <c r="G29" i="9"/>
  <c r="Z20" i="8"/>
  <c r="T20" i="8"/>
  <c r="AF20" i="8"/>
  <c r="N12" i="8"/>
  <c r="G13" i="9"/>
  <c r="H42" i="9"/>
  <c r="O41" i="8"/>
  <c r="AA33" i="8"/>
  <c r="AG33" i="8"/>
  <c r="O25" i="8"/>
  <c r="H26" i="9"/>
  <c r="H18" i="9"/>
  <c r="O17" i="8"/>
  <c r="O9" i="8"/>
  <c r="H10" i="9"/>
  <c r="AC28" i="8"/>
  <c r="W28" i="8"/>
  <c r="Q28" i="8"/>
  <c r="K10" i="8"/>
  <c r="L34" i="8"/>
  <c r="L12" i="8"/>
  <c r="S31" i="8"/>
  <c r="Y31" i="8"/>
  <c r="AE31" i="8"/>
  <c r="S15" i="8"/>
  <c r="AE15" i="8"/>
  <c r="N18" i="8"/>
  <c r="AA35" i="8"/>
  <c r="U35" i="8"/>
  <c r="AG35" i="8"/>
  <c r="U19" i="8"/>
  <c r="AG19" i="8"/>
  <c r="AA19" i="8"/>
  <c r="D28" i="9"/>
  <c r="K27" i="8"/>
  <c r="S29" i="8"/>
  <c r="AE29" i="8"/>
  <c r="Y29" i="8"/>
  <c r="F42" i="9"/>
  <c r="M41" i="8"/>
  <c r="F10" i="9"/>
  <c r="M9" i="8"/>
  <c r="O15" i="8"/>
  <c r="H16" i="9"/>
  <c r="L28" i="8"/>
  <c r="N34" i="8"/>
  <c r="AF11" i="8"/>
  <c r="Z11" i="8"/>
  <c r="T11" i="8"/>
  <c r="AA30" i="8"/>
  <c r="U30" i="8"/>
  <c r="AG30" i="8"/>
  <c r="G21" i="9"/>
  <c r="E44" i="9"/>
  <c r="L43" i="8"/>
  <c r="K42" i="8"/>
  <c r="X10" i="8"/>
  <c r="R10" i="8"/>
  <c r="AD10" i="8"/>
  <c r="D26" i="9"/>
  <c r="K25" i="8"/>
  <c r="F18" i="9"/>
  <c r="M17" i="8"/>
  <c r="AC20" i="8"/>
  <c r="W20" i="8"/>
  <c r="Q20" i="8"/>
  <c r="AA13" i="8"/>
  <c r="AG13" i="8"/>
  <c r="H34" i="9"/>
  <c r="D19" i="9"/>
  <c r="K18" i="8"/>
  <c r="AD29" i="8"/>
  <c r="X29" i="8"/>
  <c r="Z35" i="8"/>
  <c r="T35" i="8"/>
  <c r="D34" i="9"/>
  <c r="K33" i="8"/>
  <c r="S42" i="8"/>
  <c r="AG40" i="8"/>
  <c r="D22" i="9"/>
  <c r="E39" i="9"/>
  <c r="L35" i="8"/>
  <c r="L27" i="8"/>
  <c r="L19" i="8"/>
  <c r="L11" i="8"/>
  <c r="N33" i="8"/>
  <c r="N25" i="8"/>
  <c r="N17" i="8"/>
  <c r="N9" i="8"/>
  <c r="R8" i="8"/>
  <c r="F9" i="9"/>
  <c r="AA14" i="8"/>
  <c r="Y10" i="8"/>
  <c r="AD8" i="8"/>
  <c r="AE42" i="8"/>
  <c r="AG22" i="8"/>
  <c r="E31" i="9"/>
  <c r="K16" i="8"/>
  <c r="L41" i="8"/>
  <c r="L33" i="8"/>
  <c r="L25" i="8"/>
  <c r="L17" i="8"/>
  <c r="L9" i="8"/>
  <c r="AA40" i="8"/>
  <c r="AG14" i="8"/>
  <c r="K40" i="8"/>
  <c r="K32" i="8"/>
  <c r="K24" i="8"/>
  <c r="K23" i="8"/>
  <c r="L40" i="8"/>
  <c r="L32" i="8"/>
  <c r="L24" i="8"/>
  <c r="L16" i="8"/>
  <c r="N30" i="8"/>
  <c r="N22" i="8"/>
  <c r="N14" i="8"/>
  <c r="AA22" i="8"/>
  <c r="AE34" i="8"/>
  <c r="Y34" i="8"/>
  <c r="AE18" i="8"/>
  <c r="Y18" i="8"/>
  <c r="AG32" i="8"/>
  <c r="AA32" i="8"/>
  <c r="AG24" i="8"/>
  <c r="AA24" i="8"/>
  <c r="U24" i="8"/>
  <c r="AG16" i="8"/>
  <c r="AA16" i="8"/>
  <c r="U16" i="8"/>
  <c r="U32" i="8"/>
  <c r="E23" i="9"/>
  <c r="AE26" i="8"/>
  <c r="Y26" i="8"/>
  <c r="T39" i="8"/>
  <c r="D6" i="11"/>
  <c r="E5" i="11"/>
  <c r="C41" i="8"/>
  <c r="C42" i="8" s="1"/>
  <c r="C43" i="8" s="1"/>
  <c r="AF41" i="8"/>
  <c r="T41" i="8"/>
  <c r="Z40" i="8"/>
  <c r="AF40" i="8"/>
  <c r="AF39" i="8"/>
  <c r="T38" i="8"/>
  <c r="AF38" i="8"/>
  <c r="Q11" i="8" l="1"/>
  <c r="AC11" i="8"/>
  <c r="AC45" i="8" s="1"/>
  <c r="L38" i="9" s="1"/>
  <c r="W11" i="8"/>
  <c r="AD33" i="8"/>
  <c r="X33" i="8"/>
  <c r="R33" i="8"/>
  <c r="AC32" i="8"/>
  <c r="W32" i="8"/>
  <c r="Q32" i="8"/>
  <c r="Z18" i="8"/>
  <c r="T18" i="8"/>
  <c r="AF18" i="8"/>
  <c r="AG26" i="8"/>
  <c r="AA26" i="8"/>
  <c r="U26" i="8"/>
  <c r="AE20" i="8"/>
  <c r="Y20" i="8"/>
  <c r="S20" i="8"/>
  <c r="AC12" i="8"/>
  <c r="Q12" i="8"/>
  <c r="W12" i="8"/>
  <c r="X18" i="8"/>
  <c r="R18" i="8"/>
  <c r="AD18" i="8"/>
  <c r="AC14" i="8"/>
  <c r="W14" i="8"/>
  <c r="Q14" i="8"/>
  <c r="T30" i="8"/>
  <c r="AF30" i="8"/>
  <c r="Z30" i="8"/>
  <c r="AC40" i="8"/>
  <c r="W40" i="8"/>
  <c r="Q40" i="8"/>
  <c r="AC16" i="8"/>
  <c r="W16" i="8"/>
  <c r="Q16" i="8"/>
  <c r="X35" i="8"/>
  <c r="R35" i="8"/>
  <c r="AD35" i="8"/>
  <c r="S9" i="8"/>
  <c r="S45" i="8" s="1"/>
  <c r="N37" i="9" s="1"/>
  <c r="AE9" i="8"/>
  <c r="AE45" i="8" s="1"/>
  <c r="N38" i="9" s="1"/>
  <c r="Y9" i="8"/>
  <c r="U25" i="8"/>
  <c r="AG25" i="8"/>
  <c r="AA25" i="8"/>
  <c r="S19" i="8"/>
  <c r="AE19" i="8"/>
  <c r="Y19" i="8"/>
  <c r="Q35" i="8"/>
  <c r="AC35" i="8"/>
  <c r="W35" i="8"/>
  <c r="AF21" i="8"/>
  <c r="Z21" i="8"/>
  <c r="T21" i="8"/>
  <c r="AC41" i="8"/>
  <c r="W41" i="8"/>
  <c r="Q41" i="8"/>
  <c r="X20" i="8"/>
  <c r="R20" i="8"/>
  <c r="AD20" i="8"/>
  <c r="AG28" i="8"/>
  <c r="U28" i="8"/>
  <c r="AA28" i="8"/>
  <c r="AF31" i="8"/>
  <c r="Z31" i="8"/>
  <c r="T31" i="8"/>
  <c r="X16" i="8"/>
  <c r="R16" i="8"/>
  <c r="AD16" i="8"/>
  <c r="AF9" i="8"/>
  <c r="AF45" i="8" s="1"/>
  <c r="O38" i="9" s="1"/>
  <c r="T9" i="8"/>
  <c r="T45" i="8" s="1"/>
  <c r="O37" i="9" s="1"/>
  <c r="Z9" i="8"/>
  <c r="Z45" i="8" s="1"/>
  <c r="Z47" i="8" s="1"/>
  <c r="O39" i="9" s="1"/>
  <c r="AG34" i="8"/>
  <c r="AA34" i="8"/>
  <c r="U34" i="8"/>
  <c r="AE28" i="8"/>
  <c r="Y28" i="8"/>
  <c r="S28" i="8"/>
  <c r="AF26" i="8"/>
  <c r="Z26" i="8"/>
  <c r="T26" i="8"/>
  <c r="AD42" i="8"/>
  <c r="X42" i="8"/>
  <c r="R42" i="8"/>
  <c r="AE38" i="8"/>
  <c r="Y38" i="8"/>
  <c r="S38" i="8"/>
  <c r="AA23" i="8"/>
  <c r="AG23" i="8"/>
  <c r="U23" i="8"/>
  <c r="Z22" i="8"/>
  <c r="T22" i="8"/>
  <c r="AF22" i="8"/>
  <c r="Q27" i="8"/>
  <c r="AC27" i="8"/>
  <c r="W27" i="8"/>
  <c r="AF29" i="8"/>
  <c r="Z29" i="8"/>
  <c r="T29" i="8"/>
  <c r="AD15" i="8"/>
  <c r="X15" i="8"/>
  <c r="R15" i="8"/>
  <c r="R26" i="8"/>
  <c r="AD26" i="8"/>
  <c r="X26" i="8"/>
  <c r="T28" i="8"/>
  <c r="Z28" i="8"/>
  <c r="AF28" i="8"/>
  <c r="T14" i="8"/>
  <c r="AF14" i="8"/>
  <c r="Z14" i="8"/>
  <c r="T12" i="8"/>
  <c r="AF12" i="8"/>
  <c r="Z12" i="8"/>
  <c r="AD27" i="8"/>
  <c r="X27" i="8"/>
  <c r="R27" i="8"/>
  <c r="W10" i="8"/>
  <c r="AC10" i="8"/>
  <c r="Q10" i="8"/>
  <c r="AC42" i="8"/>
  <c r="W42" i="8"/>
  <c r="Q42" i="8"/>
  <c r="S27" i="8"/>
  <c r="AE27" i="8"/>
  <c r="Y27" i="8"/>
  <c r="AC17" i="8"/>
  <c r="W17" i="8"/>
  <c r="Q17" i="8"/>
  <c r="Q45" i="8" s="1"/>
  <c r="L37" i="9" s="1"/>
  <c r="AG36" i="8"/>
  <c r="U36" i="8"/>
  <c r="AA36" i="8"/>
  <c r="AC19" i="8"/>
  <c r="Q19" i="8"/>
  <c r="W19" i="8"/>
  <c r="Z10" i="8"/>
  <c r="T10" i="8"/>
  <c r="AF10" i="8"/>
  <c r="AD32" i="8"/>
  <c r="X32" i="8"/>
  <c r="R32" i="8"/>
  <c r="AD9" i="8"/>
  <c r="X9" i="8"/>
  <c r="R9" i="8"/>
  <c r="R45" i="8" s="1"/>
  <c r="M37" i="9" s="1"/>
  <c r="AF25" i="8"/>
  <c r="T25" i="8"/>
  <c r="Z25" i="8"/>
  <c r="W18" i="8"/>
  <c r="AC18" i="8"/>
  <c r="Q18" i="8"/>
  <c r="S17" i="8"/>
  <c r="AE17" i="8"/>
  <c r="Y17" i="8"/>
  <c r="X43" i="8"/>
  <c r="R43" i="8"/>
  <c r="AD43" i="8"/>
  <c r="AG41" i="8"/>
  <c r="U41" i="8"/>
  <c r="AA41" i="8"/>
  <c r="AG10" i="8"/>
  <c r="U10" i="8"/>
  <c r="AA10" i="8"/>
  <c r="U42" i="8"/>
  <c r="AA42" i="8"/>
  <c r="AG42" i="8"/>
  <c r="AE36" i="8"/>
  <c r="Y36" i="8"/>
  <c r="S36" i="8"/>
  <c r="AG31" i="8"/>
  <c r="AA31" i="8"/>
  <c r="U31" i="8"/>
  <c r="AC34" i="8"/>
  <c r="W34" i="8"/>
  <c r="Q34" i="8"/>
  <c r="AD23" i="8"/>
  <c r="X23" i="8"/>
  <c r="R23" i="8"/>
  <c r="U39" i="8"/>
  <c r="AA39" i="8"/>
  <c r="AG39" i="8"/>
  <c r="R40" i="8"/>
  <c r="X40" i="8"/>
  <c r="AD40" i="8"/>
  <c r="AD17" i="8"/>
  <c r="AD45" i="8" s="1"/>
  <c r="M38" i="9" s="1"/>
  <c r="X17" i="8"/>
  <c r="R17" i="8"/>
  <c r="Z33" i="8"/>
  <c r="T33" i="8"/>
  <c r="AF33" i="8"/>
  <c r="AF34" i="8"/>
  <c r="T34" i="8"/>
  <c r="Z34" i="8"/>
  <c r="AA9" i="8"/>
  <c r="U9" i="8"/>
  <c r="U45" i="8" s="1"/>
  <c r="P37" i="9" s="1"/>
  <c r="AG9" i="8"/>
  <c r="AG45" i="8" s="1"/>
  <c r="P38" i="9" s="1"/>
  <c r="S35" i="8"/>
  <c r="Y35" i="8"/>
  <c r="AE35" i="8"/>
  <c r="AF37" i="8"/>
  <c r="Z37" i="8"/>
  <c r="T37" i="8"/>
  <c r="AD31" i="8"/>
  <c r="X31" i="8"/>
  <c r="R31" i="8"/>
  <c r="S33" i="8"/>
  <c r="Y33" i="8"/>
  <c r="AE33" i="8"/>
  <c r="AG12" i="8"/>
  <c r="U12" i="8"/>
  <c r="AA12" i="8"/>
  <c r="AA45" i="8" s="1"/>
  <c r="AA47" i="8" s="1"/>
  <c r="P39" i="9" s="1"/>
  <c r="AF15" i="8"/>
  <c r="Z15" i="8"/>
  <c r="T15" i="8"/>
  <c r="AE22" i="8"/>
  <c r="Y22" i="8"/>
  <c r="S22" i="8"/>
  <c r="AD39" i="8"/>
  <c r="X39" i="8"/>
  <c r="R39" i="8"/>
  <c r="S25" i="8"/>
  <c r="Y25" i="8"/>
  <c r="AE25" i="8"/>
  <c r="AD41" i="8"/>
  <c r="R41" i="8"/>
  <c r="X41" i="8"/>
  <c r="U15" i="8"/>
  <c r="AA15" i="8"/>
  <c r="AG15" i="8"/>
  <c r="AD24" i="8"/>
  <c r="R24" i="8"/>
  <c r="X24" i="8"/>
  <c r="AF17" i="8"/>
  <c r="T17" i="8"/>
  <c r="Z17" i="8"/>
  <c r="AE41" i="8"/>
  <c r="Y41" i="8"/>
  <c r="S41" i="8"/>
  <c r="W23" i="8"/>
  <c r="AC23" i="8"/>
  <c r="Q23" i="8"/>
  <c r="AD25" i="8"/>
  <c r="X25" i="8"/>
  <c r="R25" i="8"/>
  <c r="AD11" i="8"/>
  <c r="X11" i="8"/>
  <c r="R11" i="8"/>
  <c r="W33" i="8"/>
  <c r="AC33" i="8"/>
  <c r="Q33" i="8"/>
  <c r="W25" i="8"/>
  <c r="AC25" i="8"/>
  <c r="Q25" i="8"/>
  <c r="R28" i="8"/>
  <c r="AD28" i="8"/>
  <c r="X28" i="8"/>
  <c r="X12" i="8"/>
  <c r="R12" i="8"/>
  <c r="AD12" i="8"/>
  <c r="U17" i="8"/>
  <c r="AG17" i="8"/>
  <c r="AA17" i="8"/>
  <c r="AF36" i="8"/>
  <c r="Z36" i="8"/>
  <c r="T36" i="8"/>
  <c r="R13" i="8"/>
  <c r="X13" i="8"/>
  <c r="AD13" i="8"/>
  <c r="AG18" i="8"/>
  <c r="AA18" i="8"/>
  <c r="U18" i="8"/>
  <c r="AE12" i="8"/>
  <c r="S12" i="8"/>
  <c r="Y12" i="8"/>
  <c r="Q43" i="8"/>
  <c r="W43" i="8"/>
  <c r="AC43" i="8"/>
  <c r="Q26" i="8"/>
  <c r="AC26" i="8"/>
  <c r="W26" i="8"/>
  <c r="AC24" i="8"/>
  <c r="Q24" i="8"/>
  <c r="W24" i="8"/>
  <c r="AD19" i="8"/>
  <c r="X19" i="8"/>
  <c r="R19" i="8"/>
  <c r="AD34" i="8"/>
  <c r="X34" i="8"/>
  <c r="R34" i="8"/>
  <c r="S11" i="8"/>
  <c r="AE11" i="8"/>
  <c r="Y11" i="8"/>
  <c r="Y45" i="8" s="1"/>
  <c r="Y47" i="8" s="1"/>
  <c r="N39" i="9" s="1"/>
  <c r="AE43" i="8"/>
  <c r="S43" i="8"/>
  <c r="Y43" i="8"/>
  <c r="AD36" i="8"/>
  <c r="X36" i="8"/>
  <c r="R36" i="8"/>
  <c r="AF13" i="8"/>
  <c r="Z13" i="8"/>
  <c r="T13" i="8"/>
  <c r="AC30" i="8"/>
  <c r="W30" i="8"/>
  <c r="Q30" i="8"/>
  <c r="AC9" i="8"/>
  <c r="W9" i="8"/>
  <c r="W45" i="8" s="1"/>
  <c r="W47" i="8" s="1"/>
  <c r="L39" i="9" s="1"/>
  <c r="Q9" i="8"/>
  <c r="AG20" i="8"/>
  <c r="U20" i="8"/>
  <c r="AA20" i="8"/>
  <c r="AF23" i="8"/>
  <c r="Z23" i="8"/>
  <c r="T23" i="8"/>
  <c r="AE30" i="8"/>
  <c r="S30" i="8"/>
  <c r="Y30" i="8"/>
  <c r="D7" i="11"/>
  <c r="E6" i="11"/>
  <c r="X45" i="8" l="1"/>
  <c r="X47" i="8" s="1"/>
  <c r="M39" i="9" s="1"/>
  <c r="D8" i="11"/>
  <c r="E7" i="11"/>
  <c r="D9" i="11" l="1"/>
  <c r="E8" i="11"/>
  <c r="G3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E9" i="11" l="1"/>
  <c r="D10" i="11"/>
  <c r="D11" i="11" l="1"/>
  <c r="E10" i="11"/>
  <c r="D12" i="11" l="1"/>
  <c r="E11" i="11"/>
  <c r="D13" i="11" l="1"/>
  <c r="E12" i="11"/>
  <c r="E13" i="11" l="1"/>
  <c r="D14" i="11"/>
  <c r="D15" i="11" l="1"/>
  <c r="E14" i="11"/>
  <c r="D16" i="11" l="1"/>
  <c r="E15" i="11"/>
  <c r="D17" i="11" l="1"/>
  <c r="E16" i="11"/>
  <c r="D18" i="11" l="1"/>
  <c r="E17" i="11"/>
  <c r="D19" i="11" l="1"/>
  <c r="E18" i="11"/>
  <c r="D20" i="11" l="1"/>
  <c r="E19" i="11"/>
  <c r="D21" i="11" l="1"/>
  <c r="E20" i="11"/>
  <c r="E21" i="11" l="1"/>
  <c r="D22" i="11"/>
  <c r="D23" i="11" l="1"/>
  <c r="E22" i="11"/>
  <c r="D24" i="11" l="1"/>
  <c r="E23" i="11"/>
  <c r="D25" i="11" l="1"/>
  <c r="E24" i="11"/>
  <c r="D26" i="11" l="1"/>
  <c r="E25" i="11"/>
  <c r="D27" i="11" l="1"/>
  <c r="E26" i="11"/>
  <c r="D28" i="11" l="1"/>
  <c r="E27" i="11"/>
  <c r="D29" i="11" l="1"/>
  <c r="E28" i="11"/>
  <c r="D30" i="11" l="1"/>
  <c r="E29" i="11"/>
  <c r="D31" i="11" l="1"/>
  <c r="E30" i="11"/>
  <c r="D32" i="11" l="1"/>
  <c r="E31" i="11"/>
  <c r="D33" i="11" l="1"/>
  <c r="E32" i="11"/>
  <c r="E33" i="11" l="1"/>
  <c r="D34" i="11"/>
  <c r="D35" i="11" l="1"/>
  <c r="E34" i="11"/>
  <c r="D36" i="11" l="1"/>
  <c r="E35" i="11"/>
  <c r="D37" i="11" l="1"/>
  <c r="E36" i="11"/>
  <c r="E37" i="11" l="1"/>
  <c r="D39" i="11" l="1"/>
  <c r="E38" i="11"/>
  <c r="D40" i="11" l="1"/>
  <c r="E39" i="11"/>
  <c r="D41" i="11" l="1"/>
  <c r="E40" i="11"/>
  <c r="D42" i="11" l="1"/>
  <c r="E41" i="11"/>
  <c r="D43" i="11" l="1"/>
  <c r="E43" i="11" s="1"/>
  <c r="E45" i="11" s="1"/>
  <c r="E46" i="11" s="1"/>
  <c r="E42" i="11"/>
</calcChain>
</file>

<file path=xl/sharedStrings.xml><?xml version="1.0" encoding="utf-8"?>
<sst xmlns="http://schemas.openxmlformats.org/spreadsheetml/2006/main" count="386" uniqueCount="132">
  <si>
    <t>Período</t>
  </si>
  <si>
    <t>Pequena</t>
  </si>
  <si>
    <t>Média</t>
  </si>
  <si>
    <t>Grande</t>
  </si>
  <si>
    <t>Extragrande</t>
  </si>
  <si>
    <t>XXG</t>
  </si>
  <si>
    <t>Geral</t>
  </si>
  <si>
    <t> </t>
  </si>
  <si>
    <t>ARIMA</t>
  </si>
  <si>
    <t>HOLT</t>
  </si>
  <si>
    <t>SES</t>
  </si>
  <si>
    <t>SMA</t>
  </si>
  <si>
    <t/>
  </si>
  <si>
    <t>Quantidade prevista para o teste de 6 meses</t>
  </si>
  <si>
    <t>MAE</t>
  </si>
  <si>
    <t>MAPE</t>
  </si>
  <si>
    <t>RMSE</t>
  </si>
  <si>
    <r>
      <t>Quantidade</t>
    </r>
    <r>
      <rPr>
        <sz val="8"/>
        <color rgb="FF000000"/>
        <rFont val="Calibri"/>
        <family val="2"/>
        <scheme val="minor"/>
      </rPr>
      <t> </t>
    </r>
    <r>
      <rPr>
        <sz val="11"/>
        <color rgb="FF000000"/>
        <rFont val="Times New Roman"/>
        <family val="1"/>
      </rPr>
      <t xml:space="preserve"> mensal prevista para fraldas geriátrica</t>
    </r>
  </si>
  <si>
    <t>Quantidade a ser mantida em estoque</t>
  </si>
  <si>
    <t>Quantidade</t>
  </si>
  <si>
    <t>AR</t>
  </si>
  <si>
    <t>ARMA</t>
  </si>
  <si>
    <t>7478.</t>
  </si>
  <si>
    <t>23.1</t>
  </si>
  <si>
    <t>8399.</t>
  </si>
  <si>
    <t>Atual</t>
  </si>
  <si>
    <r>
      <t>MT</t>
    </r>
    <r>
      <rPr>
        <vertAlign val="superscript"/>
        <sz val="10"/>
        <color rgb="FF000000"/>
        <rFont val="Times New Roman"/>
        <family val="1"/>
      </rPr>
      <t>*</t>
    </r>
  </si>
  <si>
    <t>24599.53</t>
  </si>
  <si>
    <t>26538.82</t>
  </si>
  <si>
    <t>24532.94</t>
  </si>
  <si>
    <t>24527.56</t>
  </si>
  <si>
    <t>24170.83</t>
  </si>
  <si>
    <t>26650.59</t>
  </si>
  <si>
    <t>24528.90</t>
  </si>
  <si>
    <t>26762.36</t>
  </si>
  <si>
    <t>4901.</t>
  </si>
  <si>
    <t>15.5</t>
  </si>
  <si>
    <t>5173.</t>
  </si>
  <si>
    <r>
      <t>*</t>
    </r>
    <r>
      <rPr>
        <sz val="8"/>
        <color rgb="FF000000"/>
        <rFont val="Times New Roman"/>
        <family val="1"/>
      </rPr>
      <t>Média da série temporal (MT)</t>
    </r>
  </si>
  <si>
    <t>20558.15</t>
  </si>
  <si>
    <t>26874.13</t>
  </si>
  <si>
    <t>6518.</t>
  </si>
  <si>
    <t>20.1</t>
  </si>
  <si>
    <t>7177.</t>
  </si>
  <si>
    <t>25260.63</t>
  </si>
  <si>
    <t>26985.91</t>
  </si>
  <si>
    <t>Preço médio unitário</t>
  </si>
  <si>
    <t>22452.59</t>
  </si>
  <si>
    <t>27097.68</t>
  </si>
  <si>
    <t>Valor mensal</t>
  </si>
  <si>
    <t>Valor de estoque</t>
  </si>
  <si>
    <t>Valor anual*</t>
  </si>
  <si>
    <t>* 12 meses + 1 mês como margem de segurança = 13 meses</t>
  </si>
  <si>
    <t>x</t>
  </si>
  <si>
    <t>x=</t>
  </si>
  <si>
    <t>Diferença</t>
  </si>
  <si>
    <t>Média móvel</t>
  </si>
  <si>
    <t>Erro</t>
  </si>
  <si>
    <t>MM_2</t>
  </si>
  <si>
    <t>MM_3</t>
  </si>
  <si>
    <t>MM_4</t>
  </si>
  <si>
    <t>MM_5</t>
  </si>
  <si>
    <t>MM_6</t>
  </si>
  <si>
    <t>ERRO_MM_2</t>
  </si>
  <si>
    <t>ERRO_MM_3</t>
  </si>
  <si>
    <t>ERRO_MM_4</t>
  </si>
  <si>
    <t>ERRO_MM_5</t>
  </si>
  <si>
    <t>ERRO_MM_6</t>
  </si>
  <si>
    <t>|E_MM_2|</t>
  </si>
  <si>
    <t>|E_MM_3|</t>
  </si>
  <si>
    <t>|E_MM_4|</t>
  </si>
  <si>
    <t>|E_MM_5|</t>
  </si>
  <si>
    <t>|E_MM_6|</t>
  </si>
  <si>
    <t>E_MM_2²</t>
  </si>
  <si>
    <t>E_MM_3²</t>
  </si>
  <si>
    <t>E_MM_4²</t>
  </si>
  <si>
    <t>E_MM_5²</t>
  </si>
  <si>
    <t>E_MM_6²</t>
  </si>
  <si>
    <t>AE_MM_2²</t>
  </si>
  <si>
    <t>AE_MM_3²</t>
  </si>
  <si>
    <t>AE_MM_4²</t>
  </si>
  <si>
    <t>AE_MM_5²</t>
  </si>
  <si>
    <t>AE_MM_6²</t>
  </si>
  <si>
    <t>-</t>
  </si>
  <si>
    <t>Previsão
do
teste</t>
  </si>
  <si>
    <t>|Erro|</t>
  </si>
  <si>
    <t>Erro²</t>
  </si>
  <si>
    <t>MSE</t>
  </si>
  <si>
    <t>Previsão</t>
  </si>
  <si>
    <t>alpha</t>
  </si>
  <si>
    <t>Média do erro²</t>
  </si>
  <si>
    <t>Média móvel ponderada - WMA</t>
  </si>
  <si>
    <t>Pesos</t>
  </si>
  <si>
    <t>n=2</t>
  </si>
  <si>
    <t>n=3</t>
  </si>
  <si>
    <t>n=4</t>
  </si>
  <si>
    <t>n=5</t>
  </si>
  <si>
    <t>Previsão (2)</t>
  </si>
  <si>
    <t>Previsão (3)</t>
  </si>
  <si>
    <t>Previsão (4)</t>
  </si>
  <si>
    <t>Previsão (5)</t>
  </si>
  <si>
    <t>Erro (2)</t>
  </si>
  <si>
    <t>Erro (3)</t>
  </si>
  <si>
    <t>Erro (4)</t>
  </si>
  <si>
    <t>Erro (5)</t>
  </si>
  <si>
    <t>|Erro| (2)</t>
  </si>
  <si>
    <t>|Erro| (3)</t>
  </si>
  <si>
    <t>|Erro| (4)</t>
  </si>
  <si>
    <t>|Erro| (5)</t>
  </si>
  <si>
    <t>MAPE (2)</t>
  </si>
  <si>
    <t>MAPE (3)</t>
  </si>
  <si>
    <t>MAPE (4)</t>
  </si>
  <si>
    <t>MAPE (5)</t>
  </si>
  <si>
    <t>Erro (2)²</t>
  </si>
  <si>
    <t>Erro (3)²</t>
  </si>
  <si>
    <t>Erro (4)²</t>
  </si>
  <si>
    <t>Erro (5)²</t>
  </si>
  <si>
    <t>WMA_2</t>
  </si>
  <si>
    <t>WMA_3</t>
  </si>
  <si>
    <t>WMA_4</t>
  </si>
  <si>
    <t>WMA_5</t>
  </si>
  <si>
    <t xml:space="preserve">WMA - RMSE: 3763.541 MAE: 2627.342 MAPE: 9.549672 </t>
  </si>
  <si>
    <t>WMA</t>
  </si>
  <si>
    <t>Quantidade prevista para os próximos 4 meses</t>
  </si>
  <si>
    <t>Diferença na quantidade mensal</t>
  </si>
  <si>
    <t>Demanda real</t>
  </si>
  <si>
    <t>2627.</t>
  </si>
  <si>
    <t>9.5</t>
  </si>
  <si>
    <t>3763.</t>
  </si>
  <si>
    <t>1913.</t>
  </si>
  <si>
    <t>6.5</t>
  </si>
  <si>
    <t>2655.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</si>
</sst>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-416]mmm\-yy;@"/>
    <numFmt numFmtId="165" formatCode="_-[$R$-416]\ * #,##0.00_-;\-[$R$-416]\ * #,##0.00_-;_-[$R$-416]\ * &quot;-&quot;??_-;_-@_-"/>
    <numFmt numFmtId="166" formatCode="yyyy\-mm\-dd;@"/>
    <numFmt numFmtId="167" formatCode="0.0000000000"/>
    <numFmt numFmtId="168" formatCode="0.0"/>
    <numFmt numFmtId="169" formatCode="0.0%"/>
  </numFmts>
  <fonts count="28" x14ac:knownFonts="1">
    <font>
      <sz val="11"/>
      <color theme="1"/>
      <name val="Calibri"/>
      <family val="2"/>
      <scheme val="minor"/>
    </font>
    <font>
      <b/>
      <sz val="9"/>
      <color rgb="FF000000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8"/>
      <color rgb="FF000000"/>
      <name val="Calibri"/>
      <family val="2"/>
      <scheme val="minor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5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164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quotePrefix="1" applyFont="1"/>
    <xf numFmtId="0" fontId="7" fillId="0" borderId="0" xfId="0" applyFont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44" fontId="0" fillId="0" borderId="0" xfId="1" applyFont="1"/>
    <xf numFmtId="44" fontId="0" fillId="0" borderId="0" xfId="0" applyNumberFormat="1"/>
    <xf numFmtId="165" fontId="12" fillId="0" borderId="9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2" fontId="17" fillId="0" borderId="4" xfId="0" applyNumberFormat="1" applyFont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21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8" fontId="23" fillId="0" borderId="0" xfId="0" applyNumberFormat="1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8" fontId="0" fillId="0" borderId="0" xfId="0" applyNumberFormat="1"/>
    <xf numFmtId="0" fontId="24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/>
    </xf>
    <xf numFmtId="168" fontId="25" fillId="0" borderId="0" xfId="0" applyNumberFormat="1" applyFont="1"/>
    <xf numFmtId="0" fontId="25" fillId="0" borderId="4" xfId="0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6" fontId="21" fillId="0" borderId="2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/>
    </xf>
    <xf numFmtId="1" fontId="25" fillId="5" borderId="0" xfId="0" applyNumberFormat="1" applyFont="1" applyFill="1" applyAlignment="1">
      <alignment horizontal="center"/>
    </xf>
    <xf numFmtId="169" fontId="25" fillId="0" borderId="0" xfId="2" applyNumberFormat="1" applyFont="1" applyFill="1" applyAlignment="1">
      <alignment horizontal="center"/>
    </xf>
    <xf numFmtId="169" fontId="25" fillId="5" borderId="0" xfId="2" applyNumberFormat="1" applyFont="1" applyFill="1" applyAlignment="1">
      <alignment horizontal="center"/>
    </xf>
    <xf numFmtId="0" fontId="2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21" fillId="5" borderId="3" xfId="0" applyNumberFormat="1" applyFont="1" applyFill="1" applyBorder="1" applyAlignment="1">
      <alignment horizontal="center" vertical="center"/>
    </xf>
    <xf numFmtId="0" fontId="25" fillId="0" borderId="4" xfId="0" applyFont="1" applyBorder="1"/>
    <xf numFmtId="2" fontId="25" fillId="5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quotePrefix="1" applyFont="1" applyAlignment="1">
      <alignment horizontal="right" vertical="center"/>
    </xf>
    <xf numFmtId="2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2" fontId="0" fillId="0" borderId="0" xfId="0" applyNumberForma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 wrapText="1"/>
    </xf>
    <xf numFmtId="2" fontId="3" fillId="0" borderId="1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- gráficos'!$C$2</c:f>
              <c:strCache>
                <c:ptCount val="1"/>
                <c:pt idx="0">
                  <c:v>Geral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'SMA - gráficos'!$B$3:$B$44</c:f>
              <c:numCache>
                <c:formatCode>yyyy\-mm\-dd;@</c:formatCode>
                <c:ptCount val="42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</c:numCache>
            </c:numRef>
          </c:cat>
          <c:val>
            <c:numRef>
              <c:f>'SMA - gráficos'!$C$3:$C$44</c:f>
              <c:numCache>
                <c:formatCode>General</c:formatCode>
                <c:ptCount val="42"/>
                <c:pt idx="0">
                  <c:v>21747</c:v>
                </c:pt>
                <c:pt idx="1">
                  <c:v>22944</c:v>
                </c:pt>
                <c:pt idx="2">
                  <c:v>18982</c:v>
                </c:pt>
                <c:pt idx="3">
                  <c:v>22580</c:v>
                </c:pt>
                <c:pt idx="4">
                  <c:v>21790</c:v>
                </c:pt>
                <c:pt idx="5">
                  <c:v>31158</c:v>
                </c:pt>
                <c:pt idx="6">
                  <c:v>24725</c:v>
                </c:pt>
                <c:pt idx="7">
                  <c:v>23660</c:v>
                </c:pt>
                <c:pt idx="8">
                  <c:v>23636</c:v>
                </c:pt>
                <c:pt idx="9">
                  <c:v>28725</c:v>
                </c:pt>
                <c:pt idx="10">
                  <c:v>24440</c:v>
                </c:pt>
                <c:pt idx="11">
                  <c:v>28350</c:v>
                </c:pt>
                <c:pt idx="12">
                  <c:v>27000</c:v>
                </c:pt>
                <c:pt idx="13">
                  <c:v>27801</c:v>
                </c:pt>
                <c:pt idx="14">
                  <c:v>16925</c:v>
                </c:pt>
                <c:pt idx="15">
                  <c:v>18435</c:v>
                </c:pt>
                <c:pt idx="16">
                  <c:v>20716</c:v>
                </c:pt>
                <c:pt idx="17">
                  <c:v>23764</c:v>
                </c:pt>
                <c:pt idx="18">
                  <c:v>21149</c:v>
                </c:pt>
                <c:pt idx="19">
                  <c:v>28628</c:v>
                </c:pt>
                <c:pt idx="20">
                  <c:v>19045</c:v>
                </c:pt>
                <c:pt idx="21">
                  <c:v>29016</c:v>
                </c:pt>
                <c:pt idx="22">
                  <c:v>29588</c:v>
                </c:pt>
                <c:pt idx="23">
                  <c:v>24504</c:v>
                </c:pt>
                <c:pt idx="24">
                  <c:v>24564</c:v>
                </c:pt>
                <c:pt idx="25">
                  <c:v>23435</c:v>
                </c:pt>
                <c:pt idx="26">
                  <c:v>24378</c:v>
                </c:pt>
                <c:pt idx="27">
                  <c:v>13921</c:v>
                </c:pt>
                <c:pt idx="28">
                  <c:v>26305</c:v>
                </c:pt>
                <c:pt idx="29">
                  <c:v>18910</c:v>
                </c:pt>
                <c:pt idx="30">
                  <c:v>29958</c:v>
                </c:pt>
                <c:pt idx="31">
                  <c:v>22375</c:v>
                </c:pt>
                <c:pt idx="32">
                  <c:v>20966</c:v>
                </c:pt>
                <c:pt idx="33">
                  <c:v>25085</c:v>
                </c:pt>
                <c:pt idx="34">
                  <c:v>40339</c:v>
                </c:pt>
                <c:pt idx="35">
                  <c:v>33448</c:v>
                </c:pt>
                <c:pt idx="36">
                  <c:v>24276</c:v>
                </c:pt>
                <c:pt idx="37">
                  <c:v>34338</c:v>
                </c:pt>
                <c:pt idx="38">
                  <c:v>30773</c:v>
                </c:pt>
                <c:pt idx="39">
                  <c:v>32637</c:v>
                </c:pt>
                <c:pt idx="40">
                  <c:v>31547</c:v>
                </c:pt>
                <c:pt idx="41">
                  <c:v>32219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6-44B5-A89F-1A8E2777CD9E}"/>
            </c:ext>
          </c:extLst>
        </c:ser>
        <c:ser>
          <c:idx val="1"/>
          <c:order val="1"/>
          <c:tx>
            <c:strRef>
              <c:f>'SMA - gráficos'!$D$2</c:f>
              <c:strCache>
                <c:ptCount val="1"/>
                <c:pt idx="0">
                  <c:v>MM_2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- gráficos'!$D$3:$D$44</c:f>
              <c:numCache>
                <c:formatCode>0.00</c:formatCode>
                <c:ptCount val="42"/>
                <c:pt idx="2">
                  <c:v>22345.5</c:v>
                </c:pt>
                <c:pt idx="3">
                  <c:v>20963</c:v>
                </c:pt>
                <c:pt idx="4">
                  <c:v>20781</c:v>
                </c:pt>
                <c:pt idx="5">
                  <c:v>22185</c:v>
                </c:pt>
                <c:pt idx="6">
                  <c:v>26474</c:v>
                </c:pt>
                <c:pt idx="7">
                  <c:v>27941.5</c:v>
                </c:pt>
                <c:pt idx="8">
                  <c:v>24192.5</c:v>
                </c:pt>
                <c:pt idx="9">
                  <c:v>23648</c:v>
                </c:pt>
                <c:pt idx="10">
                  <c:v>26180.5</c:v>
                </c:pt>
                <c:pt idx="11">
                  <c:v>26582.5</c:v>
                </c:pt>
                <c:pt idx="12">
                  <c:v>26395</c:v>
                </c:pt>
                <c:pt idx="13">
                  <c:v>27675</c:v>
                </c:pt>
                <c:pt idx="14">
                  <c:v>27400.5</c:v>
                </c:pt>
                <c:pt idx="15">
                  <c:v>22363</c:v>
                </c:pt>
                <c:pt idx="16">
                  <c:v>17680</c:v>
                </c:pt>
                <c:pt idx="17">
                  <c:v>19575.5</c:v>
                </c:pt>
                <c:pt idx="18">
                  <c:v>22240</c:v>
                </c:pt>
                <c:pt idx="19">
                  <c:v>22456.5</c:v>
                </c:pt>
                <c:pt idx="20">
                  <c:v>24888.5</c:v>
                </c:pt>
                <c:pt idx="21">
                  <c:v>23836.5</c:v>
                </c:pt>
                <c:pt idx="22">
                  <c:v>24030.5</c:v>
                </c:pt>
                <c:pt idx="23">
                  <c:v>29302</c:v>
                </c:pt>
                <c:pt idx="24">
                  <c:v>27046</c:v>
                </c:pt>
                <c:pt idx="25">
                  <c:v>24534</c:v>
                </c:pt>
                <c:pt idx="26">
                  <c:v>23999.5</c:v>
                </c:pt>
                <c:pt idx="27">
                  <c:v>23906.5</c:v>
                </c:pt>
                <c:pt idx="28">
                  <c:v>19149.5</c:v>
                </c:pt>
                <c:pt idx="29">
                  <c:v>20113</c:v>
                </c:pt>
                <c:pt idx="30">
                  <c:v>22607.5</c:v>
                </c:pt>
                <c:pt idx="31">
                  <c:v>24434</c:v>
                </c:pt>
                <c:pt idx="32">
                  <c:v>26166.5</c:v>
                </c:pt>
                <c:pt idx="33">
                  <c:v>21670.5</c:v>
                </c:pt>
                <c:pt idx="34">
                  <c:v>23025.5</c:v>
                </c:pt>
                <c:pt idx="35">
                  <c:v>32712</c:v>
                </c:pt>
                <c:pt idx="36">
                  <c:v>36893.5</c:v>
                </c:pt>
                <c:pt idx="37">
                  <c:v>28862</c:v>
                </c:pt>
                <c:pt idx="38">
                  <c:v>29307</c:v>
                </c:pt>
                <c:pt idx="39">
                  <c:v>32555.5</c:v>
                </c:pt>
                <c:pt idx="40">
                  <c:v>31705</c:v>
                </c:pt>
                <c:pt idx="41">
                  <c:v>32092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6-44B5-A89F-1A8E2777CD9E}"/>
            </c:ext>
          </c:extLst>
        </c:ser>
        <c:ser>
          <c:idx val="2"/>
          <c:order val="2"/>
          <c:tx>
            <c:strRef>
              <c:f>'SMA - gráficos'!$E$2</c:f>
              <c:strCache>
                <c:ptCount val="1"/>
                <c:pt idx="0">
                  <c:v>MM_3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'SMA - gráficos'!$E$3:$E$44</c:f>
              <c:numCache>
                <c:formatCode>0.00</c:formatCode>
                <c:ptCount val="42"/>
                <c:pt idx="3">
                  <c:v>21224.333333333332</c:v>
                </c:pt>
                <c:pt idx="4">
                  <c:v>21502</c:v>
                </c:pt>
                <c:pt idx="5">
                  <c:v>21117.333333333332</c:v>
                </c:pt>
                <c:pt idx="6">
                  <c:v>25176</c:v>
                </c:pt>
                <c:pt idx="7">
                  <c:v>25891</c:v>
                </c:pt>
                <c:pt idx="8">
                  <c:v>26514.333333333332</c:v>
                </c:pt>
                <c:pt idx="9">
                  <c:v>24007</c:v>
                </c:pt>
                <c:pt idx="10">
                  <c:v>25340.333333333332</c:v>
                </c:pt>
                <c:pt idx="11">
                  <c:v>25600.333333333332</c:v>
                </c:pt>
                <c:pt idx="12">
                  <c:v>27171.666666666668</c:v>
                </c:pt>
                <c:pt idx="13">
                  <c:v>26596.666666666668</c:v>
                </c:pt>
                <c:pt idx="14">
                  <c:v>27717</c:v>
                </c:pt>
                <c:pt idx="15">
                  <c:v>23908.666666666668</c:v>
                </c:pt>
                <c:pt idx="16">
                  <c:v>21053.666666666668</c:v>
                </c:pt>
                <c:pt idx="17">
                  <c:v>18692</c:v>
                </c:pt>
                <c:pt idx="18">
                  <c:v>20971.666666666668</c:v>
                </c:pt>
                <c:pt idx="19">
                  <c:v>21876.333333333332</c:v>
                </c:pt>
                <c:pt idx="20">
                  <c:v>24513.666666666668</c:v>
                </c:pt>
                <c:pt idx="21">
                  <c:v>22940.666666666668</c:v>
                </c:pt>
                <c:pt idx="22">
                  <c:v>25563</c:v>
                </c:pt>
                <c:pt idx="23">
                  <c:v>25883</c:v>
                </c:pt>
                <c:pt idx="24">
                  <c:v>27702.666666666668</c:v>
                </c:pt>
                <c:pt idx="25">
                  <c:v>26218.666666666668</c:v>
                </c:pt>
                <c:pt idx="26">
                  <c:v>24167.666666666668</c:v>
                </c:pt>
                <c:pt idx="27">
                  <c:v>24125.666666666668</c:v>
                </c:pt>
                <c:pt idx="28">
                  <c:v>20578</c:v>
                </c:pt>
                <c:pt idx="29">
                  <c:v>21534.666666666668</c:v>
                </c:pt>
                <c:pt idx="30">
                  <c:v>19712</c:v>
                </c:pt>
                <c:pt idx="31">
                  <c:v>25057.666666666668</c:v>
                </c:pt>
                <c:pt idx="32">
                  <c:v>23747.666666666668</c:v>
                </c:pt>
                <c:pt idx="33">
                  <c:v>24433</c:v>
                </c:pt>
                <c:pt idx="34">
                  <c:v>22808.666666666668</c:v>
                </c:pt>
                <c:pt idx="35">
                  <c:v>28796.666666666668</c:v>
                </c:pt>
                <c:pt idx="36">
                  <c:v>32957.333333333336</c:v>
                </c:pt>
                <c:pt idx="37">
                  <c:v>32687.666666666668</c:v>
                </c:pt>
                <c:pt idx="38">
                  <c:v>30687.333333333332</c:v>
                </c:pt>
                <c:pt idx="39">
                  <c:v>29795.666666666668</c:v>
                </c:pt>
                <c:pt idx="40">
                  <c:v>32582.666666666668</c:v>
                </c:pt>
                <c:pt idx="41">
                  <c:v>31652.333333333332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6-44B5-A89F-1A8E2777CD9E}"/>
            </c:ext>
          </c:extLst>
        </c:ser>
        <c:ser>
          <c:idx val="3"/>
          <c:order val="3"/>
          <c:tx>
            <c:strRef>
              <c:f>'SMA - gráficos'!$F$2</c:f>
              <c:strCache>
                <c:ptCount val="1"/>
                <c:pt idx="0">
                  <c:v>MM_4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'SMA - gráficos'!$F$3:$F$44</c:f>
              <c:numCache>
                <c:formatCode>0.00</c:formatCode>
                <c:ptCount val="42"/>
                <c:pt idx="4">
                  <c:v>21563.25</c:v>
                </c:pt>
                <c:pt idx="5">
                  <c:v>21574</c:v>
                </c:pt>
                <c:pt idx="6">
                  <c:v>23627.5</c:v>
                </c:pt>
                <c:pt idx="7">
                  <c:v>25063.25</c:v>
                </c:pt>
                <c:pt idx="8">
                  <c:v>25333.25</c:v>
                </c:pt>
                <c:pt idx="9">
                  <c:v>25794.75</c:v>
                </c:pt>
                <c:pt idx="10">
                  <c:v>25186.5</c:v>
                </c:pt>
                <c:pt idx="11">
                  <c:v>25115.25</c:v>
                </c:pt>
                <c:pt idx="12">
                  <c:v>26287.75</c:v>
                </c:pt>
                <c:pt idx="13">
                  <c:v>27128.75</c:v>
                </c:pt>
                <c:pt idx="14">
                  <c:v>26897.75</c:v>
                </c:pt>
                <c:pt idx="15">
                  <c:v>25019</c:v>
                </c:pt>
                <c:pt idx="16">
                  <c:v>22540.25</c:v>
                </c:pt>
                <c:pt idx="17">
                  <c:v>20969.25</c:v>
                </c:pt>
                <c:pt idx="18">
                  <c:v>19960</c:v>
                </c:pt>
                <c:pt idx="19">
                  <c:v>21016</c:v>
                </c:pt>
                <c:pt idx="20">
                  <c:v>23564.25</c:v>
                </c:pt>
                <c:pt idx="21">
                  <c:v>23146.5</c:v>
                </c:pt>
                <c:pt idx="22">
                  <c:v>24459.5</c:v>
                </c:pt>
                <c:pt idx="23">
                  <c:v>26569.25</c:v>
                </c:pt>
                <c:pt idx="24">
                  <c:v>25538.25</c:v>
                </c:pt>
                <c:pt idx="25">
                  <c:v>26918</c:v>
                </c:pt>
                <c:pt idx="26">
                  <c:v>25522.75</c:v>
                </c:pt>
                <c:pt idx="27">
                  <c:v>24220.25</c:v>
                </c:pt>
                <c:pt idx="28">
                  <c:v>21574.5</c:v>
                </c:pt>
                <c:pt idx="29">
                  <c:v>22009.75</c:v>
                </c:pt>
                <c:pt idx="30">
                  <c:v>20878.5</c:v>
                </c:pt>
                <c:pt idx="31">
                  <c:v>22273.5</c:v>
                </c:pt>
                <c:pt idx="32">
                  <c:v>24387</c:v>
                </c:pt>
                <c:pt idx="33">
                  <c:v>23052.25</c:v>
                </c:pt>
                <c:pt idx="34">
                  <c:v>24596</c:v>
                </c:pt>
                <c:pt idx="35">
                  <c:v>27191.25</c:v>
                </c:pt>
                <c:pt idx="36">
                  <c:v>29959.5</c:v>
                </c:pt>
                <c:pt idx="37">
                  <c:v>30787</c:v>
                </c:pt>
                <c:pt idx="38">
                  <c:v>33100.25</c:v>
                </c:pt>
                <c:pt idx="39">
                  <c:v>30708.75</c:v>
                </c:pt>
                <c:pt idx="40">
                  <c:v>30506</c:v>
                </c:pt>
                <c:pt idx="41">
                  <c:v>32323.75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6-44B5-A89F-1A8E2777CD9E}"/>
            </c:ext>
          </c:extLst>
        </c:ser>
        <c:ser>
          <c:idx val="4"/>
          <c:order val="4"/>
          <c:tx>
            <c:strRef>
              <c:f>'SMA - gráficos'!$G$2</c:f>
              <c:strCache>
                <c:ptCount val="1"/>
                <c:pt idx="0">
                  <c:v>MM_5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'SMA - gráficos'!$G$3:$G$44</c:f>
              <c:numCache>
                <c:formatCode>0.00</c:formatCode>
                <c:ptCount val="42"/>
                <c:pt idx="5">
                  <c:v>21608.6</c:v>
                </c:pt>
                <c:pt idx="6">
                  <c:v>23490.799999999999</c:v>
                </c:pt>
                <c:pt idx="7">
                  <c:v>23847</c:v>
                </c:pt>
                <c:pt idx="8">
                  <c:v>24782.6</c:v>
                </c:pt>
                <c:pt idx="9">
                  <c:v>24993.8</c:v>
                </c:pt>
                <c:pt idx="10">
                  <c:v>26380.799999999999</c:v>
                </c:pt>
                <c:pt idx="11">
                  <c:v>25037.200000000001</c:v>
                </c:pt>
                <c:pt idx="12">
                  <c:v>25762.2</c:v>
                </c:pt>
                <c:pt idx="13">
                  <c:v>26430.2</c:v>
                </c:pt>
                <c:pt idx="14">
                  <c:v>27263.200000000001</c:v>
                </c:pt>
                <c:pt idx="15">
                  <c:v>24903.200000000001</c:v>
                </c:pt>
                <c:pt idx="16">
                  <c:v>23702.2</c:v>
                </c:pt>
                <c:pt idx="17">
                  <c:v>22175.4</c:v>
                </c:pt>
                <c:pt idx="18">
                  <c:v>21528.2</c:v>
                </c:pt>
                <c:pt idx="19">
                  <c:v>20197.8</c:v>
                </c:pt>
                <c:pt idx="20">
                  <c:v>22538.400000000001</c:v>
                </c:pt>
                <c:pt idx="21">
                  <c:v>22660.400000000001</c:v>
                </c:pt>
                <c:pt idx="22">
                  <c:v>24320.400000000001</c:v>
                </c:pt>
                <c:pt idx="23">
                  <c:v>25485.200000000001</c:v>
                </c:pt>
                <c:pt idx="24">
                  <c:v>26156.2</c:v>
                </c:pt>
                <c:pt idx="25">
                  <c:v>25343.4</c:v>
                </c:pt>
                <c:pt idx="26">
                  <c:v>26221.4</c:v>
                </c:pt>
                <c:pt idx="27">
                  <c:v>25293.8</c:v>
                </c:pt>
                <c:pt idx="28">
                  <c:v>22160.400000000001</c:v>
                </c:pt>
                <c:pt idx="29">
                  <c:v>22520.6</c:v>
                </c:pt>
                <c:pt idx="30">
                  <c:v>21389.8</c:v>
                </c:pt>
                <c:pt idx="31">
                  <c:v>22694.400000000001</c:v>
                </c:pt>
                <c:pt idx="32">
                  <c:v>22293.8</c:v>
                </c:pt>
                <c:pt idx="33">
                  <c:v>23702.799999999999</c:v>
                </c:pt>
                <c:pt idx="34">
                  <c:v>23458.799999999999</c:v>
                </c:pt>
                <c:pt idx="35">
                  <c:v>27744.6</c:v>
                </c:pt>
                <c:pt idx="36">
                  <c:v>28442.6</c:v>
                </c:pt>
                <c:pt idx="37">
                  <c:v>28822.799999999999</c:v>
                </c:pt>
                <c:pt idx="38">
                  <c:v>31497.200000000001</c:v>
                </c:pt>
                <c:pt idx="39">
                  <c:v>32634.799999999999</c:v>
                </c:pt>
                <c:pt idx="40">
                  <c:v>31094.400000000001</c:v>
                </c:pt>
                <c:pt idx="41">
                  <c:v>30714.2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6-44B5-A89F-1A8E2777CD9E}"/>
            </c:ext>
          </c:extLst>
        </c:ser>
        <c:ser>
          <c:idx val="5"/>
          <c:order val="5"/>
          <c:tx>
            <c:strRef>
              <c:f>'SMA - gráficos'!$H$2</c:f>
              <c:strCache>
                <c:ptCount val="1"/>
                <c:pt idx="0">
                  <c:v>MM_6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'SMA - gráficos'!$H$3:$H$44</c:f>
              <c:numCache>
                <c:formatCode>0.00</c:formatCode>
                <c:ptCount val="42"/>
                <c:pt idx="6">
                  <c:v>23200.166666666668</c:v>
                </c:pt>
                <c:pt idx="7">
                  <c:v>23696.5</c:v>
                </c:pt>
                <c:pt idx="8">
                  <c:v>23815.833333333332</c:v>
                </c:pt>
                <c:pt idx="9">
                  <c:v>24591.5</c:v>
                </c:pt>
                <c:pt idx="10">
                  <c:v>25615.666666666668</c:v>
                </c:pt>
                <c:pt idx="11">
                  <c:v>26057.333333333332</c:v>
                </c:pt>
                <c:pt idx="12">
                  <c:v>25589.333333333332</c:v>
                </c:pt>
                <c:pt idx="13">
                  <c:v>25968.5</c:v>
                </c:pt>
                <c:pt idx="14">
                  <c:v>26658.666666666668</c:v>
                </c:pt>
                <c:pt idx="15">
                  <c:v>25540.166666666668</c:v>
                </c:pt>
                <c:pt idx="16">
                  <c:v>23825.166666666668</c:v>
                </c:pt>
                <c:pt idx="17">
                  <c:v>23204.5</c:v>
                </c:pt>
                <c:pt idx="18">
                  <c:v>22440.166666666668</c:v>
                </c:pt>
                <c:pt idx="19">
                  <c:v>21465</c:v>
                </c:pt>
                <c:pt idx="20">
                  <c:v>21602.833333333332</c:v>
                </c:pt>
                <c:pt idx="21">
                  <c:v>21956.166666666668</c:v>
                </c:pt>
                <c:pt idx="22">
                  <c:v>23719.666666666668</c:v>
                </c:pt>
                <c:pt idx="23">
                  <c:v>25198.333333333332</c:v>
                </c:pt>
                <c:pt idx="24">
                  <c:v>25321.666666666668</c:v>
                </c:pt>
                <c:pt idx="25">
                  <c:v>25890.833333333332</c:v>
                </c:pt>
                <c:pt idx="26">
                  <c:v>25025.333333333332</c:v>
                </c:pt>
                <c:pt idx="27">
                  <c:v>25914.166666666668</c:v>
                </c:pt>
                <c:pt idx="28">
                  <c:v>23398.333333333332</c:v>
                </c:pt>
                <c:pt idx="29">
                  <c:v>22851.166666666668</c:v>
                </c:pt>
                <c:pt idx="30">
                  <c:v>21918.833333333332</c:v>
                </c:pt>
                <c:pt idx="31">
                  <c:v>22817.833333333332</c:v>
                </c:pt>
                <c:pt idx="32">
                  <c:v>22641.166666666668</c:v>
                </c:pt>
                <c:pt idx="33">
                  <c:v>22072.5</c:v>
                </c:pt>
                <c:pt idx="34">
                  <c:v>23933.166666666668</c:v>
                </c:pt>
                <c:pt idx="35">
                  <c:v>26272.166666666668</c:v>
                </c:pt>
                <c:pt idx="36">
                  <c:v>28695.166666666668</c:v>
                </c:pt>
                <c:pt idx="37">
                  <c:v>27748.166666666668</c:v>
                </c:pt>
                <c:pt idx="38">
                  <c:v>29742</c:v>
                </c:pt>
                <c:pt idx="39">
                  <c:v>31376.5</c:v>
                </c:pt>
                <c:pt idx="40">
                  <c:v>32635.166666666668</c:v>
                </c:pt>
                <c:pt idx="41">
                  <c:v>31169.833333333332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6-44B5-A89F-1A8E2777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842511"/>
        <c:axId val="962356351"/>
      </c:lineChart>
      <c:dateAx>
        <c:axId val="112484251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356351"/>
        <c:crosses val="autoZero"/>
        <c:auto val="1"/>
        <c:lblOffset val="100"/>
        <c:baseTimeUnit val="months"/>
      </c:dateAx>
      <c:valAx>
        <c:axId val="9623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84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Série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WMA!$A$10:$A$51</c:f>
              <c:numCache>
                <c:formatCode>yyyy\-mm\-dd;@</c:formatCode>
                <c:ptCount val="42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</c:numCache>
            </c:numRef>
          </c:cat>
          <c:val>
            <c:numRef>
              <c:f>WMA!$G$10:$G$51</c:f>
              <c:numCache>
                <c:formatCode>General</c:formatCode>
                <c:ptCount val="42"/>
                <c:pt idx="0">
                  <c:v>21747</c:v>
                </c:pt>
                <c:pt idx="1">
                  <c:v>22944</c:v>
                </c:pt>
                <c:pt idx="2">
                  <c:v>18982</c:v>
                </c:pt>
                <c:pt idx="3">
                  <c:v>22580</c:v>
                </c:pt>
                <c:pt idx="4">
                  <c:v>21790</c:v>
                </c:pt>
                <c:pt idx="5">
                  <c:v>31158</c:v>
                </c:pt>
                <c:pt idx="6">
                  <c:v>24725</c:v>
                </c:pt>
                <c:pt idx="7">
                  <c:v>23660</c:v>
                </c:pt>
                <c:pt idx="8">
                  <c:v>23636</c:v>
                </c:pt>
                <c:pt idx="9">
                  <c:v>28725</c:v>
                </c:pt>
                <c:pt idx="10">
                  <c:v>24440</c:v>
                </c:pt>
                <c:pt idx="11">
                  <c:v>28350</c:v>
                </c:pt>
                <c:pt idx="12">
                  <c:v>27000</c:v>
                </c:pt>
                <c:pt idx="13">
                  <c:v>27801</c:v>
                </c:pt>
                <c:pt idx="14">
                  <c:v>16925</c:v>
                </c:pt>
                <c:pt idx="15">
                  <c:v>18435</c:v>
                </c:pt>
                <c:pt idx="16">
                  <c:v>20716</c:v>
                </c:pt>
                <c:pt idx="17">
                  <c:v>23764</c:v>
                </c:pt>
                <c:pt idx="18">
                  <c:v>21149</c:v>
                </c:pt>
                <c:pt idx="19">
                  <c:v>28628</c:v>
                </c:pt>
                <c:pt idx="20">
                  <c:v>19045</c:v>
                </c:pt>
                <c:pt idx="21">
                  <c:v>29016</c:v>
                </c:pt>
                <c:pt idx="22">
                  <c:v>29588</c:v>
                </c:pt>
                <c:pt idx="23">
                  <c:v>24504</c:v>
                </c:pt>
                <c:pt idx="24">
                  <c:v>24564</c:v>
                </c:pt>
                <c:pt idx="25">
                  <c:v>23435</c:v>
                </c:pt>
                <c:pt idx="26">
                  <c:v>24378</c:v>
                </c:pt>
                <c:pt idx="27">
                  <c:v>13921</c:v>
                </c:pt>
                <c:pt idx="28">
                  <c:v>26305</c:v>
                </c:pt>
                <c:pt idx="29">
                  <c:v>18910</c:v>
                </c:pt>
                <c:pt idx="30">
                  <c:v>29958</c:v>
                </c:pt>
                <c:pt idx="31">
                  <c:v>22375</c:v>
                </c:pt>
                <c:pt idx="32">
                  <c:v>20966</c:v>
                </c:pt>
                <c:pt idx="33">
                  <c:v>25085</c:v>
                </c:pt>
                <c:pt idx="34">
                  <c:v>40339</c:v>
                </c:pt>
                <c:pt idx="35">
                  <c:v>33448</c:v>
                </c:pt>
                <c:pt idx="36">
                  <c:v>24276</c:v>
                </c:pt>
                <c:pt idx="37">
                  <c:v>34338</c:v>
                </c:pt>
                <c:pt idx="38">
                  <c:v>30773</c:v>
                </c:pt>
                <c:pt idx="39">
                  <c:v>32637</c:v>
                </c:pt>
                <c:pt idx="40">
                  <c:v>31547</c:v>
                </c:pt>
                <c:pt idx="41">
                  <c:v>32219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4-492E-9D1F-F5F9F2098901}"/>
            </c:ext>
          </c:extLst>
        </c:ser>
        <c:ser>
          <c:idx val="1"/>
          <c:order val="1"/>
          <c:tx>
            <c:v>WMA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WMA!$I$10:$I$51</c:f>
              <c:numCache>
                <c:formatCode>General</c:formatCode>
                <c:ptCount val="42"/>
                <c:pt idx="2" formatCode="0.00">
                  <c:v>22229.221987460616</c:v>
                </c:pt>
                <c:pt idx="3" formatCode="0.00">
                  <c:v>21347.873421621596</c:v>
                </c:pt>
                <c:pt idx="4" formatCode="0.00">
                  <c:v>20431.485974004419</c:v>
                </c:pt>
                <c:pt idx="5" formatCode="0.00">
                  <c:v>22261.741545452063</c:v>
                </c:pt>
                <c:pt idx="6" formatCode="0.00">
                  <c:v>25563.981268614065</c:v>
                </c:pt>
                <c:pt idx="7" formatCode="0.00">
                  <c:v>28566.409318852027</c:v>
                </c:pt>
                <c:pt idx="8" formatCode="0.00">
                  <c:v>24295.955374565121</c:v>
                </c:pt>
                <c:pt idx="9" formatCode="0.00">
                  <c:v>23650.331388722596</c:v>
                </c:pt>
                <c:pt idx="10" formatCode="0.00">
                  <c:v>25686.148449613254</c:v>
                </c:pt>
                <c:pt idx="11" formatCode="0.00">
                  <c:v>26998.750028179849</c:v>
                </c:pt>
                <c:pt idx="12" formatCode="0.00">
                  <c:v>26015.177920610698</c:v>
                </c:pt>
                <c:pt idx="13" formatCode="0.00">
                  <c:v>27806.140615645927</c:v>
                </c:pt>
                <c:pt idx="14" formatCode="0.00">
                  <c:v>27322.689901383423</c:v>
                </c:pt>
                <c:pt idx="15" formatCode="0.00">
                  <c:v>23419.507656122278</c:v>
                </c:pt>
                <c:pt idx="16" formatCode="0.00">
                  <c:v>17533.316792870115</c:v>
                </c:pt>
                <c:pt idx="17" formatCode="0.00">
                  <c:v>19353.920930156779</c:v>
                </c:pt>
                <c:pt idx="18" formatCode="0.00">
                  <c:v>21943.913632230542</c:v>
                </c:pt>
                <c:pt idx="19" formatCode="0.00">
                  <c:v>22710.524229565999</c:v>
                </c:pt>
                <c:pt idx="20" formatCode="0.00">
                  <c:v>24161.980989321586</c:v>
                </c:pt>
                <c:pt idx="21" formatCode="0.00">
                  <c:v>24767.404088692518</c:v>
                </c:pt>
                <c:pt idx="22" formatCode="0.00">
                  <c:v>23061.905126958885</c:v>
                </c:pt>
                <c:pt idx="23" formatCode="0.00">
                  <c:v>29246.435235444842</c:v>
                </c:pt>
                <c:pt idx="24" formatCode="0.00">
                  <c:v>27539.865844402877</c:v>
                </c:pt>
                <c:pt idx="25" formatCode="0.00">
                  <c:v>24528.171528193518</c:v>
                </c:pt>
                <c:pt idx="26" formatCode="0.00">
                  <c:v>24109.172411158706</c:v>
                </c:pt>
                <c:pt idx="27" formatCode="0.00">
                  <c:v>23814.895851441404</c:v>
                </c:pt>
                <c:pt idx="28" formatCode="0.00">
                  <c:v>20165.305494673656</c:v>
                </c:pt>
                <c:pt idx="29" formatCode="0.00">
                  <c:v>18910.003419141394</c:v>
                </c:pt>
                <c:pt idx="30" formatCode="0.00">
                  <c:v>23325.859150149343</c:v>
                </c:pt>
                <c:pt idx="31" formatCode="0.00">
                  <c:v>23360.78405803247</c:v>
                </c:pt>
                <c:pt idx="32" formatCode="0.00">
                  <c:v>26903.121695143003</c:v>
                </c:pt>
                <c:pt idx="33" formatCode="0.00">
                  <c:v>21807.37194625564</c:v>
                </c:pt>
                <c:pt idx="34" formatCode="0.00">
                  <c:v>22625.375410484772</c:v>
                </c:pt>
                <c:pt idx="35" formatCode="0.00">
                  <c:v>31230.208184397838</c:v>
                </c:pt>
                <c:pt idx="36" formatCode="0.00">
                  <c:v>37562.899986974866</c:v>
                </c:pt>
                <c:pt idx="37" formatCode="0.00">
                  <c:v>29752.979056818091</c:v>
                </c:pt>
                <c:pt idx="38" formatCode="0.00">
                  <c:v>28329.565278052381</c:v>
                </c:pt>
                <c:pt idx="39" formatCode="0.00">
                  <c:v>32901.808366502024</c:v>
                </c:pt>
                <c:pt idx="40" formatCode="0.00">
                  <c:v>31523.928809211859</c:v>
                </c:pt>
                <c:pt idx="41" formatCode="0.00">
                  <c:v>32197.883904484494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4-492E-9D1F-F5F9F2098901}"/>
            </c:ext>
          </c:extLst>
        </c:ser>
        <c:ser>
          <c:idx val="2"/>
          <c:order val="2"/>
          <c:tx>
            <c:v>WMA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WMA!$J$10:$J$51</c:f>
              <c:numCache>
                <c:formatCode>General</c:formatCode>
                <c:ptCount val="42"/>
                <c:pt idx="3" formatCode="0.00">
                  <c:v>21436.509318591732</c:v>
                </c:pt>
                <c:pt idx="4" formatCode="0.00">
                  <c:v>21238.28673097914</c:v>
                </c:pt>
                <c:pt idx="5" formatCode="0.00">
                  <c:v>21242.637162938347</c:v>
                </c:pt>
                <c:pt idx="6" formatCode="0.00">
                  <c:v>24724.725578838868</c:v>
                </c:pt>
                <c:pt idx="7" formatCode="0.00">
                  <c:v>26418.937259460094</c:v>
                </c:pt>
                <c:pt idx="8" formatCode="0.00">
                  <c:v>26404.480594387511</c:v>
                </c:pt>
                <c:pt idx="9" formatCode="0.00">
                  <c:v>23981.793701449762</c:v>
                </c:pt>
                <c:pt idx="10" formatCode="0.00">
                  <c:v>25105.196424811969</c:v>
                </c:pt>
                <c:pt idx="11" formatCode="0.00">
                  <c:v>25923.553568061725</c:v>
                </c:pt>
                <c:pt idx="12" formatCode="0.00">
                  <c:v>26885.593612727818</c:v>
                </c:pt>
                <c:pt idx="13" formatCode="0.00">
                  <c:v>26755.488437050375</c:v>
                </c:pt>
                <c:pt idx="14" formatCode="0.00">
                  <c:v>27646.72940569725</c:v>
                </c:pt>
                <c:pt idx="15" formatCode="0.00">
                  <c:v>24429.714191685038</c:v>
                </c:pt>
                <c:pt idx="16" formatCode="0.00">
                  <c:v>20715.365283360137</c:v>
                </c:pt>
                <c:pt idx="17" formatCode="0.00">
                  <c:v>18624.179133753256</c:v>
                </c:pt>
                <c:pt idx="18" formatCode="0.00">
                  <c:v>20887.544694903179</c:v>
                </c:pt>
                <c:pt idx="19" formatCode="0.00">
                  <c:v>22072.159949414869</c:v>
                </c:pt>
                <c:pt idx="20" formatCode="0.00">
                  <c:v>24104.36390548398</c:v>
                </c:pt>
                <c:pt idx="21" formatCode="0.00">
                  <c:v>23567.111863675826</c:v>
                </c:pt>
                <c:pt idx="22" formatCode="0.00">
                  <c:v>24866.690025163385</c:v>
                </c:pt>
                <c:pt idx="23" formatCode="0.00">
                  <c:v>26102.985918901966</c:v>
                </c:pt>
                <c:pt idx="24" formatCode="0.00">
                  <c:v>27951.112294101651</c:v>
                </c:pt>
                <c:pt idx="25" formatCode="0.00">
                  <c:v>26090.293524969176</c:v>
                </c:pt>
                <c:pt idx="26" formatCode="0.00">
                  <c:v>24221.182879006497</c:v>
                </c:pt>
                <c:pt idx="27" formatCode="0.00">
                  <c:v>24054.311653288649</c:v>
                </c:pt>
                <c:pt idx="28" formatCode="0.00">
                  <c:v>21083.244801162924</c:v>
                </c:pt>
                <c:pt idx="29" formatCode="0.00">
                  <c:v>20705.55186294243</c:v>
                </c:pt>
                <c:pt idx="30" formatCode="0.00">
                  <c:v>20358.789114801923</c:v>
                </c:pt>
                <c:pt idx="31" formatCode="0.00">
                  <c:v>24365.777285044325</c:v>
                </c:pt>
                <c:pt idx="32" formatCode="0.00">
                  <c:v>24370.112522252435</c:v>
                </c:pt>
                <c:pt idx="33" formatCode="0.00">
                  <c:v>24310.589203502179</c:v>
                </c:pt>
                <c:pt idx="34" formatCode="0.00">
                  <c:v>22584.017022374996</c:v>
                </c:pt>
                <c:pt idx="35" formatCode="0.00">
                  <c:v>28195.400024349648</c:v>
                </c:pt>
                <c:pt idx="36" formatCode="0.00">
                  <c:v>33651.80153586813</c:v>
                </c:pt>
                <c:pt idx="37" formatCode="0.00">
                  <c:v>32940.137145712455</c:v>
                </c:pt>
                <c:pt idx="38" formatCode="0.00">
                  <c:v>29996.983683325219</c:v>
                </c:pt>
                <c:pt idx="39" formatCode="0.00">
                  <c:v>30208.568656772914</c:v>
                </c:pt>
                <c:pt idx="40" formatCode="0.00">
                  <c:v>32408.679191969888</c:v>
                </c:pt>
                <c:pt idx="41" formatCode="0.00">
                  <c:v>31748.622620120514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4-492E-9D1F-F5F9F2098901}"/>
            </c:ext>
          </c:extLst>
        </c:ser>
        <c:ser>
          <c:idx val="3"/>
          <c:order val="3"/>
          <c:tx>
            <c:v>WMA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WMA!$K$10:$K$51</c:f>
              <c:numCache>
                <c:formatCode>General</c:formatCode>
                <c:ptCount val="42"/>
                <c:pt idx="4" formatCode="0.00">
                  <c:v>21097.91759778807</c:v>
                </c:pt>
                <c:pt idx="5" formatCode="0.00">
                  <c:v>21878.765620105842</c:v>
                </c:pt>
                <c:pt idx="6" formatCode="0.00">
                  <c:v>24161.514787720662</c:v>
                </c:pt>
                <c:pt idx="7" formatCode="0.00">
                  <c:v>26409.488209537012</c:v>
                </c:pt>
                <c:pt idx="8" formatCode="0.00">
                  <c:v>24860.383866693312</c:v>
                </c:pt>
                <c:pt idx="9" formatCode="0.00">
                  <c:v>25104.263921431713</c:v>
                </c:pt>
                <c:pt idx="10" formatCode="0.00">
                  <c:v>25315.273301170746</c:v>
                </c:pt>
                <c:pt idx="11" formatCode="0.00">
                  <c:v>25844.478794685514</c:v>
                </c:pt>
                <c:pt idx="12" formatCode="0.00">
                  <c:v>26079.293779116531</c:v>
                </c:pt>
                <c:pt idx="13" formatCode="0.00">
                  <c:v>27440.713987082054</c:v>
                </c:pt>
                <c:pt idx="14" formatCode="0.00">
                  <c:v>26992.562614708419</c:v>
                </c:pt>
                <c:pt idx="15" formatCode="0.00">
                  <c:v>24597.262207412572</c:v>
                </c:pt>
                <c:pt idx="16" formatCode="0.00">
                  <c:v>20715.860289478493</c:v>
                </c:pt>
                <c:pt idx="17" formatCode="0.00">
                  <c:v>20493.92332692413</c:v>
                </c:pt>
                <c:pt idx="18" formatCode="0.00">
                  <c:v>20615.198515851651</c:v>
                </c:pt>
                <c:pt idx="19" formatCode="0.00">
                  <c:v>21628.570313703065</c:v>
                </c:pt>
                <c:pt idx="20" formatCode="0.00">
                  <c:v>23648.333113614128</c:v>
                </c:pt>
                <c:pt idx="21" formatCode="0.00">
                  <c:v>23879.108380104608</c:v>
                </c:pt>
                <c:pt idx="22" formatCode="0.00">
                  <c:v>23742.912944996726</c:v>
                </c:pt>
                <c:pt idx="23" formatCode="0.00">
                  <c:v>27639.051401165631</c:v>
                </c:pt>
                <c:pt idx="24" formatCode="0.00">
                  <c:v>26198.069820259032</c:v>
                </c:pt>
                <c:pt idx="25" formatCode="0.00">
                  <c:v>26053.133801913646</c:v>
                </c:pt>
                <c:pt idx="26" formatCode="0.00">
                  <c:v>25091.730412412984</c:v>
                </c:pt>
                <c:pt idx="27" formatCode="0.00">
                  <c:v>24062.383187796826</c:v>
                </c:pt>
                <c:pt idx="28" formatCode="0.00">
                  <c:v>21213.103823074489</c:v>
                </c:pt>
                <c:pt idx="29" formatCode="0.00">
                  <c:v>20732.194854271303</c:v>
                </c:pt>
                <c:pt idx="30" formatCode="0.00">
                  <c:v>21975.776734078943</c:v>
                </c:pt>
                <c:pt idx="31" formatCode="0.00">
                  <c:v>22375.000740051477</c:v>
                </c:pt>
                <c:pt idx="32" formatCode="0.00">
                  <c:v>25473.990122339525</c:v>
                </c:pt>
                <c:pt idx="33" formatCode="0.00">
                  <c:v>22488.755966592951</c:v>
                </c:pt>
                <c:pt idx="34" formatCode="0.00">
                  <c:v>23930.235585991977</c:v>
                </c:pt>
                <c:pt idx="35" formatCode="0.00">
                  <c:v>28466.998843605936</c:v>
                </c:pt>
                <c:pt idx="36" formatCode="0.00">
                  <c:v>32722.27882583531</c:v>
                </c:pt>
                <c:pt idx="37" formatCode="0.00">
                  <c:v>30344.629312535337</c:v>
                </c:pt>
                <c:pt idx="38" formatCode="0.00">
                  <c:v>31347.724279144528</c:v>
                </c:pt>
                <c:pt idx="39" formatCode="0.00">
                  <c:v>31651.449071477626</c:v>
                </c:pt>
                <c:pt idx="40" formatCode="0.00">
                  <c:v>30725.329463450966</c:v>
                </c:pt>
                <c:pt idx="41" formatCode="0.00">
                  <c:v>32335.604227156309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4-492E-9D1F-F5F9F2098901}"/>
            </c:ext>
          </c:extLst>
        </c:ser>
        <c:ser>
          <c:idx val="4"/>
          <c:order val="4"/>
          <c:tx>
            <c:v>WMA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WMA!$L$10:$L$51</c:f>
              <c:numCache>
                <c:formatCode>General</c:formatCode>
                <c:ptCount val="42"/>
                <c:pt idx="5" formatCode="0.00">
                  <c:v>22037.603747679041</c:v>
                </c:pt>
                <c:pt idx="6" formatCode="0.00">
                  <c:v>24261.567003295146</c:v>
                </c:pt>
                <c:pt idx="7" formatCode="0.00">
                  <c:v>26229.891202405313</c:v>
                </c:pt>
                <c:pt idx="8" formatCode="0.00">
                  <c:v>24346.940522314464</c:v>
                </c:pt>
                <c:pt idx="9" formatCode="0.00">
                  <c:v>24861.554464360073</c:v>
                </c:pt>
                <c:pt idx="10" formatCode="0.00">
                  <c:v>25816.468625386253</c:v>
                </c:pt>
                <c:pt idx="11" formatCode="0.00">
                  <c:v>25913.270959028268</c:v>
                </c:pt>
                <c:pt idx="12" formatCode="0.00">
                  <c:v>25796.005342126329</c:v>
                </c:pt>
                <c:pt idx="13" formatCode="0.00">
                  <c:v>27366.438447882385</c:v>
                </c:pt>
                <c:pt idx="14" formatCode="0.00">
                  <c:v>27045.029212640744</c:v>
                </c:pt>
                <c:pt idx="15" formatCode="0.00">
                  <c:v>24365.230431543561</c:v>
                </c:pt>
                <c:pt idx="16" formatCode="0.00">
                  <c:v>20716.117034306291</c:v>
                </c:pt>
                <c:pt idx="17" formatCode="0.00">
                  <c:v>21076.163864821421</c:v>
                </c:pt>
                <c:pt idx="18" formatCode="0.00">
                  <c:v>21255.0497528368</c:v>
                </c:pt>
                <c:pt idx="19" formatCode="0.00">
                  <c:v>21402.175635159925</c:v>
                </c:pt>
                <c:pt idx="20" formatCode="0.00">
                  <c:v>23360.08519398926</c:v>
                </c:pt>
                <c:pt idx="21" formatCode="0.00">
                  <c:v>23811.487521792682</c:v>
                </c:pt>
                <c:pt idx="22" formatCode="0.00">
                  <c:v>23500.791791060663</c:v>
                </c:pt>
                <c:pt idx="23" formatCode="0.00">
                  <c:v>27748.981447489714</c:v>
                </c:pt>
                <c:pt idx="24" formatCode="0.00">
                  <c:v>26223.911795284937</c:v>
                </c:pt>
                <c:pt idx="25" formatCode="0.00">
                  <c:v>25358.485765192341</c:v>
                </c:pt>
                <c:pt idx="26" formatCode="0.00">
                  <c:v>25335.947578967636</c:v>
                </c:pt>
                <c:pt idx="27" formatCode="0.00">
                  <c:v>24385.22000871033</c:v>
                </c:pt>
                <c:pt idx="28" formatCode="0.00">
                  <c:v>21218.527670303567</c:v>
                </c:pt>
                <c:pt idx="29" formatCode="0.00">
                  <c:v>20773.272224362347</c:v>
                </c:pt>
                <c:pt idx="30" formatCode="0.00">
                  <c:v>22520.480891797906</c:v>
                </c:pt>
                <c:pt idx="31" formatCode="0.00">
                  <c:v>22375.003822305545</c:v>
                </c:pt>
                <c:pt idx="32" formatCode="0.00">
                  <c:v>25104.911910375551</c:v>
                </c:pt>
                <c:pt idx="33" formatCode="0.00">
                  <c:v>22296.931702641239</c:v>
                </c:pt>
                <c:pt idx="34" formatCode="0.00">
                  <c:v>23666.399128593497</c:v>
                </c:pt>
                <c:pt idx="35" formatCode="0.00">
                  <c:v>29137.379261389393</c:v>
                </c:pt>
                <c:pt idx="36" formatCode="0.00">
                  <c:v>32610.990749801414</c:v>
                </c:pt>
                <c:pt idx="37" formatCode="0.00">
                  <c:v>29136.451615531048</c:v>
                </c:pt>
                <c:pt idx="38" formatCode="0.00">
                  <c:v>30773.055779218339</c:v>
                </c:pt>
                <c:pt idx="39" formatCode="0.00">
                  <c:v>32637.001627276382</c:v>
                </c:pt>
                <c:pt idx="40" formatCode="0.00">
                  <c:v>30739.847701233139</c:v>
                </c:pt>
                <c:pt idx="41" formatCode="0.00">
                  <c:v>31893.862946926125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B4-492E-9D1F-F5F9F209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61712"/>
        <c:axId val="1584092496"/>
      </c:lineChart>
      <c:dateAx>
        <c:axId val="1782561712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092496"/>
        <c:crosses val="autoZero"/>
        <c:auto val="1"/>
        <c:lblOffset val="100"/>
        <c:baseTimeUnit val="months"/>
      </c:dateAx>
      <c:valAx>
        <c:axId val="15840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5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1</xdr:row>
      <xdr:rowOff>40005</xdr:rowOff>
    </xdr:from>
    <xdr:to>
      <xdr:col>26</xdr:col>
      <xdr:colOff>400050</xdr:colOff>
      <xdr:row>34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252209-17A1-46AE-AEC4-057F844BC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58</xdr:row>
      <xdr:rowOff>28575</xdr:rowOff>
    </xdr:from>
    <xdr:to>
      <xdr:col>12</xdr:col>
      <xdr:colOff>278130</xdr:colOff>
      <xdr:row>78</xdr:row>
      <xdr:rowOff>103823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B0B617-B021-4931-8F28-3B247129B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E7FF-175E-4BEF-819D-9D3CF8067A6F}">
  <dimension ref="A1:R43"/>
  <sheetViews>
    <sheetView tabSelected="1" workbookViewId="0"/>
  </sheetViews>
  <sheetFormatPr defaultRowHeight="15.6" x14ac:dyDescent="0.3"/>
  <cols>
    <col min="5" max="5" width="10.6640625" bestFit="1" customWidth="1"/>
    <col min="17" max="17" width="33.6640625" style="6" bestFit="1" customWidth="1"/>
    <col min="18" max="18" width="19.88671875" style="6" customWidth="1"/>
  </cols>
  <sheetData>
    <row r="1" spans="1:7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29">
        <v>44013</v>
      </c>
      <c r="B2" s="1" t="s">
        <v>7</v>
      </c>
      <c r="C2" s="1" t="s">
        <v>7</v>
      </c>
      <c r="D2" s="1">
        <v>17015</v>
      </c>
      <c r="E2" s="1">
        <v>4732</v>
      </c>
      <c r="F2" s="1" t="s">
        <v>7</v>
      </c>
      <c r="G2" s="1">
        <f t="shared" ref="G2:G43" si="0">SUM(B2:F2)</f>
        <v>21747</v>
      </c>
    </row>
    <row r="3" spans="1:7" x14ac:dyDescent="0.3">
      <c r="A3" s="29">
        <v>44044</v>
      </c>
      <c r="B3" s="1" t="s">
        <v>7</v>
      </c>
      <c r="C3" s="1" t="s">
        <v>7</v>
      </c>
      <c r="D3" s="1">
        <v>17905</v>
      </c>
      <c r="E3" s="1">
        <v>5039</v>
      </c>
      <c r="F3" s="1" t="s">
        <v>7</v>
      </c>
      <c r="G3" s="1">
        <f t="shared" si="0"/>
        <v>22944</v>
      </c>
    </row>
    <row r="4" spans="1:7" x14ac:dyDescent="0.3">
      <c r="A4" s="29">
        <v>44075</v>
      </c>
      <c r="B4" s="1" t="s">
        <v>7</v>
      </c>
      <c r="C4" s="1" t="s">
        <v>7</v>
      </c>
      <c r="D4" s="1">
        <v>14552</v>
      </c>
      <c r="E4" s="1">
        <v>4430</v>
      </c>
      <c r="F4" s="1" t="s">
        <v>7</v>
      </c>
      <c r="G4" s="1">
        <f t="shared" si="0"/>
        <v>18982</v>
      </c>
    </row>
    <row r="5" spans="1:7" x14ac:dyDescent="0.3">
      <c r="A5" s="29">
        <v>44105</v>
      </c>
      <c r="B5" s="1" t="s">
        <v>7</v>
      </c>
      <c r="C5" s="1" t="s">
        <v>7</v>
      </c>
      <c r="D5" s="1">
        <v>16695</v>
      </c>
      <c r="E5" s="1">
        <v>5885</v>
      </c>
      <c r="F5" s="1" t="s">
        <v>7</v>
      </c>
      <c r="G5" s="1">
        <f t="shared" si="0"/>
        <v>22580</v>
      </c>
    </row>
    <row r="6" spans="1:7" x14ac:dyDescent="0.3">
      <c r="A6" s="29">
        <v>44136</v>
      </c>
      <c r="B6" s="1" t="s">
        <v>7</v>
      </c>
      <c r="C6" s="1" t="s">
        <v>7</v>
      </c>
      <c r="D6" s="1">
        <v>17405</v>
      </c>
      <c r="E6" s="1">
        <v>4385</v>
      </c>
      <c r="F6" s="1" t="s">
        <v>7</v>
      </c>
      <c r="G6" s="1">
        <f t="shared" si="0"/>
        <v>21790</v>
      </c>
    </row>
    <row r="7" spans="1:7" ht="14.4" customHeight="1" x14ac:dyDescent="0.3">
      <c r="A7" s="29">
        <v>44166</v>
      </c>
      <c r="B7" s="4" t="s">
        <v>7</v>
      </c>
      <c r="C7" s="4" t="s">
        <v>7</v>
      </c>
      <c r="D7" s="4">
        <v>18564</v>
      </c>
      <c r="E7" s="4">
        <v>12594</v>
      </c>
      <c r="F7" s="4" t="s">
        <v>7</v>
      </c>
      <c r="G7" s="1">
        <f t="shared" si="0"/>
        <v>31158</v>
      </c>
    </row>
    <row r="8" spans="1:7" ht="15.6" customHeight="1" x14ac:dyDescent="0.3">
      <c r="A8" s="29">
        <v>44197</v>
      </c>
      <c r="B8" s="1" t="s">
        <v>7</v>
      </c>
      <c r="C8" s="1" t="s">
        <v>7</v>
      </c>
      <c r="D8" s="1">
        <v>18270</v>
      </c>
      <c r="E8" s="1">
        <v>6455</v>
      </c>
      <c r="F8" s="1" t="s">
        <v>7</v>
      </c>
      <c r="G8" s="1">
        <f t="shared" si="0"/>
        <v>24725</v>
      </c>
    </row>
    <row r="9" spans="1:7" x14ac:dyDescent="0.3">
      <c r="A9" s="29">
        <v>44228</v>
      </c>
      <c r="B9" s="1" t="s">
        <v>7</v>
      </c>
      <c r="C9" s="1" t="s">
        <v>7</v>
      </c>
      <c r="D9" s="1">
        <v>16955</v>
      </c>
      <c r="E9" s="1">
        <v>6705</v>
      </c>
      <c r="F9" s="1" t="s">
        <v>7</v>
      </c>
      <c r="G9" s="1">
        <f t="shared" si="0"/>
        <v>23660</v>
      </c>
    </row>
    <row r="10" spans="1:7" x14ac:dyDescent="0.3">
      <c r="A10" s="29">
        <v>44256</v>
      </c>
      <c r="B10" s="1" t="s">
        <v>7</v>
      </c>
      <c r="C10" s="1" t="s">
        <v>7</v>
      </c>
      <c r="D10" s="1">
        <v>19160</v>
      </c>
      <c r="E10" s="1">
        <v>4476</v>
      </c>
      <c r="F10" s="1" t="s">
        <v>7</v>
      </c>
      <c r="G10" s="1">
        <f t="shared" si="0"/>
        <v>23636</v>
      </c>
    </row>
    <row r="11" spans="1:7" x14ac:dyDescent="0.3">
      <c r="A11" s="29">
        <v>44287</v>
      </c>
      <c r="B11" s="1" t="s">
        <v>7</v>
      </c>
      <c r="C11" s="1" t="s">
        <v>7</v>
      </c>
      <c r="D11" s="1">
        <v>24365</v>
      </c>
      <c r="E11" s="1">
        <v>4360</v>
      </c>
      <c r="F11" s="1" t="s">
        <v>7</v>
      </c>
      <c r="G11" s="1">
        <f t="shared" si="0"/>
        <v>28725</v>
      </c>
    </row>
    <row r="12" spans="1:7" x14ac:dyDescent="0.3">
      <c r="A12" s="29">
        <v>44317</v>
      </c>
      <c r="B12" s="1" t="s">
        <v>7</v>
      </c>
      <c r="C12" s="1" t="s">
        <v>7</v>
      </c>
      <c r="D12" s="1">
        <v>18300</v>
      </c>
      <c r="E12" s="1">
        <v>6140</v>
      </c>
      <c r="F12" s="1" t="s">
        <v>7</v>
      </c>
      <c r="G12" s="1">
        <f t="shared" si="0"/>
        <v>24440</v>
      </c>
    </row>
    <row r="13" spans="1:7" x14ac:dyDescent="0.3">
      <c r="A13" s="29">
        <v>44348</v>
      </c>
      <c r="B13" s="1" t="s">
        <v>7</v>
      </c>
      <c r="C13" s="1" t="s">
        <v>7</v>
      </c>
      <c r="D13" s="1">
        <v>20800</v>
      </c>
      <c r="E13" s="1">
        <v>7550</v>
      </c>
      <c r="F13" s="1" t="s">
        <v>7</v>
      </c>
      <c r="G13" s="1">
        <f t="shared" si="0"/>
        <v>28350</v>
      </c>
    </row>
    <row r="14" spans="1:7" x14ac:dyDescent="0.3">
      <c r="A14" s="29">
        <v>44378</v>
      </c>
      <c r="B14" s="1" t="s">
        <v>7</v>
      </c>
      <c r="C14" s="1" t="s">
        <v>7</v>
      </c>
      <c r="D14" s="1">
        <v>19600</v>
      </c>
      <c r="E14" s="1">
        <v>7400</v>
      </c>
      <c r="F14" s="1" t="s">
        <v>7</v>
      </c>
      <c r="G14" s="1">
        <f t="shared" si="0"/>
        <v>27000</v>
      </c>
    </row>
    <row r="15" spans="1:7" x14ac:dyDescent="0.3">
      <c r="A15" s="29">
        <v>44409</v>
      </c>
      <c r="B15" s="1" t="s">
        <v>7</v>
      </c>
      <c r="C15" s="1">
        <v>355</v>
      </c>
      <c r="D15" s="1">
        <v>19514</v>
      </c>
      <c r="E15" s="1">
        <v>7932</v>
      </c>
      <c r="F15" s="1" t="s">
        <v>7</v>
      </c>
      <c r="G15" s="1">
        <f t="shared" si="0"/>
        <v>27801</v>
      </c>
    </row>
    <row r="16" spans="1:7" x14ac:dyDescent="0.3">
      <c r="A16" s="29">
        <v>44440</v>
      </c>
      <c r="B16" s="1" t="s">
        <v>7</v>
      </c>
      <c r="C16" s="1">
        <v>340</v>
      </c>
      <c r="D16" s="1">
        <v>8150</v>
      </c>
      <c r="E16" s="1">
        <v>8435</v>
      </c>
      <c r="F16" s="1" t="s">
        <v>7</v>
      </c>
      <c r="G16" s="1">
        <f t="shared" si="0"/>
        <v>16925</v>
      </c>
    </row>
    <row r="17" spans="1:16" x14ac:dyDescent="0.3">
      <c r="A17" s="29">
        <v>44470</v>
      </c>
      <c r="B17" s="1" t="s">
        <v>7</v>
      </c>
      <c r="C17" s="1">
        <v>340</v>
      </c>
      <c r="D17" s="1">
        <v>10400</v>
      </c>
      <c r="E17" s="1">
        <v>7695</v>
      </c>
      <c r="F17" s="1" t="s">
        <v>7</v>
      </c>
      <c r="G17" s="1">
        <f t="shared" si="0"/>
        <v>18435</v>
      </c>
    </row>
    <row r="18" spans="1:16" x14ac:dyDescent="0.3">
      <c r="A18" s="29">
        <v>44501</v>
      </c>
      <c r="B18" s="1" t="s">
        <v>7</v>
      </c>
      <c r="C18" s="1">
        <v>480</v>
      </c>
      <c r="D18" s="1">
        <v>19200</v>
      </c>
      <c r="E18" s="1">
        <v>1030</v>
      </c>
      <c r="F18" s="1">
        <v>6</v>
      </c>
      <c r="G18" s="1">
        <f t="shared" si="0"/>
        <v>20716</v>
      </c>
    </row>
    <row r="19" spans="1:16" x14ac:dyDescent="0.3">
      <c r="A19" s="29">
        <v>44531</v>
      </c>
      <c r="B19" s="4" t="s">
        <v>7</v>
      </c>
      <c r="C19" s="4">
        <v>700</v>
      </c>
      <c r="D19" s="4">
        <v>15700</v>
      </c>
      <c r="E19" s="4">
        <v>7354</v>
      </c>
      <c r="F19" s="4">
        <v>10</v>
      </c>
      <c r="G19" s="1">
        <f t="shared" si="0"/>
        <v>23764</v>
      </c>
    </row>
    <row r="20" spans="1:16" x14ac:dyDescent="0.3">
      <c r="A20" s="29">
        <v>44562</v>
      </c>
      <c r="B20" s="1" t="s">
        <v>7</v>
      </c>
      <c r="C20" s="1">
        <v>648</v>
      </c>
      <c r="D20" s="1">
        <v>12400</v>
      </c>
      <c r="E20" s="1">
        <v>8100</v>
      </c>
      <c r="F20" s="1">
        <v>1</v>
      </c>
      <c r="G20" s="1">
        <f t="shared" si="0"/>
        <v>21149</v>
      </c>
      <c r="J20" s="7"/>
      <c r="K20" s="5"/>
      <c r="L20" s="5"/>
      <c r="M20" s="5"/>
      <c r="N20" s="5"/>
      <c r="O20" s="5"/>
      <c r="P20" s="5"/>
    </row>
    <row r="21" spans="1:16" x14ac:dyDescent="0.3">
      <c r="A21" s="29">
        <v>44593</v>
      </c>
      <c r="B21" s="1" t="s">
        <v>7</v>
      </c>
      <c r="C21" s="1">
        <v>374</v>
      </c>
      <c r="D21" s="1">
        <v>19100</v>
      </c>
      <c r="E21" s="1">
        <v>9150</v>
      </c>
      <c r="F21" s="1">
        <v>4</v>
      </c>
      <c r="G21" s="1">
        <f t="shared" si="0"/>
        <v>28628</v>
      </c>
      <c r="J21" s="7"/>
      <c r="K21" s="5"/>
      <c r="L21" s="5"/>
      <c r="M21" s="5"/>
      <c r="N21" s="5"/>
      <c r="O21" s="5"/>
      <c r="P21" s="5"/>
    </row>
    <row r="22" spans="1:16" x14ac:dyDescent="0.3">
      <c r="A22" s="29">
        <v>44621</v>
      </c>
      <c r="B22" s="1" t="s">
        <v>7</v>
      </c>
      <c r="C22" s="1">
        <v>420</v>
      </c>
      <c r="D22" s="1">
        <v>14350</v>
      </c>
      <c r="E22" s="1">
        <v>4254</v>
      </c>
      <c r="F22" s="1">
        <v>21</v>
      </c>
      <c r="G22" s="1">
        <f t="shared" si="0"/>
        <v>19045</v>
      </c>
      <c r="J22" s="7"/>
      <c r="K22" s="5"/>
      <c r="L22" s="5"/>
      <c r="M22" s="5"/>
      <c r="N22" s="5"/>
      <c r="O22" s="5"/>
      <c r="P22" s="5"/>
    </row>
    <row r="23" spans="1:16" x14ac:dyDescent="0.3">
      <c r="A23" s="29">
        <v>44652</v>
      </c>
      <c r="B23" s="1" t="s">
        <v>7</v>
      </c>
      <c r="C23" s="1">
        <v>334</v>
      </c>
      <c r="D23" s="1">
        <v>19950</v>
      </c>
      <c r="E23" s="1">
        <v>8700</v>
      </c>
      <c r="F23" s="1">
        <v>32</v>
      </c>
      <c r="G23" s="1">
        <f t="shared" si="0"/>
        <v>29016</v>
      </c>
      <c r="J23" s="7"/>
      <c r="K23" s="5"/>
      <c r="L23" s="5"/>
      <c r="M23" s="5"/>
      <c r="N23" s="5"/>
      <c r="O23" s="5"/>
      <c r="P23" s="5"/>
    </row>
    <row r="24" spans="1:16" x14ac:dyDescent="0.3">
      <c r="A24" s="29">
        <v>44682</v>
      </c>
      <c r="B24" s="1" t="s">
        <v>7</v>
      </c>
      <c r="C24" s="1">
        <v>944</v>
      </c>
      <c r="D24" s="1">
        <v>19100</v>
      </c>
      <c r="E24" s="1">
        <v>9500</v>
      </c>
      <c r="F24" s="1">
        <v>44</v>
      </c>
      <c r="G24" s="1">
        <f t="shared" si="0"/>
        <v>29588</v>
      </c>
      <c r="J24" s="7"/>
      <c r="K24" s="5"/>
      <c r="L24" s="5"/>
      <c r="M24" s="5"/>
      <c r="N24" s="5"/>
      <c r="O24" s="5"/>
      <c r="P24" s="5"/>
    </row>
    <row r="25" spans="1:16" x14ac:dyDescent="0.3">
      <c r="A25" s="29">
        <v>44713</v>
      </c>
      <c r="B25" s="1" t="s">
        <v>7</v>
      </c>
      <c r="C25" s="1">
        <v>816</v>
      </c>
      <c r="D25" s="1">
        <v>16200</v>
      </c>
      <c r="E25" s="1">
        <v>7450</v>
      </c>
      <c r="F25" s="1">
        <v>38</v>
      </c>
      <c r="G25" s="1">
        <f t="shared" si="0"/>
        <v>24504</v>
      </c>
    </row>
    <row r="26" spans="1:16" x14ac:dyDescent="0.3">
      <c r="A26" s="29">
        <v>44743</v>
      </c>
      <c r="B26" s="1">
        <v>50</v>
      </c>
      <c r="C26" s="1">
        <v>591</v>
      </c>
      <c r="D26" s="1">
        <v>16650</v>
      </c>
      <c r="E26" s="1">
        <v>7230</v>
      </c>
      <c r="F26" s="1">
        <v>43</v>
      </c>
      <c r="G26" s="1">
        <f t="shared" si="0"/>
        <v>24564</v>
      </c>
      <c r="J26" s="6"/>
      <c r="K26" s="6"/>
    </row>
    <row r="27" spans="1:16" x14ac:dyDescent="0.3">
      <c r="A27" s="29">
        <v>44774</v>
      </c>
      <c r="B27" s="1" t="s">
        <v>7</v>
      </c>
      <c r="C27" s="1">
        <v>764</v>
      </c>
      <c r="D27" s="1">
        <v>16700</v>
      </c>
      <c r="E27" s="1">
        <v>5930</v>
      </c>
      <c r="F27" s="1">
        <v>41</v>
      </c>
      <c r="G27" s="1">
        <f t="shared" si="0"/>
        <v>23435</v>
      </c>
    </row>
    <row r="28" spans="1:16" x14ac:dyDescent="0.3">
      <c r="A28" s="29">
        <v>44805</v>
      </c>
      <c r="B28" s="1" t="s">
        <v>7</v>
      </c>
      <c r="C28" s="1">
        <v>962</v>
      </c>
      <c r="D28" s="1">
        <v>15500</v>
      </c>
      <c r="E28" s="1">
        <v>7860</v>
      </c>
      <c r="F28" s="1">
        <v>56</v>
      </c>
      <c r="G28" s="1">
        <f t="shared" si="0"/>
        <v>24378</v>
      </c>
    </row>
    <row r="29" spans="1:16" x14ac:dyDescent="0.3">
      <c r="A29" s="29">
        <v>44835</v>
      </c>
      <c r="B29" s="1" t="s">
        <v>7</v>
      </c>
      <c r="C29" s="1">
        <v>503</v>
      </c>
      <c r="D29" s="1">
        <v>8850</v>
      </c>
      <c r="E29" s="1">
        <v>4550</v>
      </c>
      <c r="F29" s="1">
        <v>18</v>
      </c>
      <c r="G29" s="1">
        <f t="shared" si="0"/>
        <v>13921</v>
      </c>
    </row>
    <row r="30" spans="1:16" x14ac:dyDescent="0.3">
      <c r="A30" s="29">
        <v>44866</v>
      </c>
      <c r="B30" s="1">
        <v>230</v>
      </c>
      <c r="C30" s="1">
        <v>420</v>
      </c>
      <c r="D30" s="1">
        <v>17025</v>
      </c>
      <c r="E30" s="1">
        <v>8570</v>
      </c>
      <c r="F30" s="1">
        <v>60</v>
      </c>
      <c r="G30" s="1">
        <f>SUM(B30:F30)</f>
        <v>26305</v>
      </c>
    </row>
    <row r="31" spans="1:16" x14ac:dyDescent="0.3">
      <c r="A31" s="29">
        <v>44896</v>
      </c>
      <c r="B31" s="4">
        <v>170</v>
      </c>
      <c r="C31" s="4">
        <v>342</v>
      </c>
      <c r="D31" s="4">
        <v>11000</v>
      </c>
      <c r="E31" s="4">
        <v>7350</v>
      </c>
      <c r="F31" s="4">
        <v>48</v>
      </c>
      <c r="G31" s="1">
        <f t="shared" si="0"/>
        <v>18910</v>
      </c>
    </row>
    <row r="32" spans="1:16" x14ac:dyDescent="0.3">
      <c r="A32" s="29">
        <v>44927</v>
      </c>
      <c r="B32" s="1">
        <v>200</v>
      </c>
      <c r="C32" s="1">
        <v>1500</v>
      </c>
      <c r="D32" s="1">
        <v>17250</v>
      </c>
      <c r="E32" s="1">
        <v>10950</v>
      </c>
      <c r="F32" s="1">
        <v>58</v>
      </c>
      <c r="G32" s="1">
        <f t="shared" si="0"/>
        <v>29958</v>
      </c>
    </row>
    <row r="33" spans="1:7" x14ac:dyDescent="0.3">
      <c r="A33" s="29">
        <v>44958</v>
      </c>
      <c r="B33" s="1">
        <v>200</v>
      </c>
      <c r="C33" s="1">
        <v>1178</v>
      </c>
      <c r="D33" s="1">
        <v>12250</v>
      </c>
      <c r="E33" s="1">
        <v>8700</v>
      </c>
      <c r="F33" s="1">
        <v>47</v>
      </c>
      <c r="G33" s="1">
        <f t="shared" si="0"/>
        <v>22375</v>
      </c>
    </row>
    <row r="34" spans="1:7" x14ac:dyDescent="0.3">
      <c r="A34" s="29">
        <v>44986</v>
      </c>
      <c r="B34" s="1">
        <v>200</v>
      </c>
      <c r="C34" s="1">
        <v>1108</v>
      </c>
      <c r="D34" s="1">
        <v>11950</v>
      </c>
      <c r="E34" s="1">
        <v>7660</v>
      </c>
      <c r="F34" s="1">
        <v>48</v>
      </c>
      <c r="G34" s="1">
        <f t="shared" si="0"/>
        <v>20966</v>
      </c>
    </row>
    <row r="35" spans="1:7" x14ac:dyDescent="0.3">
      <c r="A35" s="29">
        <v>45017</v>
      </c>
      <c r="B35" s="1">
        <v>170</v>
      </c>
      <c r="C35" s="1">
        <v>926</v>
      </c>
      <c r="D35" s="1">
        <v>18050</v>
      </c>
      <c r="E35" s="1">
        <v>5900</v>
      </c>
      <c r="F35" s="1">
        <v>39</v>
      </c>
      <c r="G35" s="1">
        <f t="shared" si="0"/>
        <v>25085</v>
      </c>
    </row>
    <row r="36" spans="1:7" x14ac:dyDescent="0.3">
      <c r="A36" s="29">
        <v>45047</v>
      </c>
      <c r="B36" s="1">
        <v>620</v>
      </c>
      <c r="C36" s="1">
        <v>1523</v>
      </c>
      <c r="D36" s="1">
        <v>24148</v>
      </c>
      <c r="E36" s="1">
        <v>13980</v>
      </c>
      <c r="F36" s="1">
        <v>68</v>
      </c>
      <c r="G36" s="1">
        <f t="shared" si="0"/>
        <v>40339</v>
      </c>
    </row>
    <row r="37" spans="1:7" x14ac:dyDescent="0.3">
      <c r="A37" s="29">
        <v>45078</v>
      </c>
      <c r="B37" s="1">
        <v>440</v>
      </c>
      <c r="C37" s="1">
        <v>1256</v>
      </c>
      <c r="D37" s="1">
        <v>24144</v>
      </c>
      <c r="E37" s="1">
        <v>7560</v>
      </c>
      <c r="F37" s="1">
        <v>48</v>
      </c>
      <c r="G37" s="1">
        <f t="shared" si="0"/>
        <v>33448</v>
      </c>
    </row>
    <row r="38" spans="1:7" x14ac:dyDescent="0.3">
      <c r="A38" s="29">
        <v>45108</v>
      </c>
      <c r="B38" s="1">
        <v>440</v>
      </c>
      <c r="C38" s="1">
        <v>1268</v>
      </c>
      <c r="D38" s="1">
        <v>15250</v>
      </c>
      <c r="E38" s="1">
        <v>7271</v>
      </c>
      <c r="F38" s="1">
        <v>47</v>
      </c>
      <c r="G38" s="1">
        <f t="shared" si="0"/>
        <v>24276</v>
      </c>
    </row>
    <row r="39" spans="1:7" x14ac:dyDescent="0.3">
      <c r="A39" s="29">
        <v>45139</v>
      </c>
      <c r="B39" s="1">
        <v>930</v>
      </c>
      <c r="C39" s="1">
        <v>2968</v>
      </c>
      <c r="D39" s="1">
        <v>21360</v>
      </c>
      <c r="E39" s="1">
        <v>9020</v>
      </c>
      <c r="F39" s="1">
        <v>60</v>
      </c>
      <c r="G39" s="1">
        <f t="shared" si="0"/>
        <v>34338</v>
      </c>
    </row>
    <row r="40" spans="1:7" x14ac:dyDescent="0.3">
      <c r="A40" s="29">
        <v>45170</v>
      </c>
      <c r="B40" s="1">
        <v>820</v>
      </c>
      <c r="C40" s="1">
        <v>2538</v>
      </c>
      <c r="D40" s="1">
        <v>20530</v>
      </c>
      <c r="E40" s="1">
        <v>6836</v>
      </c>
      <c r="F40" s="1">
        <v>49</v>
      </c>
      <c r="G40" s="1">
        <f t="shared" si="0"/>
        <v>30773</v>
      </c>
    </row>
    <row r="41" spans="1:7" x14ac:dyDescent="0.3">
      <c r="A41" s="29">
        <v>45200</v>
      </c>
      <c r="B41" s="1">
        <v>810</v>
      </c>
      <c r="C41" s="1">
        <v>1776</v>
      </c>
      <c r="D41" s="1">
        <v>20346</v>
      </c>
      <c r="E41" s="1">
        <v>9656</v>
      </c>
      <c r="F41" s="1">
        <v>49</v>
      </c>
      <c r="G41" s="1">
        <f t="shared" si="0"/>
        <v>32637</v>
      </c>
    </row>
    <row r="42" spans="1:7" x14ac:dyDescent="0.3">
      <c r="A42" s="29">
        <v>45231</v>
      </c>
      <c r="B42" s="1">
        <v>700</v>
      </c>
      <c r="C42" s="1">
        <v>1806</v>
      </c>
      <c r="D42" s="1">
        <v>19982</v>
      </c>
      <c r="E42" s="1">
        <v>9024</v>
      </c>
      <c r="F42" s="1">
        <v>35</v>
      </c>
      <c r="G42" s="1">
        <f t="shared" si="0"/>
        <v>31547</v>
      </c>
    </row>
    <row r="43" spans="1:7" x14ac:dyDescent="0.3">
      <c r="A43" s="29">
        <v>45261</v>
      </c>
      <c r="B43" s="1">
        <v>620</v>
      </c>
      <c r="C43" s="1">
        <v>2416</v>
      </c>
      <c r="D43" s="1">
        <v>20366</v>
      </c>
      <c r="E43" s="1">
        <v>8774</v>
      </c>
      <c r="F43" s="1">
        <v>43</v>
      </c>
      <c r="G43" s="1">
        <f t="shared" si="0"/>
        <v>32219</v>
      </c>
    </row>
  </sheetData>
  <pageMargins left="0.511811024" right="0.511811024" top="0.78740157499999996" bottom="0.78740157499999996" header="0.31496062000000002" footer="0.31496062000000002"/>
  <ignoredErrors>
    <ignoredError sqref="G26 G30:G43 G4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4E01-98DD-4A45-846F-497BBECA97D5}">
  <dimension ref="A1:G5"/>
  <sheetViews>
    <sheetView workbookViewId="0"/>
  </sheetViews>
  <sheetFormatPr defaultRowHeight="14.4" x14ac:dyDescent="0.3"/>
  <cols>
    <col min="5" max="5" width="10.6640625" bestFit="1" customWidth="1"/>
  </cols>
  <sheetData>
    <row r="1" spans="1:7" x14ac:dyDescent="0.3">
      <c r="A1" s="5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8" t="s">
        <v>6</v>
      </c>
    </row>
    <row r="2" spans="1:7" x14ac:dyDescent="0.3">
      <c r="A2" s="29">
        <v>45292</v>
      </c>
      <c r="B2" s="1">
        <v>855</v>
      </c>
      <c r="C2" s="1">
        <v>1946</v>
      </c>
      <c r="D2" s="1">
        <v>24666</v>
      </c>
      <c r="E2" s="1">
        <v>12420</v>
      </c>
      <c r="F2" s="1">
        <v>51</v>
      </c>
      <c r="G2" s="1">
        <f>SUM(B2:F2)</f>
        <v>39938</v>
      </c>
    </row>
    <row r="3" spans="1:7" x14ac:dyDescent="0.3">
      <c r="A3" s="29">
        <v>45323</v>
      </c>
      <c r="B3" s="1">
        <v>780</v>
      </c>
      <c r="C3" s="1">
        <v>1626</v>
      </c>
      <c r="D3" s="1">
        <v>16416</v>
      </c>
      <c r="E3" s="1">
        <v>9806</v>
      </c>
      <c r="F3" s="1">
        <v>35</v>
      </c>
      <c r="G3" s="1">
        <f>SUM(B3:F3)</f>
        <v>28663</v>
      </c>
    </row>
    <row r="4" spans="1:7" x14ac:dyDescent="0.3">
      <c r="A4" s="29">
        <v>45352</v>
      </c>
      <c r="B4" s="1">
        <v>720</v>
      </c>
      <c r="C4" s="1">
        <v>1590</v>
      </c>
      <c r="D4" s="1">
        <v>17018</v>
      </c>
      <c r="E4" s="1">
        <v>10940</v>
      </c>
      <c r="F4" s="1">
        <v>33</v>
      </c>
      <c r="G4" s="1">
        <f>SUM(B4:F4)</f>
        <v>30301</v>
      </c>
    </row>
    <row r="5" spans="1:7" x14ac:dyDescent="0.3">
      <c r="A5" s="29">
        <v>45383</v>
      </c>
      <c r="B5" s="1">
        <v>850</v>
      </c>
      <c r="C5" s="1">
        <v>1728</v>
      </c>
      <c r="D5" s="1">
        <v>18332</v>
      </c>
      <c r="E5" s="1">
        <v>11162</v>
      </c>
      <c r="F5" s="1">
        <v>35</v>
      </c>
      <c r="G5" s="1">
        <f>SUM(B5:F5)</f>
        <v>32107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84AF-6725-488A-AC1F-DAE9F73B7509}">
  <dimension ref="B1:U31"/>
  <sheetViews>
    <sheetView workbookViewId="0"/>
  </sheetViews>
  <sheetFormatPr defaultRowHeight="14.4" x14ac:dyDescent="0.3"/>
  <cols>
    <col min="1" max="1" width="3.88671875" customWidth="1"/>
    <col min="2" max="2" width="8.33203125" bestFit="1" customWidth="1"/>
    <col min="3" max="3" width="11.88671875" bestFit="1" customWidth="1"/>
    <col min="4" max="9" width="10.6640625" customWidth="1"/>
    <col min="11" max="11" width="9.5546875" customWidth="1"/>
    <col min="12" max="14" width="11.33203125" customWidth="1"/>
    <col min="15" max="15" width="9" customWidth="1"/>
    <col min="16" max="21" width="15" customWidth="1"/>
  </cols>
  <sheetData>
    <row r="1" spans="2:21" x14ac:dyDescent="0.3">
      <c r="D1" s="88"/>
      <c r="E1" s="88"/>
      <c r="F1" s="88"/>
      <c r="G1" s="88"/>
      <c r="H1" s="88"/>
      <c r="I1" s="88"/>
    </row>
    <row r="2" spans="2:21" ht="15" thickBot="1" x14ac:dyDescent="0.35">
      <c r="D2" s="88"/>
      <c r="E2" s="88"/>
      <c r="F2" s="88"/>
      <c r="G2" s="88"/>
      <c r="H2" s="88"/>
      <c r="I2" s="88"/>
    </row>
    <row r="3" spans="2:21" ht="16.2" thickBot="1" x14ac:dyDescent="0.35">
      <c r="B3" s="13" t="s">
        <v>12</v>
      </c>
      <c r="C3" s="8"/>
      <c r="D3" s="104" t="s">
        <v>13</v>
      </c>
      <c r="E3" s="104"/>
      <c r="F3" s="104"/>
      <c r="G3" s="104"/>
      <c r="H3" s="104"/>
      <c r="I3" s="104"/>
      <c r="L3" s="87" t="s">
        <v>14</v>
      </c>
      <c r="M3" s="87" t="s">
        <v>15</v>
      </c>
      <c r="N3" s="87" t="s">
        <v>16</v>
      </c>
      <c r="P3" s="95" t="s">
        <v>17</v>
      </c>
      <c r="Q3" s="96"/>
      <c r="R3" s="97"/>
      <c r="S3" s="98" t="s">
        <v>18</v>
      </c>
      <c r="T3" s="99"/>
      <c r="U3" s="100"/>
    </row>
    <row r="4" spans="2:21" ht="16.2" thickBot="1" x14ac:dyDescent="0.35">
      <c r="B4" s="87" t="s">
        <v>0</v>
      </c>
      <c r="C4" s="87" t="s">
        <v>19</v>
      </c>
      <c r="D4" s="86" t="s">
        <v>20</v>
      </c>
      <c r="E4" s="86" t="s">
        <v>8</v>
      </c>
      <c r="F4" s="86" t="s">
        <v>21</v>
      </c>
      <c r="G4" s="86" t="s">
        <v>9</v>
      </c>
      <c r="H4" s="86" t="s">
        <v>10</v>
      </c>
      <c r="I4" s="86" t="s">
        <v>11</v>
      </c>
      <c r="K4" s="86" t="s">
        <v>21</v>
      </c>
      <c r="L4" s="12" t="s">
        <v>22</v>
      </c>
      <c r="M4" s="12" t="s">
        <v>23</v>
      </c>
      <c r="N4" s="12" t="s">
        <v>24</v>
      </c>
      <c r="P4" s="15" t="s">
        <v>25</v>
      </c>
      <c r="Q4" s="16" t="s">
        <v>11</v>
      </c>
      <c r="R4" s="16" t="s">
        <v>26</v>
      </c>
      <c r="S4" s="17" t="s">
        <v>25</v>
      </c>
      <c r="T4" s="16" t="s">
        <v>11</v>
      </c>
      <c r="U4" s="16" t="s">
        <v>26</v>
      </c>
    </row>
    <row r="5" spans="2:21" ht="16.2" thickBot="1" x14ac:dyDescent="0.35">
      <c r="B5" s="9">
        <v>45108</v>
      </c>
      <c r="C5" s="10">
        <v>24276</v>
      </c>
      <c r="D5" s="12" t="s">
        <v>27</v>
      </c>
      <c r="E5" s="12" t="s">
        <v>27</v>
      </c>
      <c r="F5" s="12" t="s">
        <v>27</v>
      </c>
      <c r="G5" s="12" t="s">
        <v>28</v>
      </c>
      <c r="H5" s="12" t="s">
        <v>29</v>
      </c>
      <c r="I5" s="12" t="s">
        <v>30</v>
      </c>
      <c r="K5" s="86" t="s">
        <v>9</v>
      </c>
      <c r="L5" s="12" t="s">
        <v>35</v>
      </c>
      <c r="M5" s="12" t="s">
        <v>36</v>
      </c>
      <c r="N5" s="12" t="s">
        <v>37</v>
      </c>
      <c r="P5" s="15">
        <v>42740</v>
      </c>
      <c r="Q5" s="16">
        <v>32084</v>
      </c>
      <c r="R5" s="16">
        <v>25477</v>
      </c>
      <c r="S5" s="17">
        <f>$P$5*2</f>
        <v>85480</v>
      </c>
      <c r="T5" s="16">
        <f>$Q$5*2</f>
        <v>64168</v>
      </c>
      <c r="U5" s="16">
        <f>$R$5*2</f>
        <v>50954</v>
      </c>
    </row>
    <row r="6" spans="2:21" ht="16.2" thickBot="1" x14ac:dyDescent="0.35">
      <c r="B6" s="9">
        <v>45139</v>
      </c>
      <c r="C6" s="10">
        <v>34338</v>
      </c>
      <c r="D6" s="12" t="s">
        <v>31</v>
      </c>
      <c r="E6" s="12" t="s">
        <v>31</v>
      </c>
      <c r="F6" s="12" t="s">
        <v>31</v>
      </c>
      <c r="G6" s="12" t="s">
        <v>32</v>
      </c>
      <c r="H6" s="12" t="s">
        <v>29</v>
      </c>
      <c r="I6" s="12" t="s">
        <v>30</v>
      </c>
      <c r="K6" s="86" t="s">
        <v>10</v>
      </c>
      <c r="L6" s="12" t="s">
        <v>41</v>
      </c>
      <c r="M6" s="12" t="s">
        <v>42</v>
      </c>
      <c r="N6" s="12" t="s">
        <v>43</v>
      </c>
      <c r="P6" s="21">
        <f t="shared" ref="P6:U6" si="0">P5*$R$9</f>
        <v>80778.599999999991</v>
      </c>
      <c r="Q6" s="21">
        <f t="shared" si="0"/>
        <v>60638.759999999995</v>
      </c>
      <c r="R6" s="21">
        <f t="shared" si="0"/>
        <v>48151.53</v>
      </c>
      <c r="S6" s="21">
        <f t="shared" si="0"/>
        <v>161557.19999999998</v>
      </c>
      <c r="T6" s="21">
        <f t="shared" si="0"/>
        <v>121277.51999999999</v>
      </c>
      <c r="U6" s="21">
        <f t="shared" si="0"/>
        <v>96303.06</v>
      </c>
    </row>
    <row r="7" spans="2:21" ht="15.6" x14ac:dyDescent="0.3">
      <c r="B7" s="9">
        <v>45170</v>
      </c>
      <c r="C7" s="10">
        <v>30773</v>
      </c>
      <c r="D7" s="12" t="s">
        <v>33</v>
      </c>
      <c r="E7" s="12" t="s">
        <v>33</v>
      </c>
      <c r="F7" s="12" t="s">
        <v>33</v>
      </c>
      <c r="G7" s="12" t="s">
        <v>34</v>
      </c>
      <c r="H7" s="12" t="s">
        <v>29</v>
      </c>
      <c r="I7" s="12" t="s">
        <v>30</v>
      </c>
      <c r="K7" s="86" t="s">
        <v>11</v>
      </c>
      <c r="L7" s="89" t="s">
        <v>129</v>
      </c>
      <c r="M7" s="89" t="s">
        <v>130</v>
      </c>
      <c r="N7" s="89" t="s">
        <v>131</v>
      </c>
      <c r="P7" s="101" t="s">
        <v>38</v>
      </c>
      <c r="Q7" s="101"/>
      <c r="R7" s="101"/>
      <c r="S7" s="101"/>
      <c r="T7" s="101"/>
      <c r="U7" s="101"/>
    </row>
    <row r="8" spans="2:21" ht="15.6" x14ac:dyDescent="0.3">
      <c r="B8" s="9">
        <v>45200</v>
      </c>
      <c r="C8" s="10">
        <v>32637</v>
      </c>
      <c r="D8" s="12" t="s">
        <v>39</v>
      </c>
      <c r="E8" s="12" t="s">
        <v>39</v>
      </c>
      <c r="F8" s="12" t="s">
        <v>39</v>
      </c>
      <c r="G8" s="12" t="s">
        <v>40</v>
      </c>
      <c r="H8" s="12" t="s">
        <v>29</v>
      </c>
      <c r="I8" s="12" t="s">
        <v>30</v>
      </c>
      <c r="K8" s="86" t="s">
        <v>122</v>
      </c>
      <c r="L8" s="12" t="s">
        <v>126</v>
      </c>
      <c r="M8" s="12" t="s">
        <v>127</v>
      </c>
      <c r="N8" s="12" t="s">
        <v>128</v>
      </c>
      <c r="P8" s="18"/>
    </row>
    <row r="9" spans="2:21" ht="15.6" x14ac:dyDescent="0.3">
      <c r="B9" s="9">
        <v>45231</v>
      </c>
      <c r="C9" s="10">
        <v>31547</v>
      </c>
      <c r="D9" s="12" t="s">
        <v>44</v>
      </c>
      <c r="E9" s="12" t="s">
        <v>44</v>
      </c>
      <c r="F9" s="12" t="s">
        <v>44</v>
      </c>
      <c r="G9" s="12" t="s">
        <v>45</v>
      </c>
      <c r="H9" s="12" t="s">
        <v>29</v>
      </c>
      <c r="I9" s="12" t="s">
        <v>30</v>
      </c>
      <c r="P9" t="s">
        <v>46</v>
      </c>
      <c r="R9" s="19">
        <v>1.89</v>
      </c>
    </row>
    <row r="10" spans="2:21" ht="15.6" x14ac:dyDescent="0.3">
      <c r="B10" s="9">
        <v>45261</v>
      </c>
      <c r="C10" s="10">
        <v>32219</v>
      </c>
      <c r="D10" s="12" t="s">
        <v>47</v>
      </c>
      <c r="E10" s="12" t="s">
        <v>47</v>
      </c>
      <c r="F10" s="12" t="s">
        <v>47</v>
      </c>
      <c r="G10" s="12" t="s">
        <v>48</v>
      </c>
      <c r="H10" s="12" t="s">
        <v>29</v>
      </c>
      <c r="I10" s="12" t="s">
        <v>30</v>
      </c>
    </row>
    <row r="11" spans="2:21" x14ac:dyDescent="0.3">
      <c r="D11" s="88"/>
      <c r="E11" s="88"/>
      <c r="F11" s="88"/>
      <c r="G11" s="88"/>
    </row>
    <row r="12" spans="2:21" x14ac:dyDescent="0.3">
      <c r="D12" s="88"/>
      <c r="E12" s="88"/>
      <c r="F12" s="88"/>
      <c r="G12" s="88"/>
      <c r="P12" t="s">
        <v>49</v>
      </c>
      <c r="Q12" s="20">
        <f>P6-Q6</f>
        <v>20139.839999999997</v>
      </c>
    </row>
    <row r="13" spans="2:21" ht="15.6" x14ac:dyDescent="0.3">
      <c r="C13" s="8"/>
      <c r="D13" s="105" t="s">
        <v>123</v>
      </c>
      <c r="E13" s="106"/>
      <c r="F13" s="106"/>
      <c r="G13" s="107"/>
      <c r="I13" s="88"/>
      <c r="J13" s="88"/>
      <c r="K13" s="88"/>
      <c r="L13" s="88" t="s">
        <v>87</v>
      </c>
      <c r="P13" t="s">
        <v>50</v>
      </c>
      <c r="Q13" s="20">
        <f>S6-T6</f>
        <v>40279.679999999993</v>
      </c>
    </row>
    <row r="14" spans="2:21" ht="15.6" x14ac:dyDescent="0.3">
      <c r="C14" s="87" t="s">
        <v>0</v>
      </c>
      <c r="D14" s="108" t="s">
        <v>11</v>
      </c>
      <c r="E14" s="109"/>
      <c r="F14" s="108" t="s">
        <v>125</v>
      </c>
      <c r="G14" s="109"/>
      <c r="I14" s="88" t="s">
        <v>57</v>
      </c>
      <c r="J14" s="88" t="s">
        <v>85</v>
      </c>
      <c r="K14" s="88" t="s">
        <v>15</v>
      </c>
      <c r="L14" s="88" t="s">
        <v>86</v>
      </c>
    </row>
    <row r="15" spans="2:21" ht="15.6" x14ac:dyDescent="0.3">
      <c r="C15" s="9">
        <v>45292</v>
      </c>
      <c r="D15" s="102">
        <v>32302.799999999999</v>
      </c>
      <c r="E15" s="103"/>
      <c r="F15" s="102">
        <v>39938</v>
      </c>
      <c r="G15" s="103"/>
      <c r="I15" s="25">
        <f>D15-F15</f>
        <v>-7635.2000000000007</v>
      </c>
      <c r="J15" s="88">
        <f>ABS(I15)</f>
        <v>7635.2000000000007</v>
      </c>
      <c r="K15" s="88">
        <f>J15/F15</f>
        <v>0.19117632330111675</v>
      </c>
      <c r="L15" s="90">
        <f>I15^2</f>
        <v>58296279.040000014</v>
      </c>
      <c r="P15" t="s">
        <v>51</v>
      </c>
      <c r="Q15" s="20">
        <f>Q12*13</f>
        <v>261817.91999999995</v>
      </c>
    </row>
    <row r="16" spans="2:21" ht="15.6" x14ac:dyDescent="0.3">
      <c r="C16" s="9">
        <v>45323</v>
      </c>
      <c r="D16" s="102">
        <v>31895.759999999998</v>
      </c>
      <c r="E16" s="103"/>
      <c r="F16" s="102">
        <v>28663</v>
      </c>
      <c r="G16" s="103"/>
      <c r="I16" s="25">
        <f t="shared" ref="I16:I18" si="1">D16-F16</f>
        <v>3232.7599999999984</v>
      </c>
      <c r="J16" s="88">
        <f t="shared" ref="J16:J18" si="2">ABS(I16)</f>
        <v>3232.7599999999984</v>
      </c>
      <c r="K16" s="88">
        <f t="shared" ref="K16:K18" si="3">J16/F16</f>
        <v>0.11278512367861</v>
      </c>
      <c r="L16" s="90">
        <f t="shared" ref="L16:L18" si="4">I16^2</f>
        <v>10450737.21759999</v>
      </c>
      <c r="Q16" s="26"/>
    </row>
    <row r="17" spans="2:20" ht="15.6" x14ac:dyDescent="0.3">
      <c r="C17" s="9">
        <v>45352</v>
      </c>
      <c r="D17" s="102">
        <v>32120.31</v>
      </c>
      <c r="E17" s="103"/>
      <c r="F17" s="102">
        <v>30301</v>
      </c>
      <c r="G17" s="103"/>
      <c r="I17" s="25">
        <f t="shared" si="1"/>
        <v>1819.3100000000013</v>
      </c>
      <c r="J17" s="88">
        <f t="shared" si="2"/>
        <v>1819.3100000000013</v>
      </c>
      <c r="K17" s="88">
        <f t="shared" si="3"/>
        <v>6.0041252763935224E-2</v>
      </c>
      <c r="L17" s="90">
        <f t="shared" si="4"/>
        <v>3309888.8761000047</v>
      </c>
      <c r="P17" t="s">
        <v>52</v>
      </c>
    </row>
    <row r="18" spans="2:20" ht="15.6" x14ac:dyDescent="0.3">
      <c r="C18" s="85">
        <v>45383</v>
      </c>
      <c r="D18" s="102">
        <v>32016.97</v>
      </c>
      <c r="E18" s="103"/>
      <c r="F18" s="102">
        <v>32107</v>
      </c>
      <c r="G18" s="103"/>
      <c r="I18" s="25">
        <f t="shared" si="1"/>
        <v>-90.029999999998836</v>
      </c>
      <c r="J18" s="88">
        <f t="shared" si="2"/>
        <v>90.029999999998836</v>
      </c>
      <c r="K18" s="88">
        <f t="shared" si="3"/>
        <v>2.8040614196280823E-3</v>
      </c>
      <c r="L18" s="90">
        <f t="shared" si="4"/>
        <v>8105.4008999997905</v>
      </c>
    </row>
    <row r="19" spans="2:20" ht="15.6" x14ac:dyDescent="0.3">
      <c r="C19" s="84"/>
      <c r="D19" s="92"/>
      <c r="E19" s="92"/>
      <c r="F19" s="92"/>
      <c r="G19" s="92"/>
      <c r="P19" s="88">
        <v>100</v>
      </c>
      <c r="Q19" s="23">
        <f>P6</f>
        <v>80778.599999999991</v>
      </c>
      <c r="S19" s="88">
        <v>100</v>
      </c>
      <c r="T19" s="23">
        <f>S6</f>
        <v>161557.19999999998</v>
      </c>
    </row>
    <row r="20" spans="2:20" ht="15.6" x14ac:dyDescent="0.3">
      <c r="B20" s="24"/>
      <c r="C20" s="24"/>
      <c r="D20" s="110" t="s">
        <v>11</v>
      </c>
      <c r="E20" s="110"/>
      <c r="G20" s="92"/>
      <c r="I20" s="90">
        <f t="shared" ref="I20:K20" si="5">AVERAGE(I15:I18)</f>
        <v>-668.29</v>
      </c>
      <c r="J20" s="90">
        <f t="shared" si="5"/>
        <v>3194.3249999999998</v>
      </c>
      <c r="K20" s="90">
        <f t="shared" si="5"/>
        <v>9.1701690290822521E-2</v>
      </c>
      <c r="L20" s="90">
        <f>AVERAGE(L15:L18)</f>
        <v>18016252.633650005</v>
      </c>
      <c r="M20" t="s">
        <v>2</v>
      </c>
      <c r="P20" s="88" t="s">
        <v>53</v>
      </c>
      <c r="Q20" s="23">
        <f>Q6</f>
        <v>60638.759999999995</v>
      </c>
      <c r="S20" s="88" t="s">
        <v>53</v>
      </c>
      <c r="T20" s="23">
        <f>T6</f>
        <v>121277.51999999999</v>
      </c>
    </row>
    <row r="21" spans="2:20" x14ac:dyDescent="0.3">
      <c r="B21" s="24"/>
      <c r="C21" s="24"/>
      <c r="D21" s="93">
        <f>AVERAGE(J15:J18)</f>
        <v>3194.3249999999998</v>
      </c>
      <c r="E21" s="24" t="s">
        <v>14</v>
      </c>
      <c r="F21" s="88"/>
      <c r="G21" s="88"/>
      <c r="P21" s="88"/>
      <c r="Q21" s="88"/>
      <c r="S21" s="88"/>
      <c r="T21" s="88"/>
    </row>
    <row r="22" spans="2:20" x14ac:dyDescent="0.3">
      <c r="B22" s="24"/>
      <c r="C22" s="24"/>
      <c r="D22" s="94">
        <f>AVERAGE(K15:K18)</f>
        <v>9.1701690290822521E-2</v>
      </c>
      <c r="E22" s="24" t="s">
        <v>15</v>
      </c>
      <c r="F22" s="91"/>
      <c r="G22" s="88"/>
      <c r="P22" s="88"/>
      <c r="Q22" s="88"/>
      <c r="S22" s="88"/>
      <c r="T22" s="88"/>
    </row>
    <row r="23" spans="2:20" x14ac:dyDescent="0.3">
      <c r="B23" s="24"/>
      <c r="C23" s="24"/>
      <c r="D23" s="93">
        <f>SQRT(L20)</f>
        <v>4244.5556461954893</v>
      </c>
      <c r="E23" s="24" t="s">
        <v>16</v>
      </c>
      <c r="F23" s="88"/>
      <c r="G23" s="88"/>
      <c r="P23" s="24" t="s">
        <v>54</v>
      </c>
      <c r="Q23" s="25">
        <f>(P19*Q20)/Q19</f>
        <v>75.06785212915301</v>
      </c>
      <c r="S23" s="24" t="s">
        <v>54</v>
      </c>
      <c r="T23" s="25">
        <f>(S19*T20)/T19</f>
        <v>75.06785212915301</v>
      </c>
    </row>
    <row r="24" spans="2:20" x14ac:dyDescent="0.3">
      <c r="B24" s="24"/>
      <c r="C24" s="24"/>
      <c r="D24" s="24"/>
      <c r="E24" s="24"/>
      <c r="F24" s="24"/>
      <c r="P24" s="24" t="s">
        <v>55</v>
      </c>
      <c r="Q24" s="25">
        <f>Q23-P19</f>
        <v>-24.93214787084699</v>
      </c>
      <c r="S24" s="24" t="s">
        <v>55</v>
      </c>
      <c r="T24" s="25">
        <f>T23-S19</f>
        <v>-24.93214787084699</v>
      </c>
    </row>
    <row r="25" spans="2:20" x14ac:dyDescent="0.3">
      <c r="Q25" s="22">
        <f>Q19-Q20</f>
        <v>20139.839999999997</v>
      </c>
      <c r="T25" s="22">
        <f>T19-T20</f>
        <v>40279.679999999993</v>
      </c>
    </row>
    <row r="30" spans="2:20" x14ac:dyDescent="0.3">
      <c r="P30" t="s">
        <v>124</v>
      </c>
    </row>
    <row r="31" spans="2:20" x14ac:dyDescent="0.3">
      <c r="P31">
        <f>Q5-P5</f>
        <v>-10656</v>
      </c>
    </row>
  </sheetData>
  <mergeCells count="16">
    <mergeCell ref="D20:E20"/>
    <mergeCell ref="D17:E17"/>
    <mergeCell ref="F17:G17"/>
    <mergeCell ref="D18:E18"/>
    <mergeCell ref="F18:G18"/>
    <mergeCell ref="D3:I3"/>
    <mergeCell ref="D13:G13"/>
    <mergeCell ref="D14:E14"/>
    <mergeCell ref="F14:G14"/>
    <mergeCell ref="D15:E15"/>
    <mergeCell ref="F15:G15"/>
    <mergeCell ref="P3:R3"/>
    <mergeCell ref="S3:U3"/>
    <mergeCell ref="P7:U7"/>
    <mergeCell ref="D16:E16"/>
    <mergeCell ref="F16:G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408-F4B9-4800-8B0C-278F383C2BC0}">
  <dimension ref="A1:AG58"/>
  <sheetViews>
    <sheetView workbookViewId="0"/>
  </sheetViews>
  <sheetFormatPr defaultRowHeight="14.4" x14ac:dyDescent="0.3"/>
  <cols>
    <col min="5" max="6" width="9.5546875" style="11" customWidth="1"/>
    <col min="7" max="7" width="13.109375" style="11" bestFit="1" customWidth="1"/>
    <col min="8" max="9" width="9.5546875" style="11" customWidth="1"/>
    <col min="10" max="10" width="8.88671875" style="11"/>
    <col min="11" max="11" width="14" style="11" bestFit="1" customWidth="1"/>
    <col min="12" max="14" width="13" style="11" customWidth="1"/>
    <col min="15" max="15" width="13" style="30" customWidth="1"/>
    <col min="16" max="16" width="8.88671875" style="30"/>
    <col min="17" max="21" width="13.88671875" style="11" customWidth="1"/>
    <col min="23" max="27" width="16.5546875" style="11" customWidth="1"/>
    <col min="29" max="33" width="13.33203125" customWidth="1"/>
  </cols>
  <sheetData>
    <row r="1" spans="1:33" x14ac:dyDescent="0.3">
      <c r="A1" s="3" t="s">
        <v>0</v>
      </c>
      <c r="B1" s="3" t="s">
        <v>6</v>
      </c>
      <c r="E1" s="110" t="s">
        <v>56</v>
      </c>
      <c r="F1" s="110"/>
      <c r="G1" s="110"/>
      <c r="H1" s="110"/>
      <c r="I1" s="110"/>
      <c r="K1" s="110" t="s">
        <v>57</v>
      </c>
      <c r="L1" s="110"/>
      <c r="M1" s="110"/>
      <c r="N1" s="110"/>
      <c r="O1" s="110"/>
    </row>
    <row r="2" spans="1:33" x14ac:dyDescent="0.3">
      <c r="A2" s="29">
        <v>44013</v>
      </c>
      <c r="B2" s="1">
        <v>21747</v>
      </c>
      <c r="E2" s="11" t="s">
        <v>58</v>
      </c>
      <c r="F2" s="11" t="s">
        <v>59</v>
      </c>
      <c r="G2" s="11" t="s">
        <v>60</v>
      </c>
      <c r="H2" s="11" t="s">
        <v>61</v>
      </c>
      <c r="I2" s="11" t="s">
        <v>62</v>
      </c>
      <c r="K2" s="11" t="s">
        <v>63</v>
      </c>
      <c r="L2" s="11" t="s">
        <v>64</v>
      </c>
      <c r="M2" s="11" t="s">
        <v>65</v>
      </c>
      <c r="N2" s="11" t="s">
        <v>66</v>
      </c>
      <c r="O2" s="11" t="s">
        <v>67</v>
      </c>
      <c r="Q2" s="11" t="s">
        <v>68</v>
      </c>
      <c r="R2" s="11" t="s">
        <v>69</v>
      </c>
      <c r="S2" s="11" t="s">
        <v>70</v>
      </c>
      <c r="T2" s="11" t="s">
        <v>71</v>
      </c>
      <c r="U2" s="11" t="s">
        <v>72</v>
      </c>
      <c r="W2" s="11" t="s">
        <v>73</v>
      </c>
      <c r="X2" s="11" t="s">
        <v>74</v>
      </c>
      <c r="Y2" s="11" t="s">
        <v>75</v>
      </c>
      <c r="Z2" s="11" t="s">
        <v>76</v>
      </c>
      <c r="AA2" s="11" t="s">
        <v>77</v>
      </c>
      <c r="AC2" s="11" t="s">
        <v>78</v>
      </c>
      <c r="AD2" s="11" t="s">
        <v>79</v>
      </c>
      <c r="AE2" s="11" t="s">
        <v>80</v>
      </c>
      <c r="AF2" s="11" t="s">
        <v>81</v>
      </c>
      <c r="AG2" s="11" t="s">
        <v>82</v>
      </c>
    </row>
    <row r="3" spans="1:33" x14ac:dyDescent="0.3">
      <c r="A3" s="29">
        <v>44044</v>
      </c>
      <c r="B3" s="1">
        <v>22944</v>
      </c>
      <c r="E3" s="25" t="s">
        <v>83</v>
      </c>
      <c r="F3" s="25" t="s">
        <v>83</v>
      </c>
      <c r="G3" s="25" t="s">
        <v>83</v>
      </c>
      <c r="H3" s="25" t="s">
        <v>83</v>
      </c>
      <c r="I3" s="25" t="s">
        <v>83</v>
      </c>
      <c r="K3" s="11" t="s">
        <v>83</v>
      </c>
      <c r="L3" s="11" t="s">
        <v>83</v>
      </c>
      <c r="M3" s="11" t="s">
        <v>83</v>
      </c>
      <c r="N3" s="11" t="s">
        <v>83</v>
      </c>
      <c r="O3" s="11" t="s">
        <v>83</v>
      </c>
    </row>
    <row r="4" spans="1:33" x14ac:dyDescent="0.3">
      <c r="A4" s="29">
        <v>44075</v>
      </c>
      <c r="B4" s="1">
        <v>18982</v>
      </c>
      <c r="E4" s="25">
        <f>AVERAGE(B2:B3)</f>
        <v>22345.5</v>
      </c>
      <c r="F4" s="25" t="s">
        <v>83</v>
      </c>
      <c r="G4" s="25" t="s">
        <v>83</v>
      </c>
      <c r="H4" s="25" t="s">
        <v>83</v>
      </c>
      <c r="I4" s="25" t="s">
        <v>83</v>
      </c>
      <c r="K4" s="11" t="s">
        <v>83</v>
      </c>
      <c r="L4" s="11" t="s">
        <v>83</v>
      </c>
      <c r="M4" s="11" t="s">
        <v>83</v>
      </c>
      <c r="N4" s="11" t="s">
        <v>83</v>
      </c>
      <c r="O4" s="11" t="s">
        <v>83</v>
      </c>
    </row>
    <row r="5" spans="1:33" x14ac:dyDescent="0.3">
      <c r="A5" s="29">
        <v>44105</v>
      </c>
      <c r="B5" s="1">
        <v>22580</v>
      </c>
      <c r="E5" s="25">
        <f t="shared" ref="E5:E42" si="0">AVERAGE(B3:B4)</f>
        <v>20963</v>
      </c>
      <c r="F5" s="25">
        <f>AVERAGE(B2:B4)</f>
        <v>21224.333333333332</v>
      </c>
      <c r="G5" s="25" t="s">
        <v>83</v>
      </c>
      <c r="H5" s="25" t="s">
        <v>83</v>
      </c>
      <c r="I5" s="25" t="s">
        <v>83</v>
      </c>
      <c r="K5" s="11" t="s">
        <v>83</v>
      </c>
      <c r="L5" s="11" t="s">
        <v>83</v>
      </c>
      <c r="M5" s="11" t="s">
        <v>83</v>
      </c>
      <c r="N5" s="11" t="s">
        <v>83</v>
      </c>
      <c r="O5" s="11" t="s">
        <v>83</v>
      </c>
    </row>
    <row r="6" spans="1:33" x14ac:dyDescent="0.3">
      <c r="A6" s="29">
        <v>44136</v>
      </c>
      <c r="B6" s="1">
        <v>21790</v>
      </c>
      <c r="E6" s="25">
        <f t="shared" si="0"/>
        <v>20781</v>
      </c>
      <c r="F6" s="25">
        <f t="shared" ref="F6:F43" si="1">AVERAGE(B3:B5)</f>
        <v>21502</v>
      </c>
      <c r="G6" s="25">
        <f>AVERAGE(B2:B5)</f>
        <v>21563.25</v>
      </c>
      <c r="H6" s="25" t="s">
        <v>83</v>
      </c>
      <c r="I6" s="25" t="s">
        <v>83</v>
      </c>
      <c r="K6" s="11" t="s">
        <v>83</v>
      </c>
      <c r="L6" s="11" t="s">
        <v>83</v>
      </c>
      <c r="M6" s="11" t="s">
        <v>83</v>
      </c>
      <c r="N6" s="11" t="s">
        <v>83</v>
      </c>
      <c r="O6" s="11" t="s">
        <v>83</v>
      </c>
    </row>
    <row r="7" spans="1:33" x14ac:dyDescent="0.3">
      <c r="A7" s="29">
        <v>44166</v>
      </c>
      <c r="B7" s="1">
        <v>31158</v>
      </c>
      <c r="E7" s="25">
        <f t="shared" si="0"/>
        <v>22185</v>
      </c>
      <c r="F7" s="25">
        <f t="shared" si="1"/>
        <v>21117.333333333332</v>
      </c>
      <c r="G7" s="25">
        <f t="shared" ref="G7:G43" si="2">AVERAGE(B3:B6)</f>
        <v>21574</v>
      </c>
      <c r="H7" s="25">
        <f>AVERAGE(B2:B6)</f>
        <v>21608.6</v>
      </c>
      <c r="I7" s="25" t="s">
        <v>83</v>
      </c>
      <c r="K7" s="11" t="s">
        <v>83</v>
      </c>
      <c r="L7" s="11" t="s">
        <v>83</v>
      </c>
      <c r="M7" s="11" t="s">
        <v>83</v>
      </c>
      <c r="N7" s="11" t="s">
        <v>83</v>
      </c>
      <c r="O7" s="11" t="s">
        <v>83</v>
      </c>
    </row>
    <row r="8" spans="1:33" x14ac:dyDescent="0.3">
      <c r="A8" s="29">
        <v>44197</v>
      </c>
      <c r="B8" s="1">
        <v>24725</v>
      </c>
      <c r="E8" s="25">
        <f t="shared" si="0"/>
        <v>26474</v>
      </c>
      <c r="F8" s="25">
        <f t="shared" si="1"/>
        <v>25176</v>
      </c>
      <c r="G8" s="25">
        <f t="shared" si="2"/>
        <v>23627.5</v>
      </c>
      <c r="H8" s="25">
        <f t="shared" ref="H8:H43" si="3">AVERAGE(B3:B7)</f>
        <v>23490.799999999999</v>
      </c>
      <c r="I8" s="25">
        <f>AVERAGE(B2:B7)</f>
        <v>23200.166666666668</v>
      </c>
      <c r="K8" s="25">
        <f>B8-E8</f>
        <v>-1749</v>
      </c>
      <c r="L8" s="25">
        <f>B8-F8</f>
        <v>-451</v>
      </c>
      <c r="M8" s="25">
        <f>B8-G8</f>
        <v>1097.5</v>
      </c>
      <c r="N8" s="25">
        <f>B8-H8</f>
        <v>1234.2000000000007</v>
      </c>
      <c r="O8" s="31">
        <f>B8-I8</f>
        <v>1524.8333333333321</v>
      </c>
      <c r="Q8" s="25">
        <f>ABS(K8)</f>
        <v>1749</v>
      </c>
      <c r="R8" s="25">
        <f t="shared" ref="R8:U23" si="4">ABS(L8)</f>
        <v>451</v>
      </c>
      <c r="S8" s="25">
        <f t="shared" si="4"/>
        <v>1097.5</v>
      </c>
      <c r="T8" s="25">
        <f t="shared" si="4"/>
        <v>1234.2000000000007</v>
      </c>
      <c r="U8" s="25">
        <f t="shared" si="4"/>
        <v>1524.8333333333321</v>
      </c>
      <c r="W8" s="25">
        <f>K8^2</f>
        <v>3059001</v>
      </c>
      <c r="X8" s="25">
        <f>L8^2</f>
        <v>203401</v>
      </c>
      <c r="Y8" s="25">
        <f>M8^2</f>
        <v>1204506.25</v>
      </c>
      <c r="Z8" s="25">
        <f t="shared" ref="Z8" si="5">N8^2</f>
        <v>1523249.6400000018</v>
      </c>
      <c r="AA8" s="25">
        <f>O8^2</f>
        <v>2325116.6944444408</v>
      </c>
      <c r="AC8" s="25">
        <f>ABS(K8/B8)*100</f>
        <v>7.0738119312436805</v>
      </c>
      <c r="AD8" s="25">
        <f>ABS(L8/B8)*100</f>
        <v>1.8240647118301316</v>
      </c>
      <c r="AE8" s="25">
        <f>ABS(M8/B8)*100</f>
        <v>4.4388270980788676</v>
      </c>
      <c r="AF8" s="25">
        <f>ABS(N8/B8)*100</f>
        <v>4.9917087967644118</v>
      </c>
      <c r="AG8" s="25">
        <f>ABS(O8/B8)*100</f>
        <v>6.167172227839564</v>
      </c>
    </row>
    <row r="9" spans="1:33" x14ac:dyDescent="0.3">
      <c r="A9" s="29">
        <v>44228</v>
      </c>
      <c r="B9" s="1">
        <v>23660</v>
      </c>
      <c r="E9" s="25">
        <f t="shared" si="0"/>
        <v>27941.5</v>
      </c>
      <c r="F9" s="25">
        <f t="shared" si="1"/>
        <v>25891</v>
      </c>
      <c r="G9" s="25">
        <f t="shared" si="2"/>
        <v>25063.25</v>
      </c>
      <c r="H9" s="25">
        <f t="shared" si="3"/>
        <v>23847</v>
      </c>
      <c r="I9" s="25">
        <f t="shared" ref="I9:I43" si="6">AVERAGE(B3:B8)</f>
        <v>23696.5</v>
      </c>
      <c r="K9" s="25">
        <f t="shared" ref="K9:K43" si="7">B9-E9</f>
        <v>-4281.5</v>
      </c>
      <c r="L9" s="25">
        <f t="shared" ref="L9:L43" si="8">B9-F9</f>
        <v>-2231</v>
      </c>
      <c r="M9" s="25">
        <f t="shared" ref="M9:M43" si="9">B9-G9</f>
        <v>-1403.25</v>
      </c>
      <c r="N9" s="25">
        <f t="shared" ref="N9:N43" si="10">B9-H9</f>
        <v>-187</v>
      </c>
      <c r="O9" s="31">
        <f t="shared" ref="O9:O43" si="11">B9-I9</f>
        <v>-36.5</v>
      </c>
      <c r="Q9" s="25">
        <f t="shared" ref="Q9:Q43" si="12">ABS(K9)</f>
        <v>4281.5</v>
      </c>
      <c r="R9" s="25">
        <f t="shared" si="4"/>
        <v>2231</v>
      </c>
      <c r="S9" s="25">
        <f t="shared" si="4"/>
        <v>1403.25</v>
      </c>
      <c r="T9" s="25">
        <f t="shared" si="4"/>
        <v>187</v>
      </c>
      <c r="U9" s="25">
        <f t="shared" si="4"/>
        <v>36.5</v>
      </c>
      <c r="W9" s="25">
        <f t="shared" ref="W9:W43" si="13">K9^2</f>
        <v>18331242.25</v>
      </c>
      <c r="X9" s="25">
        <f t="shared" ref="X9:X43" si="14">L9^2</f>
        <v>4977361</v>
      </c>
      <c r="Y9" s="25">
        <f t="shared" ref="Y9:Y43" si="15">M9^2</f>
        <v>1969110.5625</v>
      </c>
      <c r="Z9" s="25">
        <f t="shared" ref="Z9:Z43" si="16">N9^2</f>
        <v>34969</v>
      </c>
      <c r="AA9" s="25">
        <f>O9^2</f>
        <v>1332.25</v>
      </c>
      <c r="AC9" s="25">
        <f t="shared" ref="AC9:AC43" si="17">ABS(K9/B9)*100</f>
        <v>18.095942519019442</v>
      </c>
      <c r="AD9" s="25">
        <f t="shared" ref="AD9:AD43" si="18">ABS(L9/B9)*100</f>
        <v>9.4294167371090456</v>
      </c>
      <c r="AE9" s="25">
        <f t="shared" ref="AE9:AE43" si="19">ABS(M9/B9)*100</f>
        <v>5.9308960270498732</v>
      </c>
      <c r="AF9" s="25">
        <f t="shared" ref="AF9:AF43" si="20">ABS(N9/B9)*100</f>
        <v>0.79036348267117496</v>
      </c>
      <c r="AG9" s="25">
        <f t="shared" ref="AG9:AG43" si="21">ABS(O9/B9)*100</f>
        <v>0.15426880811496196</v>
      </c>
    </row>
    <row r="10" spans="1:33" x14ac:dyDescent="0.3">
      <c r="A10" s="29">
        <v>44256</v>
      </c>
      <c r="B10" s="1">
        <v>23636</v>
      </c>
      <c r="E10" s="25">
        <f t="shared" si="0"/>
        <v>24192.5</v>
      </c>
      <c r="F10" s="25">
        <f t="shared" si="1"/>
        <v>26514.333333333332</v>
      </c>
      <c r="G10" s="25">
        <f t="shared" si="2"/>
        <v>25333.25</v>
      </c>
      <c r="H10" s="25">
        <f t="shared" si="3"/>
        <v>24782.6</v>
      </c>
      <c r="I10" s="25">
        <f t="shared" si="6"/>
        <v>23815.833333333332</v>
      </c>
      <c r="K10" s="25">
        <f t="shared" si="7"/>
        <v>-556.5</v>
      </c>
      <c r="L10" s="25">
        <f t="shared" si="8"/>
        <v>-2878.3333333333321</v>
      </c>
      <c r="M10" s="25">
        <f t="shared" si="9"/>
        <v>-1697.25</v>
      </c>
      <c r="N10" s="25">
        <f t="shared" si="10"/>
        <v>-1146.5999999999985</v>
      </c>
      <c r="O10" s="31">
        <f t="shared" si="11"/>
        <v>-179.83333333333212</v>
      </c>
      <c r="Q10" s="25">
        <f t="shared" si="12"/>
        <v>556.5</v>
      </c>
      <c r="R10" s="25">
        <f t="shared" si="4"/>
        <v>2878.3333333333321</v>
      </c>
      <c r="S10" s="25">
        <f t="shared" si="4"/>
        <v>1697.25</v>
      </c>
      <c r="T10" s="25">
        <f t="shared" si="4"/>
        <v>1146.5999999999985</v>
      </c>
      <c r="U10" s="25">
        <f t="shared" si="4"/>
        <v>179.83333333333212</v>
      </c>
      <c r="W10" s="25">
        <f t="shared" si="13"/>
        <v>309692.25</v>
      </c>
      <c r="X10" s="25">
        <f t="shared" si="14"/>
        <v>8284802.7777777705</v>
      </c>
      <c r="Y10" s="25">
        <f t="shared" si="15"/>
        <v>2880657.5625</v>
      </c>
      <c r="Z10" s="25">
        <f t="shared" si="16"/>
        <v>1314691.5599999966</v>
      </c>
      <c r="AA10" s="25">
        <f t="shared" ref="AA10:AA43" si="22">O10^2</f>
        <v>32340.027777777341</v>
      </c>
      <c r="AC10" s="25">
        <f t="shared" si="17"/>
        <v>2.3544592993738367</v>
      </c>
      <c r="AD10" s="25">
        <f t="shared" si="18"/>
        <v>12.177751452586445</v>
      </c>
      <c r="AE10" s="25">
        <f t="shared" si="19"/>
        <v>7.1807835505161624</v>
      </c>
      <c r="AF10" s="25">
        <f t="shared" si="20"/>
        <v>4.8510746319174078</v>
      </c>
      <c r="AG10" s="25">
        <f t="shared" si="21"/>
        <v>0.76084503864161501</v>
      </c>
    </row>
    <row r="11" spans="1:33" x14ac:dyDescent="0.3">
      <c r="A11" s="29">
        <v>44287</v>
      </c>
      <c r="B11" s="1">
        <v>28725</v>
      </c>
      <c r="E11" s="25">
        <f t="shared" si="0"/>
        <v>23648</v>
      </c>
      <c r="F11" s="25">
        <f t="shared" si="1"/>
        <v>24007</v>
      </c>
      <c r="G11" s="25">
        <f t="shared" si="2"/>
        <v>25794.75</v>
      </c>
      <c r="H11" s="25">
        <f t="shared" si="3"/>
        <v>24993.8</v>
      </c>
      <c r="I11" s="25">
        <f t="shared" si="6"/>
        <v>24591.5</v>
      </c>
      <c r="K11" s="25">
        <f t="shared" si="7"/>
        <v>5077</v>
      </c>
      <c r="L11" s="25">
        <f t="shared" si="8"/>
        <v>4718</v>
      </c>
      <c r="M11" s="25">
        <f t="shared" si="9"/>
        <v>2930.25</v>
      </c>
      <c r="N11" s="25">
        <f t="shared" si="10"/>
        <v>3731.2000000000007</v>
      </c>
      <c r="O11" s="31">
        <f t="shared" si="11"/>
        <v>4133.5</v>
      </c>
      <c r="Q11" s="25">
        <f t="shared" si="12"/>
        <v>5077</v>
      </c>
      <c r="R11" s="25">
        <f t="shared" si="4"/>
        <v>4718</v>
      </c>
      <c r="S11" s="25">
        <f t="shared" si="4"/>
        <v>2930.25</v>
      </c>
      <c r="T11" s="25">
        <f t="shared" si="4"/>
        <v>3731.2000000000007</v>
      </c>
      <c r="U11" s="25">
        <f t="shared" si="4"/>
        <v>4133.5</v>
      </c>
      <c r="W11" s="25">
        <f t="shared" si="13"/>
        <v>25775929</v>
      </c>
      <c r="X11" s="25">
        <f t="shared" si="14"/>
        <v>22259524</v>
      </c>
      <c r="Y11" s="25">
        <f t="shared" si="15"/>
        <v>8586365.0625</v>
      </c>
      <c r="Z11" s="25">
        <f t="shared" si="16"/>
        <v>13921853.440000005</v>
      </c>
      <c r="AA11" s="25">
        <f t="shared" si="22"/>
        <v>17085822.25</v>
      </c>
      <c r="AC11" s="25">
        <f t="shared" si="17"/>
        <v>17.674499564838992</v>
      </c>
      <c r="AD11" s="25">
        <f t="shared" si="18"/>
        <v>16.424717145343777</v>
      </c>
      <c r="AE11" s="25">
        <f t="shared" si="19"/>
        <v>10.201044386422977</v>
      </c>
      <c r="AF11" s="25">
        <f t="shared" si="20"/>
        <v>12.989382071366409</v>
      </c>
      <c r="AG11" s="25">
        <f t="shared" si="21"/>
        <v>14.389904264577893</v>
      </c>
    </row>
    <row r="12" spans="1:33" x14ac:dyDescent="0.3">
      <c r="A12" s="29">
        <v>44317</v>
      </c>
      <c r="B12" s="1">
        <v>24440</v>
      </c>
      <c r="E12" s="25">
        <f t="shared" si="0"/>
        <v>26180.5</v>
      </c>
      <c r="F12" s="25">
        <f t="shared" si="1"/>
        <v>25340.333333333332</v>
      </c>
      <c r="G12" s="25">
        <f t="shared" si="2"/>
        <v>25186.5</v>
      </c>
      <c r="H12" s="25">
        <f t="shared" si="3"/>
        <v>26380.799999999999</v>
      </c>
      <c r="I12" s="25">
        <f t="shared" si="6"/>
        <v>25615.666666666668</v>
      </c>
      <c r="K12" s="25">
        <f t="shared" si="7"/>
        <v>-1740.5</v>
      </c>
      <c r="L12" s="25">
        <f t="shared" si="8"/>
        <v>-900.33333333333212</v>
      </c>
      <c r="M12" s="25">
        <f t="shared" si="9"/>
        <v>-746.5</v>
      </c>
      <c r="N12" s="25">
        <f t="shared" si="10"/>
        <v>-1940.7999999999993</v>
      </c>
      <c r="O12" s="31">
        <f t="shared" si="11"/>
        <v>-1175.6666666666679</v>
      </c>
      <c r="Q12" s="25">
        <f t="shared" si="12"/>
        <v>1740.5</v>
      </c>
      <c r="R12" s="25">
        <f t="shared" si="4"/>
        <v>900.33333333333212</v>
      </c>
      <c r="S12" s="25">
        <f t="shared" si="4"/>
        <v>746.5</v>
      </c>
      <c r="T12" s="25">
        <f t="shared" si="4"/>
        <v>1940.7999999999993</v>
      </c>
      <c r="U12" s="25">
        <f t="shared" si="4"/>
        <v>1175.6666666666679</v>
      </c>
      <c r="W12" s="25">
        <f t="shared" si="13"/>
        <v>3029340.25</v>
      </c>
      <c r="X12" s="25">
        <f t="shared" si="14"/>
        <v>810600.11111110891</v>
      </c>
      <c r="Y12" s="25">
        <f t="shared" si="15"/>
        <v>557262.25</v>
      </c>
      <c r="Z12" s="25">
        <f t="shared" si="16"/>
        <v>3766704.6399999973</v>
      </c>
      <c r="AA12" s="25">
        <f t="shared" si="22"/>
        <v>1382192.111111114</v>
      </c>
      <c r="AC12" s="25">
        <f t="shared" si="17"/>
        <v>7.12152209492635</v>
      </c>
      <c r="AD12" s="25">
        <f t="shared" si="18"/>
        <v>3.683851609383519</v>
      </c>
      <c r="AE12" s="25">
        <f t="shared" si="19"/>
        <v>3.0544189852700487</v>
      </c>
      <c r="AF12" s="25">
        <f t="shared" si="20"/>
        <v>7.9410801963993434</v>
      </c>
      <c r="AG12" s="25">
        <f t="shared" si="21"/>
        <v>4.810420076377528</v>
      </c>
    </row>
    <row r="13" spans="1:33" x14ac:dyDescent="0.3">
      <c r="A13" s="29">
        <v>44348</v>
      </c>
      <c r="B13" s="1">
        <v>28350</v>
      </c>
      <c r="E13" s="25">
        <f t="shared" si="0"/>
        <v>26582.5</v>
      </c>
      <c r="F13" s="25">
        <f t="shared" si="1"/>
        <v>25600.333333333332</v>
      </c>
      <c r="G13" s="25">
        <f t="shared" si="2"/>
        <v>25115.25</v>
      </c>
      <c r="H13" s="25">
        <f t="shared" si="3"/>
        <v>25037.200000000001</v>
      </c>
      <c r="I13" s="25">
        <f t="shared" si="6"/>
        <v>26057.333333333332</v>
      </c>
      <c r="K13" s="25">
        <f t="shared" si="7"/>
        <v>1767.5</v>
      </c>
      <c r="L13" s="25">
        <f t="shared" si="8"/>
        <v>2749.6666666666679</v>
      </c>
      <c r="M13" s="25">
        <f t="shared" si="9"/>
        <v>3234.75</v>
      </c>
      <c r="N13" s="25">
        <f t="shared" si="10"/>
        <v>3312.7999999999993</v>
      </c>
      <c r="O13" s="31">
        <f t="shared" si="11"/>
        <v>2292.6666666666679</v>
      </c>
      <c r="Q13" s="25">
        <f t="shared" si="12"/>
        <v>1767.5</v>
      </c>
      <c r="R13" s="25">
        <f t="shared" si="4"/>
        <v>2749.6666666666679</v>
      </c>
      <c r="S13" s="25">
        <f t="shared" si="4"/>
        <v>3234.75</v>
      </c>
      <c r="T13" s="25">
        <f t="shared" si="4"/>
        <v>3312.7999999999993</v>
      </c>
      <c r="U13" s="25">
        <f t="shared" si="4"/>
        <v>2292.6666666666679</v>
      </c>
      <c r="W13" s="25">
        <f t="shared" si="13"/>
        <v>3124056.25</v>
      </c>
      <c r="X13" s="25">
        <f t="shared" si="14"/>
        <v>7560666.7777777845</v>
      </c>
      <c r="Y13" s="25">
        <f t="shared" si="15"/>
        <v>10463607.5625</v>
      </c>
      <c r="Z13" s="25">
        <f t="shared" si="16"/>
        <v>10974643.839999994</v>
      </c>
      <c r="AA13" s="25">
        <f t="shared" si="22"/>
        <v>5256320.4444444496</v>
      </c>
      <c r="AC13" s="25">
        <f t="shared" si="17"/>
        <v>6.2345679012345681</v>
      </c>
      <c r="AD13" s="25">
        <f t="shared" si="18"/>
        <v>9.6990005878894809</v>
      </c>
      <c r="AE13" s="25">
        <f t="shared" si="19"/>
        <v>11.41005291005291</v>
      </c>
      <c r="AF13" s="25">
        <f t="shared" si="20"/>
        <v>11.685361552028215</v>
      </c>
      <c r="AG13" s="25">
        <f t="shared" si="21"/>
        <v>8.0870076425632025</v>
      </c>
    </row>
    <row r="14" spans="1:33" x14ac:dyDescent="0.3">
      <c r="A14" s="29">
        <v>44378</v>
      </c>
      <c r="B14" s="1">
        <v>27000</v>
      </c>
      <c r="E14" s="25">
        <f t="shared" si="0"/>
        <v>26395</v>
      </c>
      <c r="F14" s="25">
        <f t="shared" si="1"/>
        <v>27171.666666666668</v>
      </c>
      <c r="G14" s="25">
        <f t="shared" si="2"/>
        <v>26287.75</v>
      </c>
      <c r="H14" s="25">
        <f t="shared" si="3"/>
        <v>25762.2</v>
      </c>
      <c r="I14" s="25">
        <f t="shared" si="6"/>
        <v>25589.333333333332</v>
      </c>
      <c r="K14" s="25">
        <f t="shared" si="7"/>
        <v>605</v>
      </c>
      <c r="L14" s="25">
        <f t="shared" si="8"/>
        <v>-171.66666666666788</v>
      </c>
      <c r="M14" s="25">
        <f t="shared" si="9"/>
        <v>712.25</v>
      </c>
      <c r="N14" s="25">
        <f t="shared" si="10"/>
        <v>1237.7999999999993</v>
      </c>
      <c r="O14" s="31">
        <f t="shared" si="11"/>
        <v>1410.6666666666679</v>
      </c>
      <c r="Q14" s="25">
        <f t="shared" si="12"/>
        <v>605</v>
      </c>
      <c r="R14" s="25">
        <f t="shared" si="4"/>
        <v>171.66666666666788</v>
      </c>
      <c r="S14" s="25">
        <f t="shared" si="4"/>
        <v>712.25</v>
      </c>
      <c r="T14" s="25">
        <f t="shared" si="4"/>
        <v>1237.7999999999993</v>
      </c>
      <c r="U14" s="25">
        <f t="shared" si="4"/>
        <v>1410.6666666666679</v>
      </c>
      <c r="W14" s="25">
        <f t="shared" si="13"/>
        <v>366025</v>
      </c>
      <c r="X14" s="25">
        <f t="shared" si="14"/>
        <v>29469.44444444486</v>
      </c>
      <c r="Y14" s="25">
        <f>M14^2</f>
        <v>507300.0625</v>
      </c>
      <c r="Z14" s="25">
        <f t="shared" si="16"/>
        <v>1532148.8399999982</v>
      </c>
      <c r="AA14" s="25">
        <f t="shared" si="22"/>
        <v>1989980.4444444478</v>
      </c>
      <c r="AC14" s="25">
        <f t="shared" si="17"/>
        <v>2.2407407407407409</v>
      </c>
      <c r="AD14" s="25">
        <f t="shared" si="18"/>
        <v>0.63580246913580696</v>
      </c>
      <c r="AE14" s="25">
        <f t="shared" si="19"/>
        <v>2.6379629629629631</v>
      </c>
      <c r="AF14" s="25">
        <f t="shared" si="20"/>
        <v>4.5844444444444417</v>
      </c>
      <c r="AG14" s="25">
        <f t="shared" si="21"/>
        <v>5.2246913580246961</v>
      </c>
    </row>
    <row r="15" spans="1:33" x14ac:dyDescent="0.3">
      <c r="A15" s="29">
        <v>44409</v>
      </c>
      <c r="B15" s="1">
        <v>27801</v>
      </c>
      <c r="E15" s="25">
        <f t="shared" si="0"/>
        <v>27675</v>
      </c>
      <c r="F15" s="25">
        <f t="shared" si="1"/>
        <v>26596.666666666668</v>
      </c>
      <c r="G15" s="25">
        <f t="shared" si="2"/>
        <v>27128.75</v>
      </c>
      <c r="H15" s="25">
        <f t="shared" si="3"/>
        <v>26430.2</v>
      </c>
      <c r="I15" s="25">
        <f t="shared" si="6"/>
        <v>25968.5</v>
      </c>
      <c r="K15" s="25">
        <f t="shared" si="7"/>
        <v>126</v>
      </c>
      <c r="L15" s="25">
        <f t="shared" si="8"/>
        <v>1204.3333333333321</v>
      </c>
      <c r="M15" s="25">
        <f t="shared" si="9"/>
        <v>672.25</v>
      </c>
      <c r="N15" s="25">
        <f t="shared" si="10"/>
        <v>1370.7999999999993</v>
      </c>
      <c r="O15" s="31">
        <f t="shared" si="11"/>
        <v>1832.5</v>
      </c>
      <c r="Q15" s="25">
        <f t="shared" si="12"/>
        <v>126</v>
      </c>
      <c r="R15" s="25">
        <f t="shared" si="4"/>
        <v>1204.3333333333321</v>
      </c>
      <c r="S15" s="25">
        <f t="shared" si="4"/>
        <v>672.25</v>
      </c>
      <c r="T15" s="25">
        <f t="shared" si="4"/>
        <v>1370.7999999999993</v>
      </c>
      <c r="U15" s="25">
        <f t="shared" si="4"/>
        <v>1832.5</v>
      </c>
      <c r="W15" s="25">
        <f t="shared" si="13"/>
        <v>15876</v>
      </c>
      <c r="X15" s="25">
        <f t="shared" si="14"/>
        <v>1450418.777777775</v>
      </c>
      <c r="Y15" s="25">
        <f t="shared" si="15"/>
        <v>451920.0625</v>
      </c>
      <c r="Z15" s="25">
        <f t="shared" si="16"/>
        <v>1879092.639999998</v>
      </c>
      <c r="AA15" s="25">
        <f t="shared" si="22"/>
        <v>3358056.25</v>
      </c>
      <c r="AC15" s="25">
        <f t="shared" si="17"/>
        <v>0.45322110715441893</v>
      </c>
      <c r="AD15" s="25">
        <f t="shared" si="18"/>
        <v>4.3319784660024174</v>
      </c>
      <c r="AE15" s="25">
        <f t="shared" si="19"/>
        <v>2.4180784863853817</v>
      </c>
      <c r="AF15" s="25">
        <f t="shared" si="20"/>
        <v>4.930757886406961</v>
      </c>
      <c r="AG15" s="25">
        <f t="shared" si="21"/>
        <v>6.5914895147656551</v>
      </c>
    </row>
    <row r="16" spans="1:33" x14ac:dyDescent="0.3">
      <c r="A16" s="29">
        <v>44440</v>
      </c>
      <c r="B16" s="1">
        <v>16925</v>
      </c>
      <c r="E16" s="25">
        <f t="shared" si="0"/>
        <v>27400.5</v>
      </c>
      <c r="F16" s="25">
        <f t="shared" si="1"/>
        <v>27717</v>
      </c>
      <c r="G16" s="25">
        <f t="shared" si="2"/>
        <v>26897.75</v>
      </c>
      <c r="H16" s="25">
        <f t="shared" si="3"/>
        <v>27263.200000000001</v>
      </c>
      <c r="I16" s="25">
        <f t="shared" si="6"/>
        <v>26658.666666666668</v>
      </c>
      <c r="K16" s="25">
        <f>B16-E16</f>
        <v>-10475.5</v>
      </c>
      <c r="L16" s="25">
        <f t="shared" si="8"/>
        <v>-10792</v>
      </c>
      <c r="M16" s="25">
        <f t="shared" si="9"/>
        <v>-9972.75</v>
      </c>
      <c r="N16" s="25">
        <f t="shared" si="10"/>
        <v>-10338.200000000001</v>
      </c>
      <c r="O16" s="31">
        <f t="shared" si="11"/>
        <v>-9733.6666666666679</v>
      </c>
      <c r="Q16" s="25">
        <f t="shared" si="12"/>
        <v>10475.5</v>
      </c>
      <c r="R16" s="25">
        <f t="shared" si="4"/>
        <v>10792</v>
      </c>
      <c r="S16" s="25">
        <f t="shared" si="4"/>
        <v>9972.75</v>
      </c>
      <c r="T16" s="25">
        <f t="shared" si="4"/>
        <v>10338.200000000001</v>
      </c>
      <c r="U16" s="25">
        <f t="shared" si="4"/>
        <v>9733.6666666666679</v>
      </c>
      <c r="W16" s="25">
        <f t="shared" si="13"/>
        <v>109736100.25</v>
      </c>
      <c r="X16" s="25">
        <f t="shared" si="14"/>
        <v>116467264</v>
      </c>
      <c r="Y16" s="25">
        <f t="shared" si="15"/>
        <v>99455742.5625</v>
      </c>
      <c r="Z16" s="25">
        <f t="shared" si="16"/>
        <v>106878379.24000001</v>
      </c>
      <c r="AA16" s="25">
        <f t="shared" si="22"/>
        <v>94744266.777777806</v>
      </c>
      <c r="AC16" s="25">
        <f t="shared" si="17"/>
        <v>61.893648449039887</v>
      </c>
      <c r="AD16" s="25">
        <f t="shared" si="18"/>
        <v>63.763663220088631</v>
      </c>
      <c r="AE16" s="25">
        <f t="shared" si="19"/>
        <v>58.923190546528801</v>
      </c>
      <c r="AF16" s="25">
        <f t="shared" si="20"/>
        <v>61.082422451994098</v>
      </c>
      <c r="AG16" s="25">
        <f t="shared" si="21"/>
        <v>57.510585918266862</v>
      </c>
    </row>
    <row r="17" spans="1:33" x14ac:dyDescent="0.3">
      <c r="A17" s="29">
        <v>44470</v>
      </c>
      <c r="B17" s="1">
        <v>18435</v>
      </c>
      <c r="E17" s="25">
        <f t="shared" si="0"/>
        <v>22363</v>
      </c>
      <c r="F17" s="25">
        <f t="shared" si="1"/>
        <v>23908.666666666668</v>
      </c>
      <c r="G17" s="25">
        <f t="shared" si="2"/>
        <v>25019</v>
      </c>
      <c r="H17" s="25">
        <f t="shared" si="3"/>
        <v>24903.200000000001</v>
      </c>
      <c r="I17" s="25">
        <f t="shared" si="6"/>
        <v>25540.166666666668</v>
      </c>
      <c r="K17" s="25">
        <f t="shared" si="7"/>
        <v>-3928</v>
      </c>
      <c r="L17" s="25">
        <f t="shared" si="8"/>
        <v>-5473.6666666666679</v>
      </c>
      <c r="M17" s="25">
        <f t="shared" si="9"/>
        <v>-6584</v>
      </c>
      <c r="N17" s="25">
        <f t="shared" si="10"/>
        <v>-6468.2000000000007</v>
      </c>
      <c r="O17" s="31">
        <f t="shared" si="11"/>
        <v>-7105.1666666666679</v>
      </c>
      <c r="Q17" s="25">
        <f t="shared" si="12"/>
        <v>3928</v>
      </c>
      <c r="R17" s="25">
        <f t="shared" si="4"/>
        <v>5473.6666666666679</v>
      </c>
      <c r="S17" s="25">
        <f t="shared" si="4"/>
        <v>6584</v>
      </c>
      <c r="T17" s="25">
        <f t="shared" si="4"/>
        <v>6468.2000000000007</v>
      </c>
      <c r="U17" s="25">
        <f t="shared" si="4"/>
        <v>7105.1666666666679</v>
      </c>
      <c r="W17" s="25">
        <f t="shared" si="13"/>
        <v>15429184</v>
      </c>
      <c r="X17" s="25">
        <f t="shared" si="14"/>
        <v>29961026.777777791</v>
      </c>
      <c r="Y17" s="25">
        <f t="shared" si="15"/>
        <v>43349056</v>
      </c>
      <c r="Z17" s="25">
        <f t="shared" si="16"/>
        <v>41837611.24000001</v>
      </c>
      <c r="AA17" s="25">
        <f t="shared" si="22"/>
        <v>50483393.361111127</v>
      </c>
      <c r="AC17" s="25">
        <f t="shared" si="17"/>
        <v>21.307295904529429</v>
      </c>
      <c r="AD17" s="25">
        <f t="shared" si="18"/>
        <v>29.691709610342652</v>
      </c>
      <c r="AE17" s="25">
        <f t="shared" si="19"/>
        <v>35.714673176023872</v>
      </c>
      <c r="AF17" s="25">
        <f t="shared" si="20"/>
        <v>35.086520206129649</v>
      </c>
      <c r="AG17" s="25">
        <f t="shared" si="21"/>
        <v>38.541723171503492</v>
      </c>
    </row>
    <row r="18" spans="1:33" x14ac:dyDescent="0.3">
      <c r="A18" s="29">
        <v>44501</v>
      </c>
      <c r="B18" s="1">
        <v>20716</v>
      </c>
      <c r="E18" s="25">
        <f t="shared" si="0"/>
        <v>17680</v>
      </c>
      <c r="F18" s="25">
        <f t="shared" si="1"/>
        <v>21053.666666666668</v>
      </c>
      <c r="G18" s="25">
        <f t="shared" si="2"/>
        <v>22540.25</v>
      </c>
      <c r="H18" s="25">
        <f t="shared" si="3"/>
        <v>23702.2</v>
      </c>
      <c r="I18" s="25">
        <f t="shared" si="6"/>
        <v>23825.166666666668</v>
      </c>
      <c r="K18" s="25">
        <f t="shared" si="7"/>
        <v>3036</v>
      </c>
      <c r="L18" s="25">
        <f t="shared" si="8"/>
        <v>-337.66666666666788</v>
      </c>
      <c r="M18" s="25">
        <f t="shared" si="9"/>
        <v>-1824.25</v>
      </c>
      <c r="N18" s="25">
        <f t="shared" si="10"/>
        <v>-2986.2000000000007</v>
      </c>
      <c r="O18" s="31">
        <f t="shared" si="11"/>
        <v>-3109.1666666666679</v>
      </c>
      <c r="Q18" s="25">
        <f t="shared" si="12"/>
        <v>3036</v>
      </c>
      <c r="R18" s="25">
        <f t="shared" si="4"/>
        <v>337.66666666666788</v>
      </c>
      <c r="S18" s="25">
        <f t="shared" si="4"/>
        <v>1824.25</v>
      </c>
      <c r="T18" s="25">
        <f t="shared" si="4"/>
        <v>2986.2000000000007</v>
      </c>
      <c r="U18" s="25">
        <f t="shared" si="4"/>
        <v>3109.1666666666679</v>
      </c>
      <c r="W18" s="25">
        <f t="shared" si="13"/>
        <v>9217296</v>
      </c>
      <c r="X18" s="25">
        <f t="shared" si="14"/>
        <v>114018.7777777786</v>
      </c>
      <c r="Y18" s="25">
        <f t="shared" si="15"/>
        <v>3327888.0625</v>
      </c>
      <c r="Z18" s="25">
        <f t="shared" si="16"/>
        <v>8917390.4400000051</v>
      </c>
      <c r="AA18" s="25">
        <f t="shared" si="22"/>
        <v>9666917.3611111194</v>
      </c>
      <c r="AC18" s="25">
        <f t="shared" si="17"/>
        <v>14.655338868507434</v>
      </c>
      <c r="AD18" s="25">
        <f t="shared" si="18"/>
        <v>1.6299800476282482</v>
      </c>
      <c r="AE18" s="25">
        <f t="shared" si="19"/>
        <v>8.8059953659007526</v>
      </c>
      <c r="AF18" s="25">
        <f t="shared" si="20"/>
        <v>14.414944970071447</v>
      </c>
      <c r="AG18" s="25">
        <f t="shared" si="21"/>
        <v>15.008528029864202</v>
      </c>
    </row>
    <row r="19" spans="1:33" x14ac:dyDescent="0.3">
      <c r="A19" s="29">
        <v>44531</v>
      </c>
      <c r="B19" s="1">
        <v>23764</v>
      </c>
      <c r="E19" s="25">
        <f t="shared" si="0"/>
        <v>19575.5</v>
      </c>
      <c r="F19" s="25">
        <f t="shared" si="1"/>
        <v>18692</v>
      </c>
      <c r="G19" s="25">
        <f t="shared" si="2"/>
        <v>20969.25</v>
      </c>
      <c r="H19" s="25">
        <f t="shared" si="3"/>
        <v>22175.4</v>
      </c>
      <c r="I19" s="25">
        <f t="shared" si="6"/>
        <v>23204.5</v>
      </c>
      <c r="K19" s="25">
        <f t="shared" si="7"/>
        <v>4188.5</v>
      </c>
      <c r="L19" s="25">
        <f t="shared" si="8"/>
        <v>5072</v>
      </c>
      <c r="M19" s="25">
        <f t="shared" si="9"/>
        <v>2794.75</v>
      </c>
      <c r="N19" s="25">
        <f t="shared" si="10"/>
        <v>1588.5999999999985</v>
      </c>
      <c r="O19" s="31">
        <f t="shared" si="11"/>
        <v>559.5</v>
      </c>
      <c r="Q19" s="25">
        <f t="shared" si="12"/>
        <v>4188.5</v>
      </c>
      <c r="R19" s="25">
        <f t="shared" si="4"/>
        <v>5072</v>
      </c>
      <c r="S19" s="25">
        <f t="shared" si="4"/>
        <v>2794.75</v>
      </c>
      <c r="T19" s="25">
        <f t="shared" si="4"/>
        <v>1588.5999999999985</v>
      </c>
      <c r="U19" s="25">
        <f t="shared" si="4"/>
        <v>559.5</v>
      </c>
      <c r="W19" s="25">
        <f t="shared" si="13"/>
        <v>17543532.25</v>
      </c>
      <c r="X19" s="25">
        <f t="shared" si="14"/>
        <v>25725184</v>
      </c>
      <c r="Y19" s="25">
        <f t="shared" si="15"/>
        <v>7810627.5625</v>
      </c>
      <c r="Z19" s="25">
        <f t="shared" si="16"/>
        <v>2523649.9599999953</v>
      </c>
      <c r="AA19" s="25">
        <f t="shared" si="22"/>
        <v>313040.25</v>
      </c>
      <c r="AC19" s="25">
        <f t="shared" si="17"/>
        <v>17.625399764349435</v>
      </c>
      <c r="AD19" s="25">
        <f t="shared" si="18"/>
        <v>21.343208214105371</v>
      </c>
      <c r="AE19" s="25">
        <f t="shared" si="19"/>
        <v>11.760435953543174</v>
      </c>
      <c r="AF19" s="25">
        <f t="shared" si="20"/>
        <v>6.6849015317286593</v>
      </c>
      <c r="AG19" s="25">
        <f t="shared" si="21"/>
        <v>2.3544016158895809</v>
      </c>
    </row>
    <row r="20" spans="1:33" x14ac:dyDescent="0.3">
      <c r="A20" s="29">
        <v>44562</v>
      </c>
      <c r="B20" s="1">
        <v>21149</v>
      </c>
      <c r="E20" s="25">
        <f t="shared" si="0"/>
        <v>22240</v>
      </c>
      <c r="F20" s="25">
        <f t="shared" si="1"/>
        <v>20971.666666666668</v>
      </c>
      <c r="G20" s="25">
        <f t="shared" si="2"/>
        <v>19960</v>
      </c>
      <c r="H20" s="25">
        <f t="shared" si="3"/>
        <v>21528.2</v>
      </c>
      <c r="I20" s="25">
        <f t="shared" si="6"/>
        <v>22440.166666666668</v>
      </c>
      <c r="K20" s="25">
        <f t="shared" si="7"/>
        <v>-1091</v>
      </c>
      <c r="L20" s="25">
        <f t="shared" si="8"/>
        <v>177.33333333333212</v>
      </c>
      <c r="M20" s="25">
        <f t="shared" si="9"/>
        <v>1189</v>
      </c>
      <c r="N20" s="25">
        <f t="shared" si="10"/>
        <v>-379.20000000000073</v>
      </c>
      <c r="O20" s="31">
        <f t="shared" si="11"/>
        <v>-1291.1666666666679</v>
      </c>
      <c r="Q20" s="25">
        <f t="shared" si="12"/>
        <v>1091</v>
      </c>
      <c r="R20" s="25">
        <f t="shared" si="4"/>
        <v>177.33333333333212</v>
      </c>
      <c r="S20" s="25">
        <f t="shared" si="4"/>
        <v>1189</v>
      </c>
      <c r="T20" s="25">
        <f t="shared" si="4"/>
        <v>379.20000000000073</v>
      </c>
      <c r="U20" s="25">
        <f t="shared" si="4"/>
        <v>1291.1666666666679</v>
      </c>
      <c r="W20" s="25">
        <f t="shared" si="13"/>
        <v>1190281</v>
      </c>
      <c r="X20" s="25">
        <f t="shared" si="14"/>
        <v>31447.11111111068</v>
      </c>
      <c r="Y20" s="25">
        <f t="shared" si="15"/>
        <v>1413721</v>
      </c>
      <c r="Z20" s="25">
        <f t="shared" si="16"/>
        <v>143792.64000000054</v>
      </c>
      <c r="AA20" s="25">
        <f t="shared" si="22"/>
        <v>1667111.3611111143</v>
      </c>
      <c r="AC20" s="25">
        <f t="shared" si="17"/>
        <v>5.1586363421438364</v>
      </c>
      <c r="AD20" s="25">
        <f t="shared" si="18"/>
        <v>0.83849512191277198</v>
      </c>
      <c r="AE20" s="25">
        <f t="shared" si="19"/>
        <v>5.6220152253061606</v>
      </c>
      <c r="AF20" s="25">
        <f t="shared" si="20"/>
        <v>1.7929925764811609</v>
      </c>
      <c r="AG20" s="25">
        <f t="shared" si="21"/>
        <v>6.1050955915961405</v>
      </c>
    </row>
    <row r="21" spans="1:33" x14ac:dyDescent="0.3">
      <c r="A21" s="29">
        <v>44593</v>
      </c>
      <c r="B21" s="1">
        <v>28628</v>
      </c>
      <c r="E21" s="25">
        <f t="shared" si="0"/>
        <v>22456.5</v>
      </c>
      <c r="F21" s="25">
        <f t="shared" si="1"/>
        <v>21876.333333333332</v>
      </c>
      <c r="G21" s="25">
        <f t="shared" si="2"/>
        <v>21016</v>
      </c>
      <c r="H21" s="25">
        <f t="shared" si="3"/>
        <v>20197.8</v>
      </c>
      <c r="I21" s="25">
        <f t="shared" si="6"/>
        <v>21465</v>
      </c>
      <c r="K21" s="25">
        <f t="shared" si="7"/>
        <v>6171.5</v>
      </c>
      <c r="L21" s="25">
        <f t="shared" si="8"/>
        <v>6751.6666666666679</v>
      </c>
      <c r="M21" s="25">
        <f t="shared" si="9"/>
        <v>7612</v>
      </c>
      <c r="N21" s="25">
        <f t="shared" si="10"/>
        <v>8430.2000000000007</v>
      </c>
      <c r="O21" s="31">
        <f t="shared" si="11"/>
        <v>7163</v>
      </c>
      <c r="Q21" s="25">
        <f t="shared" si="12"/>
        <v>6171.5</v>
      </c>
      <c r="R21" s="25">
        <f t="shared" si="4"/>
        <v>6751.6666666666679</v>
      </c>
      <c r="S21" s="25">
        <f t="shared" si="4"/>
        <v>7612</v>
      </c>
      <c r="T21" s="25">
        <f t="shared" si="4"/>
        <v>8430.2000000000007</v>
      </c>
      <c r="U21" s="25">
        <f t="shared" si="4"/>
        <v>7163</v>
      </c>
      <c r="W21" s="25">
        <f t="shared" si="13"/>
        <v>38087412.25</v>
      </c>
      <c r="X21" s="25">
        <f t="shared" si="14"/>
        <v>45585002.777777791</v>
      </c>
      <c r="Y21" s="25">
        <f t="shared" si="15"/>
        <v>57942544</v>
      </c>
      <c r="Z21" s="25">
        <f t="shared" si="16"/>
        <v>71068272.040000007</v>
      </c>
      <c r="AA21" s="25">
        <f t="shared" si="22"/>
        <v>51308569</v>
      </c>
      <c r="AC21" s="25">
        <f t="shared" si="17"/>
        <v>21.557566019281822</v>
      </c>
      <c r="AD21" s="25">
        <f t="shared" si="18"/>
        <v>23.584136742583024</v>
      </c>
      <c r="AE21" s="25">
        <f t="shared" si="19"/>
        <v>26.589353080899819</v>
      </c>
      <c r="AF21" s="25">
        <f t="shared" si="20"/>
        <v>29.447394159564066</v>
      </c>
      <c r="AG21" s="25">
        <f t="shared" si="21"/>
        <v>25.020958502165712</v>
      </c>
    </row>
    <row r="22" spans="1:33" x14ac:dyDescent="0.3">
      <c r="A22" s="29">
        <v>44621</v>
      </c>
      <c r="B22" s="1">
        <v>19045</v>
      </c>
      <c r="E22" s="25">
        <f t="shared" si="0"/>
        <v>24888.5</v>
      </c>
      <c r="F22" s="25">
        <f t="shared" si="1"/>
        <v>24513.666666666668</v>
      </c>
      <c r="G22" s="25">
        <f t="shared" si="2"/>
        <v>23564.25</v>
      </c>
      <c r="H22" s="25">
        <f t="shared" si="3"/>
        <v>22538.400000000001</v>
      </c>
      <c r="I22" s="25">
        <f t="shared" si="6"/>
        <v>21602.833333333332</v>
      </c>
      <c r="K22" s="25">
        <f t="shared" si="7"/>
        <v>-5843.5</v>
      </c>
      <c r="L22" s="25">
        <f t="shared" si="8"/>
        <v>-5468.6666666666679</v>
      </c>
      <c r="M22" s="25">
        <f t="shared" si="9"/>
        <v>-4519.25</v>
      </c>
      <c r="N22" s="25">
        <f t="shared" si="10"/>
        <v>-3493.4000000000015</v>
      </c>
      <c r="O22" s="31">
        <f t="shared" si="11"/>
        <v>-2557.8333333333321</v>
      </c>
      <c r="Q22" s="25">
        <f t="shared" si="12"/>
        <v>5843.5</v>
      </c>
      <c r="R22" s="25">
        <f t="shared" si="4"/>
        <v>5468.6666666666679</v>
      </c>
      <c r="S22" s="25">
        <f t="shared" si="4"/>
        <v>4519.25</v>
      </c>
      <c r="T22" s="25">
        <f t="shared" si="4"/>
        <v>3493.4000000000015</v>
      </c>
      <c r="U22" s="25">
        <f t="shared" si="4"/>
        <v>2557.8333333333321</v>
      </c>
      <c r="W22" s="25">
        <f t="shared" si="13"/>
        <v>34146492.25</v>
      </c>
      <c r="X22" s="25">
        <f t="shared" si="14"/>
        <v>29906315.111111123</v>
      </c>
      <c r="Y22" s="25">
        <f t="shared" si="15"/>
        <v>20423620.5625</v>
      </c>
      <c r="Z22" s="25">
        <f t="shared" si="16"/>
        <v>12203843.56000001</v>
      </c>
      <c r="AA22" s="25">
        <f t="shared" si="22"/>
        <v>6542511.3611111045</v>
      </c>
      <c r="AC22" s="25">
        <f t="shared" si="17"/>
        <v>30.682593856655288</v>
      </c>
      <c r="AD22" s="25">
        <f t="shared" si="18"/>
        <v>28.714448236632546</v>
      </c>
      <c r="AE22" s="25">
        <f t="shared" si="19"/>
        <v>23.729325282226306</v>
      </c>
      <c r="AF22" s="25">
        <f t="shared" si="20"/>
        <v>18.342872144919934</v>
      </c>
      <c r="AG22" s="25">
        <f t="shared" si="21"/>
        <v>13.430471689857349</v>
      </c>
    </row>
    <row r="23" spans="1:33" x14ac:dyDescent="0.3">
      <c r="A23" s="29">
        <v>44652</v>
      </c>
      <c r="B23" s="1">
        <v>29016</v>
      </c>
      <c r="E23" s="25">
        <f t="shared" si="0"/>
        <v>23836.5</v>
      </c>
      <c r="F23" s="25">
        <f t="shared" si="1"/>
        <v>22940.666666666668</v>
      </c>
      <c r="G23" s="25">
        <f t="shared" si="2"/>
        <v>23146.5</v>
      </c>
      <c r="H23" s="25">
        <f t="shared" si="3"/>
        <v>22660.400000000001</v>
      </c>
      <c r="I23" s="25">
        <f t="shared" si="6"/>
        <v>21956.166666666668</v>
      </c>
      <c r="K23" s="25">
        <f>B23-E23</f>
        <v>5179.5</v>
      </c>
      <c r="L23" s="25">
        <f t="shared" si="8"/>
        <v>6075.3333333333321</v>
      </c>
      <c r="M23" s="25">
        <f t="shared" si="9"/>
        <v>5869.5</v>
      </c>
      <c r="N23" s="25">
        <f t="shared" si="10"/>
        <v>6355.5999999999985</v>
      </c>
      <c r="O23" s="31">
        <f t="shared" si="11"/>
        <v>7059.8333333333321</v>
      </c>
      <c r="Q23" s="25">
        <f t="shared" si="12"/>
        <v>5179.5</v>
      </c>
      <c r="R23" s="25">
        <f t="shared" si="4"/>
        <v>6075.3333333333321</v>
      </c>
      <c r="S23" s="25">
        <f t="shared" si="4"/>
        <v>5869.5</v>
      </c>
      <c r="T23" s="25">
        <f t="shared" si="4"/>
        <v>6355.5999999999985</v>
      </c>
      <c r="U23" s="25">
        <f t="shared" si="4"/>
        <v>7059.8333333333321</v>
      </c>
      <c r="W23" s="25">
        <f t="shared" si="13"/>
        <v>26827220.25</v>
      </c>
      <c r="X23" s="25">
        <f t="shared" si="14"/>
        <v>36909675.111111097</v>
      </c>
      <c r="Y23" s="25">
        <f t="shared" si="15"/>
        <v>34451030.25</v>
      </c>
      <c r="Z23" s="25">
        <f t="shared" si="16"/>
        <v>40393651.359999985</v>
      </c>
      <c r="AA23" s="25">
        <f t="shared" si="22"/>
        <v>49841246.694444425</v>
      </c>
      <c r="AC23" s="25">
        <f t="shared" si="17"/>
        <v>17.850496277915635</v>
      </c>
      <c r="AD23" s="25">
        <f t="shared" si="18"/>
        <v>20.937873357228192</v>
      </c>
      <c r="AE23" s="25">
        <f t="shared" si="19"/>
        <v>20.228494623655912</v>
      </c>
      <c r="AF23" s="25">
        <f t="shared" si="20"/>
        <v>21.903777226357867</v>
      </c>
      <c r="AG23" s="25">
        <f t="shared" si="21"/>
        <v>24.33082896792574</v>
      </c>
    </row>
    <row r="24" spans="1:33" x14ac:dyDescent="0.3">
      <c r="A24" s="29">
        <v>44682</v>
      </c>
      <c r="B24" s="1">
        <v>29588</v>
      </c>
      <c r="E24" s="25">
        <f t="shared" si="0"/>
        <v>24030.5</v>
      </c>
      <c r="F24" s="25">
        <f t="shared" si="1"/>
        <v>25563</v>
      </c>
      <c r="G24" s="25">
        <f t="shared" si="2"/>
        <v>24459.5</v>
      </c>
      <c r="H24" s="25">
        <f t="shared" si="3"/>
        <v>24320.400000000001</v>
      </c>
      <c r="I24" s="25">
        <f t="shared" si="6"/>
        <v>23719.666666666668</v>
      </c>
      <c r="K24" s="25">
        <f t="shared" si="7"/>
        <v>5557.5</v>
      </c>
      <c r="L24" s="25">
        <f t="shared" si="8"/>
        <v>4025</v>
      </c>
      <c r="M24" s="25">
        <f t="shared" si="9"/>
        <v>5128.5</v>
      </c>
      <c r="N24" s="25">
        <f t="shared" si="10"/>
        <v>5267.5999999999985</v>
      </c>
      <c r="O24" s="31">
        <f t="shared" si="11"/>
        <v>5868.3333333333321</v>
      </c>
      <c r="Q24" s="25">
        <f t="shared" si="12"/>
        <v>5557.5</v>
      </c>
      <c r="R24" s="25">
        <f t="shared" ref="R24:R43" si="23">ABS(L24)</f>
        <v>4025</v>
      </c>
      <c r="S24" s="25">
        <f t="shared" ref="S24:S43" si="24">ABS(M24)</f>
        <v>5128.5</v>
      </c>
      <c r="T24" s="25">
        <f t="shared" ref="T24:T43" si="25">ABS(N24)</f>
        <v>5267.5999999999985</v>
      </c>
      <c r="U24" s="25">
        <f t="shared" ref="U24:U43" si="26">ABS(O24)</f>
        <v>5868.3333333333321</v>
      </c>
      <c r="W24" s="25">
        <f t="shared" si="13"/>
        <v>30885806.25</v>
      </c>
      <c r="X24" s="25">
        <f t="shared" si="14"/>
        <v>16200625</v>
      </c>
      <c r="Y24" s="25">
        <f t="shared" si="15"/>
        <v>26301512.25</v>
      </c>
      <c r="Z24" s="25">
        <f t="shared" si="16"/>
        <v>27747609.759999983</v>
      </c>
      <c r="AA24" s="25">
        <f t="shared" si="22"/>
        <v>34437336.111111097</v>
      </c>
      <c r="AC24" s="25">
        <f t="shared" si="17"/>
        <v>18.782952548330403</v>
      </c>
      <c r="AD24" s="25">
        <f t="shared" si="18"/>
        <v>13.603487900500202</v>
      </c>
      <c r="AE24" s="25">
        <f t="shared" si="19"/>
        <v>17.333040421792621</v>
      </c>
      <c r="AF24" s="25">
        <f t="shared" si="20"/>
        <v>17.803163444639715</v>
      </c>
      <c r="AG24" s="25">
        <f t="shared" si="21"/>
        <v>19.833491054932175</v>
      </c>
    </row>
    <row r="25" spans="1:33" x14ac:dyDescent="0.3">
      <c r="A25" s="29">
        <v>44713</v>
      </c>
      <c r="B25" s="1">
        <v>24504</v>
      </c>
      <c r="E25" s="25">
        <f t="shared" si="0"/>
        <v>29302</v>
      </c>
      <c r="F25" s="25">
        <f t="shared" si="1"/>
        <v>25883</v>
      </c>
      <c r="G25" s="25">
        <f t="shared" si="2"/>
        <v>26569.25</v>
      </c>
      <c r="H25" s="25">
        <f t="shared" si="3"/>
        <v>25485.200000000001</v>
      </c>
      <c r="I25" s="25">
        <f t="shared" si="6"/>
        <v>25198.333333333332</v>
      </c>
      <c r="K25" s="25">
        <f t="shared" si="7"/>
        <v>-4798</v>
      </c>
      <c r="L25" s="25">
        <f t="shared" si="8"/>
        <v>-1379</v>
      </c>
      <c r="M25" s="25">
        <f t="shared" si="9"/>
        <v>-2065.25</v>
      </c>
      <c r="N25" s="25">
        <f t="shared" si="10"/>
        <v>-981.20000000000073</v>
      </c>
      <c r="O25" s="31">
        <f t="shared" si="11"/>
        <v>-694.33333333333212</v>
      </c>
      <c r="Q25" s="25">
        <f t="shared" si="12"/>
        <v>4798</v>
      </c>
      <c r="R25" s="25">
        <f t="shared" si="23"/>
        <v>1379</v>
      </c>
      <c r="S25" s="25">
        <f t="shared" si="24"/>
        <v>2065.25</v>
      </c>
      <c r="T25" s="25">
        <f t="shared" si="25"/>
        <v>981.20000000000073</v>
      </c>
      <c r="U25" s="25">
        <f t="shared" si="26"/>
        <v>694.33333333333212</v>
      </c>
      <c r="W25" s="25">
        <f t="shared" si="13"/>
        <v>23020804</v>
      </c>
      <c r="X25" s="25">
        <f t="shared" si="14"/>
        <v>1901641</v>
      </c>
      <c r="Y25" s="25">
        <f t="shared" si="15"/>
        <v>4265257.5625</v>
      </c>
      <c r="Z25" s="25">
        <f t="shared" si="16"/>
        <v>962753.44000000146</v>
      </c>
      <c r="AA25" s="25">
        <f t="shared" si="22"/>
        <v>482098.77777777612</v>
      </c>
      <c r="AC25" s="25">
        <f t="shared" si="17"/>
        <v>19.580476656872349</v>
      </c>
      <c r="AD25" s="25">
        <f t="shared" si="18"/>
        <v>5.6276526281423438</v>
      </c>
      <c r="AE25" s="25">
        <f t="shared" si="19"/>
        <v>8.4282158015017963</v>
      </c>
      <c r="AF25" s="25">
        <f t="shared" si="20"/>
        <v>4.0042442050277538</v>
      </c>
      <c r="AG25" s="25">
        <f t="shared" si="21"/>
        <v>2.833550984873213</v>
      </c>
    </row>
    <row r="26" spans="1:33" x14ac:dyDescent="0.3">
      <c r="A26" s="29">
        <v>44743</v>
      </c>
      <c r="B26" s="1">
        <v>24564</v>
      </c>
      <c r="E26" s="25">
        <f t="shared" si="0"/>
        <v>27046</v>
      </c>
      <c r="F26" s="25">
        <f t="shared" si="1"/>
        <v>27702.666666666668</v>
      </c>
      <c r="G26" s="25">
        <f t="shared" si="2"/>
        <v>25538.25</v>
      </c>
      <c r="H26" s="25">
        <f t="shared" si="3"/>
        <v>26156.2</v>
      </c>
      <c r="I26" s="25">
        <f t="shared" si="6"/>
        <v>25321.666666666668</v>
      </c>
      <c r="K26" s="25">
        <f t="shared" si="7"/>
        <v>-2482</v>
      </c>
      <c r="L26" s="25">
        <f t="shared" si="8"/>
        <v>-3138.6666666666679</v>
      </c>
      <c r="M26" s="25">
        <f t="shared" si="9"/>
        <v>-974.25</v>
      </c>
      <c r="N26" s="25">
        <f t="shared" si="10"/>
        <v>-1592.2000000000007</v>
      </c>
      <c r="O26" s="31">
        <f t="shared" si="11"/>
        <v>-757.66666666666788</v>
      </c>
      <c r="Q26" s="25">
        <f t="shared" si="12"/>
        <v>2482</v>
      </c>
      <c r="R26" s="25">
        <f t="shared" si="23"/>
        <v>3138.6666666666679</v>
      </c>
      <c r="S26" s="25">
        <f t="shared" si="24"/>
        <v>974.25</v>
      </c>
      <c r="T26" s="25">
        <f t="shared" si="25"/>
        <v>1592.2000000000007</v>
      </c>
      <c r="U26" s="25">
        <f t="shared" si="26"/>
        <v>757.66666666666788</v>
      </c>
      <c r="W26" s="25">
        <f t="shared" si="13"/>
        <v>6160324</v>
      </c>
      <c r="X26" s="25">
        <f t="shared" si="14"/>
        <v>9851228.4444444515</v>
      </c>
      <c r="Y26" s="25">
        <f t="shared" si="15"/>
        <v>949163.0625</v>
      </c>
      <c r="Z26" s="25">
        <f t="shared" si="16"/>
        <v>2535100.8400000022</v>
      </c>
      <c r="AA26" s="25">
        <f t="shared" si="22"/>
        <v>574058.77777777961</v>
      </c>
      <c r="AC26" s="25">
        <f t="shared" si="17"/>
        <v>10.104217554144276</v>
      </c>
      <c r="AD26" s="25">
        <f t="shared" si="18"/>
        <v>12.777506377897199</v>
      </c>
      <c r="AE26" s="25">
        <f t="shared" si="19"/>
        <v>3.966170004885198</v>
      </c>
      <c r="AF26" s="25">
        <f t="shared" si="20"/>
        <v>6.4818433479889306</v>
      </c>
      <c r="AG26" s="25">
        <f t="shared" si="21"/>
        <v>3.084459642837762</v>
      </c>
    </row>
    <row r="27" spans="1:33" x14ac:dyDescent="0.3">
      <c r="A27" s="29">
        <v>44774</v>
      </c>
      <c r="B27" s="1">
        <v>23435</v>
      </c>
      <c r="E27" s="25">
        <f t="shared" si="0"/>
        <v>24534</v>
      </c>
      <c r="F27" s="25">
        <f t="shared" si="1"/>
        <v>26218.666666666668</v>
      </c>
      <c r="G27" s="25">
        <f t="shared" si="2"/>
        <v>26918</v>
      </c>
      <c r="H27" s="25">
        <f t="shared" si="3"/>
        <v>25343.4</v>
      </c>
      <c r="I27" s="25">
        <f t="shared" si="6"/>
        <v>25890.833333333332</v>
      </c>
      <c r="K27" s="25">
        <f t="shared" si="7"/>
        <v>-1099</v>
      </c>
      <c r="L27" s="25">
        <f t="shared" si="8"/>
        <v>-2783.6666666666679</v>
      </c>
      <c r="M27" s="25">
        <f t="shared" si="9"/>
        <v>-3483</v>
      </c>
      <c r="N27" s="25">
        <f t="shared" si="10"/>
        <v>-1908.4000000000015</v>
      </c>
      <c r="O27" s="31">
        <f t="shared" si="11"/>
        <v>-2455.8333333333321</v>
      </c>
      <c r="Q27" s="25">
        <f t="shared" si="12"/>
        <v>1099</v>
      </c>
      <c r="R27" s="25">
        <f t="shared" si="23"/>
        <v>2783.6666666666679</v>
      </c>
      <c r="S27" s="25">
        <f t="shared" si="24"/>
        <v>3483</v>
      </c>
      <c r="T27" s="25">
        <f t="shared" si="25"/>
        <v>1908.4000000000015</v>
      </c>
      <c r="U27" s="25">
        <f t="shared" si="26"/>
        <v>2455.8333333333321</v>
      </c>
      <c r="W27" s="25">
        <f t="shared" si="13"/>
        <v>1207801</v>
      </c>
      <c r="X27" s="25">
        <f t="shared" si="14"/>
        <v>7748800.1111111175</v>
      </c>
      <c r="Y27" s="25">
        <f t="shared" si="15"/>
        <v>12131289</v>
      </c>
      <c r="Z27" s="25">
        <f t="shared" si="16"/>
        <v>3641990.5600000056</v>
      </c>
      <c r="AA27" s="25">
        <f t="shared" si="22"/>
        <v>6031117.3611111054</v>
      </c>
      <c r="AC27" s="25">
        <f t="shared" si="17"/>
        <v>4.6895668871346272</v>
      </c>
      <c r="AD27" s="25">
        <f t="shared" si="18"/>
        <v>11.878244790555442</v>
      </c>
      <c r="AE27" s="25">
        <f t="shared" si="19"/>
        <v>14.862385321100918</v>
      </c>
      <c r="AF27" s="25">
        <f t="shared" si="20"/>
        <v>8.1433752933646311</v>
      </c>
      <c r="AG27" s="25">
        <f t="shared" si="21"/>
        <v>10.479340018490856</v>
      </c>
    </row>
    <row r="28" spans="1:33" x14ac:dyDescent="0.3">
      <c r="A28" s="29">
        <v>44805</v>
      </c>
      <c r="B28" s="1">
        <v>24378</v>
      </c>
      <c r="E28" s="25">
        <f t="shared" si="0"/>
        <v>23999.5</v>
      </c>
      <c r="F28" s="25">
        <f t="shared" si="1"/>
        <v>24167.666666666668</v>
      </c>
      <c r="G28" s="25">
        <f t="shared" si="2"/>
        <v>25522.75</v>
      </c>
      <c r="H28" s="25">
        <f t="shared" si="3"/>
        <v>26221.4</v>
      </c>
      <c r="I28" s="25">
        <f t="shared" si="6"/>
        <v>25025.333333333332</v>
      </c>
      <c r="K28" s="25">
        <f t="shared" si="7"/>
        <v>378.5</v>
      </c>
      <c r="L28" s="25">
        <f t="shared" si="8"/>
        <v>210.33333333333212</v>
      </c>
      <c r="M28" s="25">
        <f t="shared" si="9"/>
        <v>-1144.75</v>
      </c>
      <c r="N28" s="25">
        <f t="shared" si="10"/>
        <v>-1843.4000000000015</v>
      </c>
      <c r="O28" s="31">
        <f t="shared" si="11"/>
        <v>-647.33333333333212</v>
      </c>
      <c r="Q28" s="25">
        <f t="shared" si="12"/>
        <v>378.5</v>
      </c>
      <c r="R28" s="25">
        <f t="shared" si="23"/>
        <v>210.33333333333212</v>
      </c>
      <c r="S28" s="25">
        <f t="shared" si="24"/>
        <v>1144.75</v>
      </c>
      <c r="T28" s="25">
        <f t="shared" si="25"/>
        <v>1843.4000000000015</v>
      </c>
      <c r="U28" s="25">
        <f t="shared" si="26"/>
        <v>647.33333333333212</v>
      </c>
      <c r="W28" s="25">
        <f t="shared" si="13"/>
        <v>143262.25</v>
      </c>
      <c r="X28" s="25">
        <f t="shared" si="14"/>
        <v>44240.1111111106</v>
      </c>
      <c r="Y28" s="25">
        <f t="shared" si="15"/>
        <v>1310452.5625</v>
      </c>
      <c r="Z28" s="25">
        <f t="shared" si="16"/>
        <v>3398123.5600000052</v>
      </c>
      <c r="AA28" s="25">
        <f t="shared" si="22"/>
        <v>419040.44444444287</v>
      </c>
      <c r="AC28" s="25">
        <f t="shared" si="17"/>
        <v>1.5526294199688242</v>
      </c>
      <c r="AD28" s="25">
        <f t="shared" si="18"/>
        <v>0.86279979216232727</v>
      </c>
      <c r="AE28" s="25">
        <f t="shared" si="19"/>
        <v>4.6958323078185247</v>
      </c>
      <c r="AF28" s="25">
        <f t="shared" si="20"/>
        <v>7.5617359914677236</v>
      </c>
      <c r="AG28" s="25">
        <f t="shared" si="21"/>
        <v>2.6553996773046684</v>
      </c>
    </row>
    <row r="29" spans="1:33" x14ac:dyDescent="0.3">
      <c r="A29" s="29">
        <v>44835</v>
      </c>
      <c r="B29" s="1">
        <v>13921</v>
      </c>
      <c r="E29" s="25">
        <f t="shared" si="0"/>
        <v>23906.5</v>
      </c>
      <c r="F29" s="25">
        <f t="shared" si="1"/>
        <v>24125.666666666668</v>
      </c>
      <c r="G29" s="25">
        <f t="shared" si="2"/>
        <v>24220.25</v>
      </c>
      <c r="H29" s="25">
        <f t="shared" si="3"/>
        <v>25293.8</v>
      </c>
      <c r="I29" s="25">
        <f t="shared" si="6"/>
        <v>25914.166666666668</v>
      </c>
      <c r="K29" s="25">
        <f t="shared" si="7"/>
        <v>-9985.5</v>
      </c>
      <c r="L29" s="25">
        <f t="shared" si="8"/>
        <v>-10204.666666666668</v>
      </c>
      <c r="M29" s="25">
        <f t="shared" si="9"/>
        <v>-10299.25</v>
      </c>
      <c r="N29" s="25">
        <f t="shared" si="10"/>
        <v>-11372.8</v>
      </c>
      <c r="O29" s="31">
        <f t="shared" si="11"/>
        <v>-11993.166666666668</v>
      </c>
      <c r="Q29" s="25">
        <f t="shared" si="12"/>
        <v>9985.5</v>
      </c>
      <c r="R29" s="25">
        <f t="shared" si="23"/>
        <v>10204.666666666668</v>
      </c>
      <c r="S29" s="25">
        <f t="shared" si="24"/>
        <v>10299.25</v>
      </c>
      <c r="T29" s="25">
        <f t="shared" si="25"/>
        <v>11372.8</v>
      </c>
      <c r="U29" s="25">
        <f t="shared" si="26"/>
        <v>11993.166666666668</v>
      </c>
      <c r="W29" s="25">
        <f t="shared" si="13"/>
        <v>99710210.25</v>
      </c>
      <c r="X29" s="25">
        <f t="shared" si="14"/>
        <v>104135221.77777781</v>
      </c>
      <c r="Y29" s="25">
        <f t="shared" si="15"/>
        <v>106074550.5625</v>
      </c>
      <c r="Z29" s="25">
        <f t="shared" si="16"/>
        <v>129340579.83999999</v>
      </c>
      <c r="AA29" s="25">
        <f t="shared" si="22"/>
        <v>143836046.69444448</v>
      </c>
      <c r="AC29" s="25">
        <f t="shared" si="17"/>
        <v>71.729760793046481</v>
      </c>
      <c r="AD29" s="25">
        <f t="shared" si="18"/>
        <v>73.304120872542683</v>
      </c>
      <c r="AE29" s="25">
        <f t="shared" si="19"/>
        <v>73.983550032325269</v>
      </c>
      <c r="AF29" s="25">
        <f t="shared" si="20"/>
        <v>81.695280511457497</v>
      </c>
      <c r="AG29" s="25">
        <f t="shared" si="21"/>
        <v>86.151617460431495</v>
      </c>
    </row>
    <row r="30" spans="1:33" x14ac:dyDescent="0.3">
      <c r="A30" s="29">
        <v>44866</v>
      </c>
      <c r="B30" s="1">
        <v>26305</v>
      </c>
      <c r="E30" s="25">
        <f t="shared" si="0"/>
        <v>19149.5</v>
      </c>
      <c r="F30" s="25">
        <f t="shared" si="1"/>
        <v>20578</v>
      </c>
      <c r="G30" s="25">
        <f t="shared" si="2"/>
        <v>21574.5</v>
      </c>
      <c r="H30" s="25">
        <f t="shared" si="3"/>
        <v>22160.400000000001</v>
      </c>
      <c r="I30" s="25">
        <f t="shared" si="6"/>
        <v>23398.333333333332</v>
      </c>
      <c r="K30" s="25">
        <f t="shared" si="7"/>
        <v>7155.5</v>
      </c>
      <c r="L30" s="25">
        <f t="shared" si="8"/>
        <v>5727</v>
      </c>
      <c r="M30" s="25">
        <f t="shared" si="9"/>
        <v>4730.5</v>
      </c>
      <c r="N30" s="25">
        <f t="shared" si="10"/>
        <v>4144.5999999999985</v>
      </c>
      <c r="O30" s="31">
        <f t="shared" si="11"/>
        <v>2906.6666666666679</v>
      </c>
      <c r="Q30" s="25">
        <f t="shared" si="12"/>
        <v>7155.5</v>
      </c>
      <c r="R30" s="25">
        <f t="shared" si="23"/>
        <v>5727</v>
      </c>
      <c r="S30" s="25">
        <f t="shared" si="24"/>
        <v>4730.5</v>
      </c>
      <c r="T30" s="25">
        <f t="shared" si="25"/>
        <v>4144.5999999999985</v>
      </c>
      <c r="U30" s="25">
        <f t="shared" si="26"/>
        <v>2906.6666666666679</v>
      </c>
      <c r="W30" s="25">
        <f t="shared" si="13"/>
        <v>51201180.25</v>
      </c>
      <c r="X30" s="25">
        <f t="shared" si="14"/>
        <v>32798529</v>
      </c>
      <c r="Y30" s="25">
        <f t="shared" si="15"/>
        <v>22377630.25</v>
      </c>
      <c r="Z30" s="25">
        <f t="shared" si="16"/>
        <v>17177709.159999989</v>
      </c>
      <c r="AA30" s="25">
        <f t="shared" si="22"/>
        <v>8448711.1111111175</v>
      </c>
      <c r="AC30" s="25">
        <f t="shared" si="17"/>
        <v>27.202052841665079</v>
      </c>
      <c r="AD30" s="25">
        <f t="shared" si="18"/>
        <v>21.771526325793573</v>
      </c>
      <c r="AE30" s="25">
        <f t="shared" si="19"/>
        <v>17.983273141988214</v>
      </c>
      <c r="AF30" s="25">
        <f t="shared" si="20"/>
        <v>15.755939935373497</v>
      </c>
      <c r="AG30" s="25">
        <f t="shared" si="21"/>
        <v>11.049863777482106</v>
      </c>
    </row>
    <row r="31" spans="1:33" x14ac:dyDescent="0.3">
      <c r="A31" s="29">
        <v>44896</v>
      </c>
      <c r="B31" s="1">
        <v>18910</v>
      </c>
      <c r="E31" s="25">
        <f t="shared" si="0"/>
        <v>20113</v>
      </c>
      <c r="F31" s="25">
        <f t="shared" si="1"/>
        <v>21534.666666666668</v>
      </c>
      <c r="G31" s="25">
        <f t="shared" si="2"/>
        <v>22009.75</v>
      </c>
      <c r="H31" s="25">
        <f t="shared" si="3"/>
        <v>22520.6</v>
      </c>
      <c r="I31" s="25">
        <f t="shared" si="6"/>
        <v>22851.166666666668</v>
      </c>
      <c r="K31" s="25">
        <f t="shared" si="7"/>
        <v>-1203</v>
      </c>
      <c r="L31" s="25">
        <f t="shared" si="8"/>
        <v>-2624.6666666666679</v>
      </c>
      <c r="M31" s="25">
        <f t="shared" si="9"/>
        <v>-3099.75</v>
      </c>
      <c r="N31" s="25">
        <f t="shared" si="10"/>
        <v>-3610.5999999999985</v>
      </c>
      <c r="O31" s="31">
        <f t="shared" si="11"/>
        <v>-3941.1666666666679</v>
      </c>
      <c r="Q31" s="25">
        <f t="shared" si="12"/>
        <v>1203</v>
      </c>
      <c r="R31" s="25">
        <f t="shared" si="23"/>
        <v>2624.6666666666679</v>
      </c>
      <c r="S31" s="25">
        <f t="shared" si="24"/>
        <v>3099.75</v>
      </c>
      <c r="T31" s="25">
        <f t="shared" si="25"/>
        <v>3610.5999999999985</v>
      </c>
      <c r="U31" s="25">
        <f t="shared" si="26"/>
        <v>3941.1666666666679</v>
      </c>
      <c r="W31" s="25">
        <f t="shared" si="13"/>
        <v>1447209</v>
      </c>
      <c r="X31" s="25">
        <f t="shared" si="14"/>
        <v>6888875.1111111175</v>
      </c>
      <c r="Y31" s="25">
        <f t="shared" si="15"/>
        <v>9608450.0625</v>
      </c>
      <c r="Z31" s="25">
        <f t="shared" si="16"/>
        <v>13036432.35999999</v>
      </c>
      <c r="AA31" s="25">
        <f t="shared" si="22"/>
        <v>15532794.694444453</v>
      </c>
      <c r="AC31" s="25">
        <f t="shared" si="17"/>
        <v>6.3617133791644633</v>
      </c>
      <c r="AD31" s="25">
        <f t="shared" si="18"/>
        <v>13.879781420765033</v>
      </c>
      <c r="AE31" s="25">
        <f t="shared" si="19"/>
        <v>16.392120571126391</v>
      </c>
      <c r="AF31" s="25">
        <f t="shared" si="20"/>
        <v>19.093601269169742</v>
      </c>
      <c r="AG31" s="25">
        <f t="shared" si="21"/>
        <v>20.841706328221406</v>
      </c>
    </row>
    <row r="32" spans="1:33" x14ac:dyDescent="0.3">
      <c r="A32" s="29">
        <v>44927</v>
      </c>
      <c r="B32" s="1">
        <v>29958</v>
      </c>
      <c r="E32" s="25">
        <f t="shared" si="0"/>
        <v>22607.5</v>
      </c>
      <c r="F32" s="25">
        <f t="shared" si="1"/>
        <v>19712</v>
      </c>
      <c r="G32" s="25">
        <f t="shared" si="2"/>
        <v>20878.5</v>
      </c>
      <c r="H32" s="25">
        <f t="shared" si="3"/>
        <v>21389.8</v>
      </c>
      <c r="I32" s="25">
        <f t="shared" si="6"/>
        <v>21918.833333333332</v>
      </c>
      <c r="K32" s="25">
        <f t="shared" si="7"/>
        <v>7350.5</v>
      </c>
      <c r="L32" s="25">
        <f t="shared" si="8"/>
        <v>10246</v>
      </c>
      <c r="M32" s="25">
        <f t="shared" si="9"/>
        <v>9079.5</v>
      </c>
      <c r="N32" s="25">
        <f t="shared" si="10"/>
        <v>8568.2000000000007</v>
      </c>
      <c r="O32" s="31">
        <f t="shared" si="11"/>
        <v>8039.1666666666679</v>
      </c>
      <c r="Q32" s="25">
        <f t="shared" si="12"/>
        <v>7350.5</v>
      </c>
      <c r="R32" s="25">
        <f t="shared" si="23"/>
        <v>10246</v>
      </c>
      <c r="S32" s="25">
        <f t="shared" si="24"/>
        <v>9079.5</v>
      </c>
      <c r="T32" s="25">
        <f t="shared" si="25"/>
        <v>8568.2000000000007</v>
      </c>
      <c r="U32" s="25">
        <f t="shared" si="26"/>
        <v>8039.1666666666679</v>
      </c>
      <c r="W32" s="25">
        <f t="shared" si="13"/>
        <v>54029850.25</v>
      </c>
      <c r="X32" s="25">
        <f t="shared" si="14"/>
        <v>104980516</v>
      </c>
      <c r="Y32" s="25">
        <f t="shared" si="15"/>
        <v>82437320.25</v>
      </c>
      <c r="Z32" s="25">
        <f t="shared" si="16"/>
        <v>73414051.24000001</v>
      </c>
      <c r="AA32" s="25">
        <f t="shared" si="22"/>
        <v>64628200.694444463</v>
      </c>
      <c r="AC32" s="25">
        <f t="shared" si="17"/>
        <v>24.536017090593496</v>
      </c>
      <c r="AD32" s="25">
        <f t="shared" si="18"/>
        <v>34.201215034381462</v>
      </c>
      <c r="AE32" s="25">
        <f t="shared" si="19"/>
        <v>30.30743040256359</v>
      </c>
      <c r="AF32" s="25">
        <f t="shared" si="20"/>
        <v>28.600707657387009</v>
      </c>
      <c r="AG32" s="25">
        <f t="shared" si="21"/>
        <v>26.83479092952356</v>
      </c>
    </row>
    <row r="33" spans="1:33" x14ac:dyDescent="0.3">
      <c r="A33" s="29">
        <v>44958</v>
      </c>
      <c r="B33" s="1">
        <v>22375</v>
      </c>
      <c r="E33" s="25">
        <f t="shared" si="0"/>
        <v>24434</v>
      </c>
      <c r="F33" s="25">
        <f t="shared" si="1"/>
        <v>25057.666666666668</v>
      </c>
      <c r="G33" s="25">
        <f t="shared" si="2"/>
        <v>22273.5</v>
      </c>
      <c r="H33" s="25">
        <f t="shared" si="3"/>
        <v>22694.400000000001</v>
      </c>
      <c r="I33" s="25">
        <f t="shared" si="6"/>
        <v>22817.833333333332</v>
      </c>
      <c r="K33" s="25">
        <f t="shared" si="7"/>
        <v>-2059</v>
      </c>
      <c r="L33" s="25">
        <f t="shared" si="8"/>
        <v>-2682.6666666666679</v>
      </c>
      <c r="M33" s="25">
        <f t="shared" si="9"/>
        <v>101.5</v>
      </c>
      <c r="N33" s="25">
        <f t="shared" si="10"/>
        <v>-319.40000000000146</v>
      </c>
      <c r="O33" s="31">
        <f t="shared" si="11"/>
        <v>-442.83333333333212</v>
      </c>
      <c r="Q33" s="25">
        <f t="shared" si="12"/>
        <v>2059</v>
      </c>
      <c r="R33" s="25">
        <f t="shared" si="23"/>
        <v>2682.6666666666679</v>
      </c>
      <c r="S33" s="25">
        <f t="shared" si="24"/>
        <v>101.5</v>
      </c>
      <c r="T33" s="25">
        <f t="shared" si="25"/>
        <v>319.40000000000146</v>
      </c>
      <c r="U33" s="25">
        <f t="shared" si="26"/>
        <v>442.83333333333212</v>
      </c>
      <c r="W33" s="25">
        <f t="shared" si="13"/>
        <v>4239481</v>
      </c>
      <c r="X33" s="25">
        <f t="shared" si="14"/>
        <v>7196700.4444444505</v>
      </c>
      <c r="Y33" s="25">
        <f t="shared" si="15"/>
        <v>10302.25</v>
      </c>
      <c r="Z33" s="25">
        <f t="shared" si="16"/>
        <v>102016.36000000093</v>
      </c>
      <c r="AA33" s="25">
        <f t="shared" si="22"/>
        <v>196101.36111111005</v>
      </c>
      <c r="AC33" s="25">
        <f t="shared" si="17"/>
        <v>9.2022346368715073</v>
      </c>
      <c r="AD33" s="25">
        <f t="shared" si="18"/>
        <v>11.989571694599634</v>
      </c>
      <c r="AE33" s="25">
        <f t="shared" si="19"/>
        <v>0.45363128491620114</v>
      </c>
      <c r="AF33" s="25">
        <f t="shared" si="20"/>
        <v>1.4274860335195596</v>
      </c>
      <c r="AG33" s="25">
        <f t="shared" si="21"/>
        <v>1.9791433891992498</v>
      </c>
    </row>
    <row r="34" spans="1:33" x14ac:dyDescent="0.3">
      <c r="A34" s="29">
        <v>44986</v>
      </c>
      <c r="B34" s="1">
        <v>20966</v>
      </c>
      <c r="E34" s="25">
        <f t="shared" si="0"/>
        <v>26166.5</v>
      </c>
      <c r="F34" s="25">
        <f t="shared" si="1"/>
        <v>23747.666666666668</v>
      </c>
      <c r="G34" s="25">
        <f t="shared" si="2"/>
        <v>24387</v>
      </c>
      <c r="H34" s="25">
        <f t="shared" si="3"/>
        <v>22293.8</v>
      </c>
      <c r="I34" s="25">
        <f t="shared" si="6"/>
        <v>22641.166666666668</v>
      </c>
      <c r="K34" s="25">
        <f t="shared" si="7"/>
        <v>-5200.5</v>
      </c>
      <c r="L34" s="25">
        <f t="shared" si="8"/>
        <v>-2781.6666666666679</v>
      </c>
      <c r="M34" s="25">
        <f t="shared" si="9"/>
        <v>-3421</v>
      </c>
      <c r="N34" s="25">
        <f t="shared" si="10"/>
        <v>-1327.7999999999993</v>
      </c>
      <c r="O34" s="31">
        <f t="shared" si="11"/>
        <v>-1675.1666666666679</v>
      </c>
      <c r="Q34" s="25">
        <f t="shared" si="12"/>
        <v>5200.5</v>
      </c>
      <c r="R34" s="25">
        <f t="shared" si="23"/>
        <v>2781.6666666666679</v>
      </c>
      <c r="S34" s="25">
        <f t="shared" si="24"/>
        <v>3421</v>
      </c>
      <c r="T34" s="25">
        <f t="shared" si="25"/>
        <v>1327.7999999999993</v>
      </c>
      <c r="U34" s="25">
        <f t="shared" si="26"/>
        <v>1675.1666666666679</v>
      </c>
      <c r="W34" s="25">
        <f t="shared" si="13"/>
        <v>27045200.25</v>
      </c>
      <c r="X34" s="25">
        <f t="shared" si="14"/>
        <v>7737669.4444444515</v>
      </c>
      <c r="Y34" s="25">
        <f t="shared" si="15"/>
        <v>11703241</v>
      </c>
      <c r="Z34" s="25">
        <f t="shared" si="16"/>
        <v>1763052.839999998</v>
      </c>
      <c r="AA34" s="25">
        <f t="shared" si="22"/>
        <v>2806183.3611111152</v>
      </c>
      <c r="AC34" s="25">
        <f t="shared" si="17"/>
        <v>24.804445292378137</v>
      </c>
      <c r="AD34" s="25">
        <f t="shared" si="18"/>
        <v>13.267512480524029</v>
      </c>
      <c r="AE34" s="25">
        <f t="shared" si="19"/>
        <v>16.316894018887723</v>
      </c>
      <c r="AF34" s="25">
        <f t="shared" si="20"/>
        <v>6.333110750739289</v>
      </c>
      <c r="AG34" s="25">
        <f t="shared" si="21"/>
        <v>7.9899201882412854</v>
      </c>
    </row>
    <row r="35" spans="1:33" x14ac:dyDescent="0.3">
      <c r="A35" s="29">
        <v>45017</v>
      </c>
      <c r="B35" s="1">
        <v>25085</v>
      </c>
      <c r="E35" s="25">
        <f t="shared" si="0"/>
        <v>21670.5</v>
      </c>
      <c r="F35" s="25">
        <f t="shared" si="1"/>
        <v>24433</v>
      </c>
      <c r="G35" s="25">
        <f t="shared" si="2"/>
        <v>23052.25</v>
      </c>
      <c r="H35" s="25">
        <f t="shared" si="3"/>
        <v>23702.799999999999</v>
      </c>
      <c r="I35" s="25">
        <f t="shared" si="6"/>
        <v>22072.5</v>
      </c>
      <c r="K35" s="25">
        <f t="shared" si="7"/>
        <v>3414.5</v>
      </c>
      <c r="L35" s="25">
        <f t="shared" si="8"/>
        <v>652</v>
      </c>
      <c r="M35" s="25">
        <f t="shared" si="9"/>
        <v>2032.75</v>
      </c>
      <c r="N35" s="25">
        <f t="shared" si="10"/>
        <v>1382.2000000000007</v>
      </c>
      <c r="O35" s="31">
        <f t="shared" si="11"/>
        <v>3012.5</v>
      </c>
      <c r="Q35" s="25">
        <f t="shared" si="12"/>
        <v>3414.5</v>
      </c>
      <c r="R35" s="25">
        <f t="shared" si="23"/>
        <v>652</v>
      </c>
      <c r="S35" s="25">
        <f t="shared" si="24"/>
        <v>2032.75</v>
      </c>
      <c r="T35" s="25">
        <f t="shared" si="25"/>
        <v>1382.2000000000007</v>
      </c>
      <c r="U35" s="25">
        <f t="shared" si="26"/>
        <v>3012.5</v>
      </c>
      <c r="W35" s="25">
        <f t="shared" si="13"/>
        <v>11658810.25</v>
      </c>
      <c r="X35" s="25">
        <f t="shared" si="14"/>
        <v>425104</v>
      </c>
      <c r="Y35" s="25">
        <f t="shared" si="15"/>
        <v>4132072.5625</v>
      </c>
      <c r="Z35" s="25">
        <f t="shared" si="16"/>
        <v>1910476.8400000019</v>
      </c>
      <c r="AA35" s="25">
        <f t="shared" si="22"/>
        <v>9075156.25</v>
      </c>
      <c r="AC35" s="25">
        <f t="shared" si="17"/>
        <v>13.611720151484953</v>
      </c>
      <c r="AD35" s="25">
        <f t="shared" si="18"/>
        <v>2.5991628463225034</v>
      </c>
      <c r="AE35" s="25">
        <f t="shared" si="19"/>
        <v>8.1034482758620676</v>
      </c>
      <c r="AF35" s="25">
        <f t="shared" si="20"/>
        <v>5.5100657763603778</v>
      </c>
      <c r="AG35" s="25">
        <f t="shared" si="21"/>
        <v>12.009168825991628</v>
      </c>
    </row>
    <row r="36" spans="1:33" x14ac:dyDescent="0.3">
      <c r="A36" s="29">
        <v>45047</v>
      </c>
      <c r="B36" s="1">
        <v>40339</v>
      </c>
      <c r="E36" s="25">
        <f t="shared" si="0"/>
        <v>23025.5</v>
      </c>
      <c r="F36" s="25">
        <f t="shared" si="1"/>
        <v>22808.666666666668</v>
      </c>
      <c r="G36" s="25">
        <f t="shared" si="2"/>
        <v>24596</v>
      </c>
      <c r="H36" s="25">
        <f t="shared" si="3"/>
        <v>23458.799999999999</v>
      </c>
      <c r="I36" s="25">
        <f t="shared" si="6"/>
        <v>23933.166666666668</v>
      </c>
      <c r="K36" s="25">
        <f t="shared" si="7"/>
        <v>17313.5</v>
      </c>
      <c r="L36" s="25">
        <f t="shared" si="8"/>
        <v>17530.333333333332</v>
      </c>
      <c r="M36" s="25">
        <f t="shared" si="9"/>
        <v>15743</v>
      </c>
      <c r="N36" s="25">
        <f t="shared" si="10"/>
        <v>16880.2</v>
      </c>
      <c r="O36" s="31">
        <f t="shared" si="11"/>
        <v>16405.833333333332</v>
      </c>
      <c r="Q36" s="25">
        <f t="shared" si="12"/>
        <v>17313.5</v>
      </c>
      <c r="R36" s="25">
        <f t="shared" si="23"/>
        <v>17530.333333333332</v>
      </c>
      <c r="S36" s="25">
        <f t="shared" si="24"/>
        <v>15743</v>
      </c>
      <c r="T36" s="25">
        <f t="shared" si="25"/>
        <v>16880.2</v>
      </c>
      <c r="U36" s="25">
        <f t="shared" si="26"/>
        <v>16405.833333333332</v>
      </c>
      <c r="W36" s="25">
        <f t="shared" si="13"/>
        <v>299757282.25</v>
      </c>
      <c r="X36" s="25">
        <f t="shared" si="14"/>
        <v>307312586.77777773</v>
      </c>
      <c r="Y36" s="25">
        <f t="shared" si="15"/>
        <v>247842049</v>
      </c>
      <c r="Z36" s="25">
        <f t="shared" si="16"/>
        <v>284941152.04000002</v>
      </c>
      <c r="AA36" s="25">
        <f t="shared" si="22"/>
        <v>269151367.36111104</v>
      </c>
      <c r="AC36" s="25">
        <f t="shared" si="17"/>
        <v>42.920002974788666</v>
      </c>
      <c r="AD36" s="25">
        <f t="shared" si="18"/>
        <v>43.457530760141132</v>
      </c>
      <c r="AE36" s="25">
        <f t="shared" si="19"/>
        <v>39.026748308088948</v>
      </c>
      <c r="AF36" s="25">
        <f t="shared" si="20"/>
        <v>41.84585636728724</v>
      </c>
      <c r="AG36" s="25">
        <f t="shared" si="21"/>
        <v>40.669905880991926</v>
      </c>
    </row>
    <row r="37" spans="1:33" x14ac:dyDescent="0.3">
      <c r="A37" s="29">
        <v>45078</v>
      </c>
      <c r="B37" s="1">
        <v>33448</v>
      </c>
      <c r="E37" s="25">
        <f t="shared" si="0"/>
        <v>32712</v>
      </c>
      <c r="F37" s="25">
        <f t="shared" si="1"/>
        <v>28796.666666666668</v>
      </c>
      <c r="G37" s="25">
        <f t="shared" si="2"/>
        <v>27191.25</v>
      </c>
      <c r="H37" s="25">
        <f t="shared" si="3"/>
        <v>27744.6</v>
      </c>
      <c r="I37" s="25">
        <f t="shared" si="6"/>
        <v>26272.166666666668</v>
      </c>
      <c r="K37" s="25">
        <f t="shared" si="7"/>
        <v>736</v>
      </c>
      <c r="L37" s="25">
        <f t="shared" si="8"/>
        <v>4651.3333333333321</v>
      </c>
      <c r="M37" s="25">
        <f t="shared" si="9"/>
        <v>6256.75</v>
      </c>
      <c r="N37" s="25">
        <f t="shared" si="10"/>
        <v>5703.4000000000015</v>
      </c>
      <c r="O37" s="31">
        <f t="shared" si="11"/>
        <v>7175.8333333333321</v>
      </c>
      <c r="Q37" s="25">
        <f t="shared" si="12"/>
        <v>736</v>
      </c>
      <c r="R37" s="25">
        <f t="shared" si="23"/>
        <v>4651.3333333333321</v>
      </c>
      <c r="S37" s="25">
        <f t="shared" si="24"/>
        <v>6256.75</v>
      </c>
      <c r="T37" s="25">
        <f t="shared" si="25"/>
        <v>5703.4000000000015</v>
      </c>
      <c r="U37" s="25">
        <f t="shared" si="26"/>
        <v>7175.8333333333321</v>
      </c>
      <c r="W37" s="25">
        <f t="shared" si="13"/>
        <v>541696</v>
      </c>
      <c r="X37" s="25">
        <f t="shared" si="14"/>
        <v>21634901.777777765</v>
      </c>
      <c r="Y37" s="25">
        <f t="shared" si="15"/>
        <v>39146920.5625</v>
      </c>
      <c r="Z37" s="25">
        <f t="shared" si="16"/>
        <v>32528771.560000017</v>
      </c>
      <c r="AA37" s="25">
        <f t="shared" si="22"/>
        <v>51492584.027777761</v>
      </c>
      <c r="AC37" s="25">
        <f t="shared" si="17"/>
        <v>2.2004305190145899</v>
      </c>
      <c r="AD37" s="25">
        <f t="shared" si="18"/>
        <v>13.906162799968106</v>
      </c>
      <c r="AE37" s="25">
        <f t="shared" si="19"/>
        <v>18.705901698158335</v>
      </c>
      <c r="AF37" s="25">
        <f t="shared" si="20"/>
        <v>17.05154269313562</v>
      </c>
      <c r="AG37" s="25">
        <f t="shared" si="21"/>
        <v>21.45369927449573</v>
      </c>
    </row>
    <row r="38" spans="1:33" x14ac:dyDescent="0.3">
      <c r="A38" s="29">
        <v>45108</v>
      </c>
      <c r="B38" s="1">
        <v>24276</v>
      </c>
      <c r="C38" s="25">
        <f>AVERAGE(B33:B37)</f>
        <v>28442.6</v>
      </c>
      <c r="E38" s="25">
        <f t="shared" si="0"/>
        <v>36893.5</v>
      </c>
      <c r="F38" s="25">
        <f t="shared" si="1"/>
        <v>32957.333333333336</v>
      </c>
      <c r="G38" s="25">
        <f t="shared" si="2"/>
        <v>29959.5</v>
      </c>
      <c r="H38" s="38">
        <f>AVERAGE(B33:B37)</f>
        <v>28442.6</v>
      </c>
      <c r="I38" s="25">
        <f t="shared" si="6"/>
        <v>28695.166666666668</v>
      </c>
      <c r="K38" s="25">
        <f t="shared" si="7"/>
        <v>-12617.5</v>
      </c>
      <c r="L38" s="25">
        <f t="shared" si="8"/>
        <v>-8681.3333333333358</v>
      </c>
      <c r="M38" s="25">
        <f t="shared" si="9"/>
        <v>-5683.5</v>
      </c>
      <c r="N38" s="25">
        <f t="shared" si="10"/>
        <v>-4166.5999999999985</v>
      </c>
      <c r="O38" s="31">
        <f t="shared" si="11"/>
        <v>-4419.1666666666679</v>
      </c>
      <c r="Q38" s="25">
        <f t="shared" si="12"/>
        <v>12617.5</v>
      </c>
      <c r="R38" s="25">
        <f t="shared" si="23"/>
        <v>8681.3333333333358</v>
      </c>
      <c r="S38" s="25">
        <f t="shared" si="24"/>
        <v>5683.5</v>
      </c>
      <c r="T38" s="25">
        <f t="shared" si="25"/>
        <v>4166.5999999999985</v>
      </c>
      <c r="U38" s="25">
        <f t="shared" si="26"/>
        <v>4419.1666666666679</v>
      </c>
      <c r="W38" s="25">
        <f t="shared" si="13"/>
        <v>159201306.25</v>
      </c>
      <c r="X38" s="25">
        <f t="shared" si="14"/>
        <v>75365548.444444492</v>
      </c>
      <c r="Y38" s="25">
        <f t="shared" si="15"/>
        <v>32302172.25</v>
      </c>
      <c r="Z38" s="25">
        <f t="shared" si="16"/>
        <v>17360555.559999987</v>
      </c>
      <c r="AA38" s="25">
        <f t="shared" si="22"/>
        <v>19529034.027777787</v>
      </c>
      <c r="AC38" s="25">
        <f t="shared" si="17"/>
        <v>51.975201845444062</v>
      </c>
      <c r="AD38" s="25">
        <f t="shared" si="18"/>
        <v>35.760971055088717</v>
      </c>
      <c r="AE38" s="25">
        <f t="shared" si="19"/>
        <v>23.412011863568956</v>
      </c>
      <c r="AF38" s="25">
        <f t="shared" si="20"/>
        <v>17.16345361674081</v>
      </c>
      <c r="AG38" s="25">
        <f t="shared" si="21"/>
        <v>18.203850167517992</v>
      </c>
    </row>
    <row r="39" spans="1:33" x14ac:dyDescent="0.3">
      <c r="A39" s="29">
        <v>45139</v>
      </c>
      <c r="B39" s="1">
        <v>34338</v>
      </c>
      <c r="C39" s="25">
        <f>(B34+B35+B36+B37+C38)/5</f>
        <v>29656.120000000003</v>
      </c>
      <c r="E39" s="25">
        <f t="shared" si="0"/>
        <v>28862</v>
      </c>
      <c r="F39" s="25">
        <f t="shared" si="1"/>
        <v>32687.666666666668</v>
      </c>
      <c r="G39" s="25">
        <f t="shared" si="2"/>
        <v>30787</v>
      </c>
      <c r="H39" s="38">
        <f>AVERAGE(B34:B38)</f>
        <v>28822.799999999999</v>
      </c>
      <c r="I39" s="25">
        <f t="shared" si="6"/>
        <v>27748.166666666668</v>
      </c>
      <c r="K39" s="25">
        <f t="shared" si="7"/>
        <v>5476</v>
      </c>
      <c r="L39" s="25">
        <f t="shared" si="8"/>
        <v>1650.3333333333321</v>
      </c>
      <c r="M39" s="25">
        <f t="shared" si="9"/>
        <v>3551</v>
      </c>
      <c r="N39" s="25">
        <f t="shared" si="10"/>
        <v>5515.2000000000007</v>
      </c>
      <c r="O39" s="31">
        <f t="shared" si="11"/>
        <v>6589.8333333333321</v>
      </c>
      <c r="Q39" s="25">
        <f t="shared" si="12"/>
        <v>5476</v>
      </c>
      <c r="R39" s="25">
        <f t="shared" si="23"/>
        <v>1650.3333333333321</v>
      </c>
      <c r="S39" s="25">
        <f t="shared" si="24"/>
        <v>3551</v>
      </c>
      <c r="T39" s="25">
        <f t="shared" si="25"/>
        <v>5515.2000000000007</v>
      </c>
      <c r="U39" s="25">
        <f t="shared" si="26"/>
        <v>6589.8333333333321</v>
      </c>
      <c r="W39" s="25">
        <f t="shared" si="13"/>
        <v>29986576</v>
      </c>
      <c r="X39" s="25">
        <f t="shared" si="14"/>
        <v>2723600.1111111073</v>
      </c>
      <c r="Y39" s="25">
        <f t="shared" si="15"/>
        <v>12609601</v>
      </c>
      <c r="Z39" s="25">
        <f t="shared" si="16"/>
        <v>30417431.040000007</v>
      </c>
      <c r="AA39" s="25">
        <f t="shared" si="22"/>
        <v>43425903.361111097</v>
      </c>
      <c r="AC39" s="25">
        <f t="shared" si="17"/>
        <v>15.947346962548782</v>
      </c>
      <c r="AD39" s="25">
        <f t="shared" si="18"/>
        <v>4.8061428543693054</v>
      </c>
      <c r="AE39" s="25">
        <f t="shared" si="19"/>
        <v>10.341312831265654</v>
      </c>
      <c r="AF39" s="25">
        <f t="shared" si="20"/>
        <v>16.061506203040366</v>
      </c>
      <c r="AG39" s="25">
        <f t="shared" si="21"/>
        <v>19.19108082396567</v>
      </c>
    </row>
    <row r="40" spans="1:33" x14ac:dyDescent="0.3">
      <c r="A40" s="29">
        <v>45170</v>
      </c>
      <c r="B40" s="1">
        <v>30773</v>
      </c>
      <c r="C40" s="25">
        <f>(B35+B36+B37+C38+C39)/5</f>
        <v>31394.144</v>
      </c>
      <c r="E40" s="25">
        <f t="shared" si="0"/>
        <v>29307</v>
      </c>
      <c r="F40" s="25">
        <f t="shared" si="1"/>
        <v>30687.333333333332</v>
      </c>
      <c r="G40" s="25">
        <f t="shared" si="2"/>
        <v>33100.25</v>
      </c>
      <c r="H40" s="38">
        <f>AVERAGE(B35:B39)</f>
        <v>31497.200000000001</v>
      </c>
      <c r="I40" s="25">
        <f t="shared" si="6"/>
        <v>29742</v>
      </c>
      <c r="K40" s="25">
        <f t="shared" si="7"/>
        <v>1466</v>
      </c>
      <c r="L40" s="25">
        <f t="shared" si="8"/>
        <v>85.666666666667879</v>
      </c>
      <c r="M40" s="25">
        <f t="shared" si="9"/>
        <v>-2327.25</v>
      </c>
      <c r="N40" s="25">
        <f t="shared" si="10"/>
        <v>-724.20000000000073</v>
      </c>
      <c r="O40" s="31">
        <f t="shared" si="11"/>
        <v>1031</v>
      </c>
      <c r="Q40" s="25">
        <f t="shared" si="12"/>
        <v>1466</v>
      </c>
      <c r="R40" s="25">
        <f t="shared" si="23"/>
        <v>85.666666666667879</v>
      </c>
      <c r="S40" s="25">
        <f t="shared" si="24"/>
        <v>2327.25</v>
      </c>
      <c r="T40" s="25">
        <f t="shared" si="25"/>
        <v>724.20000000000073</v>
      </c>
      <c r="U40" s="25">
        <f t="shared" si="26"/>
        <v>1031</v>
      </c>
      <c r="W40" s="25">
        <f t="shared" si="13"/>
        <v>2149156</v>
      </c>
      <c r="X40" s="25">
        <f t="shared" si="14"/>
        <v>7338.7777777779856</v>
      </c>
      <c r="Y40" s="25">
        <f t="shared" si="15"/>
        <v>5416092.5625</v>
      </c>
      <c r="Z40" s="25">
        <f t="shared" si="16"/>
        <v>524465.64000000106</v>
      </c>
      <c r="AA40" s="25">
        <f t="shared" si="22"/>
        <v>1062961</v>
      </c>
      <c r="AC40" s="25">
        <f t="shared" si="17"/>
        <v>4.7639164202385214</v>
      </c>
      <c r="AD40" s="25">
        <f t="shared" si="18"/>
        <v>0.2783825648024823</v>
      </c>
      <c r="AE40" s="25">
        <f t="shared" si="19"/>
        <v>7.5626360770805574</v>
      </c>
      <c r="AF40" s="25">
        <f t="shared" si="20"/>
        <v>2.3533617131901363</v>
      </c>
      <c r="AG40" s="25">
        <f t="shared" si="21"/>
        <v>3.3503395834010332</v>
      </c>
    </row>
    <row r="41" spans="1:33" x14ac:dyDescent="0.3">
      <c r="A41" s="29">
        <v>45200</v>
      </c>
      <c r="B41" s="1">
        <v>32637</v>
      </c>
      <c r="C41" s="25">
        <f>(B36+B37+C38+C39+C40)/5</f>
        <v>32655.9728</v>
      </c>
      <c r="E41" s="25">
        <f t="shared" si="0"/>
        <v>32555.5</v>
      </c>
      <c r="F41" s="25">
        <f t="shared" si="1"/>
        <v>29795.666666666668</v>
      </c>
      <c r="G41" s="25">
        <f t="shared" si="2"/>
        <v>30708.75</v>
      </c>
      <c r="H41" s="38">
        <f>AVERAGE(B36:B40)</f>
        <v>32634.799999999999</v>
      </c>
      <c r="I41" s="25">
        <f t="shared" si="6"/>
        <v>31376.5</v>
      </c>
      <c r="K41" s="25">
        <f t="shared" si="7"/>
        <v>81.5</v>
      </c>
      <c r="L41" s="25">
        <f t="shared" si="8"/>
        <v>2841.3333333333321</v>
      </c>
      <c r="M41" s="25">
        <f t="shared" si="9"/>
        <v>1928.25</v>
      </c>
      <c r="N41" s="25">
        <f t="shared" si="10"/>
        <v>2.2000000000007276</v>
      </c>
      <c r="O41" s="31">
        <f t="shared" si="11"/>
        <v>1260.5</v>
      </c>
      <c r="Q41" s="25">
        <f t="shared" si="12"/>
        <v>81.5</v>
      </c>
      <c r="R41" s="25">
        <f t="shared" si="23"/>
        <v>2841.3333333333321</v>
      </c>
      <c r="S41" s="25">
        <f t="shared" si="24"/>
        <v>1928.25</v>
      </c>
      <c r="T41" s="25">
        <f t="shared" si="25"/>
        <v>2.2000000000007276</v>
      </c>
      <c r="U41" s="25">
        <f t="shared" si="26"/>
        <v>1260.5</v>
      </c>
      <c r="W41" s="25">
        <f t="shared" si="13"/>
        <v>6642.25</v>
      </c>
      <c r="X41" s="25">
        <f t="shared" si="14"/>
        <v>8073175.1111111045</v>
      </c>
      <c r="Y41" s="25">
        <f t="shared" si="15"/>
        <v>3718148.0625</v>
      </c>
      <c r="Z41" s="25">
        <f t="shared" si="16"/>
        <v>4.8400000000032017</v>
      </c>
      <c r="AA41" s="25">
        <f t="shared" si="22"/>
        <v>1588860.25</v>
      </c>
      <c r="AC41" s="25">
        <f t="shared" si="17"/>
        <v>0.24971657934246405</v>
      </c>
      <c r="AD41" s="25">
        <f t="shared" si="18"/>
        <v>8.7058655309413613</v>
      </c>
      <c r="AE41" s="25">
        <f t="shared" si="19"/>
        <v>5.9081717069583606</v>
      </c>
      <c r="AF41" s="25">
        <f t="shared" si="20"/>
        <v>6.740815638694512E-3</v>
      </c>
      <c r="AG41" s="25">
        <f t="shared" si="21"/>
        <v>3.8621809602598276</v>
      </c>
    </row>
    <row r="42" spans="1:33" x14ac:dyDescent="0.3">
      <c r="A42" s="29">
        <v>45231</v>
      </c>
      <c r="B42" s="1">
        <v>31547</v>
      </c>
      <c r="C42" s="25">
        <f>(B37+C38+C39+C40+C41)/5</f>
        <v>31119.367359999997</v>
      </c>
      <c r="E42" s="25">
        <f t="shared" si="0"/>
        <v>31705</v>
      </c>
      <c r="F42" s="25">
        <f t="shared" si="1"/>
        <v>32582.666666666668</v>
      </c>
      <c r="G42" s="25">
        <f t="shared" si="2"/>
        <v>30506</v>
      </c>
      <c r="H42" s="38">
        <f>AVERAGE(B37:B41)</f>
        <v>31094.400000000001</v>
      </c>
      <c r="I42" s="25">
        <f t="shared" si="6"/>
        <v>32635.166666666668</v>
      </c>
      <c r="K42" s="25">
        <f t="shared" si="7"/>
        <v>-158</v>
      </c>
      <c r="L42" s="25">
        <f t="shared" si="8"/>
        <v>-1035.6666666666679</v>
      </c>
      <c r="M42" s="25">
        <f t="shared" si="9"/>
        <v>1041</v>
      </c>
      <c r="N42" s="25">
        <f t="shared" si="10"/>
        <v>452.59999999999854</v>
      </c>
      <c r="O42" s="31">
        <f t="shared" si="11"/>
        <v>-1088.1666666666679</v>
      </c>
      <c r="Q42" s="25">
        <f t="shared" si="12"/>
        <v>158</v>
      </c>
      <c r="R42" s="25">
        <f t="shared" si="23"/>
        <v>1035.6666666666679</v>
      </c>
      <c r="S42" s="25">
        <f t="shared" si="24"/>
        <v>1041</v>
      </c>
      <c r="T42" s="25">
        <f t="shared" si="25"/>
        <v>452.59999999999854</v>
      </c>
      <c r="U42" s="25">
        <f t="shared" si="26"/>
        <v>1088.1666666666679</v>
      </c>
      <c r="W42" s="25">
        <f t="shared" si="13"/>
        <v>24964</v>
      </c>
      <c r="X42" s="25">
        <f t="shared" si="14"/>
        <v>1072605.4444444471</v>
      </c>
      <c r="Y42" s="25">
        <f t="shared" si="15"/>
        <v>1083681</v>
      </c>
      <c r="Z42" s="25">
        <f t="shared" si="16"/>
        <v>204846.75999999867</v>
      </c>
      <c r="AA42" s="25">
        <f t="shared" si="22"/>
        <v>1184106.6944444471</v>
      </c>
      <c r="AC42" s="25">
        <f t="shared" si="17"/>
        <v>0.50084001648334231</v>
      </c>
      <c r="AD42" s="25">
        <f t="shared" si="18"/>
        <v>3.2829323443327985</v>
      </c>
      <c r="AE42" s="25">
        <f t="shared" si="19"/>
        <v>3.2998383364503758</v>
      </c>
      <c r="AF42" s="25">
        <f t="shared" si="20"/>
        <v>1.4346847560782279</v>
      </c>
      <c r="AG42" s="25">
        <f t="shared" si="21"/>
        <v>3.449350704240238</v>
      </c>
    </row>
    <row r="43" spans="1:33" x14ac:dyDescent="0.3">
      <c r="A43" s="29">
        <v>45261</v>
      </c>
      <c r="B43" s="1">
        <v>32219</v>
      </c>
      <c r="C43" s="25">
        <f>AVERAGE(C38:C42)</f>
        <v>30653.640831999997</v>
      </c>
      <c r="E43" s="25">
        <f>AVERAGE(B41:B42)</f>
        <v>32092</v>
      </c>
      <c r="F43" s="25">
        <f t="shared" si="1"/>
        <v>31652.333333333332</v>
      </c>
      <c r="G43" s="25">
        <f t="shared" si="2"/>
        <v>32323.75</v>
      </c>
      <c r="H43" s="38">
        <f t="shared" si="3"/>
        <v>30714.2</v>
      </c>
      <c r="I43" s="25">
        <f t="shared" si="6"/>
        <v>31169.833333333332</v>
      </c>
      <c r="K43" s="25">
        <f t="shared" si="7"/>
        <v>127</v>
      </c>
      <c r="L43" s="25">
        <f t="shared" si="8"/>
        <v>566.66666666666788</v>
      </c>
      <c r="M43" s="25">
        <f t="shared" si="9"/>
        <v>-104.75</v>
      </c>
      <c r="N43" s="25">
        <f t="shared" si="10"/>
        <v>1504.7999999999993</v>
      </c>
      <c r="O43" s="31">
        <f t="shared" si="11"/>
        <v>1049.1666666666679</v>
      </c>
      <c r="Q43" s="25">
        <f t="shared" si="12"/>
        <v>127</v>
      </c>
      <c r="R43" s="25">
        <f t="shared" si="23"/>
        <v>566.66666666666788</v>
      </c>
      <c r="S43" s="25">
        <f t="shared" si="24"/>
        <v>104.75</v>
      </c>
      <c r="T43" s="25">
        <f t="shared" si="25"/>
        <v>1504.7999999999993</v>
      </c>
      <c r="U43" s="25">
        <f t="shared" si="26"/>
        <v>1049.1666666666679</v>
      </c>
      <c r="W43" s="25">
        <f t="shared" si="13"/>
        <v>16129</v>
      </c>
      <c r="X43" s="25">
        <f t="shared" si="14"/>
        <v>321111.11111111246</v>
      </c>
      <c r="Y43" s="25">
        <f t="shared" si="15"/>
        <v>10972.5625</v>
      </c>
      <c r="Z43" s="25">
        <f t="shared" si="16"/>
        <v>2264423.0399999977</v>
      </c>
      <c r="AA43" s="25">
        <f t="shared" si="22"/>
        <v>1100750.6944444471</v>
      </c>
      <c r="AC43" s="25">
        <f t="shared" si="17"/>
        <v>0.39417734876935973</v>
      </c>
      <c r="AD43" s="25">
        <f t="shared" si="18"/>
        <v>1.7587965693121075</v>
      </c>
      <c r="AE43" s="25">
        <f t="shared" si="19"/>
        <v>0.32511871876842857</v>
      </c>
      <c r="AF43" s="25">
        <f t="shared" si="20"/>
        <v>4.670536019119151</v>
      </c>
      <c r="AG43" s="25">
        <f t="shared" si="21"/>
        <v>3.2563601187705018</v>
      </c>
    </row>
    <row r="44" spans="1:33" x14ac:dyDescent="0.3">
      <c r="O44" s="31"/>
    </row>
    <row r="45" spans="1:33" s="30" customFormat="1" x14ac:dyDescent="0.3">
      <c r="J45" s="111" t="s">
        <v>84</v>
      </c>
      <c r="K45" s="11" t="s">
        <v>57</v>
      </c>
      <c r="L45" s="11" t="s">
        <v>85</v>
      </c>
      <c r="M45" s="11" t="s">
        <v>86</v>
      </c>
      <c r="N45" s="11"/>
      <c r="O45" s="11"/>
      <c r="P45" s="32" t="s">
        <v>14</v>
      </c>
      <c r="Q45" s="31">
        <f>AVERAGE(Q8:Q43)</f>
        <v>4013.2083333333335</v>
      </c>
      <c r="R45" s="31">
        <f t="shared" ref="R45:U45" si="27">AVERAGE(R8:R43)</f>
        <v>3859.7407407407413</v>
      </c>
      <c r="S45" s="31">
        <f t="shared" si="27"/>
        <v>3751.5277777777778</v>
      </c>
      <c r="T45" s="31">
        <f>AVERAGE(T8:T43)</f>
        <v>3651.8999999999996</v>
      </c>
      <c r="U45" s="31">
        <f t="shared" si="27"/>
        <v>3683.8657407407404</v>
      </c>
      <c r="V45" s="32" t="s">
        <v>87</v>
      </c>
      <c r="W45" s="31">
        <f>AVERAGE(W8:W43)</f>
        <v>30795065.854166668</v>
      </c>
      <c r="X45" s="31">
        <f t="shared" ref="X45:AA45" si="28">AVERAGE(X8:X43)</f>
        <v>29074894.320987657</v>
      </c>
      <c r="Y45" s="36">
        <f t="shared" si="28"/>
        <v>25506273.270833332</v>
      </c>
      <c r="Z45" s="31">
        <f t="shared" si="28"/>
        <v>26727374.760000002</v>
      </c>
      <c r="AA45" s="31">
        <f t="shared" si="28"/>
        <v>26972239.713734567</v>
      </c>
      <c r="AB45" s="32" t="s">
        <v>15</v>
      </c>
      <c r="AC45" s="31">
        <f>AVERAGE(AC8:AC43)</f>
        <v>16.752476682201088</v>
      </c>
      <c r="AD45" s="31">
        <f t="shared" ref="AD45:AG45" si="29">AVERAGE(AD8:AD43)</f>
        <v>16.011929565915125</v>
      </c>
      <c r="AE45" s="31">
        <f t="shared" si="29"/>
        <v>15.557035521831446</v>
      </c>
      <c r="AF45" s="31">
        <f t="shared" si="29"/>
        <v>15.125506520276982</v>
      </c>
      <c r="AG45" s="31">
        <f t="shared" si="29"/>
        <v>15.212989228031846</v>
      </c>
    </row>
    <row r="46" spans="1:33" x14ac:dyDescent="0.3">
      <c r="J46" s="112"/>
      <c r="K46" s="25">
        <f>C38-B38</f>
        <v>4166.5999999999985</v>
      </c>
      <c r="L46" s="11">
        <f>ABS(K46)</f>
        <v>4166.5999999999985</v>
      </c>
      <c r="M46" s="25">
        <f>K46^2</f>
        <v>17360555.559999987</v>
      </c>
      <c r="N46" s="25">
        <f>ABS(K46/C38)*100</f>
        <v>14.649153031016851</v>
      </c>
      <c r="O46" s="11"/>
    </row>
    <row r="47" spans="1:33" x14ac:dyDescent="0.3">
      <c r="J47" s="112"/>
      <c r="K47" s="25">
        <f t="shared" ref="K47:K51" si="30">C39-B39</f>
        <v>-4681.8799999999974</v>
      </c>
      <c r="L47" s="11">
        <f t="shared" ref="L47:L51" si="31">ABS(K47)</f>
        <v>4681.8799999999974</v>
      </c>
      <c r="M47" s="25">
        <f t="shared" ref="M47:M51" si="32">K47^2</f>
        <v>21920000.334399976</v>
      </c>
      <c r="N47" s="25">
        <f t="shared" ref="N47:N51" si="33">ABS(K47/C39)*100</f>
        <v>15.787230426637056</v>
      </c>
      <c r="O47" s="11"/>
      <c r="V47" s="33" t="s">
        <v>16</v>
      </c>
      <c r="W47" s="11">
        <f>SQRT(W45)</f>
        <v>5549.3302167168486</v>
      </c>
      <c r="X47" s="11">
        <f t="shared" ref="X47:AA47" si="34">SQRT(X45)</f>
        <v>5392.1140864217305</v>
      </c>
      <c r="Y47" s="37">
        <f t="shared" si="34"/>
        <v>5050.373577353791</v>
      </c>
      <c r="Z47" s="11">
        <f t="shared" si="34"/>
        <v>5169.852489191544</v>
      </c>
      <c r="AA47" s="11">
        <f t="shared" si="34"/>
        <v>5193.48050094872</v>
      </c>
    </row>
    <row r="48" spans="1:33" x14ac:dyDescent="0.3">
      <c r="E48" s="83"/>
      <c r="J48" s="112"/>
      <c r="K48" s="25">
        <f t="shared" si="30"/>
        <v>621.14400000000023</v>
      </c>
      <c r="L48" s="11">
        <f t="shared" si="31"/>
        <v>621.14400000000023</v>
      </c>
      <c r="M48" s="25">
        <f t="shared" si="32"/>
        <v>385819.86873600027</v>
      </c>
      <c r="N48" s="25">
        <f t="shared" si="33"/>
        <v>1.9785345954965368</v>
      </c>
      <c r="O48" s="11"/>
    </row>
    <row r="49" spans="1:15" x14ac:dyDescent="0.3">
      <c r="E49" s="83"/>
      <c r="J49" s="112"/>
      <c r="K49" s="25">
        <f t="shared" si="30"/>
        <v>18.972799999999552</v>
      </c>
      <c r="L49" s="11">
        <f t="shared" si="31"/>
        <v>18.972799999999552</v>
      </c>
      <c r="M49" s="25">
        <f t="shared" si="32"/>
        <v>359.96713983998302</v>
      </c>
      <c r="N49" s="25">
        <f t="shared" si="33"/>
        <v>5.8099019484728238E-2</v>
      </c>
      <c r="O49" s="11"/>
    </row>
    <row r="50" spans="1:15" x14ac:dyDescent="0.3">
      <c r="E50" s="24"/>
      <c r="J50" s="112"/>
      <c r="K50" s="25">
        <f t="shared" si="30"/>
        <v>-427.63264000000345</v>
      </c>
      <c r="L50" s="11">
        <f t="shared" si="31"/>
        <v>427.63264000000345</v>
      </c>
      <c r="M50" s="25">
        <f t="shared" si="32"/>
        <v>182869.67479337254</v>
      </c>
      <c r="N50" s="25">
        <f t="shared" si="33"/>
        <v>1.3741688095808497</v>
      </c>
      <c r="O50" s="11"/>
    </row>
    <row r="51" spans="1:15" x14ac:dyDescent="0.3">
      <c r="E51" s="83"/>
      <c r="J51" s="112"/>
      <c r="K51" s="25">
        <f t="shared" si="30"/>
        <v>-1565.3591680000027</v>
      </c>
      <c r="L51" s="11">
        <f t="shared" si="31"/>
        <v>1565.3591680000027</v>
      </c>
      <c r="M51" s="25">
        <f t="shared" si="32"/>
        <v>2450349.3248416604</v>
      </c>
      <c r="N51" s="25">
        <f t="shared" si="33"/>
        <v>5.106601126368945</v>
      </c>
      <c r="O51" s="11"/>
    </row>
    <row r="52" spans="1:15" x14ac:dyDescent="0.3">
      <c r="E52" s="51"/>
      <c r="F52" s="51"/>
      <c r="G52" s="49"/>
      <c r="H52" s="50"/>
      <c r="J52" s="112"/>
      <c r="K52" s="25">
        <f t="shared" ref="K52:M52" si="35">AVERAGE(K46:K51)</f>
        <v>-311.35916800000086</v>
      </c>
      <c r="L52" s="25">
        <f t="shared" si="35"/>
        <v>1913.5981013333337</v>
      </c>
      <c r="M52" s="25">
        <f t="shared" si="35"/>
        <v>7049992.454985139</v>
      </c>
      <c r="N52" s="25">
        <f>AVERAGE(N46:N51)</f>
        <v>6.4922978347641616</v>
      </c>
    </row>
    <row r="53" spans="1:15" x14ac:dyDescent="0.3">
      <c r="A53" s="57"/>
      <c r="E53" s="51"/>
      <c r="F53" s="51"/>
      <c r="G53" s="49"/>
      <c r="H53" s="50"/>
      <c r="J53" s="112"/>
      <c r="M53" s="11">
        <f>SQRT(M52)</f>
        <v>2655.1821886614748</v>
      </c>
    </row>
    <row r="54" spans="1:15" x14ac:dyDescent="0.3">
      <c r="E54" s="51"/>
      <c r="F54" s="51"/>
      <c r="G54" s="49"/>
      <c r="H54" s="49"/>
      <c r="J54" s="112"/>
    </row>
    <row r="55" spans="1:15" x14ac:dyDescent="0.3">
      <c r="E55" s="51"/>
      <c r="F55" s="51"/>
      <c r="G55" s="49"/>
      <c r="H55" s="49"/>
      <c r="J55" s="112"/>
      <c r="K55" s="11" t="s">
        <v>14</v>
      </c>
      <c r="L55" s="11" t="s">
        <v>15</v>
      </c>
      <c r="M55" s="11" t="s">
        <v>16</v>
      </c>
    </row>
    <row r="56" spans="1:15" x14ac:dyDescent="0.3">
      <c r="E56" s="51"/>
      <c r="F56" s="51"/>
      <c r="J56" s="112"/>
      <c r="K56" s="56">
        <f>L52</f>
        <v>1913.5981013333337</v>
      </c>
      <c r="L56" s="56">
        <f>N52</f>
        <v>6.4922978347641616</v>
      </c>
      <c r="M56" s="56">
        <f>M53</f>
        <v>2655.1821886614748</v>
      </c>
    </row>
    <row r="57" spans="1:15" x14ac:dyDescent="0.3">
      <c r="E57" s="51"/>
      <c r="F57" s="51"/>
    </row>
    <row r="58" spans="1:15" x14ac:dyDescent="0.3">
      <c r="E58" s="51"/>
      <c r="F58" s="51"/>
    </row>
  </sheetData>
  <mergeCells count="3">
    <mergeCell ref="E1:I1"/>
    <mergeCell ref="K1:O1"/>
    <mergeCell ref="J45:J56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600F-7523-46A3-A315-F45267B2365C}">
  <dimension ref="B2:P44"/>
  <sheetViews>
    <sheetView showGridLines="0" zoomScale="85" zoomScaleNormal="85" workbookViewId="0"/>
  </sheetViews>
  <sheetFormatPr defaultRowHeight="14.4" x14ac:dyDescent="0.3"/>
  <cols>
    <col min="2" max="2" width="10.21875" bestFit="1" customWidth="1"/>
  </cols>
  <sheetData>
    <row r="2" spans="2:8" x14ac:dyDescent="0.3">
      <c r="B2" s="3" t="s">
        <v>0</v>
      </c>
      <c r="C2" s="3" t="s">
        <v>6</v>
      </c>
      <c r="D2" s="28" t="s">
        <v>58</v>
      </c>
      <c r="E2" s="28" t="s">
        <v>59</v>
      </c>
      <c r="F2" s="28" t="s">
        <v>60</v>
      </c>
      <c r="G2" s="28" t="s">
        <v>61</v>
      </c>
      <c r="H2" s="28" t="s">
        <v>62</v>
      </c>
    </row>
    <row r="3" spans="2:8" x14ac:dyDescent="0.3">
      <c r="B3" s="34">
        <v>44013</v>
      </c>
      <c r="C3" s="27">
        <v>21747</v>
      </c>
      <c r="D3" s="35"/>
      <c r="E3" s="35"/>
      <c r="F3" s="35"/>
      <c r="G3" s="35"/>
      <c r="H3" s="35"/>
    </row>
    <row r="4" spans="2:8" x14ac:dyDescent="0.3">
      <c r="B4" s="34">
        <v>44044</v>
      </c>
      <c r="C4" s="27">
        <v>22944</v>
      </c>
      <c r="D4" s="35"/>
      <c r="E4" s="35"/>
      <c r="F4" s="35"/>
      <c r="G4" s="35"/>
      <c r="H4" s="35"/>
    </row>
    <row r="5" spans="2:8" x14ac:dyDescent="0.3">
      <c r="B5" s="34">
        <v>44075</v>
      </c>
      <c r="C5" s="27">
        <v>18982</v>
      </c>
      <c r="D5" s="35">
        <f>SMA!E4</f>
        <v>22345.5</v>
      </c>
      <c r="E5" s="35"/>
      <c r="F5" s="35"/>
      <c r="G5" s="35"/>
      <c r="H5" s="35"/>
    </row>
    <row r="6" spans="2:8" x14ac:dyDescent="0.3">
      <c r="B6" s="34">
        <v>44105</v>
      </c>
      <c r="C6" s="27">
        <v>22580</v>
      </c>
      <c r="D6" s="35">
        <f>SMA!E5</f>
        <v>20963</v>
      </c>
      <c r="E6" s="35">
        <f>SMA!F5</f>
        <v>21224.333333333332</v>
      </c>
      <c r="F6" s="35"/>
      <c r="G6" s="35"/>
      <c r="H6" s="35"/>
    </row>
    <row r="7" spans="2:8" x14ac:dyDescent="0.3">
      <c r="B7" s="34">
        <v>44136</v>
      </c>
      <c r="C7" s="27">
        <v>21790</v>
      </c>
      <c r="D7" s="35">
        <f>SMA!E6</f>
        <v>20781</v>
      </c>
      <c r="E7" s="35">
        <f>SMA!F6</f>
        <v>21502</v>
      </c>
      <c r="F7" s="35">
        <f>SMA!G6</f>
        <v>21563.25</v>
      </c>
      <c r="G7" s="35"/>
      <c r="H7" s="35"/>
    </row>
    <row r="8" spans="2:8" x14ac:dyDescent="0.3">
      <c r="B8" s="34">
        <v>44166</v>
      </c>
      <c r="C8" s="27">
        <v>31158</v>
      </c>
      <c r="D8" s="35">
        <f>SMA!E7</f>
        <v>22185</v>
      </c>
      <c r="E8" s="35">
        <f>SMA!F7</f>
        <v>21117.333333333332</v>
      </c>
      <c r="F8" s="35">
        <f>SMA!G7</f>
        <v>21574</v>
      </c>
      <c r="G8" s="35">
        <f>SMA!H7</f>
        <v>21608.6</v>
      </c>
      <c r="H8" s="35"/>
    </row>
    <row r="9" spans="2:8" x14ac:dyDescent="0.3">
      <c r="B9" s="34">
        <v>44197</v>
      </c>
      <c r="C9" s="27">
        <v>24725</v>
      </c>
      <c r="D9" s="35">
        <f>SMA!E8</f>
        <v>26474</v>
      </c>
      <c r="E9" s="35">
        <f>SMA!F8</f>
        <v>25176</v>
      </c>
      <c r="F9" s="35">
        <f>SMA!G8</f>
        <v>23627.5</v>
      </c>
      <c r="G9" s="35">
        <f>SMA!H8</f>
        <v>23490.799999999999</v>
      </c>
      <c r="H9" s="35">
        <f>SMA!I8</f>
        <v>23200.166666666668</v>
      </c>
    </row>
    <row r="10" spans="2:8" x14ac:dyDescent="0.3">
      <c r="B10" s="34">
        <v>44228</v>
      </c>
      <c r="C10" s="27">
        <v>23660</v>
      </c>
      <c r="D10" s="35">
        <f>SMA!E9</f>
        <v>27941.5</v>
      </c>
      <c r="E10" s="35">
        <f>SMA!F9</f>
        <v>25891</v>
      </c>
      <c r="F10" s="35">
        <f>SMA!G9</f>
        <v>25063.25</v>
      </c>
      <c r="G10" s="35">
        <f>SMA!H9</f>
        <v>23847</v>
      </c>
      <c r="H10" s="35">
        <f>SMA!I9</f>
        <v>23696.5</v>
      </c>
    </row>
    <row r="11" spans="2:8" x14ac:dyDescent="0.3">
      <c r="B11" s="34">
        <v>44256</v>
      </c>
      <c r="C11" s="27">
        <v>23636</v>
      </c>
      <c r="D11" s="35">
        <f>SMA!E10</f>
        <v>24192.5</v>
      </c>
      <c r="E11" s="35">
        <f>SMA!F10</f>
        <v>26514.333333333332</v>
      </c>
      <c r="F11" s="35">
        <f>SMA!G10</f>
        <v>25333.25</v>
      </c>
      <c r="G11" s="35">
        <f>SMA!H10</f>
        <v>24782.6</v>
      </c>
      <c r="H11" s="35">
        <f>SMA!I10</f>
        <v>23815.833333333332</v>
      </c>
    </row>
    <row r="12" spans="2:8" x14ac:dyDescent="0.3">
      <c r="B12" s="34">
        <v>44287</v>
      </c>
      <c r="C12" s="27">
        <v>28725</v>
      </c>
      <c r="D12" s="35">
        <f>SMA!E11</f>
        <v>23648</v>
      </c>
      <c r="E12" s="35">
        <f>SMA!F11</f>
        <v>24007</v>
      </c>
      <c r="F12" s="35">
        <f>SMA!G11</f>
        <v>25794.75</v>
      </c>
      <c r="G12" s="35">
        <f>SMA!H11</f>
        <v>24993.8</v>
      </c>
      <c r="H12" s="35">
        <f>SMA!I11</f>
        <v>24591.5</v>
      </c>
    </row>
    <row r="13" spans="2:8" x14ac:dyDescent="0.3">
      <c r="B13" s="34">
        <v>44317</v>
      </c>
      <c r="C13" s="27">
        <v>24440</v>
      </c>
      <c r="D13" s="35">
        <f>SMA!E12</f>
        <v>26180.5</v>
      </c>
      <c r="E13" s="35">
        <f>SMA!F12</f>
        <v>25340.333333333332</v>
      </c>
      <c r="F13" s="35">
        <f>SMA!G12</f>
        <v>25186.5</v>
      </c>
      <c r="G13" s="35">
        <f>SMA!H12</f>
        <v>26380.799999999999</v>
      </c>
      <c r="H13" s="35">
        <f>SMA!I12</f>
        <v>25615.666666666668</v>
      </c>
    </row>
    <row r="14" spans="2:8" x14ac:dyDescent="0.3">
      <c r="B14" s="34">
        <v>44348</v>
      </c>
      <c r="C14" s="27">
        <v>28350</v>
      </c>
      <c r="D14" s="35">
        <f>SMA!E13</f>
        <v>26582.5</v>
      </c>
      <c r="E14" s="35">
        <f>SMA!F13</f>
        <v>25600.333333333332</v>
      </c>
      <c r="F14" s="35">
        <f>SMA!G13</f>
        <v>25115.25</v>
      </c>
      <c r="G14" s="35">
        <f>SMA!H13</f>
        <v>25037.200000000001</v>
      </c>
      <c r="H14" s="35">
        <f>SMA!I13</f>
        <v>26057.333333333332</v>
      </c>
    </row>
    <row r="15" spans="2:8" x14ac:dyDescent="0.3">
      <c r="B15" s="34">
        <v>44378</v>
      </c>
      <c r="C15" s="27">
        <v>27000</v>
      </c>
      <c r="D15" s="35">
        <f>SMA!E14</f>
        <v>26395</v>
      </c>
      <c r="E15" s="35">
        <f>SMA!F14</f>
        <v>27171.666666666668</v>
      </c>
      <c r="F15" s="35">
        <f>SMA!G14</f>
        <v>26287.75</v>
      </c>
      <c r="G15" s="35">
        <f>SMA!H14</f>
        <v>25762.2</v>
      </c>
      <c r="H15" s="35">
        <f>SMA!I14</f>
        <v>25589.333333333332</v>
      </c>
    </row>
    <row r="16" spans="2:8" x14ac:dyDescent="0.3">
      <c r="B16" s="34">
        <v>44409</v>
      </c>
      <c r="C16" s="27">
        <v>27801</v>
      </c>
      <c r="D16" s="35">
        <f>SMA!E15</f>
        <v>27675</v>
      </c>
      <c r="E16" s="35">
        <f>SMA!F15</f>
        <v>26596.666666666668</v>
      </c>
      <c r="F16" s="35">
        <f>SMA!G15</f>
        <v>27128.75</v>
      </c>
      <c r="G16" s="35">
        <f>SMA!H15</f>
        <v>26430.2</v>
      </c>
      <c r="H16" s="35">
        <f>SMA!I15</f>
        <v>25968.5</v>
      </c>
    </row>
    <row r="17" spans="2:8" x14ac:dyDescent="0.3">
      <c r="B17" s="34">
        <v>44440</v>
      </c>
      <c r="C17" s="27">
        <v>16925</v>
      </c>
      <c r="D17" s="35">
        <f>SMA!E16</f>
        <v>27400.5</v>
      </c>
      <c r="E17" s="35">
        <f>SMA!F16</f>
        <v>27717</v>
      </c>
      <c r="F17" s="35">
        <f>SMA!G16</f>
        <v>26897.75</v>
      </c>
      <c r="G17" s="35">
        <f>SMA!H16</f>
        <v>27263.200000000001</v>
      </c>
      <c r="H17" s="35">
        <f>SMA!I16</f>
        <v>26658.666666666668</v>
      </c>
    </row>
    <row r="18" spans="2:8" x14ac:dyDescent="0.3">
      <c r="B18" s="34">
        <v>44470</v>
      </c>
      <c r="C18" s="27">
        <v>18435</v>
      </c>
      <c r="D18" s="35">
        <f>SMA!E17</f>
        <v>22363</v>
      </c>
      <c r="E18" s="35">
        <f>SMA!F17</f>
        <v>23908.666666666668</v>
      </c>
      <c r="F18" s="35">
        <f>SMA!G17</f>
        <v>25019</v>
      </c>
      <c r="G18" s="35">
        <f>SMA!H17</f>
        <v>24903.200000000001</v>
      </c>
      <c r="H18" s="35">
        <f>SMA!I17</f>
        <v>25540.166666666668</v>
      </c>
    </row>
    <row r="19" spans="2:8" x14ac:dyDescent="0.3">
      <c r="B19" s="34">
        <v>44501</v>
      </c>
      <c r="C19" s="27">
        <v>20716</v>
      </c>
      <c r="D19" s="35">
        <f>SMA!E18</f>
        <v>17680</v>
      </c>
      <c r="E19" s="35">
        <f>SMA!F18</f>
        <v>21053.666666666668</v>
      </c>
      <c r="F19" s="35">
        <f>SMA!G18</f>
        <v>22540.25</v>
      </c>
      <c r="G19" s="35">
        <f>SMA!H18</f>
        <v>23702.2</v>
      </c>
      <c r="H19" s="35">
        <f>SMA!I18</f>
        <v>23825.166666666668</v>
      </c>
    </row>
    <row r="20" spans="2:8" x14ac:dyDescent="0.3">
      <c r="B20" s="34">
        <v>44531</v>
      </c>
      <c r="C20" s="27">
        <v>23764</v>
      </c>
      <c r="D20" s="35">
        <f>SMA!E19</f>
        <v>19575.5</v>
      </c>
      <c r="E20" s="35">
        <f>SMA!F19</f>
        <v>18692</v>
      </c>
      <c r="F20" s="35">
        <f>SMA!G19</f>
        <v>20969.25</v>
      </c>
      <c r="G20" s="35">
        <f>SMA!H19</f>
        <v>22175.4</v>
      </c>
      <c r="H20" s="35">
        <f>SMA!I19</f>
        <v>23204.5</v>
      </c>
    </row>
    <row r="21" spans="2:8" x14ac:dyDescent="0.3">
      <c r="B21" s="34">
        <v>44562</v>
      </c>
      <c r="C21" s="27">
        <v>21149</v>
      </c>
      <c r="D21" s="35">
        <f>SMA!E20</f>
        <v>22240</v>
      </c>
      <c r="E21" s="35">
        <f>SMA!F20</f>
        <v>20971.666666666668</v>
      </c>
      <c r="F21" s="35">
        <f>SMA!G20</f>
        <v>19960</v>
      </c>
      <c r="G21" s="35">
        <f>SMA!H20</f>
        <v>21528.2</v>
      </c>
      <c r="H21" s="35">
        <f>SMA!I20</f>
        <v>22440.166666666668</v>
      </c>
    </row>
    <row r="22" spans="2:8" x14ac:dyDescent="0.3">
      <c r="B22" s="34">
        <v>44593</v>
      </c>
      <c r="C22" s="27">
        <v>28628</v>
      </c>
      <c r="D22" s="35">
        <f>SMA!E21</f>
        <v>22456.5</v>
      </c>
      <c r="E22" s="35">
        <f>SMA!F21</f>
        <v>21876.333333333332</v>
      </c>
      <c r="F22" s="35">
        <f>SMA!G21</f>
        <v>21016</v>
      </c>
      <c r="G22" s="35">
        <f>SMA!H21</f>
        <v>20197.8</v>
      </c>
      <c r="H22" s="35">
        <f>SMA!I21</f>
        <v>21465</v>
      </c>
    </row>
    <row r="23" spans="2:8" x14ac:dyDescent="0.3">
      <c r="B23" s="34">
        <v>44621</v>
      </c>
      <c r="C23" s="27">
        <v>19045</v>
      </c>
      <c r="D23" s="35">
        <f>SMA!E22</f>
        <v>24888.5</v>
      </c>
      <c r="E23" s="35">
        <f>SMA!F22</f>
        <v>24513.666666666668</v>
      </c>
      <c r="F23" s="35">
        <f>SMA!G22</f>
        <v>23564.25</v>
      </c>
      <c r="G23" s="35">
        <f>SMA!H22</f>
        <v>22538.400000000001</v>
      </c>
      <c r="H23" s="35">
        <f>SMA!I22</f>
        <v>21602.833333333332</v>
      </c>
    </row>
    <row r="24" spans="2:8" x14ac:dyDescent="0.3">
      <c r="B24" s="34">
        <v>44652</v>
      </c>
      <c r="C24" s="27">
        <v>29016</v>
      </c>
      <c r="D24" s="35">
        <f>SMA!E23</f>
        <v>23836.5</v>
      </c>
      <c r="E24" s="35">
        <f>SMA!F23</f>
        <v>22940.666666666668</v>
      </c>
      <c r="F24" s="35">
        <f>SMA!G23</f>
        <v>23146.5</v>
      </c>
      <c r="G24" s="35">
        <f>SMA!H23</f>
        <v>22660.400000000001</v>
      </c>
      <c r="H24" s="35">
        <f>SMA!I23</f>
        <v>21956.166666666668</v>
      </c>
    </row>
    <row r="25" spans="2:8" x14ac:dyDescent="0.3">
      <c r="B25" s="34">
        <v>44682</v>
      </c>
      <c r="C25" s="27">
        <v>29588</v>
      </c>
      <c r="D25" s="35">
        <f>SMA!E24</f>
        <v>24030.5</v>
      </c>
      <c r="E25" s="35">
        <f>SMA!F24</f>
        <v>25563</v>
      </c>
      <c r="F25" s="35">
        <f>SMA!G24</f>
        <v>24459.5</v>
      </c>
      <c r="G25" s="35">
        <f>SMA!H24</f>
        <v>24320.400000000001</v>
      </c>
      <c r="H25" s="35">
        <f>SMA!I24</f>
        <v>23719.666666666668</v>
      </c>
    </row>
    <row r="26" spans="2:8" x14ac:dyDescent="0.3">
      <c r="B26" s="34">
        <v>44713</v>
      </c>
      <c r="C26" s="27">
        <v>24504</v>
      </c>
      <c r="D26" s="35">
        <f>SMA!E25</f>
        <v>29302</v>
      </c>
      <c r="E26" s="35">
        <f>SMA!F25</f>
        <v>25883</v>
      </c>
      <c r="F26" s="35">
        <f>SMA!G25</f>
        <v>26569.25</v>
      </c>
      <c r="G26" s="35">
        <f>SMA!H25</f>
        <v>25485.200000000001</v>
      </c>
      <c r="H26" s="35">
        <f>SMA!I25</f>
        <v>25198.333333333332</v>
      </c>
    </row>
    <row r="27" spans="2:8" x14ac:dyDescent="0.3">
      <c r="B27" s="34">
        <v>44743</v>
      </c>
      <c r="C27" s="27">
        <v>24564</v>
      </c>
      <c r="D27" s="35">
        <f>SMA!E26</f>
        <v>27046</v>
      </c>
      <c r="E27" s="35">
        <f>SMA!F26</f>
        <v>27702.666666666668</v>
      </c>
      <c r="F27" s="35">
        <f>SMA!G26</f>
        <v>25538.25</v>
      </c>
      <c r="G27" s="35">
        <f>SMA!H26</f>
        <v>26156.2</v>
      </c>
      <c r="H27" s="35">
        <f>SMA!I26</f>
        <v>25321.666666666668</v>
      </c>
    </row>
    <row r="28" spans="2:8" x14ac:dyDescent="0.3">
      <c r="B28" s="34">
        <v>44774</v>
      </c>
      <c r="C28" s="27">
        <v>23435</v>
      </c>
      <c r="D28" s="35">
        <f>SMA!E27</f>
        <v>24534</v>
      </c>
      <c r="E28" s="35">
        <f>SMA!F27</f>
        <v>26218.666666666668</v>
      </c>
      <c r="F28" s="35">
        <f>SMA!G27</f>
        <v>26918</v>
      </c>
      <c r="G28" s="35">
        <f>SMA!H27</f>
        <v>25343.4</v>
      </c>
      <c r="H28" s="35">
        <f>SMA!I27</f>
        <v>25890.833333333332</v>
      </c>
    </row>
    <row r="29" spans="2:8" x14ac:dyDescent="0.3">
      <c r="B29" s="34">
        <v>44805</v>
      </c>
      <c r="C29" s="27">
        <v>24378</v>
      </c>
      <c r="D29" s="35">
        <f>SMA!E28</f>
        <v>23999.5</v>
      </c>
      <c r="E29" s="35">
        <f>SMA!F28</f>
        <v>24167.666666666668</v>
      </c>
      <c r="F29" s="35">
        <f>SMA!G28</f>
        <v>25522.75</v>
      </c>
      <c r="G29" s="35">
        <f>SMA!H28</f>
        <v>26221.4</v>
      </c>
      <c r="H29" s="35">
        <f>SMA!I28</f>
        <v>25025.333333333332</v>
      </c>
    </row>
    <row r="30" spans="2:8" x14ac:dyDescent="0.3">
      <c r="B30" s="34">
        <v>44835</v>
      </c>
      <c r="C30" s="27">
        <v>13921</v>
      </c>
      <c r="D30" s="35">
        <f>SMA!E29</f>
        <v>23906.5</v>
      </c>
      <c r="E30" s="35">
        <f>SMA!F29</f>
        <v>24125.666666666668</v>
      </c>
      <c r="F30" s="35">
        <f>SMA!G29</f>
        <v>24220.25</v>
      </c>
      <c r="G30" s="35">
        <f>SMA!H29</f>
        <v>25293.8</v>
      </c>
      <c r="H30" s="35">
        <f>SMA!I29</f>
        <v>25914.166666666668</v>
      </c>
    </row>
    <row r="31" spans="2:8" x14ac:dyDescent="0.3">
      <c r="B31" s="34">
        <v>44866</v>
      </c>
      <c r="C31" s="27">
        <v>26305</v>
      </c>
      <c r="D31" s="35">
        <f>SMA!E30</f>
        <v>19149.5</v>
      </c>
      <c r="E31" s="35">
        <f>SMA!F30</f>
        <v>20578</v>
      </c>
      <c r="F31" s="35">
        <f>SMA!G30</f>
        <v>21574.5</v>
      </c>
      <c r="G31" s="35">
        <f>SMA!H30</f>
        <v>22160.400000000001</v>
      </c>
      <c r="H31" s="35">
        <f>SMA!I30</f>
        <v>23398.333333333332</v>
      </c>
    </row>
    <row r="32" spans="2:8" x14ac:dyDescent="0.3">
      <c r="B32" s="34">
        <v>44896</v>
      </c>
      <c r="C32" s="27">
        <v>18910</v>
      </c>
      <c r="D32" s="35">
        <f>SMA!E31</f>
        <v>20113</v>
      </c>
      <c r="E32" s="35">
        <f>SMA!F31</f>
        <v>21534.666666666668</v>
      </c>
      <c r="F32" s="35">
        <f>SMA!G31</f>
        <v>22009.75</v>
      </c>
      <c r="G32" s="35">
        <f>SMA!H31</f>
        <v>22520.6</v>
      </c>
      <c r="H32" s="35">
        <f>SMA!I31</f>
        <v>22851.166666666668</v>
      </c>
    </row>
    <row r="33" spans="2:16" x14ac:dyDescent="0.3">
      <c r="B33" s="34">
        <v>44927</v>
      </c>
      <c r="C33" s="27">
        <v>29958</v>
      </c>
      <c r="D33" s="35">
        <f>SMA!E32</f>
        <v>22607.5</v>
      </c>
      <c r="E33" s="35">
        <f>SMA!F32</f>
        <v>19712</v>
      </c>
      <c r="F33" s="35">
        <f>SMA!G32</f>
        <v>20878.5</v>
      </c>
      <c r="G33" s="35">
        <f>SMA!H32</f>
        <v>21389.8</v>
      </c>
      <c r="H33" s="35">
        <f>SMA!I32</f>
        <v>21918.833333333332</v>
      </c>
    </row>
    <row r="34" spans="2:16" x14ac:dyDescent="0.3">
      <c r="B34" s="34">
        <v>44958</v>
      </c>
      <c r="C34" s="27">
        <v>22375</v>
      </c>
      <c r="D34" s="35">
        <f>SMA!E33</f>
        <v>24434</v>
      </c>
      <c r="E34" s="35">
        <f>SMA!F33</f>
        <v>25057.666666666668</v>
      </c>
      <c r="F34" s="35">
        <f>SMA!G33</f>
        <v>22273.5</v>
      </c>
      <c r="G34" s="35">
        <f>SMA!H33</f>
        <v>22694.400000000001</v>
      </c>
      <c r="H34" s="35">
        <f>SMA!I33</f>
        <v>22817.833333333332</v>
      </c>
    </row>
    <row r="35" spans="2:16" x14ac:dyDescent="0.3">
      <c r="B35" s="34">
        <v>44986</v>
      </c>
      <c r="C35" s="27">
        <v>20966</v>
      </c>
      <c r="D35" s="35">
        <f>SMA!E34</f>
        <v>26166.5</v>
      </c>
      <c r="E35" s="35">
        <f>SMA!F34</f>
        <v>23747.666666666668</v>
      </c>
      <c r="F35" s="35">
        <f>SMA!G34</f>
        <v>24387</v>
      </c>
      <c r="G35" s="35">
        <f>SMA!H34</f>
        <v>22293.8</v>
      </c>
      <c r="H35" s="35">
        <f>SMA!I34</f>
        <v>22641.166666666668</v>
      </c>
    </row>
    <row r="36" spans="2:16" x14ac:dyDescent="0.3">
      <c r="B36" s="34">
        <v>45017</v>
      </c>
      <c r="C36" s="27">
        <v>25085</v>
      </c>
      <c r="D36" s="35">
        <f>SMA!E35</f>
        <v>21670.5</v>
      </c>
      <c r="E36" s="35">
        <f>SMA!F35</f>
        <v>24433</v>
      </c>
      <c r="F36" s="35">
        <f>SMA!G35</f>
        <v>23052.25</v>
      </c>
      <c r="G36" s="35">
        <f>SMA!H35</f>
        <v>23702.799999999999</v>
      </c>
      <c r="H36" s="35">
        <f>SMA!I35</f>
        <v>22072.5</v>
      </c>
      <c r="L36" s="33" t="s">
        <v>58</v>
      </c>
      <c r="M36" s="33" t="s">
        <v>59</v>
      </c>
      <c r="N36" s="33" t="s">
        <v>60</v>
      </c>
      <c r="O36" s="33" t="s">
        <v>61</v>
      </c>
      <c r="P36" s="33" t="s">
        <v>62</v>
      </c>
    </row>
    <row r="37" spans="2:16" x14ac:dyDescent="0.3">
      <c r="B37" s="34">
        <v>45047</v>
      </c>
      <c r="C37" s="27">
        <v>40339</v>
      </c>
      <c r="D37" s="35">
        <f>SMA!E36</f>
        <v>23025.5</v>
      </c>
      <c r="E37" s="35">
        <f>SMA!F36</f>
        <v>22808.666666666668</v>
      </c>
      <c r="F37" s="35">
        <f>SMA!G36</f>
        <v>24596</v>
      </c>
      <c r="G37" s="35">
        <f>SMA!H36</f>
        <v>23458.799999999999</v>
      </c>
      <c r="H37" s="35">
        <f>SMA!I36</f>
        <v>23933.166666666668</v>
      </c>
      <c r="K37" s="33" t="s">
        <v>14</v>
      </c>
      <c r="L37" s="52">
        <f>SMA!Q45</f>
        <v>4013.2083333333335</v>
      </c>
      <c r="M37" s="52">
        <f>SMA!R45</f>
        <v>3859.7407407407413</v>
      </c>
      <c r="N37" s="52">
        <f>SMA!S45</f>
        <v>3751.5277777777778</v>
      </c>
      <c r="O37" s="55">
        <f>SMA!T45</f>
        <v>3651.8999999999996</v>
      </c>
      <c r="P37" s="52">
        <f>SMA!U45</f>
        <v>3683.8657407407404</v>
      </c>
    </row>
    <row r="38" spans="2:16" x14ac:dyDescent="0.3">
      <c r="B38" s="34">
        <v>45078</v>
      </c>
      <c r="C38" s="27">
        <v>33448</v>
      </c>
      <c r="D38" s="35">
        <f>SMA!E37</f>
        <v>32712</v>
      </c>
      <c r="E38" s="35">
        <f>SMA!F37</f>
        <v>28796.666666666668</v>
      </c>
      <c r="F38" s="35">
        <f>SMA!G37</f>
        <v>27191.25</v>
      </c>
      <c r="G38" s="35">
        <f>SMA!H37</f>
        <v>27744.6</v>
      </c>
      <c r="H38" s="35">
        <f>SMA!I37</f>
        <v>26272.166666666668</v>
      </c>
      <c r="K38" s="33" t="s">
        <v>15</v>
      </c>
      <c r="L38" s="53">
        <f>SMA!AC45</f>
        <v>16.752476682201088</v>
      </c>
      <c r="M38" s="53">
        <f>SMA!AD45</f>
        <v>16.011929565915125</v>
      </c>
      <c r="N38" s="53">
        <f>SMA!AE45</f>
        <v>15.557035521831446</v>
      </c>
      <c r="O38" s="54">
        <f>SMA!AF45</f>
        <v>15.125506520276982</v>
      </c>
      <c r="P38" s="53">
        <f>SMA!AG45</f>
        <v>15.212989228031846</v>
      </c>
    </row>
    <row r="39" spans="2:16" x14ac:dyDescent="0.3">
      <c r="B39" s="34">
        <v>45108</v>
      </c>
      <c r="C39" s="27">
        <v>24276</v>
      </c>
      <c r="D39" s="35">
        <f>SMA!E38</f>
        <v>36893.5</v>
      </c>
      <c r="E39" s="35">
        <f>SMA!F38</f>
        <v>32957.333333333336</v>
      </c>
      <c r="F39" s="35">
        <f>SMA!G38</f>
        <v>29959.5</v>
      </c>
      <c r="G39" s="35">
        <f>SMA!H38</f>
        <v>28442.6</v>
      </c>
      <c r="H39" s="35">
        <f>SMA!I38</f>
        <v>28695.166666666668</v>
      </c>
      <c r="K39" s="33" t="s">
        <v>16</v>
      </c>
      <c r="L39" s="52">
        <f>SMA!W47</f>
        <v>5549.3302167168486</v>
      </c>
      <c r="M39" s="52">
        <f>SMA!X47</f>
        <v>5392.1140864217305</v>
      </c>
      <c r="N39" s="55">
        <f>SMA!Y47</f>
        <v>5050.373577353791</v>
      </c>
      <c r="O39" s="52">
        <f>SMA!Z47</f>
        <v>5169.852489191544</v>
      </c>
      <c r="P39" s="52">
        <f>SMA!AA47</f>
        <v>5193.48050094872</v>
      </c>
    </row>
    <row r="40" spans="2:16" x14ac:dyDescent="0.3">
      <c r="B40" s="34">
        <v>45139</v>
      </c>
      <c r="C40" s="27">
        <v>34338</v>
      </c>
      <c r="D40" s="35">
        <f>SMA!E39</f>
        <v>28862</v>
      </c>
      <c r="E40" s="35">
        <f>SMA!F39</f>
        <v>32687.666666666668</v>
      </c>
      <c r="F40" s="35">
        <f>SMA!G39</f>
        <v>30787</v>
      </c>
      <c r="G40" s="35">
        <f>SMA!H39</f>
        <v>28822.799999999999</v>
      </c>
      <c r="H40" s="35">
        <f>SMA!I39</f>
        <v>27748.166666666668</v>
      </c>
    </row>
    <row r="41" spans="2:16" x14ac:dyDescent="0.3">
      <c r="B41" s="34">
        <v>45170</v>
      </c>
      <c r="C41" s="27">
        <v>30773</v>
      </c>
      <c r="D41" s="35">
        <f>SMA!E40</f>
        <v>29307</v>
      </c>
      <c r="E41" s="35">
        <f>SMA!F40</f>
        <v>30687.333333333332</v>
      </c>
      <c r="F41" s="35">
        <f>SMA!G40</f>
        <v>33100.25</v>
      </c>
      <c r="G41" s="35">
        <f>SMA!H40</f>
        <v>31497.200000000001</v>
      </c>
      <c r="H41" s="35">
        <f>SMA!I40</f>
        <v>29742</v>
      </c>
    </row>
    <row r="42" spans="2:16" x14ac:dyDescent="0.3">
      <c r="B42" s="34">
        <v>45200</v>
      </c>
      <c r="C42" s="27">
        <v>32637</v>
      </c>
      <c r="D42" s="35">
        <f>SMA!E41</f>
        <v>32555.5</v>
      </c>
      <c r="E42" s="35">
        <f>SMA!F41</f>
        <v>29795.666666666668</v>
      </c>
      <c r="F42" s="35">
        <f>SMA!G41</f>
        <v>30708.75</v>
      </c>
      <c r="G42" s="35">
        <f>SMA!H41</f>
        <v>32634.799999999999</v>
      </c>
      <c r="H42" s="35">
        <f>SMA!I41</f>
        <v>31376.5</v>
      </c>
    </row>
    <row r="43" spans="2:16" x14ac:dyDescent="0.3">
      <c r="B43" s="34">
        <v>45231</v>
      </c>
      <c r="C43" s="27">
        <v>31547</v>
      </c>
      <c r="D43" s="35">
        <f>SMA!E42</f>
        <v>31705</v>
      </c>
      <c r="E43" s="35">
        <f>SMA!F42</f>
        <v>32582.666666666668</v>
      </c>
      <c r="F43" s="35">
        <f>SMA!G42</f>
        <v>30506</v>
      </c>
      <c r="G43" s="35">
        <f>SMA!H42</f>
        <v>31094.400000000001</v>
      </c>
      <c r="H43" s="35">
        <f>SMA!I42</f>
        <v>32635.166666666668</v>
      </c>
    </row>
    <row r="44" spans="2:16" x14ac:dyDescent="0.3">
      <c r="B44" s="34">
        <v>45261</v>
      </c>
      <c r="C44" s="27">
        <v>32219</v>
      </c>
      <c r="D44" s="35">
        <f>SMA!E43</f>
        <v>32092</v>
      </c>
      <c r="E44" s="35">
        <f>SMA!F43</f>
        <v>31652.333333333332</v>
      </c>
      <c r="F44" s="35">
        <f>SMA!G43</f>
        <v>32323.75</v>
      </c>
      <c r="G44" s="35">
        <f>SMA!H43</f>
        <v>30714.2</v>
      </c>
      <c r="H44" s="35">
        <f>SMA!I43</f>
        <v>31169.833333333332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3E6A-5E2E-4BD2-9E83-B4CA603B2F49}">
  <dimension ref="B1:H46"/>
  <sheetViews>
    <sheetView workbookViewId="0"/>
  </sheetViews>
  <sheetFormatPr defaultColWidth="8.88671875" defaultRowHeight="13.8" x14ac:dyDescent="0.3"/>
  <cols>
    <col min="1" max="1" width="8.88671875" style="39"/>
    <col min="2" max="2" width="11.33203125" style="39" bestFit="1" customWidth="1"/>
    <col min="3" max="3" width="9" style="39" bestFit="1" customWidth="1"/>
    <col min="4" max="4" width="14.33203125" style="39" bestFit="1" customWidth="1"/>
    <col min="5" max="5" width="12.44140625" style="39" bestFit="1" customWidth="1"/>
    <col min="6" max="7" width="8.88671875" style="39"/>
    <col min="8" max="8" width="12.44140625" style="39" bestFit="1" customWidth="1"/>
    <col min="9" max="16384" width="8.88671875" style="39"/>
  </cols>
  <sheetData>
    <row r="1" spans="2:8" x14ac:dyDescent="0.3">
      <c r="B1" s="40" t="s">
        <v>0</v>
      </c>
      <c r="C1" s="40" t="s">
        <v>6</v>
      </c>
      <c r="D1" s="43" t="s">
        <v>88</v>
      </c>
      <c r="E1" s="43" t="s">
        <v>86</v>
      </c>
      <c r="F1" s="42"/>
    </row>
    <row r="2" spans="2:8" x14ac:dyDescent="0.3">
      <c r="B2" s="45">
        <v>44013</v>
      </c>
      <c r="C2" s="46">
        <v>21747</v>
      </c>
      <c r="D2" s="44" t="s">
        <v>83</v>
      </c>
      <c r="E2" s="44" t="s">
        <v>83</v>
      </c>
    </row>
    <row r="3" spans="2:8" x14ac:dyDescent="0.3">
      <c r="B3" s="45">
        <v>44044</v>
      </c>
      <c r="C3" s="46">
        <v>22944</v>
      </c>
      <c r="D3" s="44">
        <f>C2</f>
        <v>21747</v>
      </c>
      <c r="E3" s="47">
        <f>(C3-D3)^2</f>
        <v>1432809</v>
      </c>
      <c r="G3" s="39" t="s">
        <v>89</v>
      </c>
      <c r="H3" s="48">
        <v>1.000331E-4</v>
      </c>
    </row>
    <row r="4" spans="2:8" x14ac:dyDescent="0.3">
      <c r="B4" s="45">
        <v>44075</v>
      </c>
      <c r="C4" s="46">
        <v>18982</v>
      </c>
      <c r="D4" s="47">
        <f>(C3*$H$3)+(1-$H$3)*D3</f>
        <v>21747.119739620699</v>
      </c>
      <c r="E4" s="47">
        <f t="shared" ref="E4:E43" si="0">(C4-D4)^2</f>
        <v>7645887.1744400421</v>
      </c>
    </row>
    <row r="5" spans="2:8" x14ac:dyDescent="0.3">
      <c r="B5" s="45">
        <v>44105</v>
      </c>
      <c r="C5" s="46">
        <v>22580</v>
      </c>
      <c r="D5" s="47">
        <f t="shared" ref="D5:D43" si="1">(C4*$H$3)+(1-$H$3)*D4</f>
        <v>21746.843136121275</v>
      </c>
      <c r="E5" s="47">
        <f t="shared" si="0"/>
        <v>694150.35982823197</v>
      </c>
    </row>
    <row r="6" spans="2:8" x14ac:dyDescent="0.3">
      <c r="B6" s="45">
        <v>44136</v>
      </c>
      <c r="C6" s="46">
        <v>21790</v>
      </c>
      <c r="D6" s="47">
        <f t="shared" si="1"/>
        <v>21746.926479385154</v>
      </c>
      <c r="E6" s="47">
        <f t="shared" si="0"/>
        <v>1855.3281781575306</v>
      </c>
    </row>
    <row r="7" spans="2:8" x14ac:dyDescent="0.3">
      <c r="B7" s="45">
        <v>44166</v>
      </c>
      <c r="C7" s="46">
        <v>31158</v>
      </c>
      <c r="D7" s="47">
        <f t="shared" si="1"/>
        <v>21746.93078816295</v>
      </c>
      <c r="E7" s="47">
        <f t="shared" si="0"/>
        <v>88568223.709987223</v>
      </c>
    </row>
    <row r="8" spans="2:8" x14ac:dyDescent="0.3">
      <c r="B8" s="45">
        <v>44197</v>
      </c>
      <c r="C8" s="46">
        <v>24725</v>
      </c>
      <c r="D8" s="47">
        <f t="shared" si="1"/>
        <v>21747.872206590528</v>
      </c>
      <c r="E8" s="47">
        <f t="shared" si="0"/>
        <v>8863289.8982911538</v>
      </c>
    </row>
    <row r="9" spans="2:8" x14ac:dyDescent="0.3">
      <c r="B9" s="45">
        <v>44228</v>
      </c>
      <c r="C9" s="46">
        <v>23660</v>
      </c>
      <c r="D9" s="47">
        <f t="shared" si="1"/>
        <v>21748.170017912798</v>
      </c>
      <c r="E9" s="47">
        <f t="shared" si="0"/>
        <v>3655093.8804075499</v>
      </c>
    </row>
    <row r="10" spans="2:8" x14ac:dyDescent="0.3">
      <c r="B10" s="45">
        <v>44256</v>
      </c>
      <c r="C10" s="46">
        <v>23636</v>
      </c>
      <c r="D10" s="47">
        <f t="shared" si="1"/>
        <v>21748.361264192583</v>
      </c>
      <c r="E10" s="47">
        <f t="shared" si="0"/>
        <v>3563179.9969206238</v>
      </c>
    </row>
    <row r="11" spans="2:8" x14ac:dyDescent="0.3">
      <c r="B11" s="45">
        <v>44287</v>
      </c>
      <c r="C11" s="46">
        <v>28725</v>
      </c>
      <c r="D11" s="47">
        <f t="shared" si="1"/>
        <v>21748.550090547007</v>
      </c>
      <c r="E11" s="47">
        <f t="shared" si="0"/>
        <v>48670853.339106672</v>
      </c>
    </row>
    <row r="12" spans="2:8" x14ac:dyDescent="0.3">
      <c r="B12" s="45">
        <v>44317</v>
      </c>
      <c r="C12" s="46">
        <v>24440</v>
      </c>
      <c r="D12" s="47">
        <f t="shared" si="1"/>
        <v>21749.247966458443</v>
      </c>
      <c r="E12" s="47">
        <f t="shared" si="0"/>
        <v>7240146.5060080271</v>
      </c>
    </row>
    <row r="13" spans="2:8" x14ac:dyDescent="0.3">
      <c r="B13" s="45">
        <v>44348</v>
      </c>
      <c r="C13" s="46">
        <v>28350</v>
      </c>
      <c r="D13" s="47">
        <f t="shared" si="1"/>
        <v>21749.51713072569</v>
      </c>
      <c r="E13" s="47">
        <f t="shared" si="0"/>
        <v>43566374.107583635</v>
      </c>
    </row>
    <row r="14" spans="2:8" x14ac:dyDescent="0.3">
      <c r="B14" s="45">
        <v>44378</v>
      </c>
      <c r="C14" s="46">
        <v>27000</v>
      </c>
      <c r="D14" s="47">
        <f t="shared" si="1"/>
        <v>21750.177397488602</v>
      </c>
      <c r="E14" s="47">
        <f t="shared" si="0"/>
        <v>27560637.357839551</v>
      </c>
    </row>
    <row r="15" spans="2:8" x14ac:dyDescent="0.3">
      <c r="B15" s="45">
        <v>44409</v>
      </c>
      <c r="C15" s="46">
        <v>27801</v>
      </c>
      <c r="D15" s="47">
        <f t="shared" si="1"/>
        <v>21750.702553517982</v>
      </c>
      <c r="E15" s="47">
        <f t="shared" si="0"/>
        <v>36606099.19090683</v>
      </c>
    </row>
    <row r="16" spans="2:8" x14ac:dyDescent="0.3">
      <c r="B16" s="45">
        <v>44440</v>
      </c>
      <c r="C16" s="46">
        <v>16925</v>
      </c>
      <c r="D16" s="47">
        <f t="shared" si="1"/>
        <v>21751.307783527478</v>
      </c>
      <c r="E16" s="47">
        <f t="shared" si="0"/>
        <v>23293246.821337916</v>
      </c>
    </row>
    <row r="17" spans="2:5" x14ac:dyDescent="0.3">
      <c r="B17" s="45">
        <v>44470</v>
      </c>
      <c r="C17" s="46">
        <v>18435</v>
      </c>
      <c r="D17" s="47">
        <f t="shared" si="1"/>
        <v>21750.824992998339</v>
      </c>
      <c r="E17" s="47">
        <f t="shared" si="0"/>
        <v>10994695.384192437</v>
      </c>
    </row>
    <row r="18" spans="2:5" x14ac:dyDescent="0.3">
      <c r="B18" s="45">
        <v>44501</v>
      </c>
      <c r="C18" s="46">
        <v>20716</v>
      </c>
      <c r="D18" s="47">
        <f t="shared" si="1"/>
        <v>21750.493300745235</v>
      </c>
      <c r="E18" s="47">
        <f t="shared" si="0"/>
        <v>1070176.3892867705</v>
      </c>
    </row>
    <row r="19" spans="2:5" x14ac:dyDescent="0.3">
      <c r="B19" s="45">
        <v>44531</v>
      </c>
      <c r="C19" s="46">
        <v>23764</v>
      </c>
      <c r="D19" s="47">
        <f t="shared" si="1"/>
        <v>21750.389817173433</v>
      </c>
      <c r="E19" s="47">
        <f t="shared" si="0"/>
        <v>4054625.9683828419</v>
      </c>
    </row>
    <row r="20" spans="2:5" x14ac:dyDescent="0.3">
      <c r="B20" s="45">
        <v>44562</v>
      </c>
      <c r="C20" s="46">
        <v>21149</v>
      </c>
      <c r="D20" s="47">
        <f t="shared" si="1"/>
        <v>21750.591244842213</v>
      </c>
      <c r="E20" s="47">
        <f t="shared" si="0"/>
        <v>361912.02587080369</v>
      </c>
    </row>
    <row r="21" spans="2:5" x14ac:dyDescent="0.3">
      <c r="B21" s="45">
        <v>44593</v>
      </c>
      <c r="C21" s="46">
        <v>28628</v>
      </c>
      <c r="D21" s="47">
        <f t="shared" si="1"/>
        <v>21750.531065805058</v>
      </c>
      <c r="E21" s="47">
        <f t="shared" si="0"/>
        <v>47299578.940816507</v>
      </c>
    </row>
    <row r="22" spans="2:5" x14ac:dyDescent="0.3">
      <c r="B22" s="45">
        <v>44621</v>
      </c>
      <c r="C22" s="46">
        <v>19045</v>
      </c>
      <c r="D22" s="47">
        <f t="shared" si="1"/>
        <v>21751.219040342701</v>
      </c>
      <c r="E22" s="47">
        <f t="shared" si="0"/>
        <v>7323621.4943133704</v>
      </c>
    </row>
    <row r="23" spans="2:5" x14ac:dyDescent="0.3">
      <c r="B23" s="45">
        <v>44652</v>
      </c>
      <c r="C23" s="46">
        <v>29016</v>
      </c>
      <c r="D23" s="47">
        <f t="shared" si="1"/>
        <v>21750.948328862818</v>
      </c>
      <c r="E23" s="47">
        <f t="shared" si="0"/>
        <v>52780975.78429316</v>
      </c>
    </row>
    <row r="24" spans="2:5" x14ac:dyDescent="0.3">
      <c r="B24" s="45">
        <v>44682</v>
      </c>
      <c r="C24" s="46">
        <v>29588</v>
      </c>
      <c r="D24" s="47">
        <f t="shared" si="1"/>
        <v>21751.675074503142</v>
      </c>
      <c r="E24" s="47">
        <f t="shared" si="0"/>
        <v>61407988.337963335</v>
      </c>
    </row>
    <row r="25" spans="2:5" x14ac:dyDescent="0.3">
      <c r="B25" s="45">
        <v>44713</v>
      </c>
      <c r="C25" s="46">
        <v>24504</v>
      </c>
      <c r="D25" s="47">
        <f t="shared" si="1"/>
        <v>21752.45896637805</v>
      </c>
      <c r="E25" s="47">
        <f t="shared" si="0"/>
        <v>7570978.0597053496</v>
      </c>
    </row>
    <row r="26" spans="2:5" x14ac:dyDescent="0.3">
      <c r="B26" s="45">
        <v>44743</v>
      </c>
      <c r="C26" s="46">
        <v>24564</v>
      </c>
      <c r="D26" s="47">
        <f t="shared" si="1"/>
        <v>21752.734211557421</v>
      </c>
      <c r="E26" s="47">
        <f t="shared" si="0"/>
        <v>7903215.3332676748</v>
      </c>
    </row>
    <row r="27" spans="2:5" x14ac:dyDescent="0.3">
      <c r="B27" s="45">
        <v>44774</v>
      </c>
      <c r="C27" s="46">
        <v>23435</v>
      </c>
      <c r="D27" s="47">
        <f t="shared" si="1"/>
        <v>21753.015431189164</v>
      </c>
      <c r="E27" s="47">
        <f t="shared" si="0"/>
        <v>2829072.0897177747</v>
      </c>
    </row>
    <row r="28" spans="2:5" x14ac:dyDescent="0.3">
      <c r="B28" s="45">
        <v>44805</v>
      </c>
      <c r="C28" s="46">
        <v>24378</v>
      </c>
      <c r="D28" s="47">
        <f t="shared" si="1"/>
        <v>21753.183685319735</v>
      </c>
      <c r="E28" s="47">
        <f t="shared" si="0"/>
        <v>6889660.6858116901</v>
      </c>
    </row>
    <row r="29" spans="2:5" x14ac:dyDescent="0.3">
      <c r="B29" s="45">
        <v>44835</v>
      </c>
      <c r="C29" s="46">
        <v>13921</v>
      </c>
      <c r="D29" s="47">
        <f t="shared" si="1"/>
        <v>21753.446253832626</v>
      </c>
      <c r="E29" s="47">
        <f t="shared" si="0"/>
        <v>61347214.319176741</v>
      </c>
    </row>
    <row r="30" spans="2:5" x14ac:dyDescent="0.3">
      <c r="B30" s="45">
        <v>44866</v>
      </c>
      <c r="C30" s="46">
        <v>26305</v>
      </c>
      <c r="D30" s="47">
        <f t="shared" si="1"/>
        <v>21752.662749953273</v>
      </c>
      <c r="E30" s="47">
        <f t="shared" si="0"/>
        <v>20723774.438162994</v>
      </c>
    </row>
    <row r="31" spans="2:5" x14ac:dyDescent="0.3">
      <c r="B31" s="45">
        <v>44896</v>
      </c>
      <c r="C31" s="46">
        <v>18910</v>
      </c>
      <c r="D31" s="47">
        <f t="shared" si="1"/>
        <v>21753.118134360644</v>
      </c>
      <c r="E31" s="47">
        <f t="shared" si="0"/>
        <v>8083320.725930349</v>
      </c>
    </row>
    <row r="32" spans="2:5" x14ac:dyDescent="0.3">
      <c r="B32" s="45">
        <v>44927</v>
      </c>
      <c r="C32" s="46">
        <v>29958</v>
      </c>
      <c r="D32" s="47">
        <f t="shared" si="1"/>
        <v>21752.833728439997</v>
      </c>
      <c r="E32" s="47">
        <f t="shared" si="0"/>
        <v>67324753.543945879</v>
      </c>
    </row>
    <row r="33" spans="2:5" x14ac:dyDescent="0.3">
      <c r="B33" s="45">
        <v>44958</v>
      </c>
      <c r="C33" s="46">
        <v>22375</v>
      </c>
      <c r="D33" s="47">
        <f t="shared" si="1"/>
        <v>21753.654516658156</v>
      </c>
      <c r="E33" s="47">
        <f t="shared" si="0"/>
        <v>386070.20966930932</v>
      </c>
    </row>
    <row r="34" spans="2:5" x14ac:dyDescent="0.3">
      <c r="B34" s="45">
        <v>44986</v>
      </c>
      <c r="C34" s="46">
        <v>20966</v>
      </c>
      <c r="D34" s="47">
        <f t="shared" si="1"/>
        <v>21753.716671773025</v>
      </c>
      <c r="E34" s="47">
        <f t="shared" si="0"/>
        <v>620497.5549891718</v>
      </c>
    </row>
    <row r="35" spans="2:5" x14ac:dyDescent="0.3">
      <c r="B35" s="45">
        <v>45017</v>
      </c>
      <c r="C35" s="46">
        <v>25085</v>
      </c>
      <c r="D35" s="47">
        <f t="shared" si="1"/>
        <v>21753.637874032425</v>
      </c>
      <c r="E35" s="47">
        <f t="shared" si="0"/>
        <v>11097973.614331199</v>
      </c>
    </row>
    <row r="36" spans="2:5" x14ac:dyDescent="0.3">
      <c r="B36" s="45">
        <v>45047</v>
      </c>
      <c r="C36" s="46">
        <v>40339</v>
      </c>
      <c r="D36" s="47">
        <f t="shared" si="1"/>
        <v>21753.97112051311</v>
      </c>
      <c r="E36" s="47">
        <f t="shared" si="0"/>
        <v>345403298.45136172</v>
      </c>
    </row>
    <row r="37" spans="2:5" x14ac:dyDescent="0.3">
      <c r="B37" s="45">
        <v>45078</v>
      </c>
      <c r="C37" s="46">
        <v>33448</v>
      </c>
      <c r="D37" s="47">
        <f t="shared" si="1"/>
        <v>21755.830238565515</v>
      </c>
      <c r="E37" s="47">
        <f t="shared" si="0"/>
        <v>136706833.73020294</v>
      </c>
    </row>
    <row r="38" spans="2:5" x14ac:dyDescent="0.3">
      <c r="B38" s="45">
        <v>45108</v>
      </c>
      <c r="C38" s="46">
        <v>24276</v>
      </c>
      <c r="D38" s="47">
        <f>(C37*$H$3)+(1-$H$3)*D37</f>
        <v>21756.999842552479</v>
      </c>
      <c r="E38" s="47">
        <f t="shared" si="0"/>
        <v>6345361.7932206355</v>
      </c>
    </row>
    <row r="39" spans="2:5" x14ac:dyDescent="0.3">
      <c r="B39" s="45">
        <v>45139</v>
      </c>
      <c r="C39" s="46">
        <v>34338</v>
      </c>
      <c r="D39" s="47">
        <f t="shared" si="1"/>
        <v>21757.251825947129</v>
      </c>
      <c r="E39" s="47">
        <f t="shared" si="0"/>
        <v>158275224.61893466</v>
      </c>
    </row>
    <row r="40" spans="2:5" x14ac:dyDescent="0.3">
      <c r="B40" s="45">
        <v>45170</v>
      </c>
      <c r="C40" s="46">
        <v>30773</v>
      </c>
      <c r="D40" s="47">
        <f t="shared" si="1"/>
        <v>21758.510317187302</v>
      </c>
      <c r="E40" s="47">
        <f t="shared" si="0"/>
        <v>81261024.241536587</v>
      </c>
    </row>
    <row r="41" spans="2:5" x14ac:dyDescent="0.3">
      <c r="B41" s="45">
        <v>45200</v>
      </c>
      <c r="C41" s="46">
        <v>32637</v>
      </c>
      <c r="D41" s="47">
        <f t="shared" si="1"/>
        <v>21759.412064535194</v>
      </c>
      <c r="E41" s="47">
        <f t="shared" si="0"/>
        <v>118321919.29376949</v>
      </c>
    </row>
    <row r="42" spans="2:5" x14ac:dyDescent="0.3">
      <c r="B42" s="45">
        <v>45231</v>
      </c>
      <c r="C42" s="46">
        <v>31547</v>
      </c>
      <c r="D42" s="47">
        <f t="shared" si="1"/>
        <v>21760.500183376902</v>
      </c>
      <c r="E42" s="47">
        <f t="shared" si="0"/>
        <v>95775578.660763934</v>
      </c>
    </row>
    <row r="43" spans="2:5" x14ac:dyDescent="0.3">
      <c r="B43" s="45">
        <v>45261</v>
      </c>
      <c r="C43" s="46">
        <v>32219</v>
      </c>
      <c r="D43" s="47">
        <f t="shared" si="1"/>
        <v>21761.479157291709</v>
      </c>
      <c r="E43" s="47">
        <f t="shared" si="0"/>
        <v>109359742.17567831</v>
      </c>
    </row>
    <row r="45" spans="2:5" x14ac:dyDescent="0.3">
      <c r="D45" s="42" t="s">
        <v>90</v>
      </c>
      <c r="E45" s="41">
        <f>AVERAGE(E3:E43)</f>
        <v>42265388.64722272</v>
      </c>
    </row>
    <row r="46" spans="2:5" x14ac:dyDescent="0.3">
      <c r="D46" s="42" t="s">
        <v>16</v>
      </c>
      <c r="E46" s="39">
        <f>SQRT(E45)</f>
        <v>6501.1836343255773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7E95-0B06-4CE5-A709-CB48D395AFAF}">
  <dimension ref="A1:AM74"/>
  <sheetViews>
    <sheetView showGridLines="0" zoomScaleNormal="100" workbookViewId="0"/>
  </sheetViews>
  <sheetFormatPr defaultRowHeight="14.4" x14ac:dyDescent="0.3"/>
  <cols>
    <col min="1" max="1" width="10.109375" style="60" bestFit="1" customWidth="1"/>
    <col min="2" max="4" width="0" style="60" hidden="1" customWidth="1"/>
    <col min="5" max="5" width="10.6640625" style="60" hidden="1" customWidth="1"/>
    <col min="6" max="6" width="0" style="60" hidden="1" customWidth="1"/>
    <col min="7" max="7" width="9" style="60" bestFit="1" customWidth="1"/>
    <col min="8" max="8" width="9.5546875" style="60" customWidth="1"/>
    <col min="9" max="12" width="11.5546875" style="61" customWidth="1"/>
    <col min="13" max="13" width="11.44140625" style="60" bestFit="1" customWidth="1"/>
    <col min="14" max="15" width="9.21875" style="60" bestFit="1" customWidth="1"/>
    <col min="16" max="17" width="9" style="60" bestFit="1" customWidth="1"/>
    <col min="18" max="18" width="8.88671875" style="60"/>
    <col min="19" max="19" width="11.5546875" style="61" bestFit="1" customWidth="1"/>
    <col min="20" max="22" width="9" style="61" bestFit="1" customWidth="1"/>
    <col min="23" max="23" width="8.88671875" style="61"/>
    <col min="24" max="24" width="9.5546875" style="61" bestFit="1" customWidth="1"/>
    <col min="25" max="27" width="9" style="61" bestFit="1" customWidth="1"/>
    <col min="28" max="28" width="8.88671875" style="60"/>
    <col min="29" max="32" width="13.44140625" style="61" customWidth="1"/>
    <col min="33" max="35" width="8.88671875" style="60"/>
    <col min="36" max="37" width="9" style="60" bestFit="1" customWidth="1"/>
    <col min="38" max="38" width="11.6640625" style="60" bestFit="1" customWidth="1"/>
    <col min="39" max="39" width="9" style="60" bestFit="1" customWidth="1"/>
  </cols>
  <sheetData>
    <row r="1" spans="1:39" x14ac:dyDescent="0.3">
      <c r="H1" s="60" t="s">
        <v>91</v>
      </c>
    </row>
    <row r="2" spans="1:39" x14ac:dyDescent="0.3">
      <c r="H2" s="113" t="s">
        <v>92</v>
      </c>
      <c r="I2" s="63"/>
      <c r="J2" s="63"/>
      <c r="K2" s="63"/>
      <c r="L2" s="64">
        <v>6.4137246950887045E-2</v>
      </c>
    </row>
    <row r="3" spans="1:39" x14ac:dyDescent="0.3">
      <c r="H3" s="113"/>
      <c r="I3" s="63"/>
      <c r="J3" s="63"/>
      <c r="K3" s="64">
        <v>0.17251217548751199</v>
      </c>
      <c r="L3" s="64">
        <v>0.16482137666360502</v>
      </c>
    </row>
    <row r="4" spans="1:39" x14ac:dyDescent="0.3">
      <c r="H4" s="113"/>
      <c r="I4" s="63"/>
      <c r="J4" s="64">
        <v>0.30862683516343981</v>
      </c>
      <c r="K4" s="64">
        <v>0.14815438458398911</v>
      </c>
      <c r="L4" s="64">
        <v>8.7147489786010418E-2</v>
      </c>
    </row>
    <row r="5" spans="1:39" x14ac:dyDescent="0.3">
      <c r="H5" s="113"/>
      <c r="I5" s="64">
        <v>0.59714119677475874</v>
      </c>
      <c r="J5" s="64">
        <v>0.40412824819909732</v>
      </c>
      <c r="K5" s="64">
        <v>0.38696719177860051</v>
      </c>
      <c r="L5" s="64">
        <v>0.38590877461676154</v>
      </c>
    </row>
    <row r="6" spans="1:39" x14ac:dyDescent="0.3">
      <c r="H6" s="113"/>
      <c r="I6" s="64">
        <v>0.40285880322524142</v>
      </c>
      <c r="J6" s="64">
        <v>0.28724491663746282</v>
      </c>
      <c r="K6" s="64">
        <v>0.29236624814989831</v>
      </c>
      <c r="L6" s="64">
        <v>0.29798511198273619</v>
      </c>
    </row>
    <row r="7" spans="1:39" x14ac:dyDescent="0.3">
      <c r="I7" s="59">
        <f>SUM(I2:I6)</f>
        <v>1.0000000000000002</v>
      </c>
      <c r="J7" s="59">
        <f t="shared" ref="J7:L7" si="0">SUM(J2:J6)</f>
        <v>1</v>
      </c>
      <c r="K7" s="59">
        <f t="shared" si="0"/>
        <v>0.99999999999999989</v>
      </c>
      <c r="L7" s="59">
        <f t="shared" si="0"/>
        <v>1.0000000000000002</v>
      </c>
    </row>
    <row r="8" spans="1:39" x14ac:dyDescent="0.3">
      <c r="I8" s="61" t="s">
        <v>93</v>
      </c>
      <c r="J8" s="61" t="s">
        <v>94</v>
      </c>
      <c r="K8" s="61" t="s">
        <v>95</v>
      </c>
      <c r="L8" s="61" t="s">
        <v>96</v>
      </c>
    </row>
    <row r="9" spans="1:39" x14ac:dyDescent="0.3">
      <c r="A9" s="40" t="s">
        <v>0</v>
      </c>
      <c r="B9" s="65" t="s">
        <v>1</v>
      </c>
      <c r="C9" s="65" t="s">
        <v>2</v>
      </c>
      <c r="D9" s="65" t="s">
        <v>3</v>
      </c>
      <c r="E9" s="65" t="s">
        <v>4</v>
      </c>
      <c r="F9" s="65" t="s">
        <v>5</v>
      </c>
      <c r="G9" s="40" t="s">
        <v>6</v>
      </c>
      <c r="I9" s="61" t="s">
        <v>97</v>
      </c>
      <c r="J9" s="61" t="s">
        <v>98</v>
      </c>
      <c r="K9" s="61" t="s">
        <v>99</v>
      </c>
      <c r="L9" s="61" t="s">
        <v>100</v>
      </c>
      <c r="N9" s="61" t="s">
        <v>101</v>
      </c>
      <c r="O9" s="61" t="s">
        <v>102</v>
      </c>
      <c r="P9" s="61" t="s">
        <v>103</v>
      </c>
      <c r="Q9" s="61" t="s">
        <v>104</v>
      </c>
      <c r="S9" s="61" t="s">
        <v>105</v>
      </c>
      <c r="T9" s="61" t="s">
        <v>106</v>
      </c>
      <c r="U9" s="61" t="s">
        <v>107</v>
      </c>
      <c r="V9" s="61" t="s">
        <v>108</v>
      </c>
      <c r="X9" s="61" t="s">
        <v>109</v>
      </c>
      <c r="Y9" s="61" t="s">
        <v>110</v>
      </c>
      <c r="Z9" s="61" t="s">
        <v>111</v>
      </c>
      <c r="AA9" s="61" t="s">
        <v>112</v>
      </c>
      <c r="AC9" s="61" t="s">
        <v>113</v>
      </c>
      <c r="AD9" s="61" t="s">
        <v>114</v>
      </c>
      <c r="AE9" s="61" t="s">
        <v>115</v>
      </c>
      <c r="AF9" s="61" t="s">
        <v>116</v>
      </c>
    </row>
    <row r="10" spans="1:39" x14ac:dyDescent="0.3">
      <c r="A10" s="66">
        <v>44013</v>
      </c>
      <c r="B10" s="67" t="s">
        <v>7</v>
      </c>
      <c r="C10" s="67" t="s">
        <v>7</v>
      </c>
      <c r="D10" s="67">
        <v>17015</v>
      </c>
      <c r="E10" s="67">
        <v>4732</v>
      </c>
      <c r="F10" s="67" t="s">
        <v>7</v>
      </c>
      <c r="G10" s="67">
        <f t="shared" ref="G10:G51" si="1">SUM(B10:F10)</f>
        <v>21747</v>
      </c>
    </row>
    <row r="11" spans="1:39" x14ac:dyDescent="0.3">
      <c r="A11" s="66">
        <v>44044</v>
      </c>
      <c r="B11" s="67" t="s">
        <v>7</v>
      </c>
      <c r="C11" s="67" t="s">
        <v>7</v>
      </c>
      <c r="D11" s="67">
        <v>17905</v>
      </c>
      <c r="E11" s="67">
        <v>5039</v>
      </c>
      <c r="F11" s="67" t="s">
        <v>7</v>
      </c>
      <c r="G11" s="67">
        <f t="shared" si="1"/>
        <v>22944</v>
      </c>
    </row>
    <row r="12" spans="1:39" x14ac:dyDescent="0.3">
      <c r="A12" s="66">
        <v>44075</v>
      </c>
      <c r="B12" s="67" t="s">
        <v>7</v>
      </c>
      <c r="C12" s="67" t="s">
        <v>7</v>
      </c>
      <c r="D12" s="67">
        <v>14552</v>
      </c>
      <c r="E12" s="67">
        <v>4430</v>
      </c>
      <c r="F12" s="67" t="s">
        <v>7</v>
      </c>
      <c r="G12" s="67">
        <f t="shared" si="1"/>
        <v>18982</v>
      </c>
      <c r="I12" s="59">
        <f>SUMPRODUCT($I$5:$I$6,G10:G11)</f>
        <v>22229.221987460616</v>
      </c>
    </row>
    <row r="13" spans="1:39" x14ac:dyDescent="0.3">
      <c r="A13" s="66">
        <v>44105</v>
      </c>
      <c r="B13" s="67" t="s">
        <v>7</v>
      </c>
      <c r="C13" s="67" t="s">
        <v>7</v>
      </c>
      <c r="D13" s="67">
        <v>16695</v>
      </c>
      <c r="E13" s="67">
        <v>5885</v>
      </c>
      <c r="F13" s="67" t="s">
        <v>7</v>
      </c>
      <c r="G13" s="67">
        <f t="shared" si="1"/>
        <v>22580</v>
      </c>
      <c r="I13" s="59">
        <f t="shared" ref="I13:I52" si="2">SUMPRODUCT($I$5:$I$6,G11:G12)</f>
        <v>21347.873421621596</v>
      </c>
      <c r="J13" s="59">
        <f>SUMPRODUCT($J$4:$J$6,G10:G12)</f>
        <v>21436.509318591732</v>
      </c>
    </row>
    <row r="14" spans="1:39" x14ac:dyDescent="0.3">
      <c r="A14" s="66">
        <v>44136</v>
      </c>
      <c r="B14" s="67" t="s">
        <v>7</v>
      </c>
      <c r="C14" s="67" t="s">
        <v>7</v>
      </c>
      <c r="D14" s="67">
        <v>17405</v>
      </c>
      <c r="E14" s="67">
        <v>4385</v>
      </c>
      <c r="F14" s="67" t="s">
        <v>7</v>
      </c>
      <c r="G14" s="67">
        <f t="shared" si="1"/>
        <v>21790</v>
      </c>
      <c r="I14" s="59">
        <f t="shared" si="2"/>
        <v>20431.485974004419</v>
      </c>
      <c r="J14" s="59">
        <f t="shared" ref="J14:J52" si="3">SUMPRODUCT($J$4:$J$6,G11:G13)</f>
        <v>21238.28673097914</v>
      </c>
      <c r="K14" s="59">
        <f>SUMPRODUCT($K$3:$K$6,G10:G13)</f>
        <v>21097.91759778807</v>
      </c>
    </row>
    <row r="15" spans="1:39" ht="14.4" customHeight="1" x14ac:dyDescent="0.3">
      <c r="A15" s="66">
        <v>44166</v>
      </c>
      <c r="B15" s="68" t="s">
        <v>7</v>
      </c>
      <c r="C15" s="68" t="s">
        <v>7</v>
      </c>
      <c r="D15" s="68">
        <v>18564</v>
      </c>
      <c r="E15" s="68">
        <v>12594</v>
      </c>
      <c r="F15" s="68" t="s">
        <v>7</v>
      </c>
      <c r="G15" s="67">
        <f t="shared" si="1"/>
        <v>31158</v>
      </c>
      <c r="I15" s="59">
        <f t="shared" si="2"/>
        <v>22261.741545452063</v>
      </c>
      <c r="J15" s="59">
        <f t="shared" si="3"/>
        <v>21242.637162938347</v>
      </c>
      <c r="K15" s="59">
        <f t="shared" ref="K15:K51" si="4">SUMPRODUCT($K$3:$K$6,G11:G14)</f>
        <v>21878.765620105842</v>
      </c>
      <c r="L15" s="59">
        <f>SUMPRODUCT($L$2:$L$6,G10:G14)</f>
        <v>22037.603747679041</v>
      </c>
      <c r="N15" s="59">
        <f>I15-G15</f>
        <v>-8896.2584545479367</v>
      </c>
      <c r="O15" s="59">
        <f>J15-G15</f>
        <v>-9915.3628370616534</v>
      </c>
      <c r="P15" s="59">
        <f>K15-G15</f>
        <v>-9279.2343798941583</v>
      </c>
      <c r="Q15" s="59">
        <f>L15-G15</f>
        <v>-9120.3962523209593</v>
      </c>
      <c r="S15" s="61">
        <f t="shared" ref="S15:S51" si="5">ABS(I15-G15)</f>
        <v>8896.2584545479367</v>
      </c>
      <c r="T15" s="61">
        <f>ABS(J15-G15)</f>
        <v>9915.3628370616534</v>
      </c>
      <c r="U15" s="61">
        <f>ABS(K15-G15)</f>
        <v>9279.2343798941583</v>
      </c>
      <c r="V15" s="61">
        <f>ABS(L15-G15)</f>
        <v>9120.3962523209593</v>
      </c>
      <c r="X15" s="59">
        <f>S15/G15</f>
        <v>0.28552084391000504</v>
      </c>
      <c r="Y15" s="59">
        <f>T15/G15</f>
        <v>0.31822847541760235</v>
      </c>
      <c r="Z15" s="59">
        <f>U15/G15</f>
        <v>0.29781225944842926</v>
      </c>
      <c r="AA15" s="59">
        <f>V15/G15</f>
        <v>0.29271443136019509</v>
      </c>
      <c r="AC15" s="59">
        <f>N15^2</f>
        <v>79143414.490115643</v>
      </c>
      <c r="AD15" s="59">
        <f>O15^2</f>
        <v>98314420.190583318</v>
      </c>
      <c r="AE15" s="59">
        <f>P15^2</f>
        <v>86104190.677009732</v>
      </c>
      <c r="AF15" s="59">
        <f>Q15^2</f>
        <v>83181627.799350202</v>
      </c>
    </row>
    <row r="16" spans="1:39" ht="15.6" customHeight="1" x14ac:dyDescent="0.3">
      <c r="A16" s="66">
        <v>44197</v>
      </c>
      <c r="B16" s="67" t="s">
        <v>7</v>
      </c>
      <c r="C16" s="67" t="s">
        <v>7</v>
      </c>
      <c r="D16" s="67">
        <v>18270</v>
      </c>
      <c r="E16" s="67">
        <v>6455</v>
      </c>
      <c r="F16" s="67" t="s">
        <v>7</v>
      </c>
      <c r="G16" s="67">
        <f t="shared" si="1"/>
        <v>24725</v>
      </c>
      <c r="I16" s="59">
        <f t="shared" si="2"/>
        <v>25563.981268614065</v>
      </c>
      <c r="J16" s="59">
        <f t="shared" si="3"/>
        <v>24724.725578838868</v>
      </c>
      <c r="K16" s="59">
        <f t="shared" si="4"/>
        <v>24161.514787720662</v>
      </c>
      <c r="L16" s="59">
        <f t="shared" ref="L16:L51" si="6">SUMPRODUCT($L$2:$L$6,G11:G15)</f>
        <v>24261.567003295146</v>
      </c>
      <c r="N16" s="59">
        <f t="shared" ref="N16:N51" si="7">I16-G16</f>
        <v>838.9812686140649</v>
      </c>
      <c r="O16" s="59">
        <f t="shared" ref="O16:O51" si="8">J16-G16</f>
        <v>-0.27442116113161319</v>
      </c>
      <c r="P16" s="59">
        <f t="shared" ref="P16:P51" si="9">K16-G16</f>
        <v>-563.48521227933816</v>
      </c>
      <c r="Q16" s="59">
        <f t="shared" ref="Q16:Q51" si="10">L16-G16</f>
        <v>-463.4329967048543</v>
      </c>
      <c r="S16" s="61">
        <f t="shared" si="5"/>
        <v>838.9812686140649</v>
      </c>
      <c r="T16" s="61">
        <f t="shared" ref="T16:T51" si="11">ABS(J16-G16)</f>
        <v>0.27442116113161319</v>
      </c>
      <c r="U16" s="61">
        <f t="shared" ref="U16:U51" si="12">ABS(K16-G16)</f>
        <v>563.48521227933816</v>
      </c>
      <c r="V16" s="61">
        <f t="shared" ref="V16:V51" si="13">ABS(L16-G16)</f>
        <v>463.4329967048543</v>
      </c>
      <c r="X16" s="59">
        <f t="shared" ref="X16:X50" si="14">S16/G16</f>
        <v>3.393250833626147E-2</v>
      </c>
      <c r="Y16" s="59">
        <f t="shared" ref="Y16:Y50" si="15">T16/G16</f>
        <v>1.1098934727264436E-5</v>
      </c>
      <c r="Z16" s="59">
        <f t="shared" ref="Z16:Z50" si="16">U16/G16</f>
        <v>2.2790099586626415E-2</v>
      </c>
      <c r="AA16" s="59">
        <f t="shared" ref="AA16:AA50" si="17">V16/G16</f>
        <v>1.8743498350044664E-2</v>
      </c>
      <c r="AC16" s="59">
        <f t="shared" ref="AC16:AC50" si="18">N16^2</f>
        <v>703889.56908526574</v>
      </c>
      <c r="AD16" s="59">
        <f t="shared" ref="AD16:AD51" si="19">O16^2</f>
        <v>7.5306973676822805E-2</v>
      </c>
      <c r="AE16" s="59">
        <f t="shared" ref="AE16:AE51" si="20">P16^2</f>
        <v>317515.58445749077</v>
      </c>
      <c r="AF16" s="59">
        <f t="shared" ref="AF16:AF51" si="21">Q16^2</f>
        <v>214770.14243484149</v>
      </c>
      <c r="AJ16" s="69" t="s">
        <v>117</v>
      </c>
      <c r="AK16" s="69" t="s">
        <v>118</v>
      </c>
      <c r="AL16" s="69" t="s">
        <v>119</v>
      </c>
      <c r="AM16" s="69" t="s">
        <v>120</v>
      </c>
    </row>
    <row r="17" spans="1:39" x14ac:dyDescent="0.3">
      <c r="A17" s="66">
        <v>44228</v>
      </c>
      <c r="B17" s="67" t="s">
        <v>7</v>
      </c>
      <c r="C17" s="67" t="s">
        <v>7</v>
      </c>
      <c r="D17" s="67">
        <v>16955</v>
      </c>
      <c r="E17" s="67">
        <v>6705</v>
      </c>
      <c r="F17" s="67" t="s">
        <v>7</v>
      </c>
      <c r="G17" s="67">
        <f t="shared" si="1"/>
        <v>23660</v>
      </c>
      <c r="I17" s="59">
        <f t="shared" si="2"/>
        <v>28566.409318852027</v>
      </c>
      <c r="J17" s="59">
        <f t="shared" si="3"/>
        <v>26418.937259460094</v>
      </c>
      <c r="K17" s="59">
        <f t="shared" si="4"/>
        <v>26409.488209537012</v>
      </c>
      <c r="L17" s="59">
        <f t="shared" si="6"/>
        <v>26229.891202405313</v>
      </c>
      <c r="N17" s="59">
        <f t="shared" si="7"/>
        <v>4906.4093188520274</v>
      </c>
      <c r="O17" s="59">
        <f t="shared" si="8"/>
        <v>2758.9372594600936</v>
      </c>
      <c r="P17" s="59">
        <f t="shared" si="9"/>
        <v>2749.4882095370122</v>
      </c>
      <c r="Q17" s="59">
        <f t="shared" si="10"/>
        <v>2569.8912024053134</v>
      </c>
      <c r="S17" s="61">
        <f t="shared" si="5"/>
        <v>4906.4093188520274</v>
      </c>
      <c r="T17" s="61">
        <f t="shared" si="11"/>
        <v>2758.9372594600936</v>
      </c>
      <c r="U17" s="61">
        <f t="shared" si="12"/>
        <v>2749.4882095370122</v>
      </c>
      <c r="V17" s="61">
        <f t="shared" si="13"/>
        <v>2569.8912024053134</v>
      </c>
      <c r="X17" s="59">
        <f t="shared" si="14"/>
        <v>0.20737148431327251</v>
      </c>
      <c r="Y17" s="59">
        <f t="shared" si="15"/>
        <v>0.11660766100845704</v>
      </c>
      <c r="Z17" s="59">
        <f t="shared" si="16"/>
        <v>0.1162082928798399</v>
      </c>
      <c r="AA17" s="59">
        <f t="shared" si="17"/>
        <v>0.1086175487069025</v>
      </c>
      <c r="AC17" s="59">
        <f t="shared" si="18"/>
        <v>24072852.404118016</v>
      </c>
      <c r="AD17" s="59">
        <f t="shared" si="19"/>
        <v>7611734.8016371718</v>
      </c>
      <c r="AE17" s="59">
        <f t="shared" si="20"/>
        <v>7559685.4143830445</v>
      </c>
      <c r="AF17" s="59">
        <f t="shared" si="21"/>
        <v>6604340.7922002273</v>
      </c>
      <c r="AI17" s="69" t="s">
        <v>14</v>
      </c>
      <c r="AJ17" s="70">
        <f>S52</f>
        <v>4109.3240944521167</v>
      </c>
      <c r="AK17" s="70">
        <f>T52</f>
        <v>3983.1532272539916</v>
      </c>
      <c r="AL17" s="70">
        <f>U52</f>
        <v>3818.6103114452312</v>
      </c>
      <c r="AM17" s="71">
        <f>V52</f>
        <v>3758.7474321293339</v>
      </c>
    </row>
    <row r="18" spans="1:39" x14ac:dyDescent="0.3">
      <c r="A18" s="66">
        <v>44256</v>
      </c>
      <c r="B18" s="67" t="s">
        <v>7</v>
      </c>
      <c r="C18" s="67" t="s">
        <v>7</v>
      </c>
      <c r="D18" s="67">
        <v>19160</v>
      </c>
      <c r="E18" s="67">
        <v>4476</v>
      </c>
      <c r="F18" s="67" t="s">
        <v>7</v>
      </c>
      <c r="G18" s="67">
        <f t="shared" si="1"/>
        <v>23636</v>
      </c>
      <c r="I18" s="59">
        <f t="shared" si="2"/>
        <v>24295.955374565121</v>
      </c>
      <c r="J18" s="59">
        <f t="shared" si="3"/>
        <v>26404.480594387511</v>
      </c>
      <c r="K18" s="59">
        <f t="shared" si="4"/>
        <v>24860.383866693312</v>
      </c>
      <c r="L18" s="59">
        <f t="shared" si="6"/>
        <v>24346.940522314464</v>
      </c>
      <c r="N18" s="59">
        <f t="shared" si="7"/>
        <v>659.95537456512102</v>
      </c>
      <c r="O18" s="59">
        <f t="shared" si="8"/>
        <v>2768.4805943875108</v>
      </c>
      <c r="P18" s="59">
        <f t="shared" si="9"/>
        <v>1224.3838666933116</v>
      </c>
      <c r="Q18" s="59">
        <f t="shared" si="10"/>
        <v>710.94052231446403</v>
      </c>
      <c r="S18" s="61">
        <f t="shared" si="5"/>
        <v>659.95537456512102</v>
      </c>
      <c r="T18" s="61">
        <f t="shared" si="11"/>
        <v>2768.4805943875108</v>
      </c>
      <c r="U18" s="61">
        <f t="shared" si="12"/>
        <v>1224.3838666933116</v>
      </c>
      <c r="V18" s="61">
        <f t="shared" si="13"/>
        <v>710.94052231446403</v>
      </c>
      <c r="X18" s="59">
        <f t="shared" si="14"/>
        <v>2.792161848727031E-2</v>
      </c>
      <c r="Y18" s="59">
        <f t="shared" si="15"/>
        <v>0.11712982714450461</v>
      </c>
      <c r="Z18" s="59">
        <f t="shared" si="16"/>
        <v>5.1801652847068523E-2</v>
      </c>
      <c r="AA18" s="59">
        <f t="shared" si="17"/>
        <v>3.0078715616621426E-2</v>
      </c>
      <c r="AC18" s="59">
        <f t="shared" si="18"/>
        <v>435541.09641738917</v>
      </c>
      <c r="AD18" s="59">
        <f t="shared" si="19"/>
        <v>7664484.8015002254</v>
      </c>
      <c r="AE18" s="59">
        <f t="shared" si="20"/>
        <v>1499115.853018865</v>
      </c>
      <c r="AF18" s="59">
        <f t="shared" si="21"/>
        <v>505436.42626876291</v>
      </c>
      <c r="AI18" s="69" t="s">
        <v>15</v>
      </c>
      <c r="AJ18" s="72">
        <f>X52</f>
        <v>0.16869052386387343</v>
      </c>
      <c r="AK18" s="72">
        <f>Y52</f>
        <v>0.16253088296637558</v>
      </c>
      <c r="AL18" s="72">
        <f>Z52</f>
        <v>0.15610694071766526</v>
      </c>
      <c r="AM18" s="73">
        <f>AA52</f>
        <v>0.15360639445520724</v>
      </c>
    </row>
    <row r="19" spans="1:39" x14ac:dyDescent="0.3">
      <c r="A19" s="66">
        <v>44287</v>
      </c>
      <c r="B19" s="67" t="s">
        <v>7</v>
      </c>
      <c r="C19" s="67" t="s">
        <v>7</v>
      </c>
      <c r="D19" s="67">
        <v>24365</v>
      </c>
      <c r="E19" s="67">
        <v>4360</v>
      </c>
      <c r="F19" s="67" t="s">
        <v>7</v>
      </c>
      <c r="G19" s="67">
        <f t="shared" si="1"/>
        <v>28725</v>
      </c>
      <c r="I19" s="59">
        <f t="shared" si="2"/>
        <v>23650.331388722596</v>
      </c>
      <c r="J19" s="59">
        <f t="shared" si="3"/>
        <v>23981.793701449762</v>
      </c>
      <c r="K19" s="59">
        <f t="shared" si="4"/>
        <v>25104.263921431713</v>
      </c>
      <c r="L19" s="59">
        <f t="shared" si="6"/>
        <v>24861.554464360073</v>
      </c>
      <c r="N19" s="59">
        <f t="shared" si="7"/>
        <v>-5074.6686112774041</v>
      </c>
      <c r="O19" s="59">
        <f t="shared" si="8"/>
        <v>-4743.206298550238</v>
      </c>
      <c r="P19" s="59">
        <f t="shared" si="9"/>
        <v>-3620.7360785682868</v>
      </c>
      <c r="Q19" s="59">
        <f t="shared" si="10"/>
        <v>-3863.4455356399267</v>
      </c>
      <c r="S19" s="61">
        <f t="shared" si="5"/>
        <v>5074.6686112774041</v>
      </c>
      <c r="T19" s="61">
        <f t="shared" si="11"/>
        <v>4743.206298550238</v>
      </c>
      <c r="U19" s="61">
        <f t="shared" si="12"/>
        <v>3620.7360785682868</v>
      </c>
      <c r="V19" s="61">
        <f t="shared" si="13"/>
        <v>3863.4455356399267</v>
      </c>
      <c r="X19" s="59">
        <f t="shared" si="14"/>
        <v>0.17666383329077126</v>
      </c>
      <c r="Y19" s="59">
        <f t="shared" si="15"/>
        <v>0.16512467531941646</v>
      </c>
      <c r="Z19" s="59">
        <f t="shared" si="16"/>
        <v>0.12604825338792991</v>
      </c>
      <c r="AA19" s="59">
        <f t="shared" si="17"/>
        <v>0.13449766877771721</v>
      </c>
      <c r="AC19" s="59">
        <f t="shared" si="18"/>
        <v>25752261.514284138</v>
      </c>
      <c r="AD19" s="59">
        <f t="shared" si="19"/>
        <v>22498005.990606651</v>
      </c>
      <c r="AE19" s="59">
        <f t="shared" si="20"/>
        <v>13109729.750646055</v>
      </c>
      <c r="AF19" s="59">
        <f t="shared" si="21"/>
        <v>14926211.406856081</v>
      </c>
      <c r="AI19" s="69" t="s">
        <v>16</v>
      </c>
      <c r="AJ19" s="70">
        <f>AC54</f>
        <v>5697.1053691389116</v>
      </c>
      <c r="AK19" s="70">
        <f>AD54</f>
        <v>5560.9341350077011</v>
      </c>
      <c r="AL19" s="71">
        <f>AE54</f>
        <v>5260.0636965288149</v>
      </c>
      <c r="AM19" s="70">
        <f>AF54</f>
        <v>5264.6312319191966</v>
      </c>
    </row>
    <row r="20" spans="1:39" x14ac:dyDescent="0.3">
      <c r="A20" s="66">
        <v>44317</v>
      </c>
      <c r="B20" s="67" t="s">
        <v>7</v>
      </c>
      <c r="C20" s="67" t="s">
        <v>7</v>
      </c>
      <c r="D20" s="67">
        <v>18300</v>
      </c>
      <c r="E20" s="67">
        <v>6140</v>
      </c>
      <c r="F20" s="67" t="s">
        <v>7</v>
      </c>
      <c r="G20" s="67">
        <f t="shared" si="1"/>
        <v>24440</v>
      </c>
      <c r="I20" s="59">
        <f t="shared" si="2"/>
        <v>25686.148449613254</v>
      </c>
      <c r="J20" s="59">
        <f t="shared" si="3"/>
        <v>25105.196424811969</v>
      </c>
      <c r="K20" s="59">
        <f t="shared" si="4"/>
        <v>25315.273301170746</v>
      </c>
      <c r="L20" s="59">
        <f t="shared" si="6"/>
        <v>25816.468625386253</v>
      </c>
      <c r="N20" s="59">
        <f t="shared" si="7"/>
        <v>1246.1484496132543</v>
      </c>
      <c r="O20" s="59">
        <f t="shared" si="8"/>
        <v>665.19642481196934</v>
      </c>
      <c r="P20" s="59">
        <f t="shared" si="9"/>
        <v>875.27330117074598</v>
      </c>
      <c r="Q20" s="59">
        <f t="shared" si="10"/>
        <v>1376.4686253862528</v>
      </c>
      <c r="S20" s="61">
        <f t="shared" si="5"/>
        <v>1246.1484496132543</v>
      </c>
      <c r="T20" s="61">
        <f t="shared" si="11"/>
        <v>665.19642481196934</v>
      </c>
      <c r="U20" s="61">
        <f t="shared" si="12"/>
        <v>875.27330117074598</v>
      </c>
      <c r="V20" s="61">
        <f t="shared" si="13"/>
        <v>1376.4686253862528</v>
      </c>
      <c r="X20" s="59">
        <f t="shared" si="14"/>
        <v>5.0988070769773089E-2</v>
      </c>
      <c r="Y20" s="59">
        <f t="shared" si="15"/>
        <v>2.721752965679089E-2</v>
      </c>
      <c r="Z20" s="59">
        <f t="shared" si="16"/>
        <v>3.5813146529081262E-2</v>
      </c>
      <c r="AA20" s="59">
        <f t="shared" si="17"/>
        <v>5.6320320187653553E-2</v>
      </c>
      <c r="AC20" s="59">
        <f t="shared" si="18"/>
        <v>1552885.9584735176</v>
      </c>
      <c r="AD20" s="59">
        <f t="shared" si="19"/>
        <v>442486.28358262597</v>
      </c>
      <c r="AE20" s="59">
        <f t="shared" si="20"/>
        <v>766103.35174233536</v>
      </c>
      <c r="AF20" s="59">
        <f t="shared" si="21"/>
        <v>1894665.8766727203</v>
      </c>
    </row>
    <row r="21" spans="1:39" x14ac:dyDescent="0.3">
      <c r="A21" s="66">
        <v>44348</v>
      </c>
      <c r="B21" s="67" t="s">
        <v>7</v>
      </c>
      <c r="C21" s="67" t="s">
        <v>7</v>
      </c>
      <c r="D21" s="67">
        <v>20800</v>
      </c>
      <c r="E21" s="67">
        <v>7550</v>
      </c>
      <c r="F21" s="67" t="s">
        <v>7</v>
      </c>
      <c r="G21" s="67">
        <f t="shared" si="1"/>
        <v>28350</v>
      </c>
      <c r="I21" s="59">
        <f t="shared" si="2"/>
        <v>26998.750028179849</v>
      </c>
      <c r="J21" s="59">
        <f t="shared" si="3"/>
        <v>25923.553568061725</v>
      </c>
      <c r="K21" s="59">
        <f t="shared" si="4"/>
        <v>25844.478794685514</v>
      </c>
      <c r="L21" s="59">
        <f t="shared" si="6"/>
        <v>25913.270959028268</v>
      </c>
      <c r="N21" s="59">
        <f t="shared" si="7"/>
        <v>-1351.2499718201507</v>
      </c>
      <c r="O21" s="59">
        <f t="shared" si="8"/>
        <v>-2426.4464319382751</v>
      </c>
      <c r="P21" s="59">
        <f t="shared" si="9"/>
        <v>-2505.521205314486</v>
      </c>
      <c r="Q21" s="59">
        <f t="shared" si="10"/>
        <v>-2436.7290409717316</v>
      </c>
      <c r="S21" s="61">
        <f t="shared" si="5"/>
        <v>1351.2499718201507</v>
      </c>
      <c r="T21" s="61">
        <f t="shared" si="11"/>
        <v>2426.4464319382751</v>
      </c>
      <c r="U21" s="61">
        <f t="shared" si="12"/>
        <v>2505.521205314486</v>
      </c>
      <c r="V21" s="61">
        <f t="shared" si="13"/>
        <v>2436.7290409717316</v>
      </c>
      <c r="X21" s="59">
        <f t="shared" si="14"/>
        <v>4.7663138335807785E-2</v>
      </c>
      <c r="Y21" s="59">
        <f t="shared" si="15"/>
        <v>8.5588939398175481E-2</v>
      </c>
      <c r="Z21" s="59">
        <f t="shared" si="16"/>
        <v>8.8378173026966003E-2</v>
      </c>
      <c r="AA21" s="59">
        <f t="shared" si="17"/>
        <v>8.5951641656851208E-2</v>
      </c>
      <c r="AC21" s="59">
        <f t="shared" si="18"/>
        <v>1825876.4863439579</v>
      </c>
      <c r="AD21" s="59">
        <f t="shared" si="19"/>
        <v>5887642.2870659856</v>
      </c>
      <c r="AE21" s="59">
        <f t="shared" si="20"/>
        <v>6277636.5102805551</v>
      </c>
      <c r="AF21" s="59">
        <f t="shared" si="21"/>
        <v>5937648.4191150144</v>
      </c>
    </row>
    <row r="22" spans="1:39" x14ac:dyDescent="0.3">
      <c r="A22" s="66">
        <v>44378</v>
      </c>
      <c r="B22" s="67" t="s">
        <v>7</v>
      </c>
      <c r="C22" s="67" t="s">
        <v>7</v>
      </c>
      <c r="D22" s="67">
        <v>19600</v>
      </c>
      <c r="E22" s="67">
        <v>7400</v>
      </c>
      <c r="F22" s="67" t="s">
        <v>7</v>
      </c>
      <c r="G22" s="67">
        <f t="shared" si="1"/>
        <v>27000</v>
      </c>
      <c r="I22" s="59">
        <f t="shared" si="2"/>
        <v>26015.177920610698</v>
      </c>
      <c r="J22" s="59">
        <f t="shared" si="3"/>
        <v>26885.593612727818</v>
      </c>
      <c r="K22" s="59">
        <f t="shared" si="4"/>
        <v>26079.293779116531</v>
      </c>
      <c r="L22" s="59">
        <f t="shared" si="6"/>
        <v>25796.005342126329</v>
      </c>
      <c r="N22" s="59">
        <f t="shared" si="7"/>
        <v>-984.82207938930151</v>
      </c>
      <c r="O22" s="59">
        <f t="shared" si="8"/>
        <v>-114.40638727218175</v>
      </c>
      <c r="P22" s="59">
        <f t="shared" si="9"/>
        <v>-920.70622088346863</v>
      </c>
      <c r="Q22" s="59">
        <f t="shared" si="10"/>
        <v>-1203.9946578736708</v>
      </c>
      <c r="S22" s="61">
        <f t="shared" si="5"/>
        <v>984.82207938930151</v>
      </c>
      <c r="T22" s="61">
        <f t="shared" si="11"/>
        <v>114.40638727218175</v>
      </c>
      <c r="U22" s="61">
        <f t="shared" si="12"/>
        <v>920.70622088346863</v>
      </c>
      <c r="V22" s="61">
        <f t="shared" si="13"/>
        <v>1203.9946578736708</v>
      </c>
      <c r="X22" s="59">
        <f t="shared" si="14"/>
        <v>3.6474891829233386E-2</v>
      </c>
      <c r="Y22" s="59">
        <f t="shared" si="15"/>
        <v>4.2372736026733979E-3</v>
      </c>
      <c r="Z22" s="59">
        <f t="shared" si="16"/>
        <v>3.410023040309143E-2</v>
      </c>
      <c r="AA22" s="59">
        <f t="shared" si="17"/>
        <v>4.4592394736061879E-2</v>
      </c>
      <c r="AC22" s="59">
        <f t="shared" si="18"/>
        <v>969874.52805266774</v>
      </c>
      <c r="AD22" s="59">
        <f t="shared" si="19"/>
        <v>13088.82144867243</v>
      </c>
      <c r="AE22" s="59">
        <f t="shared" si="20"/>
        <v>847699.9451735185</v>
      </c>
      <c r="AF22" s="59">
        <f t="shared" si="21"/>
        <v>1449603.1361883376</v>
      </c>
    </row>
    <row r="23" spans="1:39" x14ac:dyDescent="0.3">
      <c r="A23" s="66">
        <v>44409</v>
      </c>
      <c r="B23" s="67" t="s">
        <v>7</v>
      </c>
      <c r="C23" s="67">
        <v>355</v>
      </c>
      <c r="D23" s="67">
        <v>19514</v>
      </c>
      <c r="E23" s="67">
        <v>7932</v>
      </c>
      <c r="F23" s="67" t="s">
        <v>7</v>
      </c>
      <c r="G23" s="67">
        <f t="shared" si="1"/>
        <v>27801</v>
      </c>
      <c r="I23" s="59">
        <f t="shared" si="2"/>
        <v>27806.140615645927</v>
      </c>
      <c r="J23" s="59">
        <f t="shared" si="3"/>
        <v>26755.488437050375</v>
      </c>
      <c r="K23" s="59">
        <f t="shared" si="4"/>
        <v>27440.713987082054</v>
      </c>
      <c r="L23" s="59">
        <f t="shared" si="6"/>
        <v>27366.438447882385</v>
      </c>
      <c r="N23" s="59">
        <f t="shared" si="7"/>
        <v>5.1406156459270278</v>
      </c>
      <c r="O23" s="59">
        <f t="shared" si="8"/>
        <v>-1045.5115629496249</v>
      </c>
      <c r="P23" s="59">
        <f t="shared" si="9"/>
        <v>-360.28601291794621</v>
      </c>
      <c r="Q23" s="59">
        <f t="shared" si="10"/>
        <v>-434.56155211761507</v>
      </c>
      <c r="S23" s="61">
        <f t="shared" si="5"/>
        <v>5.1406156459270278</v>
      </c>
      <c r="T23" s="61">
        <f t="shared" si="11"/>
        <v>1045.5115629496249</v>
      </c>
      <c r="U23" s="61">
        <f t="shared" si="12"/>
        <v>360.28601291794621</v>
      </c>
      <c r="V23" s="61">
        <f t="shared" si="13"/>
        <v>434.56155211761507</v>
      </c>
      <c r="X23" s="59">
        <f t="shared" si="14"/>
        <v>1.8490758051606157E-4</v>
      </c>
      <c r="Y23" s="59">
        <f t="shared" si="15"/>
        <v>3.760697683355365E-2</v>
      </c>
      <c r="Z23" s="59">
        <f t="shared" si="16"/>
        <v>1.2959462354517687E-2</v>
      </c>
      <c r="AA23" s="59">
        <f t="shared" si="17"/>
        <v>1.5631148236308588E-2</v>
      </c>
      <c r="AC23" s="59">
        <f t="shared" si="18"/>
        <v>26.425929219149754</v>
      </c>
      <c r="AD23" s="59">
        <f t="shared" si="19"/>
        <v>1093094.4282613676</v>
      </c>
      <c r="AE23" s="59">
        <f t="shared" si="20"/>
        <v>129806.0111043105</v>
      </c>
      <c r="AF23" s="59">
        <f t="shared" si="21"/>
        <v>188843.74257887068</v>
      </c>
    </row>
    <row r="24" spans="1:39" x14ac:dyDescent="0.3">
      <c r="A24" s="66">
        <v>44440</v>
      </c>
      <c r="B24" s="67" t="s">
        <v>7</v>
      </c>
      <c r="C24" s="67">
        <v>340</v>
      </c>
      <c r="D24" s="67">
        <v>8150</v>
      </c>
      <c r="E24" s="67">
        <v>8435</v>
      </c>
      <c r="F24" s="67" t="s">
        <v>7</v>
      </c>
      <c r="G24" s="67">
        <f t="shared" si="1"/>
        <v>16925</v>
      </c>
      <c r="I24" s="59">
        <f t="shared" si="2"/>
        <v>27322.689901383423</v>
      </c>
      <c r="J24" s="59">
        <f t="shared" si="3"/>
        <v>27646.72940569725</v>
      </c>
      <c r="K24" s="59">
        <f t="shared" si="4"/>
        <v>26992.562614708419</v>
      </c>
      <c r="L24" s="59">
        <f t="shared" si="6"/>
        <v>27045.029212640744</v>
      </c>
      <c r="N24" s="59">
        <f t="shared" si="7"/>
        <v>10397.689901383423</v>
      </c>
      <c r="O24" s="59">
        <f t="shared" si="8"/>
        <v>10721.72940569725</v>
      </c>
      <c r="P24" s="59">
        <f t="shared" si="9"/>
        <v>10067.562614708419</v>
      </c>
      <c r="Q24" s="59">
        <f t="shared" si="10"/>
        <v>10120.029212640744</v>
      </c>
      <c r="S24" s="61">
        <f t="shared" si="5"/>
        <v>10397.689901383423</v>
      </c>
      <c r="T24" s="61">
        <f t="shared" si="11"/>
        <v>10721.72940569725</v>
      </c>
      <c r="U24" s="61">
        <f t="shared" si="12"/>
        <v>10067.562614708419</v>
      </c>
      <c r="V24" s="61">
        <f t="shared" si="13"/>
        <v>10120.029212640744</v>
      </c>
      <c r="X24" s="59">
        <f t="shared" si="14"/>
        <v>0.61433913745249169</v>
      </c>
      <c r="Y24" s="59">
        <f t="shared" si="15"/>
        <v>0.63348475070589361</v>
      </c>
      <c r="Z24" s="59">
        <f t="shared" si="16"/>
        <v>0.59483383247907939</v>
      </c>
      <c r="AA24" s="59">
        <f t="shared" si="17"/>
        <v>0.59793377918113699</v>
      </c>
      <c r="AC24" s="59">
        <f t="shared" si="18"/>
        <v>108111955.28533082</v>
      </c>
      <c r="AD24" s="59">
        <f t="shared" si="19"/>
        <v>114955481.4489931</v>
      </c>
      <c r="AE24" s="59">
        <f t="shared" si="20"/>
        <v>101355817.00107461</v>
      </c>
      <c r="AF24" s="59">
        <f t="shared" si="21"/>
        <v>102414991.26470204</v>
      </c>
    </row>
    <row r="25" spans="1:39" s="6" customFormat="1" ht="15.6" x14ac:dyDescent="0.3">
      <c r="A25" s="66">
        <v>44470</v>
      </c>
      <c r="B25" s="67" t="s">
        <v>7</v>
      </c>
      <c r="C25" s="67">
        <v>340</v>
      </c>
      <c r="D25" s="67">
        <v>10400</v>
      </c>
      <c r="E25" s="67">
        <v>7695</v>
      </c>
      <c r="F25" s="67" t="s">
        <v>7</v>
      </c>
      <c r="G25" s="67">
        <f t="shared" si="1"/>
        <v>18435</v>
      </c>
      <c r="H25" s="60"/>
      <c r="I25" s="59">
        <f t="shared" si="2"/>
        <v>23419.507656122278</v>
      </c>
      <c r="J25" s="59">
        <f t="shared" si="3"/>
        <v>24429.714191685038</v>
      </c>
      <c r="K25" s="59">
        <f t="shared" si="4"/>
        <v>24597.262207412572</v>
      </c>
      <c r="L25" s="59">
        <f t="shared" si="6"/>
        <v>24365.230431543561</v>
      </c>
      <c r="M25" s="60"/>
      <c r="N25" s="59">
        <f t="shared" si="7"/>
        <v>4984.5076561222777</v>
      </c>
      <c r="O25" s="59">
        <f t="shared" si="8"/>
        <v>5994.7141916850378</v>
      </c>
      <c r="P25" s="59">
        <f t="shared" si="9"/>
        <v>6162.262207412572</v>
      </c>
      <c r="Q25" s="59">
        <f t="shared" si="10"/>
        <v>5930.2304315435613</v>
      </c>
      <c r="R25" s="60"/>
      <c r="S25" s="61">
        <f t="shared" si="5"/>
        <v>4984.5076561222777</v>
      </c>
      <c r="T25" s="61">
        <f t="shared" si="11"/>
        <v>5994.7141916850378</v>
      </c>
      <c r="U25" s="61">
        <f t="shared" si="12"/>
        <v>6162.262207412572</v>
      </c>
      <c r="V25" s="61">
        <f t="shared" si="13"/>
        <v>5930.2304315435613</v>
      </c>
      <c r="W25" s="74"/>
      <c r="X25" s="59">
        <f t="shared" si="14"/>
        <v>0.27038284003917967</v>
      </c>
      <c r="Y25" s="59">
        <f t="shared" si="15"/>
        <v>0.32518113326200365</v>
      </c>
      <c r="Z25" s="59">
        <f t="shared" si="16"/>
        <v>0.33426971561771479</v>
      </c>
      <c r="AA25" s="59">
        <f t="shared" si="17"/>
        <v>0.32168323469181237</v>
      </c>
      <c r="AB25" s="74"/>
      <c r="AC25" s="59">
        <f t="shared" si="18"/>
        <v>24845316.573941603</v>
      </c>
      <c r="AD25" s="59">
        <f t="shared" si="19"/>
        <v>35936598.239989996</v>
      </c>
      <c r="AE25" s="59">
        <f t="shared" si="20"/>
        <v>37973475.512905262</v>
      </c>
      <c r="AF25" s="59">
        <f t="shared" si="21"/>
        <v>35167632.971205331</v>
      </c>
      <c r="AG25" s="74"/>
      <c r="AH25" s="74"/>
      <c r="AI25" s="74"/>
      <c r="AJ25" s="74"/>
      <c r="AK25" s="74"/>
      <c r="AL25" s="74"/>
      <c r="AM25" s="74"/>
    </row>
    <row r="26" spans="1:39" s="6" customFormat="1" ht="15.6" x14ac:dyDescent="0.3">
      <c r="A26" s="66">
        <v>44501</v>
      </c>
      <c r="B26" s="67" t="s">
        <v>7</v>
      </c>
      <c r="C26" s="67">
        <v>480</v>
      </c>
      <c r="D26" s="67">
        <v>19200</v>
      </c>
      <c r="E26" s="67">
        <v>1030</v>
      </c>
      <c r="F26" s="67">
        <v>6</v>
      </c>
      <c r="G26" s="67">
        <f t="shared" si="1"/>
        <v>20716</v>
      </c>
      <c r="H26" s="60"/>
      <c r="I26" s="59">
        <f t="shared" si="2"/>
        <v>17533.316792870115</v>
      </c>
      <c r="J26" s="59">
        <f t="shared" si="3"/>
        <v>20715.365283360137</v>
      </c>
      <c r="K26" s="59">
        <f t="shared" si="4"/>
        <v>20715.860289478493</v>
      </c>
      <c r="L26" s="59">
        <f t="shared" si="6"/>
        <v>20716.117034306291</v>
      </c>
      <c r="M26" s="60"/>
      <c r="N26" s="59">
        <f t="shared" si="7"/>
        <v>-3182.683207129885</v>
      </c>
      <c r="O26" s="59">
        <f t="shared" si="8"/>
        <v>-0.63471663986274507</v>
      </c>
      <c r="P26" s="59">
        <f t="shared" si="9"/>
        <v>-0.13971052150736796</v>
      </c>
      <c r="Q26" s="59">
        <f t="shared" si="10"/>
        <v>0.11703430629131617</v>
      </c>
      <c r="R26" s="60"/>
      <c r="S26" s="61">
        <f t="shared" si="5"/>
        <v>3182.683207129885</v>
      </c>
      <c r="T26" s="61">
        <f t="shared" si="11"/>
        <v>0.63471663986274507</v>
      </c>
      <c r="U26" s="61">
        <f t="shared" si="12"/>
        <v>0.13971052150736796</v>
      </c>
      <c r="V26" s="61">
        <f t="shared" si="13"/>
        <v>0.11703430629131617</v>
      </c>
      <c r="W26" s="74"/>
      <c r="X26" s="59">
        <f t="shared" si="14"/>
        <v>0.15363406097363802</v>
      </c>
      <c r="Y26" s="59">
        <f t="shared" si="15"/>
        <v>3.0638957321043883E-5</v>
      </c>
      <c r="Z26" s="59">
        <f t="shared" si="16"/>
        <v>6.7440877344742208E-6</v>
      </c>
      <c r="AA26" s="59">
        <f t="shared" si="17"/>
        <v>5.649464485968149E-6</v>
      </c>
      <c r="AB26" s="74"/>
      <c r="AC26" s="59">
        <f t="shared" si="18"/>
        <v>10129472.39694657</v>
      </c>
      <c r="AD26" s="59">
        <f t="shared" si="19"/>
        <v>0.40286521291865363</v>
      </c>
      <c r="AE26" s="59">
        <f t="shared" si="20"/>
        <v>1.9519029819860725E-2</v>
      </c>
      <c r="AF26" s="59">
        <f t="shared" si="21"/>
        <v>1.3697028849089608E-2</v>
      </c>
      <c r="AG26" s="74"/>
      <c r="AH26" s="74"/>
      <c r="AI26" s="74"/>
      <c r="AJ26" s="74"/>
      <c r="AK26" s="74"/>
      <c r="AL26" s="74"/>
      <c r="AM26" s="74"/>
    </row>
    <row r="27" spans="1:39" s="6" customFormat="1" ht="15.6" x14ac:dyDescent="0.3">
      <c r="A27" s="66">
        <v>44531</v>
      </c>
      <c r="B27" s="68" t="s">
        <v>7</v>
      </c>
      <c r="C27" s="68">
        <v>700</v>
      </c>
      <c r="D27" s="68">
        <v>15700</v>
      </c>
      <c r="E27" s="68">
        <v>7354</v>
      </c>
      <c r="F27" s="68">
        <v>10</v>
      </c>
      <c r="G27" s="67">
        <f t="shared" si="1"/>
        <v>23764</v>
      </c>
      <c r="H27" s="60"/>
      <c r="I27" s="59">
        <f t="shared" si="2"/>
        <v>19353.920930156779</v>
      </c>
      <c r="J27" s="59">
        <f t="shared" si="3"/>
        <v>18624.179133753256</v>
      </c>
      <c r="K27" s="59">
        <f t="shared" si="4"/>
        <v>20493.92332692413</v>
      </c>
      <c r="L27" s="59">
        <f t="shared" si="6"/>
        <v>21076.163864821421</v>
      </c>
      <c r="M27" s="60"/>
      <c r="N27" s="59">
        <f t="shared" si="7"/>
        <v>-4410.0790698432211</v>
      </c>
      <c r="O27" s="59">
        <f t="shared" si="8"/>
        <v>-5139.8208662467441</v>
      </c>
      <c r="P27" s="59">
        <f t="shared" si="9"/>
        <v>-3270.0766730758696</v>
      </c>
      <c r="Q27" s="59">
        <f t="shared" si="10"/>
        <v>-2687.8361351785788</v>
      </c>
      <c r="R27" s="60"/>
      <c r="S27" s="61">
        <f t="shared" si="5"/>
        <v>4410.0790698432211</v>
      </c>
      <c r="T27" s="61">
        <f t="shared" si="11"/>
        <v>5139.8208662467441</v>
      </c>
      <c r="U27" s="61">
        <f t="shared" si="12"/>
        <v>3270.0766730758696</v>
      </c>
      <c r="V27" s="61">
        <f t="shared" si="13"/>
        <v>2687.8361351785788</v>
      </c>
      <c r="W27" s="74"/>
      <c r="X27" s="59">
        <f t="shared" si="14"/>
        <v>0.18557814634923503</v>
      </c>
      <c r="Y27" s="59">
        <f t="shared" si="15"/>
        <v>0.21628601524350885</v>
      </c>
      <c r="Z27" s="59">
        <f t="shared" si="16"/>
        <v>0.13760632355983293</v>
      </c>
      <c r="AA27" s="59">
        <f t="shared" si="17"/>
        <v>0.11310537515479628</v>
      </c>
      <c r="AB27" s="74"/>
      <c r="AC27" s="59">
        <f t="shared" si="18"/>
        <v>19448797.402269252</v>
      </c>
      <c r="AD27" s="59">
        <f t="shared" si="19"/>
        <v>26417758.53710543</v>
      </c>
      <c r="AE27" s="59">
        <f t="shared" si="20"/>
        <v>10693401.447794948</v>
      </c>
      <c r="AF27" s="59">
        <f t="shared" si="21"/>
        <v>7224463.08957172</v>
      </c>
      <c r="AG27" s="74"/>
      <c r="AH27" s="74"/>
      <c r="AI27" s="74"/>
      <c r="AJ27" s="74"/>
      <c r="AK27" s="74"/>
      <c r="AL27" s="74"/>
      <c r="AM27" s="74"/>
    </row>
    <row r="28" spans="1:39" s="6" customFormat="1" ht="15.6" x14ac:dyDescent="0.3">
      <c r="A28" s="66">
        <v>44562</v>
      </c>
      <c r="B28" s="67" t="s">
        <v>7</v>
      </c>
      <c r="C28" s="67">
        <v>648</v>
      </c>
      <c r="D28" s="67">
        <v>12400</v>
      </c>
      <c r="E28" s="67">
        <v>8100</v>
      </c>
      <c r="F28" s="67">
        <v>1</v>
      </c>
      <c r="G28" s="67">
        <f t="shared" si="1"/>
        <v>21149</v>
      </c>
      <c r="H28" s="60"/>
      <c r="I28" s="59">
        <f t="shared" si="2"/>
        <v>21943.913632230542</v>
      </c>
      <c r="J28" s="59">
        <f t="shared" si="3"/>
        <v>20887.544694903179</v>
      </c>
      <c r="K28" s="59">
        <f t="shared" si="4"/>
        <v>20615.198515851651</v>
      </c>
      <c r="L28" s="59">
        <f t="shared" si="6"/>
        <v>21255.0497528368</v>
      </c>
      <c r="M28" s="75"/>
      <c r="N28" s="59">
        <f t="shared" si="7"/>
        <v>794.91363223054213</v>
      </c>
      <c r="O28" s="59">
        <f t="shared" si="8"/>
        <v>-261.45530509682067</v>
      </c>
      <c r="P28" s="59">
        <f t="shared" si="9"/>
        <v>-533.80148414834912</v>
      </c>
      <c r="Q28" s="59">
        <f t="shared" si="10"/>
        <v>106.0497528367996</v>
      </c>
      <c r="R28" s="75"/>
      <c r="S28" s="61">
        <f t="shared" si="5"/>
        <v>794.91363223054213</v>
      </c>
      <c r="T28" s="61">
        <f t="shared" si="11"/>
        <v>261.45530509682067</v>
      </c>
      <c r="U28" s="61">
        <f t="shared" si="12"/>
        <v>533.80148414834912</v>
      </c>
      <c r="V28" s="61">
        <f t="shared" si="13"/>
        <v>106.0497528367996</v>
      </c>
      <c r="W28" s="74"/>
      <c r="X28" s="59">
        <f t="shared" si="14"/>
        <v>3.7586346031989321E-2</v>
      </c>
      <c r="Y28" s="59">
        <f t="shared" si="15"/>
        <v>1.2362537476798935E-2</v>
      </c>
      <c r="Z28" s="59">
        <f t="shared" si="16"/>
        <v>2.5240034240311557E-2</v>
      </c>
      <c r="AA28" s="59">
        <f t="shared" si="17"/>
        <v>5.014409798893546E-3</v>
      </c>
      <c r="AB28" s="74"/>
      <c r="AC28" s="59">
        <f t="shared" si="18"/>
        <v>631887.6827059536</v>
      </c>
      <c r="AD28" s="59">
        <f t="shared" si="19"/>
        <v>68358.87656327158</v>
      </c>
      <c r="AE28" s="59">
        <f t="shared" si="20"/>
        <v>284944.02447898022</v>
      </c>
      <c r="AF28" s="59">
        <f t="shared" si="21"/>
        <v>11246.550076746284</v>
      </c>
      <c r="AG28" s="74"/>
      <c r="AH28" s="74"/>
      <c r="AI28" s="74"/>
      <c r="AJ28" s="74"/>
      <c r="AK28" s="74"/>
      <c r="AL28" s="74"/>
      <c r="AM28" s="74"/>
    </row>
    <row r="29" spans="1:39" s="6" customFormat="1" ht="15.6" x14ac:dyDescent="0.3">
      <c r="A29" s="66">
        <v>44593</v>
      </c>
      <c r="B29" s="67" t="s">
        <v>7</v>
      </c>
      <c r="C29" s="67">
        <v>374</v>
      </c>
      <c r="D29" s="67">
        <v>19100</v>
      </c>
      <c r="E29" s="67">
        <v>9150</v>
      </c>
      <c r="F29" s="67">
        <v>4</v>
      </c>
      <c r="G29" s="67">
        <f t="shared" si="1"/>
        <v>28628</v>
      </c>
      <c r="H29" s="60"/>
      <c r="I29" s="59">
        <f t="shared" si="2"/>
        <v>22710.524229565999</v>
      </c>
      <c r="J29" s="59">
        <f t="shared" si="3"/>
        <v>22072.159949414869</v>
      </c>
      <c r="K29" s="59">
        <f t="shared" si="4"/>
        <v>21628.570313703065</v>
      </c>
      <c r="L29" s="59">
        <f t="shared" si="6"/>
        <v>21402.175635159925</v>
      </c>
      <c r="M29" s="75"/>
      <c r="N29" s="59">
        <f t="shared" si="7"/>
        <v>-5917.4757704340009</v>
      </c>
      <c r="O29" s="59">
        <f t="shared" si="8"/>
        <v>-6555.8400505851314</v>
      </c>
      <c r="P29" s="59">
        <f t="shared" si="9"/>
        <v>-6999.429686296935</v>
      </c>
      <c r="Q29" s="59">
        <f t="shared" si="10"/>
        <v>-7225.8243648400748</v>
      </c>
      <c r="R29" s="75"/>
      <c r="S29" s="61">
        <f t="shared" si="5"/>
        <v>5917.4757704340009</v>
      </c>
      <c r="T29" s="61">
        <f t="shared" si="11"/>
        <v>6555.8400505851314</v>
      </c>
      <c r="U29" s="61">
        <f t="shared" si="12"/>
        <v>6999.429686296935</v>
      </c>
      <c r="V29" s="61">
        <f t="shared" si="13"/>
        <v>7225.8243648400748</v>
      </c>
      <c r="W29" s="74"/>
      <c r="X29" s="59">
        <f t="shared" si="14"/>
        <v>0.2067023812503144</v>
      </c>
      <c r="Y29" s="59">
        <f t="shared" si="15"/>
        <v>0.22900097983041537</v>
      </c>
      <c r="Z29" s="59">
        <f t="shared" si="16"/>
        <v>0.24449593706500403</v>
      </c>
      <c r="AA29" s="59">
        <f t="shared" si="17"/>
        <v>0.25240409266592406</v>
      </c>
      <c r="AB29" s="74"/>
      <c r="AC29" s="59">
        <f t="shared" si="18"/>
        <v>35016519.493673474</v>
      </c>
      <c r="AD29" s="59">
        <f t="shared" si="19"/>
        <v>42979038.768856056</v>
      </c>
      <c r="AE29" s="59">
        <f t="shared" si="20"/>
        <v>48992015.933414809</v>
      </c>
      <c r="AF29" s="59">
        <f t="shared" si="21"/>
        <v>52212537.751516469</v>
      </c>
      <c r="AG29" s="74"/>
      <c r="AH29" s="74"/>
      <c r="AI29" s="114" t="s">
        <v>84</v>
      </c>
      <c r="AJ29" s="61" t="s">
        <v>57</v>
      </c>
      <c r="AK29" s="61" t="s">
        <v>85</v>
      </c>
      <c r="AL29" s="61" t="s">
        <v>86</v>
      </c>
      <c r="AM29" s="61"/>
    </row>
    <row r="30" spans="1:39" s="6" customFormat="1" ht="15.6" x14ac:dyDescent="0.3">
      <c r="A30" s="66">
        <v>44621</v>
      </c>
      <c r="B30" s="67" t="s">
        <v>7</v>
      </c>
      <c r="C30" s="67">
        <v>420</v>
      </c>
      <c r="D30" s="67">
        <v>14350</v>
      </c>
      <c r="E30" s="67">
        <v>4254</v>
      </c>
      <c r="F30" s="67">
        <v>21</v>
      </c>
      <c r="G30" s="67">
        <f t="shared" si="1"/>
        <v>19045</v>
      </c>
      <c r="H30" s="60"/>
      <c r="I30" s="59">
        <f t="shared" si="2"/>
        <v>24161.980989321586</v>
      </c>
      <c r="J30" s="59">
        <f t="shared" si="3"/>
        <v>24104.36390548398</v>
      </c>
      <c r="K30" s="59">
        <f t="shared" si="4"/>
        <v>23648.333113614128</v>
      </c>
      <c r="L30" s="59">
        <f t="shared" si="6"/>
        <v>23360.08519398926</v>
      </c>
      <c r="M30" s="75"/>
      <c r="N30" s="59">
        <f t="shared" si="7"/>
        <v>5116.9809893215861</v>
      </c>
      <c r="O30" s="59">
        <f t="shared" si="8"/>
        <v>5059.3639054839805</v>
      </c>
      <c r="P30" s="59">
        <f t="shared" si="9"/>
        <v>4603.3331136141278</v>
      </c>
      <c r="Q30" s="59">
        <f t="shared" si="10"/>
        <v>4315.08519398926</v>
      </c>
      <c r="R30" s="75"/>
      <c r="S30" s="61">
        <f t="shared" si="5"/>
        <v>5116.9809893215861</v>
      </c>
      <c r="T30" s="61">
        <f t="shared" si="11"/>
        <v>5059.3639054839805</v>
      </c>
      <c r="U30" s="61">
        <f t="shared" si="12"/>
        <v>4603.3331136141278</v>
      </c>
      <c r="V30" s="61">
        <f t="shared" si="13"/>
        <v>4315.08519398926</v>
      </c>
      <c r="W30" s="74"/>
      <c r="X30" s="59">
        <f t="shared" si="14"/>
        <v>0.2686784452256018</v>
      </c>
      <c r="Y30" s="59">
        <f t="shared" si="15"/>
        <v>0.26565313234360621</v>
      </c>
      <c r="Z30" s="59">
        <f t="shared" si="16"/>
        <v>0.24170822334545172</v>
      </c>
      <c r="AA30" s="59">
        <f t="shared" si="17"/>
        <v>0.22657312648932842</v>
      </c>
      <c r="AB30" s="74"/>
      <c r="AC30" s="59">
        <f t="shared" si="18"/>
        <v>26183494.445078518</v>
      </c>
      <c r="AD30" s="59">
        <f t="shared" si="19"/>
        <v>25597163.128114115</v>
      </c>
      <c r="AE30" s="59">
        <f t="shared" si="20"/>
        <v>21190675.754896339</v>
      </c>
      <c r="AF30" s="59">
        <f t="shared" si="21"/>
        <v>18619960.231385328</v>
      </c>
      <c r="AG30" s="74"/>
      <c r="AH30" s="74"/>
      <c r="AI30" s="114"/>
      <c r="AJ30" s="59">
        <f t="shared" ref="AJ30:AJ35" si="22">H46-G46</f>
        <v>8334.9907498014145</v>
      </c>
      <c r="AK30" s="61">
        <f>ABS(AJ30)</f>
        <v>8334.9907498014145</v>
      </c>
      <c r="AL30" s="59">
        <f>AJ30^2</f>
        <v>69472070.799275145</v>
      </c>
      <c r="AM30" s="59">
        <f t="shared" ref="AM30:AM35" si="23">ABS(AJ30/H46)*100</f>
        <v>25.558839391753747</v>
      </c>
    </row>
    <row r="31" spans="1:39" s="6" customFormat="1" ht="15.6" x14ac:dyDescent="0.3">
      <c r="A31" s="66">
        <v>44652</v>
      </c>
      <c r="B31" s="67" t="s">
        <v>7</v>
      </c>
      <c r="C31" s="67">
        <v>334</v>
      </c>
      <c r="D31" s="67">
        <v>19950</v>
      </c>
      <c r="E31" s="67">
        <v>8700</v>
      </c>
      <c r="F31" s="67">
        <v>32</v>
      </c>
      <c r="G31" s="67">
        <f t="shared" si="1"/>
        <v>29016</v>
      </c>
      <c r="H31" s="60"/>
      <c r="I31" s="59">
        <f t="shared" si="2"/>
        <v>24767.404088692518</v>
      </c>
      <c r="J31" s="59">
        <f t="shared" si="3"/>
        <v>23567.111863675826</v>
      </c>
      <c r="K31" s="59">
        <f t="shared" si="4"/>
        <v>23879.108380104608</v>
      </c>
      <c r="L31" s="59">
        <f t="shared" si="6"/>
        <v>23811.487521792682</v>
      </c>
      <c r="M31" s="75"/>
      <c r="N31" s="59">
        <f t="shared" si="7"/>
        <v>-4248.5959113074823</v>
      </c>
      <c r="O31" s="59">
        <f t="shared" si="8"/>
        <v>-5448.8881363241744</v>
      </c>
      <c r="P31" s="59">
        <f t="shared" si="9"/>
        <v>-5136.8916198953921</v>
      </c>
      <c r="Q31" s="59">
        <f t="shared" si="10"/>
        <v>-5204.5124782073181</v>
      </c>
      <c r="R31" s="75"/>
      <c r="S31" s="61">
        <f t="shared" si="5"/>
        <v>4248.5959113074823</v>
      </c>
      <c r="T31" s="61">
        <f t="shared" si="11"/>
        <v>5448.8881363241744</v>
      </c>
      <c r="U31" s="61">
        <f t="shared" si="12"/>
        <v>5136.8916198953921</v>
      </c>
      <c r="V31" s="61">
        <f t="shared" si="13"/>
        <v>5204.5124782073181</v>
      </c>
      <c r="W31" s="74"/>
      <c r="X31" s="59">
        <f t="shared" si="14"/>
        <v>0.14642252244649442</v>
      </c>
      <c r="Y31" s="59">
        <f t="shared" si="15"/>
        <v>0.18778908658409754</v>
      </c>
      <c r="Z31" s="59">
        <f t="shared" si="16"/>
        <v>0.17703651846896168</v>
      </c>
      <c r="AA31" s="59">
        <f t="shared" si="17"/>
        <v>0.17936698642842977</v>
      </c>
      <c r="AB31" s="74"/>
      <c r="AC31" s="59">
        <f t="shared" si="18"/>
        <v>18050567.217578657</v>
      </c>
      <c r="AD31" s="59">
        <f t="shared" si="19"/>
        <v>29690381.922174335</v>
      </c>
      <c r="AE31" s="59">
        <f t="shared" si="20"/>
        <v>26387655.514551505</v>
      </c>
      <c r="AF31" s="59">
        <f t="shared" si="21"/>
        <v>27086950.13581568</v>
      </c>
      <c r="AG31" s="74"/>
      <c r="AH31" s="74"/>
      <c r="AI31" s="114"/>
      <c r="AJ31" s="59">
        <f t="shared" si="22"/>
        <v>-2717.845232514308</v>
      </c>
      <c r="AK31" s="61">
        <f>ABS(AJ31)</f>
        <v>2717.845232514308</v>
      </c>
      <c r="AL31" s="59">
        <f>AJ31^2</f>
        <v>7386682.7079007532</v>
      </c>
      <c r="AM31" s="59">
        <f t="shared" si="23"/>
        <v>8.5952938956168818</v>
      </c>
    </row>
    <row r="32" spans="1:39" s="6" customFormat="1" ht="15.6" x14ac:dyDescent="0.3">
      <c r="A32" s="66">
        <v>44682</v>
      </c>
      <c r="B32" s="67" t="s">
        <v>7</v>
      </c>
      <c r="C32" s="67">
        <v>944</v>
      </c>
      <c r="D32" s="67">
        <v>19100</v>
      </c>
      <c r="E32" s="67">
        <v>9500</v>
      </c>
      <c r="F32" s="67">
        <v>44</v>
      </c>
      <c r="G32" s="67">
        <f t="shared" si="1"/>
        <v>29588</v>
      </c>
      <c r="H32" s="60"/>
      <c r="I32" s="59">
        <f t="shared" si="2"/>
        <v>23061.905126958885</v>
      </c>
      <c r="J32" s="59">
        <f t="shared" si="3"/>
        <v>24866.690025163385</v>
      </c>
      <c r="K32" s="59">
        <f t="shared" si="4"/>
        <v>23742.912944996726</v>
      </c>
      <c r="L32" s="59">
        <f t="shared" si="6"/>
        <v>23500.791791060663</v>
      </c>
      <c r="M32" s="75"/>
      <c r="N32" s="59">
        <f t="shared" si="7"/>
        <v>-6526.0948730411146</v>
      </c>
      <c r="O32" s="59">
        <f t="shared" si="8"/>
        <v>-4721.3099748366149</v>
      </c>
      <c r="P32" s="59">
        <f t="shared" si="9"/>
        <v>-5845.0870550032741</v>
      </c>
      <c r="Q32" s="59">
        <f t="shared" si="10"/>
        <v>-6087.2082089393371</v>
      </c>
      <c r="R32" s="75"/>
      <c r="S32" s="61">
        <f t="shared" si="5"/>
        <v>6526.0948730411146</v>
      </c>
      <c r="T32" s="61">
        <f t="shared" si="11"/>
        <v>4721.3099748366149</v>
      </c>
      <c r="U32" s="61">
        <f t="shared" si="12"/>
        <v>5845.0870550032741</v>
      </c>
      <c r="V32" s="61">
        <f t="shared" si="13"/>
        <v>6087.2082089393371</v>
      </c>
      <c r="W32" s="74"/>
      <c r="X32" s="59">
        <f t="shared" si="14"/>
        <v>0.22056559662840053</v>
      </c>
      <c r="Y32" s="59">
        <f t="shared" si="15"/>
        <v>0.15956840526012622</v>
      </c>
      <c r="Z32" s="59">
        <f t="shared" si="16"/>
        <v>0.1975492447952979</v>
      </c>
      <c r="AA32" s="59">
        <f t="shared" si="17"/>
        <v>0.20573233097672491</v>
      </c>
      <c r="AB32" s="74"/>
      <c r="AC32" s="59">
        <f t="shared" si="18"/>
        <v>42589914.291933522</v>
      </c>
      <c r="AD32" s="59">
        <f t="shared" si="19"/>
        <v>22290767.878491718</v>
      </c>
      <c r="AE32" s="59">
        <f t="shared" si="20"/>
        <v>34165042.680566847</v>
      </c>
      <c r="AF32" s="59">
        <f t="shared" si="21"/>
        <v>37054103.778978452</v>
      </c>
      <c r="AG32" s="74"/>
      <c r="AH32" s="74"/>
      <c r="AI32" s="114"/>
      <c r="AJ32" s="59">
        <f t="shared" si="22"/>
        <v>2406.7244299537269</v>
      </c>
      <c r="AK32" s="61">
        <f t="shared" ref="AK32:AK35" si="24">ABS(AJ32)</f>
        <v>2406.7244299537269</v>
      </c>
      <c r="AL32" s="59">
        <f>AJ32^2</f>
        <v>5792322.4817360919</v>
      </c>
      <c r="AM32" s="59">
        <f t="shared" si="23"/>
        <v>7.2535998152564636</v>
      </c>
    </row>
    <row r="33" spans="1:39" s="6" customFormat="1" ht="15.6" x14ac:dyDescent="0.3">
      <c r="A33" s="66">
        <v>44713</v>
      </c>
      <c r="B33" s="67" t="s">
        <v>7</v>
      </c>
      <c r="C33" s="67">
        <v>816</v>
      </c>
      <c r="D33" s="67">
        <v>16200</v>
      </c>
      <c r="E33" s="67">
        <v>7450</v>
      </c>
      <c r="F33" s="67">
        <v>38</v>
      </c>
      <c r="G33" s="67">
        <f t="shared" si="1"/>
        <v>24504</v>
      </c>
      <c r="H33" s="60"/>
      <c r="I33" s="59">
        <f t="shared" si="2"/>
        <v>29246.435235444842</v>
      </c>
      <c r="J33" s="59">
        <f t="shared" si="3"/>
        <v>26102.985918901966</v>
      </c>
      <c r="K33" s="59">
        <f t="shared" si="4"/>
        <v>27639.051401165631</v>
      </c>
      <c r="L33" s="59">
        <f t="shared" si="6"/>
        <v>27748.981447489714</v>
      </c>
      <c r="M33" s="60"/>
      <c r="N33" s="59">
        <f t="shared" si="7"/>
        <v>4742.435235444842</v>
      </c>
      <c r="O33" s="59">
        <f t="shared" si="8"/>
        <v>1598.9859189019662</v>
      </c>
      <c r="P33" s="59">
        <f t="shared" si="9"/>
        <v>3135.0514011656305</v>
      </c>
      <c r="Q33" s="59">
        <f t="shared" si="10"/>
        <v>3244.9814474897139</v>
      </c>
      <c r="R33" s="60"/>
      <c r="S33" s="61">
        <f t="shared" si="5"/>
        <v>4742.435235444842</v>
      </c>
      <c r="T33" s="61">
        <f t="shared" si="11"/>
        <v>1598.9859189019662</v>
      </c>
      <c r="U33" s="61">
        <f t="shared" si="12"/>
        <v>3135.0514011656305</v>
      </c>
      <c r="V33" s="61">
        <f t="shared" si="13"/>
        <v>3244.9814474897139</v>
      </c>
      <c r="W33" s="74"/>
      <c r="X33" s="59">
        <f t="shared" si="14"/>
        <v>0.19353718721208138</v>
      </c>
      <c r="Y33" s="59">
        <f t="shared" si="15"/>
        <v>6.5254077656789353E-2</v>
      </c>
      <c r="Z33" s="59">
        <f t="shared" si="16"/>
        <v>0.12794039345272734</v>
      </c>
      <c r="AA33" s="59">
        <f t="shared" si="17"/>
        <v>0.13242660167685741</v>
      </c>
      <c r="AB33" s="74"/>
      <c r="AC33" s="59">
        <f t="shared" si="18"/>
        <v>22490691.962388773</v>
      </c>
      <c r="AD33" s="59">
        <f t="shared" si="19"/>
        <v>2556755.9688467653</v>
      </c>
      <c r="AE33" s="59">
        <f t="shared" si="20"/>
        <v>9828547.2879505828</v>
      </c>
      <c r="AF33" s="59">
        <f t="shared" si="21"/>
        <v>10529904.594552439</v>
      </c>
      <c r="AG33" s="74"/>
      <c r="AH33" s="74"/>
      <c r="AI33" s="114"/>
      <c r="AJ33" s="59">
        <f t="shared" si="22"/>
        <v>394.70287400493544</v>
      </c>
      <c r="AK33" s="61">
        <f t="shared" si="24"/>
        <v>394.70287400493544</v>
      </c>
      <c r="AL33" s="59">
        <f t="shared" ref="AL33:AL35" si="25">AJ33^2</f>
        <v>155790.35874775593</v>
      </c>
      <c r="AM33" s="59">
        <f t="shared" si="23"/>
        <v>1.1949213623968387</v>
      </c>
    </row>
    <row r="34" spans="1:39" s="6" customFormat="1" ht="15.6" x14ac:dyDescent="0.3">
      <c r="A34" s="66">
        <v>44743</v>
      </c>
      <c r="B34" s="67">
        <v>50</v>
      </c>
      <c r="C34" s="67">
        <v>591</v>
      </c>
      <c r="D34" s="67">
        <v>16650</v>
      </c>
      <c r="E34" s="67">
        <v>7230</v>
      </c>
      <c r="F34" s="67">
        <v>43</v>
      </c>
      <c r="G34" s="67">
        <f t="shared" si="1"/>
        <v>24564</v>
      </c>
      <c r="H34" s="60"/>
      <c r="I34" s="59">
        <f t="shared" si="2"/>
        <v>27539.865844402877</v>
      </c>
      <c r="J34" s="59">
        <f t="shared" si="3"/>
        <v>27951.112294101651</v>
      </c>
      <c r="K34" s="59">
        <f t="shared" si="4"/>
        <v>26198.069820259032</v>
      </c>
      <c r="L34" s="59">
        <f t="shared" si="6"/>
        <v>26223.911795284937</v>
      </c>
      <c r="M34" s="60"/>
      <c r="N34" s="59">
        <f t="shared" si="7"/>
        <v>2975.865844402877</v>
      </c>
      <c r="O34" s="59">
        <f t="shared" si="8"/>
        <v>3387.1122941016511</v>
      </c>
      <c r="P34" s="59">
        <f t="shared" si="9"/>
        <v>1634.069820259032</v>
      </c>
      <c r="Q34" s="59">
        <f t="shared" si="10"/>
        <v>1659.9117952849374</v>
      </c>
      <c r="R34" s="60"/>
      <c r="S34" s="61">
        <f t="shared" si="5"/>
        <v>2975.865844402877</v>
      </c>
      <c r="T34" s="61">
        <f t="shared" si="11"/>
        <v>3387.1122941016511</v>
      </c>
      <c r="U34" s="61">
        <f t="shared" si="12"/>
        <v>1634.069820259032</v>
      </c>
      <c r="V34" s="61">
        <f t="shared" si="13"/>
        <v>1659.9117952849374</v>
      </c>
      <c r="W34" s="74"/>
      <c r="X34" s="59">
        <f t="shared" si="14"/>
        <v>0.12114744522076522</v>
      </c>
      <c r="Y34" s="59">
        <f t="shared" si="15"/>
        <v>0.13788928082159466</v>
      </c>
      <c r="Z34" s="59">
        <f t="shared" si="16"/>
        <v>6.6522953112645819E-2</v>
      </c>
      <c r="AA34" s="59">
        <f t="shared" si="17"/>
        <v>6.7574979453058848E-2</v>
      </c>
      <c r="AB34" s="74"/>
      <c r="AC34" s="59">
        <f t="shared" si="18"/>
        <v>8855777.5238836482</v>
      </c>
      <c r="AD34" s="59">
        <f t="shared" si="19"/>
        <v>11472529.69285455</v>
      </c>
      <c r="AE34" s="59">
        <f t="shared" si="20"/>
        <v>2670184.1774813849</v>
      </c>
      <c r="AF34" s="59">
        <f t="shared" si="21"/>
        <v>2755307.1681260639</v>
      </c>
      <c r="AG34" s="74"/>
      <c r="AH34" s="74"/>
      <c r="AI34" s="114"/>
      <c r="AJ34" s="59">
        <f t="shared" si="22"/>
        <v>1376.1706171672558</v>
      </c>
      <c r="AK34" s="61">
        <f>ABS(AJ34)</f>
        <v>1376.1706171672558</v>
      </c>
      <c r="AL34" s="59">
        <f>AJ34^2</f>
        <v>1893845.5675545058</v>
      </c>
      <c r="AM34" s="59">
        <f t="shared" si="23"/>
        <v>4.1799455865580395</v>
      </c>
    </row>
    <row r="35" spans="1:39" s="6" customFormat="1" ht="15.6" x14ac:dyDescent="0.3">
      <c r="A35" s="66">
        <v>44774</v>
      </c>
      <c r="B35" s="67" t="s">
        <v>7</v>
      </c>
      <c r="C35" s="67">
        <v>764</v>
      </c>
      <c r="D35" s="67">
        <v>16700</v>
      </c>
      <c r="E35" s="67">
        <v>5930</v>
      </c>
      <c r="F35" s="67">
        <v>41</v>
      </c>
      <c r="G35" s="67">
        <f t="shared" si="1"/>
        <v>23435</v>
      </c>
      <c r="H35" s="60"/>
      <c r="I35" s="59">
        <f t="shared" si="2"/>
        <v>24528.171528193518</v>
      </c>
      <c r="J35" s="59">
        <f t="shared" si="3"/>
        <v>26090.293524969176</v>
      </c>
      <c r="K35" s="59">
        <f t="shared" si="4"/>
        <v>26053.133801913646</v>
      </c>
      <c r="L35" s="59">
        <f t="shared" si="6"/>
        <v>25358.485765192341</v>
      </c>
      <c r="M35" s="60"/>
      <c r="N35" s="59">
        <f t="shared" si="7"/>
        <v>1093.1715281935176</v>
      </c>
      <c r="O35" s="59">
        <f t="shared" si="8"/>
        <v>2655.2935249691764</v>
      </c>
      <c r="P35" s="59">
        <f t="shared" si="9"/>
        <v>2618.1338019136456</v>
      </c>
      <c r="Q35" s="59">
        <f t="shared" si="10"/>
        <v>1923.4857651923412</v>
      </c>
      <c r="R35" s="60"/>
      <c r="S35" s="61">
        <f t="shared" si="5"/>
        <v>1093.1715281935176</v>
      </c>
      <c r="T35" s="61">
        <f t="shared" si="11"/>
        <v>2655.2935249691764</v>
      </c>
      <c r="U35" s="61">
        <f t="shared" si="12"/>
        <v>2618.1338019136456</v>
      </c>
      <c r="V35" s="61">
        <f t="shared" si="13"/>
        <v>1923.4857651923412</v>
      </c>
      <c r="W35" s="74"/>
      <c r="X35" s="59">
        <f t="shared" si="14"/>
        <v>4.6646960878750483E-2</v>
      </c>
      <c r="Y35" s="59">
        <f t="shared" si="15"/>
        <v>0.11330460955703761</v>
      </c>
      <c r="Z35" s="59">
        <f t="shared" si="16"/>
        <v>0.11171895890393196</v>
      </c>
      <c r="AA35" s="59">
        <f t="shared" si="17"/>
        <v>8.2077480912837258E-2</v>
      </c>
      <c r="AB35" s="74"/>
      <c r="AC35" s="59">
        <f t="shared" si="18"/>
        <v>1195023.9900529506</v>
      </c>
      <c r="AD35" s="59">
        <f t="shared" si="19"/>
        <v>7050583.7037432343</v>
      </c>
      <c r="AE35" s="59">
        <f t="shared" si="20"/>
        <v>6854624.6047228007</v>
      </c>
      <c r="AF35" s="59">
        <f t="shared" si="21"/>
        <v>3699797.4888975662</v>
      </c>
      <c r="AG35" s="74"/>
      <c r="AH35" s="74"/>
      <c r="AI35" s="114"/>
      <c r="AJ35" s="59">
        <f t="shared" si="22"/>
        <v>533.62496478390312</v>
      </c>
      <c r="AK35" s="61">
        <f t="shared" si="24"/>
        <v>533.62496478390312</v>
      </c>
      <c r="AL35" s="59">
        <f t="shared" si="25"/>
        <v>284755.60304062185</v>
      </c>
      <c r="AM35" s="59">
        <f t="shared" si="23"/>
        <v>1.6292586177677801</v>
      </c>
    </row>
    <row r="36" spans="1:39" s="6" customFormat="1" ht="15.6" x14ac:dyDescent="0.3">
      <c r="A36" s="66">
        <v>44805</v>
      </c>
      <c r="B36" s="67" t="s">
        <v>7</v>
      </c>
      <c r="C36" s="67">
        <v>962</v>
      </c>
      <c r="D36" s="67">
        <v>15500</v>
      </c>
      <c r="E36" s="67">
        <v>7860</v>
      </c>
      <c r="F36" s="67">
        <v>56</v>
      </c>
      <c r="G36" s="67">
        <f t="shared" si="1"/>
        <v>24378</v>
      </c>
      <c r="H36" s="60"/>
      <c r="I36" s="59">
        <f t="shared" si="2"/>
        <v>24109.172411158706</v>
      </c>
      <c r="J36" s="59">
        <f t="shared" si="3"/>
        <v>24221.182879006497</v>
      </c>
      <c r="K36" s="59">
        <f t="shared" si="4"/>
        <v>25091.730412412984</v>
      </c>
      <c r="L36" s="59">
        <f t="shared" si="6"/>
        <v>25335.947578967636</v>
      </c>
      <c r="M36" s="60"/>
      <c r="N36" s="59">
        <f t="shared" si="7"/>
        <v>-268.82758884129362</v>
      </c>
      <c r="O36" s="59">
        <f t="shared" si="8"/>
        <v>-156.81712099350261</v>
      </c>
      <c r="P36" s="59">
        <f t="shared" si="9"/>
        <v>713.73041241298415</v>
      </c>
      <c r="Q36" s="59">
        <f t="shared" si="10"/>
        <v>957.94757896763622</v>
      </c>
      <c r="R36" s="60"/>
      <c r="S36" s="61">
        <f t="shared" si="5"/>
        <v>268.82758884129362</v>
      </c>
      <c r="T36" s="61">
        <f t="shared" si="11"/>
        <v>156.81712099350261</v>
      </c>
      <c r="U36" s="61">
        <f t="shared" si="12"/>
        <v>713.73041241298415</v>
      </c>
      <c r="V36" s="61">
        <f t="shared" si="13"/>
        <v>957.94757896763622</v>
      </c>
      <c r="W36" s="74"/>
      <c r="X36" s="59">
        <f t="shared" si="14"/>
        <v>1.1027466930892346E-2</v>
      </c>
      <c r="Y36" s="59">
        <f t="shared" si="15"/>
        <v>6.4327311917918868E-3</v>
      </c>
      <c r="Z36" s="59">
        <f t="shared" si="16"/>
        <v>2.9277644286364105E-2</v>
      </c>
      <c r="AA36" s="59">
        <f t="shared" si="17"/>
        <v>3.9295577117386016E-2</v>
      </c>
      <c r="AB36" s="74"/>
      <c r="AC36" s="59">
        <f t="shared" si="18"/>
        <v>72268.272522223619</v>
      </c>
      <c r="AD36" s="59">
        <f t="shared" si="19"/>
        <v>24591.609436690836</v>
      </c>
      <c r="AE36" s="59">
        <f t="shared" si="20"/>
        <v>509411.10160320846</v>
      </c>
      <c r="AF36" s="59">
        <f t="shared" si="21"/>
        <v>917663.56404995557</v>
      </c>
      <c r="AG36" s="74"/>
      <c r="AH36" s="74"/>
      <c r="AI36" s="114"/>
      <c r="AJ36" s="61"/>
      <c r="AK36" s="61"/>
      <c r="AL36" s="60"/>
      <c r="AM36" s="60"/>
    </row>
    <row r="37" spans="1:39" s="6" customFormat="1" ht="15.6" x14ac:dyDescent="0.3">
      <c r="A37" s="66">
        <v>44835</v>
      </c>
      <c r="B37" s="67" t="s">
        <v>7</v>
      </c>
      <c r="C37" s="67">
        <v>503</v>
      </c>
      <c r="D37" s="67">
        <v>8850</v>
      </c>
      <c r="E37" s="67">
        <v>4550</v>
      </c>
      <c r="F37" s="67">
        <v>18</v>
      </c>
      <c r="G37" s="67">
        <f t="shared" si="1"/>
        <v>13921</v>
      </c>
      <c r="H37" s="60"/>
      <c r="I37" s="59">
        <f t="shared" si="2"/>
        <v>23814.895851441404</v>
      </c>
      <c r="J37" s="59">
        <f t="shared" si="3"/>
        <v>24054.311653288649</v>
      </c>
      <c r="K37" s="59">
        <f t="shared" si="4"/>
        <v>24062.383187796826</v>
      </c>
      <c r="L37" s="59">
        <f t="shared" si="6"/>
        <v>24385.22000871033</v>
      </c>
      <c r="M37" s="60"/>
      <c r="N37" s="59">
        <f t="shared" si="7"/>
        <v>9893.8958514414044</v>
      </c>
      <c r="O37" s="59">
        <f t="shared" si="8"/>
        <v>10133.311653288649</v>
      </c>
      <c r="P37" s="59">
        <f t="shared" si="9"/>
        <v>10141.383187796826</v>
      </c>
      <c r="Q37" s="59">
        <f t="shared" si="10"/>
        <v>10464.22000871033</v>
      </c>
      <c r="R37" s="60"/>
      <c r="S37" s="61">
        <f t="shared" si="5"/>
        <v>9893.8958514414044</v>
      </c>
      <c r="T37" s="61">
        <f t="shared" si="11"/>
        <v>10133.311653288649</v>
      </c>
      <c r="U37" s="61">
        <f t="shared" si="12"/>
        <v>10141.383187796826</v>
      </c>
      <c r="V37" s="61">
        <f t="shared" si="13"/>
        <v>10464.22000871033</v>
      </c>
      <c r="W37" s="74"/>
      <c r="X37" s="59">
        <f t="shared" si="14"/>
        <v>0.71071732285334421</v>
      </c>
      <c r="Y37" s="59">
        <f t="shared" si="15"/>
        <v>0.72791549840447156</v>
      </c>
      <c r="Z37" s="59">
        <f t="shared" si="16"/>
        <v>0.72849530836842369</v>
      </c>
      <c r="AA37" s="59">
        <f t="shared" si="17"/>
        <v>0.75168594272755762</v>
      </c>
      <c r="AB37" s="74"/>
      <c r="AC37" s="59">
        <f t="shared" si="18"/>
        <v>97889175.119169429</v>
      </c>
      <c r="AD37" s="59">
        <f t="shared" si="19"/>
        <v>102684005.06267554</v>
      </c>
      <c r="AE37" s="59">
        <f t="shared" si="20"/>
        <v>102847652.96172811</v>
      </c>
      <c r="AF37" s="59">
        <f t="shared" si="21"/>
        <v>109499900.39069362</v>
      </c>
      <c r="AG37" s="74"/>
      <c r="AH37" s="74"/>
      <c r="AI37" s="114"/>
      <c r="AJ37" s="59">
        <f>AVERAGE(AJ30:AJ35)</f>
        <v>1721.3947338661546</v>
      </c>
      <c r="AK37" s="59">
        <f>AVERAGE(AK30:AK35)</f>
        <v>2627.3431447042572</v>
      </c>
      <c r="AL37" s="59">
        <f>AVERAGE(AL30:AL35)</f>
        <v>14164244.58637581</v>
      </c>
      <c r="AM37" s="59">
        <f>AVERAGE(AM30:AM35)</f>
        <v>8.0686431115582931</v>
      </c>
    </row>
    <row r="38" spans="1:39" s="6" customFormat="1" ht="15.6" x14ac:dyDescent="0.3">
      <c r="A38" s="66">
        <v>44866</v>
      </c>
      <c r="B38" s="67">
        <v>230</v>
      </c>
      <c r="C38" s="67">
        <v>420</v>
      </c>
      <c r="D38" s="67">
        <v>17025</v>
      </c>
      <c r="E38" s="67">
        <v>8570</v>
      </c>
      <c r="F38" s="67">
        <v>60</v>
      </c>
      <c r="G38" s="67">
        <f t="shared" si="1"/>
        <v>26305</v>
      </c>
      <c r="H38" s="60"/>
      <c r="I38" s="59">
        <f t="shared" si="2"/>
        <v>20165.305494673656</v>
      </c>
      <c r="J38" s="59">
        <f t="shared" si="3"/>
        <v>21083.244801162924</v>
      </c>
      <c r="K38" s="59">
        <f t="shared" si="4"/>
        <v>21213.103823074489</v>
      </c>
      <c r="L38" s="59">
        <f t="shared" si="6"/>
        <v>21218.527670303567</v>
      </c>
      <c r="M38" s="60"/>
      <c r="N38" s="59">
        <f t="shared" si="7"/>
        <v>-6139.6945053263444</v>
      </c>
      <c r="O38" s="59">
        <f t="shared" si="8"/>
        <v>-5221.755198837076</v>
      </c>
      <c r="P38" s="59">
        <f t="shared" si="9"/>
        <v>-5091.8961769255111</v>
      </c>
      <c r="Q38" s="59">
        <f t="shared" si="10"/>
        <v>-5086.472329696433</v>
      </c>
      <c r="R38" s="60"/>
      <c r="S38" s="61">
        <f t="shared" si="5"/>
        <v>6139.6945053263444</v>
      </c>
      <c r="T38" s="61">
        <f t="shared" si="11"/>
        <v>5221.755198837076</v>
      </c>
      <c r="U38" s="61">
        <f t="shared" si="12"/>
        <v>5091.8961769255111</v>
      </c>
      <c r="V38" s="61">
        <f t="shared" si="13"/>
        <v>5086.472329696433</v>
      </c>
      <c r="W38" s="74"/>
      <c r="X38" s="59">
        <f t="shared" si="14"/>
        <v>0.23340408687802108</v>
      </c>
      <c r="Y38" s="59">
        <f t="shared" si="15"/>
        <v>0.19850808587101601</v>
      </c>
      <c r="Z38" s="59">
        <f t="shared" si="16"/>
        <v>0.19357141900496144</v>
      </c>
      <c r="AA38" s="59">
        <f t="shared" si="17"/>
        <v>0.19336522827205599</v>
      </c>
      <c r="AB38" s="74"/>
      <c r="AC38" s="59">
        <f t="shared" si="18"/>
        <v>37695848.618734501</v>
      </c>
      <c r="AD38" s="59">
        <f t="shared" si="19"/>
        <v>27266727.356582031</v>
      </c>
      <c r="AE38" s="59">
        <f t="shared" si="20"/>
        <v>25927406.676588636</v>
      </c>
      <c r="AF38" s="59">
        <f t="shared" si="21"/>
        <v>25872200.76076746</v>
      </c>
      <c r="AG38" s="74"/>
      <c r="AH38" s="74"/>
      <c r="AI38" s="114"/>
      <c r="AJ38" s="61"/>
      <c r="AK38" s="61"/>
      <c r="AL38" s="61">
        <f>SQRT(AL37)</f>
        <v>3763.5414952376718</v>
      </c>
      <c r="AM38" s="61"/>
    </row>
    <row r="39" spans="1:39" s="6" customFormat="1" ht="15.6" x14ac:dyDescent="0.3">
      <c r="A39" s="66">
        <v>44896</v>
      </c>
      <c r="B39" s="68">
        <v>170</v>
      </c>
      <c r="C39" s="68">
        <v>342</v>
      </c>
      <c r="D39" s="68">
        <v>11000</v>
      </c>
      <c r="E39" s="68">
        <v>7350</v>
      </c>
      <c r="F39" s="68">
        <v>48</v>
      </c>
      <c r="G39" s="67">
        <f t="shared" si="1"/>
        <v>18910</v>
      </c>
      <c r="H39" s="60"/>
      <c r="I39" s="59">
        <f t="shared" si="2"/>
        <v>18910.003419141394</v>
      </c>
      <c r="J39" s="59">
        <f t="shared" si="3"/>
        <v>20705.55186294243</v>
      </c>
      <c r="K39" s="59">
        <f t="shared" si="4"/>
        <v>20732.194854271303</v>
      </c>
      <c r="L39" s="59">
        <f t="shared" si="6"/>
        <v>20773.272224362347</v>
      </c>
      <c r="M39" s="60"/>
      <c r="N39" s="59">
        <f t="shared" si="7"/>
        <v>3.4191413942608051E-3</v>
      </c>
      <c r="O39" s="59">
        <f t="shared" si="8"/>
        <v>1795.5518629424296</v>
      </c>
      <c r="P39" s="59">
        <f t="shared" si="9"/>
        <v>1822.1948542713035</v>
      </c>
      <c r="Q39" s="59">
        <f t="shared" si="10"/>
        <v>1863.2722243623466</v>
      </c>
      <c r="R39" s="60"/>
      <c r="S39" s="61">
        <f t="shared" si="5"/>
        <v>3.4191413942608051E-3</v>
      </c>
      <c r="T39" s="61">
        <f t="shared" si="11"/>
        <v>1795.5518629424296</v>
      </c>
      <c r="U39" s="61">
        <f t="shared" si="12"/>
        <v>1822.1948542713035</v>
      </c>
      <c r="V39" s="61">
        <f t="shared" si="13"/>
        <v>1863.2722243623466</v>
      </c>
      <c r="W39" s="74"/>
      <c r="X39" s="59">
        <f t="shared" si="14"/>
        <v>1.8081128473087282E-7</v>
      </c>
      <c r="Y39" s="59">
        <f t="shared" si="15"/>
        <v>9.4952504650577974E-2</v>
      </c>
      <c r="Z39" s="59">
        <f t="shared" si="16"/>
        <v>9.6361441262364012E-2</v>
      </c>
      <c r="AA39" s="59">
        <f t="shared" si="17"/>
        <v>9.8533697745232504E-2</v>
      </c>
      <c r="AB39" s="74"/>
      <c r="AC39" s="59">
        <f t="shared" si="18"/>
        <v>1.1690527873947722E-5</v>
      </c>
      <c r="AD39" s="59">
        <f t="shared" si="19"/>
        <v>3224006.4925160296</v>
      </c>
      <c r="AE39" s="59">
        <f t="shared" si="20"/>
        <v>3320394.086932817</v>
      </c>
      <c r="AF39" s="59">
        <f t="shared" si="21"/>
        <v>3471783.3820802071</v>
      </c>
      <c r="AG39" s="74"/>
      <c r="AH39" s="74"/>
      <c r="AI39" s="114"/>
      <c r="AJ39" s="61" t="s">
        <v>14</v>
      </c>
      <c r="AK39" s="61" t="s">
        <v>15</v>
      </c>
      <c r="AL39" s="61" t="s">
        <v>16</v>
      </c>
      <c r="AM39" s="61"/>
    </row>
    <row r="40" spans="1:39" s="6" customFormat="1" ht="15.6" x14ac:dyDescent="0.3">
      <c r="A40" s="66">
        <v>44927</v>
      </c>
      <c r="B40" s="67">
        <v>200</v>
      </c>
      <c r="C40" s="67">
        <v>1500</v>
      </c>
      <c r="D40" s="67">
        <v>17250</v>
      </c>
      <c r="E40" s="67">
        <v>10950</v>
      </c>
      <c r="F40" s="67">
        <v>58</v>
      </c>
      <c r="G40" s="67">
        <f t="shared" si="1"/>
        <v>29958</v>
      </c>
      <c r="H40" s="60"/>
      <c r="I40" s="59">
        <f t="shared" si="2"/>
        <v>23325.859150149343</v>
      </c>
      <c r="J40" s="59">
        <f t="shared" si="3"/>
        <v>20358.789114801923</v>
      </c>
      <c r="K40" s="59">
        <f t="shared" si="4"/>
        <v>21975.776734078943</v>
      </c>
      <c r="L40" s="59">
        <f t="shared" si="6"/>
        <v>22520.480891797906</v>
      </c>
      <c r="M40" s="60"/>
      <c r="N40" s="59">
        <f t="shared" si="7"/>
        <v>-6632.1408498506571</v>
      </c>
      <c r="O40" s="59">
        <f t="shared" si="8"/>
        <v>-9599.2108851980774</v>
      </c>
      <c r="P40" s="59">
        <f t="shared" si="9"/>
        <v>-7982.2232659210567</v>
      </c>
      <c r="Q40" s="59">
        <f t="shared" si="10"/>
        <v>-7437.5191082020938</v>
      </c>
      <c r="R40" s="60"/>
      <c r="S40" s="61">
        <f t="shared" si="5"/>
        <v>6632.1408498506571</v>
      </c>
      <c r="T40" s="61">
        <f t="shared" si="11"/>
        <v>9599.2108851980774</v>
      </c>
      <c r="U40" s="61">
        <f t="shared" si="12"/>
        <v>7982.2232659210567</v>
      </c>
      <c r="V40" s="61">
        <f t="shared" si="13"/>
        <v>7437.5191082020938</v>
      </c>
      <c r="W40" s="74"/>
      <c r="X40" s="59">
        <f t="shared" si="14"/>
        <v>0.22138129547535407</v>
      </c>
      <c r="Y40" s="59">
        <f t="shared" si="15"/>
        <v>0.32042228737559508</v>
      </c>
      <c r="Z40" s="59">
        <f t="shared" si="16"/>
        <v>0.26644713485282917</v>
      </c>
      <c r="AA40" s="59">
        <f t="shared" si="17"/>
        <v>0.24826487443093978</v>
      </c>
      <c r="AB40" s="74"/>
      <c r="AC40" s="59">
        <f t="shared" si="18"/>
        <v>43985292.252257794</v>
      </c>
      <c r="AD40" s="59">
        <f t="shared" si="19"/>
        <v>92144849.618505254</v>
      </c>
      <c r="AE40" s="59">
        <f t="shared" si="20"/>
        <v>63715888.267011419</v>
      </c>
      <c r="AF40" s="59">
        <f t="shared" si="21"/>
        <v>55316690.484871268</v>
      </c>
      <c r="AG40" s="74"/>
      <c r="AH40" s="74"/>
      <c r="AI40" s="114"/>
      <c r="AJ40" s="62">
        <f>AK37</f>
        <v>2627.3431447042572</v>
      </c>
      <c r="AK40" s="62">
        <f>AM37</f>
        <v>8.0686431115582931</v>
      </c>
      <c r="AL40" s="62">
        <f>AL38</f>
        <v>3763.5414952376718</v>
      </c>
      <c r="AM40" s="61"/>
    </row>
    <row r="41" spans="1:39" x14ac:dyDescent="0.3">
      <c r="A41" s="66">
        <v>44958</v>
      </c>
      <c r="B41" s="67">
        <v>200</v>
      </c>
      <c r="C41" s="67">
        <v>1178</v>
      </c>
      <c r="D41" s="67">
        <v>12250</v>
      </c>
      <c r="E41" s="67">
        <v>8700</v>
      </c>
      <c r="F41" s="67">
        <v>47</v>
      </c>
      <c r="G41" s="67">
        <f t="shared" si="1"/>
        <v>22375</v>
      </c>
      <c r="I41" s="59">
        <f t="shared" si="2"/>
        <v>23360.78405803247</v>
      </c>
      <c r="J41" s="59">
        <f t="shared" si="3"/>
        <v>24365.777285044325</v>
      </c>
      <c r="K41" s="59">
        <f t="shared" si="4"/>
        <v>22375.000740051477</v>
      </c>
      <c r="L41" s="59">
        <f t="shared" si="6"/>
        <v>22375.003822305545</v>
      </c>
      <c r="N41" s="59">
        <f t="shared" si="7"/>
        <v>985.78405803247006</v>
      </c>
      <c r="O41" s="59">
        <f t="shared" si="8"/>
        <v>1990.7772850443253</v>
      </c>
      <c r="P41" s="59">
        <f t="shared" si="9"/>
        <v>7.40051476896042E-4</v>
      </c>
      <c r="Q41" s="59">
        <f t="shared" si="10"/>
        <v>3.8223055453272536E-3</v>
      </c>
      <c r="S41" s="61">
        <f t="shared" si="5"/>
        <v>985.78405803247006</v>
      </c>
      <c r="T41" s="61">
        <f t="shared" si="11"/>
        <v>1990.7772850443253</v>
      </c>
      <c r="U41" s="61">
        <f t="shared" si="12"/>
        <v>7.40051476896042E-4</v>
      </c>
      <c r="V41" s="61">
        <f t="shared" si="13"/>
        <v>3.8223055453272536E-3</v>
      </c>
      <c r="X41" s="59">
        <f t="shared" si="14"/>
        <v>4.4057388068490279E-2</v>
      </c>
      <c r="Y41" s="59">
        <f t="shared" si="15"/>
        <v>8.8973286482427943E-2</v>
      </c>
      <c r="Z41" s="59">
        <f t="shared" si="16"/>
        <v>3.3074926341722545E-8</v>
      </c>
      <c r="AA41" s="59">
        <f t="shared" si="17"/>
        <v>1.7082929811518451E-7</v>
      </c>
      <c r="AC41" s="59">
        <f t="shared" si="18"/>
        <v>971770.20907096425</v>
      </c>
      <c r="AD41" s="59">
        <f t="shared" si="19"/>
        <v>3963194.1986484546</v>
      </c>
      <c r="AE41" s="59">
        <f t="shared" si="20"/>
        <v>5.4767618845601298E-7</v>
      </c>
      <c r="AF41" s="59">
        <f t="shared" si="21"/>
        <v>1.4610019681839474E-5</v>
      </c>
    </row>
    <row r="42" spans="1:39" x14ac:dyDescent="0.3">
      <c r="A42" s="66">
        <v>44986</v>
      </c>
      <c r="B42" s="67">
        <v>200</v>
      </c>
      <c r="C42" s="67">
        <v>1108</v>
      </c>
      <c r="D42" s="67">
        <v>11950</v>
      </c>
      <c r="E42" s="67">
        <v>7660</v>
      </c>
      <c r="F42" s="67">
        <v>48</v>
      </c>
      <c r="G42" s="67">
        <f t="shared" si="1"/>
        <v>20966</v>
      </c>
      <c r="H42" s="67">
        <f>G42</f>
        <v>20966</v>
      </c>
      <c r="I42" s="59">
        <f t="shared" si="2"/>
        <v>26903.121695143003</v>
      </c>
      <c r="J42" s="59">
        <f t="shared" si="3"/>
        <v>24370.112522252435</v>
      </c>
      <c r="K42" s="59">
        <f t="shared" si="4"/>
        <v>25473.990122339525</v>
      </c>
      <c r="L42" s="59">
        <f t="shared" si="6"/>
        <v>25104.911910375551</v>
      </c>
      <c r="N42" s="59">
        <f t="shared" si="7"/>
        <v>5937.1216951430033</v>
      </c>
      <c r="O42" s="59">
        <f t="shared" si="8"/>
        <v>3404.1125222524352</v>
      </c>
      <c r="P42" s="59">
        <f t="shared" si="9"/>
        <v>4507.9901223395245</v>
      </c>
      <c r="Q42" s="59">
        <f t="shared" si="10"/>
        <v>4138.9119103755511</v>
      </c>
      <c r="S42" s="61">
        <f t="shared" si="5"/>
        <v>5937.1216951430033</v>
      </c>
      <c r="T42" s="61">
        <f t="shared" si="11"/>
        <v>3404.1125222524352</v>
      </c>
      <c r="U42" s="61">
        <f t="shared" si="12"/>
        <v>4507.9901223395245</v>
      </c>
      <c r="V42" s="61">
        <f t="shared" si="13"/>
        <v>4138.9119103755511</v>
      </c>
      <c r="X42" s="59">
        <f t="shared" si="14"/>
        <v>0.28317856029490618</v>
      </c>
      <c r="Y42" s="59">
        <f t="shared" si="15"/>
        <v>0.162363470488049</v>
      </c>
      <c r="Z42" s="59">
        <f t="shared" si="16"/>
        <v>0.21501431471618451</v>
      </c>
      <c r="AA42" s="59">
        <f t="shared" si="17"/>
        <v>0.19741066061125398</v>
      </c>
      <c r="AC42" s="59">
        <f t="shared" si="18"/>
        <v>35249414.02293773</v>
      </c>
      <c r="AD42" s="59">
        <f t="shared" si="19"/>
        <v>11587982.064155836</v>
      </c>
      <c r="AE42" s="59">
        <f t="shared" si="20"/>
        <v>20321974.943110723</v>
      </c>
      <c r="AF42" s="59">
        <f t="shared" si="21"/>
        <v>17130591.801848594</v>
      </c>
    </row>
    <row r="43" spans="1:39" x14ac:dyDescent="0.3">
      <c r="A43" s="66">
        <v>45017</v>
      </c>
      <c r="B43" s="67">
        <v>170</v>
      </c>
      <c r="C43" s="67">
        <v>926</v>
      </c>
      <c r="D43" s="67">
        <v>18050</v>
      </c>
      <c r="E43" s="67">
        <v>5900</v>
      </c>
      <c r="F43" s="67">
        <v>39</v>
      </c>
      <c r="G43" s="67">
        <f t="shared" si="1"/>
        <v>25085</v>
      </c>
      <c r="H43" s="67">
        <f>G43</f>
        <v>25085</v>
      </c>
      <c r="I43" s="59">
        <f t="shared" si="2"/>
        <v>21807.37194625564</v>
      </c>
      <c r="J43" s="59">
        <f t="shared" si="3"/>
        <v>24310.589203502179</v>
      </c>
      <c r="K43" s="59">
        <f t="shared" si="4"/>
        <v>22488.755966592951</v>
      </c>
      <c r="L43" s="59">
        <f t="shared" si="6"/>
        <v>22296.931702641239</v>
      </c>
      <c r="N43" s="59">
        <f t="shared" si="7"/>
        <v>-3277.6280537443599</v>
      </c>
      <c r="O43" s="59">
        <f t="shared" si="8"/>
        <v>-774.41079649782114</v>
      </c>
      <c r="P43" s="59">
        <f t="shared" si="9"/>
        <v>-2596.2440334070488</v>
      </c>
      <c r="Q43" s="59">
        <f t="shared" si="10"/>
        <v>-2788.0682973587609</v>
      </c>
      <c r="S43" s="61">
        <f t="shared" si="5"/>
        <v>3277.6280537443599</v>
      </c>
      <c r="T43" s="61">
        <f t="shared" si="11"/>
        <v>774.41079649782114</v>
      </c>
      <c r="U43" s="61">
        <f t="shared" si="12"/>
        <v>2596.2440334070488</v>
      </c>
      <c r="V43" s="61">
        <f t="shared" si="13"/>
        <v>2788.0682973587609</v>
      </c>
      <c r="X43" s="59">
        <f t="shared" si="14"/>
        <v>0.13066087517418218</v>
      </c>
      <c r="Y43" s="59">
        <f t="shared" si="15"/>
        <v>3.087146886576923E-2</v>
      </c>
      <c r="Z43" s="59">
        <f t="shared" si="16"/>
        <v>0.10349786858309942</v>
      </c>
      <c r="AA43" s="59">
        <f t="shared" si="17"/>
        <v>0.11114483944025358</v>
      </c>
      <c r="AC43" s="59">
        <f t="shared" si="18"/>
        <v>10742845.658692041</v>
      </c>
      <c r="AD43" s="59">
        <f t="shared" si="19"/>
        <v>599712.08173238975</v>
      </c>
      <c r="AE43" s="59">
        <f t="shared" si="20"/>
        <v>6740483.0810017018</v>
      </c>
      <c r="AF43" s="59">
        <f t="shared" si="21"/>
        <v>7773324.8307369798</v>
      </c>
    </row>
    <row r="44" spans="1:39" x14ac:dyDescent="0.3">
      <c r="A44" s="66">
        <v>45047</v>
      </c>
      <c r="B44" s="67">
        <v>620</v>
      </c>
      <c r="C44" s="67">
        <v>1523</v>
      </c>
      <c r="D44" s="67">
        <v>24148</v>
      </c>
      <c r="E44" s="67">
        <v>13980</v>
      </c>
      <c r="F44" s="67">
        <v>68</v>
      </c>
      <c r="G44" s="67">
        <f t="shared" si="1"/>
        <v>40339</v>
      </c>
      <c r="H44" s="67">
        <f>G44</f>
        <v>40339</v>
      </c>
      <c r="I44" s="59">
        <f t="shared" si="2"/>
        <v>22625.375410484772</v>
      </c>
      <c r="J44" s="59">
        <f t="shared" si="3"/>
        <v>22584.017022374996</v>
      </c>
      <c r="K44" s="59">
        <f t="shared" si="4"/>
        <v>23930.235585991977</v>
      </c>
      <c r="L44" s="59">
        <f t="shared" si="6"/>
        <v>23666.399128593497</v>
      </c>
      <c r="N44" s="59">
        <f t="shared" si="7"/>
        <v>-17713.624589515228</v>
      </c>
      <c r="O44" s="59">
        <f t="shared" si="8"/>
        <v>-17754.982977625004</v>
      </c>
      <c r="P44" s="59">
        <f t="shared" si="9"/>
        <v>-16408.764414008023</v>
      </c>
      <c r="Q44" s="59">
        <f t="shared" si="10"/>
        <v>-16672.600871406503</v>
      </c>
      <c r="S44" s="61">
        <f t="shared" si="5"/>
        <v>17713.624589515228</v>
      </c>
      <c r="T44" s="61">
        <f t="shared" si="11"/>
        <v>17754.982977625004</v>
      </c>
      <c r="U44" s="61">
        <f t="shared" si="12"/>
        <v>16408.764414008023</v>
      </c>
      <c r="V44" s="61">
        <f t="shared" si="13"/>
        <v>16672.600871406503</v>
      </c>
      <c r="X44" s="59">
        <f t="shared" si="14"/>
        <v>0.43911908053038567</v>
      </c>
      <c r="Y44" s="59">
        <f t="shared" si="15"/>
        <v>0.44014435106534627</v>
      </c>
      <c r="Z44" s="59">
        <f t="shared" si="16"/>
        <v>0.4067717200230056</v>
      </c>
      <c r="AA44" s="59">
        <f t="shared" si="17"/>
        <v>0.41331220088268183</v>
      </c>
      <c r="AC44" s="59">
        <f t="shared" si="18"/>
        <v>313772496.09827852</v>
      </c>
      <c r="AD44" s="59">
        <f t="shared" si="19"/>
        <v>315239420.53575367</v>
      </c>
      <c r="AE44" s="59">
        <f t="shared" si="20"/>
        <v>269247549.59441608</v>
      </c>
      <c r="AF44" s="59">
        <f t="shared" si="21"/>
        <v>277975619.81722486</v>
      </c>
    </row>
    <row r="45" spans="1:39" x14ac:dyDescent="0.3">
      <c r="A45" s="66">
        <v>45078</v>
      </c>
      <c r="B45" s="67">
        <v>440</v>
      </c>
      <c r="C45" s="67">
        <v>1256</v>
      </c>
      <c r="D45" s="67">
        <v>24144</v>
      </c>
      <c r="E45" s="67">
        <v>7560</v>
      </c>
      <c r="F45" s="67">
        <v>48</v>
      </c>
      <c r="G45" s="67">
        <f t="shared" si="1"/>
        <v>33448</v>
      </c>
      <c r="H45" s="67">
        <f>G45</f>
        <v>33448</v>
      </c>
      <c r="I45" s="59">
        <f t="shared" si="2"/>
        <v>31230.208184397838</v>
      </c>
      <c r="J45" s="59">
        <f t="shared" si="3"/>
        <v>28195.400024349648</v>
      </c>
      <c r="K45" s="59">
        <f t="shared" si="4"/>
        <v>28466.998843605936</v>
      </c>
      <c r="L45" s="59">
        <f t="shared" si="6"/>
        <v>29137.379261389393</v>
      </c>
      <c r="N45" s="59">
        <f t="shared" si="7"/>
        <v>-2217.7918156021624</v>
      </c>
      <c r="O45" s="59">
        <f t="shared" si="8"/>
        <v>-5252.5999756503516</v>
      </c>
      <c r="P45" s="59">
        <f t="shared" si="9"/>
        <v>-4981.0011563940643</v>
      </c>
      <c r="Q45" s="59">
        <f t="shared" si="10"/>
        <v>-4310.6207386106071</v>
      </c>
      <c r="S45" s="61">
        <f t="shared" si="5"/>
        <v>2217.7918156021624</v>
      </c>
      <c r="T45" s="61">
        <f t="shared" si="11"/>
        <v>5252.5999756503516</v>
      </c>
      <c r="U45" s="61">
        <f t="shared" si="12"/>
        <v>4981.0011563940643</v>
      </c>
      <c r="V45" s="61">
        <f t="shared" si="13"/>
        <v>4310.6207386106071</v>
      </c>
      <c r="X45" s="59">
        <f t="shared" si="14"/>
        <v>6.6305662987388256E-2</v>
      </c>
      <c r="Y45" s="59">
        <f t="shared" si="15"/>
        <v>0.15703778927440659</v>
      </c>
      <c r="Z45" s="59">
        <f t="shared" si="16"/>
        <v>0.14891775760565845</v>
      </c>
      <c r="AA45" s="59">
        <f t="shared" si="17"/>
        <v>0.12887529115673904</v>
      </c>
      <c r="AC45" s="59">
        <f t="shared" si="18"/>
        <v>4918600.5373519361</v>
      </c>
      <c r="AD45" s="59">
        <f t="shared" si="19"/>
        <v>27589806.504202075</v>
      </c>
      <c r="AE45" s="59">
        <f t="shared" si="20"/>
        <v>24810372.519999005</v>
      </c>
      <c r="AF45" s="59">
        <f t="shared" si="21"/>
        <v>18581451.152139857</v>
      </c>
    </row>
    <row r="46" spans="1:39" x14ac:dyDescent="0.3">
      <c r="A46" s="66">
        <v>45108</v>
      </c>
      <c r="B46" s="67">
        <v>440</v>
      </c>
      <c r="C46" s="67">
        <v>1268</v>
      </c>
      <c r="D46" s="67">
        <v>15250</v>
      </c>
      <c r="E46" s="67">
        <v>7271</v>
      </c>
      <c r="F46" s="67">
        <v>47</v>
      </c>
      <c r="G46" s="67">
        <f t="shared" si="1"/>
        <v>24276</v>
      </c>
      <c r="H46" s="76">
        <f>SUMPRODUCT($L$2:$L$6,G41:G45)</f>
        <v>32610.990749801414</v>
      </c>
      <c r="I46" s="59">
        <f t="shared" si="2"/>
        <v>37562.899986974866</v>
      </c>
      <c r="J46" s="59">
        <f t="shared" si="3"/>
        <v>33651.80153586813</v>
      </c>
      <c r="K46" s="59">
        <f t="shared" si="4"/>
        <v>32722.27882583531</v>
      </c>
      <c r="L46" s="59">
        <f>SUMPRODUCT($L$2:$L$6,G41:G45)</f>
        <v>32610.990749801414</v>
      </c>
      <c r="N46" s="59">
        <f t="shared" si="7"/>
        <v>13286.899986974866</v>
      </c>
      <c r="O46" s="59">
        <f t="shared" si="8"/>
        <v>9375.8015358681296</v>
      </c>
      <c r="P46" s="59">
        <f t="shared" si="9"/>
        <v>8446.2788258353103</v>
      </c>
      <c r="Q46" s="59">
        <f t="shared" si="10"/>
        <v>8334.9907498014145</v>
      </c>
      <c r="S46" s="61">
        <f t="shared" si="5"/>
        <v>13286.899986974866</v>
      </c>
      <c r="T46" s="61">
        <f t="shared" si="11"/>
        <v>9375.8015358681296</v>
      </c>
      <c r="U46" s="61">
        <f t="shared" si="12"/>
        <v>8446.2788258353103</v>
      </c>
      <c r="V46" s="61">
        <f t="shared" si="13"/>
        <v>8334.9907498014145</v>
      </c>
      <c r="X46" s="59">
        <f t="shared" si="14"/>
        <v>0.54732657715335586</v>
      </c>
      <c r="Y46" s="59">
        <f t="shared" si="15"/>
        <v>0.38621690294398292</v>
      </c>
      <c r="Z46" s="59">
        <f t="shared" si="16"/>
        <v>0.34792712250104263</v>
      </c>
      <c r="AA46" s="59">
        <f t="shared" si="17"/>
        <v>0.34334283859785031</v>
      </c>
      <c r="AC46" s="59">
        <f t="shared" si="18"/>
        <v>176541711.26387268</v>
      </c>
      <c r="AD46" s="59">
        <f t="shared" si="19"/>
        <v>87905654.439987183</v>
      </c>
      <c r="AE46" s="59">
        <f t="shared" si="20"/>
        <v>71339626.003753901</v>
      </c>
      <c r="AF46" s="59">
        <f t="shared" si="21"/>
        <v>69472070.799275145</v>
      </c>
    </row>
    <row r="47" spans="1:39" x14ac:dyDescent="0.3">
      <c r="A47" s="66">
        <v>45139</v>
      </c>
      <c r="B47" s="67">
        <v>930</v>
      </c>
      <c r="C47" s="67">
        <v>2968</v>
      </c>
      <c r="D47" s="67">
        <v>21360</v>
      </c>
      <c r="E47" s="67">
        <v>9020</v>
      </c>
      <c r="F47" s="67">
        <v>60</v>
      </c>
      <c r="G47" s="67">
        <f t="shared" si="1"/>
        <v>34338</v>
      </c>
      <c r="H47" s="76">
        <f>SUMPRODUCT($L$2:$L$6,H42:H46)</f>
        <v>31620.154767485692</v>
      </c>
      <c r="I47" s="59">
        <f t="shared" si="2"/>
        <v>29752.979056818091</v>
      </c>
      <c r="J47" s="59">
        <f t="shared" si="3"/>
        <v>32940.137145712455</v>
      </c>
      <c r="K47" s="59">
        <f t="shared" si="4"/>
        <v>30344.629312535337</v>
      </c>
      <c r="L47" s="59">
        <f t="shared" si="6"/>
        <v>29136.451615531048</v>
      </c>
      <c r="N47" s="59">
        <f t="shared" si="7"/>
        <v>-4585.0209431819094</v>
      </c>
      <c r="O47" s="59">
        <f t="shared" si="8"/>
        <v>-1397.8628542875449</v>
      </c>
      <c r="P47" s="59">
        <f t="shared" si="9"/>
        <v>-3993.3706874646632</v>
      </c>
      <c r="Q47" s="59">
        <f t="shared" si="10"/>
        <v>-5201.5483844689516</v>
      </c>
      <c r="S47" s="61">
        <f t="shared" si="5"/>
        <v>4585.0209431819094</v>
      </c>
      <c r="T47" s="61">
        <f t="shared" si="11"/>
        <v>1397.8628542875449</v>
      </c>
      <c r="U47" s="61">
        <f t="shared" si="12"/>
        <v>3993.3706874646632</v>
      </c>
      <c r="V47" s="61">
        <f t="shared" si="13"/>
        <v>5201.5483844689516</v>
      </c>
      <c r="X47" s="59">
        <f t="shared" si="14"/>
        <v>0.1335261501305233</v>
      </c>
      <c r="Y47" s="59">
        <f t="shared" si="15"/>
        <v>4.0708918815526379E-2</v>
      </c>
      <c r="Z47" s="59">
        <f t="shared" si="16"/>
        <v>0.11629596037814267</v>
      </c>
      <c r="AA47" s="59">
        <f t="shared" si="17"/>
        <v>0.15148081963040805</v>
      </c>
      <c r="AC47" s="59">
        <f t="shared" si="18"/>
        <v>21022417.049416725</v>
      </c>
      <c r="AD47" s="59">
        <f t="shared" si="19"/>
        <v>1954020.5593969219</v>
      </c>
      <c r="AE47" s="59">
        <f t="shared" si="20"/>
        <v>15947009.447501997</v>
      </c>
      <c r="AF47" s="59">
        <f t="shared" si="21"/>
        <v>27056105.595971558</v>
      </c>
    </row>
    <row r="48" spans="1:39" x14ac:dyDescent="0.3">
      <c r="A48" s="66">
        <v>45170</v>
      </c>
      <c r="B48" s="67">
        <v>820</v>
      </c>
      <c r="C48" s="67">
        <v>2538</v>
      </c>
      <c r="D48" s="67">
        <v>20530</v>
      </c>
      <c r="E48" s="67">
        <v>6836</v>
      </c>
      <c r="F48" s="67">
        <v>49</v>
      </c>
      <c r="G48" s="67">
        <f t="shared" si="1"/>
        <v>30773</v>
      </c>
      <c r="H48" s="76">
        <f>SUMPRODUCT($L$2:$L$6,H43:H47)</f>
        <v>33179.724429953727</v>
      </c>
      <c r="I48" s="59">
        <f t="shared" si="2"/>
        <v>28329.565278052381</v>
      </c>
      <c r="J48" s="59">
        <f t="shared" si="3"/>
        <v>29996.983683325219</v>
      </c>
      <c r="K48" s="59">
        <f t="shared" si="4"/>
        <v>31347.724279144528</v>
      </c>
      <c r="L48" s="59">
        <f t="shared" si="6"/>
        <v>30773.055779218339</v>
      </c>
      <c r="N48" s="59">
        <f t="shared" si="7"/>
        <v>-2443.4347219476185</v>
      </c>
      <c r="O48" s="59">
        <f t="shared" si="8"/>
        <v>-776.01631667478068</v>
      </c>
      <c r="P48" s="59">
        <f t="shared" si="9"/>
        <v>574.72427914452783</v>
      </c>
      <c r="Q48" s="59">
        <f t="shared" si="10"/>
        <v>5.5779218339012004E-2</v>
      </c>
      <c r="S48" s="61">
        <f t="shared" si="5"/>
        <v>2443.4347219476185</v>
      </c>
      <c r="T48" s="61">
        <f t="shared" si="11"/>
        <v>776.01631667478068</v>
      </c>
      <c r="U48" s="61">
        <f t="shared" si="12"/>
        <v>574.72427914452783</v>
      </c>
      <c r="V48" s="61">
        <f t="shared" si="13"/>
        <v>5.5779218339012004E-2</v>
      </c>
      <c r="X48" s="59">
        <f t="shared" si="14"/>
        <v>7.9401901730335636E-2</v>
      </c>
      <c r="Y48" s="59">
        <f t="shared" si="15"/>
        <v>2.5217441155388837E-2</v>
      </c>
      <c r="Z48" s="59">
        <f t="shared" si="16"/>
        <v>1.8676251231421304E-2</v>
      </c>
      <c r="AA48" s="59">
        <f t="shared" si="17"/>
        <v>1.8126025522052449E-6</v>
      </c>
      <c r="AC48" s="59">
        <f t="shared" si="18"/>
        <v>5970373.240419236</v>
      </c>
      <c r="AD48" s="59">
        <f t="shared" si="19"/>
        <v>602201.32374549354</v>
      </c>
      <c r="AE48" s="59">
        <f t="shared" si="20"/>
        <v>330307.99703819712</v>
      </c>
      <c r="AF48" s="59">
        <f t="shared" si="21"/>
        <v>3.111321198511173E-3</v>
      </c>
    </row>
    <row r="49" spans="1:32" x14ac:dyDescent="0.3">
      <c r="A49" s="66">
        <v>45200</v>
      </c>
      <c r="B49" s="67">
        <v>810</v>
      </c>
      <c r="C49" s="67">
        <v>1776</v>
      </c>
      <c r="D49" s="67">
        <v>20346</v>
      </c>
      <c r="E49" s="67">
        <v>9656</v>
      </c>
      <c r="F49" s="67">
        <v>49</v>
      </c>
      <c r="G49" s="67">
        <f t="shared" si="1"/>
        <v>32637</v>
      </c>
      <c r="H49" s="76">
        <f>SUMPRODUCT($L$2:$L$6,H44:H48)</f>
        <v>33031.702874004935</v>
      </c>
      <c r="I49" s="59">
        <f t="shared" si="2"/>
        <v>32901.808366502024</v>
      </c>
      <c r="J49" s="59">
        <f t="shared" si="3"/>
        <v>30208.568656772914</v>
      </c>
      <c r="K49" s="59">
        <f t="shared" si="4"/>
        <v>31651.449071477626</v>
      </c>
      <c r="L49" s="59">
        <f t="shared" si="6"/>
        <v>32637.001627276382</v>
      </c>
      <c r="N49" s="59">
        <f t="shared" si="7"/>
        <v>264.808366502024</v>
      </c>
      <c r="O49" s="59">
        <f t="shared" si="8"/>
        <v>-2428.4313432270865</v>
      </c>
      <c r="P49" s="59">
        <f t="shared" si="9"/>
        <v>-985.55092852237431</v>
      </c>
      <c r="Q49" s="59">
        <f t="shared" si="10"/>
        <v>1.6272763823508285E-3</v>
      </c>
      <c r="S49" s="61">
        <f t="shared" si="5"/>
        <v>264.808366502024</v>
      </c>
      <c r="T49" s="61">
        <f t="shared" si="11"/>
        <v>2428.4313432270865</v>
      </c>
      <c r="U49" s="61">
        <f t="shared" si="12"/>
        <v>985.55092852237431</v>
      </c>
      <c r="V49" s="61">
        <f t="shared" si="13"/>
        <v>1.6272763823508285E-3</v>
      </c>
      <c r="X49" s="59">
        <f t="shared" si="14"/>
        <v>8.1137471735154582E-3</v>
      </c>
      <c r="Y49" s="59">
        <f t="shared" si="15"/>
        <v>7.4407308981434772E-2</v>
      </c>
      <c r="Z49" s="59">
        <f t="shared" si="16"/>
        <v>3.0197350507778727E-2</v>
      </c>
      <c r="AA49" s="59">
        <f t="shared" si="17"/>
        <v>4.9859864030113934E-8</v>
      </c>
      <c r="AC49" s="59">
        <f t="shared" si="18"/>
        <v>70123.470969470261</v>
      </c>
      <c r="AD49" s="59">
        <f t="shared" si="19"/>
        <v>5897278.7887677113</v>
      </c>
      <c r="AE49" s="59">
        <f t="shared" si="20"/>
        <v>971310.63271131413</v>
      </c>
      <c r="AF49" s="59">
        <f t="shared" si="21"/>
        <v>2.6480284245567997E-6</v>
      </c>
    </row>
    <row r="50" spans="1:32" x14ac:dyDescent="0.3">
      <c r="A50" s="66">
        <v>45231</v>
      </c>
      <c r="B50" s="67">
        <v>700</v>
      </c>
      <c r="C50" s="67">
        <v>1806</v>
      </c>
      <c r="D50" s="67">
        <v>19982</v>
      </c>
      <c r="E50" s="67">
        <v>9024</v>
      </c>
      <c r="F50" s="67">
        <v>35</v>
      </c>
      <c r="G50" s="67">
        <f t="shared" si="1"/>
        <v>31547</v>
      </c>
      <c r="H50" s="76">
        <f>SUMPRODUCT($L$2:$L$6,H45:H49)</f>
        <v>32923.170617167256</v>
      </c>
      <c r="I50" s="59">
        <f t="shared" si="2"/>
        <v>31523.928809211859</v>
      </c>
      <c r="J50" s="59">
        <f t="shared" si="3"/>
        <v>32408.679191969888</v>
      </c>
      <c r="K50" s="59">
        <f t="shared" si="4"/>
        <v>30725.329463450966</v>
      </c>
      <c r="L50" s="59">
        <f t="shared" si="6"/>
        <v>30739.847701233139</v>
      </c>
      <c r="N50" s="59">
        <f t="shared" si="7"/>
        <v>-23.071190788141394</v>
      </c>
      <c r="O50" s="59">
        <f t="shared" si="8"/>
        <v>861.67919196988805</v>
      </c>
      <c r="P50" s="59">
        <f t="shared" si="9"/>
        <v>-821.6705365490343</v>
      </c>
      <c r="Q50" s="59">
        <f t="shared" si="10"/>
        <v>-807.15229876686135</v>
      </c>
      <c r="S50" s="61">
        <f t="shared" si="5"/>
        <v>23.071190788141394</v>
      </c>
      <c r="T50" s="61">
        <f t="shared" si="11"/>
        <v>861.67919196988805</v>
      </c>
      <c r="U50" s="61">
        <f t="shared" si="12"/>
        <v>821.6705365490343</v>
      </c>
      <c r="V50" s="61">
        <f t="shared" si="13"/>
        <v>807.15229876686135</v>
      </c>
      <c r="X50" s="59">
        <f t="shared" si="14"/>
        <v>7.3132756801411842E-4</v>
      </c>
      <c r="Y50" s="59">
        <f t="shared" si="15"/>
        <v>2.7314140551237456E-2</v>
      </c>
      <c r="Z50" s="59">
        <f t="shared" si="16"/>
        <v>2.6045916776525003E-2</v>
      </c>
      <c r="AA50" s="59">
        <f t="shared" si="17"/>
        <v>2.5585707001200157E-2</v>
      </c>
      <c r="AC50" s="59">
        <f t="shared" si="18"/>
        <v>532.27984438282033</v>
      </c>
      <c r="AD50" s="59">
        <f t="shared" si="19"/>
        <v>742491.02987387916</v>
      </c>
      <c r="AE50" s="59">
        <f t="shared" si="20"/>
        <v>675142.4706327779</v>
      </c>
      <c r="AF50" s="59">
        <f t="shared" si="21"/>
        <v>651494.83340462856</v>
      </c>
    </row>
    <row r="51" spans="1:32" x14ac:dyDescent="0.3">
      <c r="A51" s="66">
        <v>45261</v>
      </c>
      <c r="B51" s="67">
        <v>620</v>
      </c>
      <c r="C51" s="67">
        <v>2416</v>
      </c>
      <c r="D51" s="67">
        <v>20366</v>
      </c>
      <c r="E51" s="67">
        <v>8774</v>
      </c>
      <c r="F51" s="67">
        <v>43</v>
      </c>
      <c r="G51" s="67">
        <f t="shared" si="1"/>
        <v>32219</v>
      </c>
      <c r="H51" s="76">
        <f>SUMPRODUCT($L$2:$L$6,H46:H50)</f>
        <v>32752.624964783903</v>
      </c>
      <c r="I51" s="59">
        <f t="shared" si="2"/>
        <v>32197.883904484494</v>
      </c>
      <c r="J51" s="59">
        <f t="shared" si="3"/>
        <v>31748.622620120514</v>
      </c>
      <c r="K51" s="59">
        <f t="shared" si="4"/>
        <v>32335.604227156309</v>
      </c>
      <c r="L51" s="59">
        <f t="shared" si="6"/>
        <v>31893.862946926125</v>
      </c>
      <c r="N51" s="59">
        <f t="shared" si="7"/>
        <v>-21.116095515506458</v>
      </c>
      <c r="O51" s="59">
        <f t="shared" si="8"/>
        <v>-470.3773798794864</v>
      </c>
      <c r="P51" s="59">
        <f t="shared" si="9"/>
        <v>116.60422715630921</v>
      </c>
      <c r="Q51" s="59">
        <f t="shared" si="10"/>
        <v>-325.13705307387499</v>
      </c>
      <c r="S51" s="61">
        <f t="shared" si="5"/>
        <v>21.116095515506458</v>
      </c>
      <c r="T51" s="61">
        <f t="shared" si="11"/>
        <v>470.3773798794864</v>
      </c>
      <c r="U51" s="61">
        <f t="shared" si="12"/>
        <v>116.60422715630921</v>
      </c>
      <c r="V51" s="61">
        <f t="shared" si="13"/>
        <v>325.13705307387499</v>
      </c>
      <c r="X51" s="59">
        <f>S51/G51</f>
        <v>6.5539264146951984E-4</v>
      </c>
      <c r="Y51" s="59">
        <f>T51/G51</f>
        <v>1.4599378623777472E-2</v>
      </c>
      <c r="Z51" s="59">
        <f>U51/G51</f>
        <v>3.6191137886436328E-3</v>
      </c>
      <c r="AA51" s="59">
        <f>V51/G51</f>
        <v>1.0091469414751388E-2</v>
      </c>
      <c r="AC51" s="59">
        <f>N51^2</f>
        <v>445.88948981999198</v>
      </c>
      <c r="AD51" s="59">
        <f t="shared" si="19"/>
        <v>221254.87950229066</v>
      </c>
      <c r="AE51" s="59">
        <f t="shared" si="20"/>
        <v>13596.545790720158</v>
      </c>
      <c r="AF51" s="59">
        <f t="shared" si="21"/>
        <v>105714.1032815638</v>
      </c>
    </row>
    <row r="52" spans="1:32" x14ac:dyDescent="0.3">
      <c r="A52" s="66">
        <v>45292</v>
      </c>
      <c r="B52" s="77"/>
      <c r="C52" s="77"/>
      <c r="D52" s="77"/>
      <c r="E52" s="77"/>
      <c r="F52" s="77"/>
      <c r="G52" s="77"/>
      <c r="I52" s="78">
        <f t="shared" si="2"/>
        <v>31817.721115767366</v>
      </c>
      <c r="J52" s="78">
        <f t="shared" si="3"/>
        <v>32076.431834308525</v>
      </c>
      <c r="K52" s="78">
        <f>SUMPRODUCT($K$3:$K$6,G48:G51)</f>
        <v>31771.433974125946</v>
      </c>
      <c r="L52" s="78">
        <f>SUMPRODUCT($L$2:$L$6,G47:G51)</f>
        <v>31893.672069821449</v>
      </c>
      <c r="M52" s="79"/>
      <c r="N52" s="59"/>
      <c r="O52" s="59"/>
      <c r="P52" s="59"/>
      <c r="Q52" s="59"/>
      <c r="R52" s="79" t="s">
        <v>14</v>
      </c>
      <c r="S52" s="78">
        <f>AVERAGE(S15:S51)</f>
        <v>4109.3240944521167</v>
      </c>
      <c r="T52" s="78">
        <f t="shared" ref="T52:V52" si="26">AVERAGE(T15:T51)</f>
        <v>3983.1532272539916</v>
      </c>
      <c r="U52" s="78">
        <f t="shared" si="26"/>
        <v>3818.6103114452312</v>
      </c>
      <c r="V52" s="78">
        <f t="shared" si="26"/>
        <v>3758.7474321293339</v>
      </c>
      <c r="W52" s="79" t="s">
        <v>15</v>
      </c>
      <c r="X52" s="78">
        <f>AVERAGE(X15:X51)</f>
        <v>0.16869052386387343</v>
      </c>
      <c r="Y52" s="78">
        <f t="shared" ref="Y52:AA52" si="27">AVERAGE(Y15:Y51)</f>
        <v>0.16253088296637558</v>
      </c>
      <c r="Z52" s="78">
        <f t="shared" si="27"/>
        <v>0.15610694071766526</v>
      </c>
      <c r="AA52" s="78">
        <f t="shared" si="27"/>
        <v>0.15360639445520724</v>
      </c>
      <c r="AB52" s="80" t="s">
        <v>87</v>
      </c>
      <c r="AC52" s="59">
        <f>AVERAGE(AC15:AC51)</f>
        <v>32457009.587071419</v>
      </c>
      <c r="AD52" s="59">
        <f t="shared" ref="AD52:AF52" si="28">AVERAGE(AD15:AD51)</f>
        <v>30923988.453893848</v>
      </c>
      <c r="AE52" s="59">
        <f t="shared" si="28"/>
        <v>27668270.091540385</v>
      </c>
      <c r="AF52" s="59">
        <f t="shared" si="28"/>
        <v>27716342.008099042</v>
      </c>
    </row>
    <row r="53" spans="1:32" x14ac:dyDescent="0.3">
      <c r="A53" s="66">
        <v>45323</v>
      </c>
      <c r="B53" s="77"/>
      <c r="C53" s="77"/>
      <c r="D53" s="77"/>
      <c r="E53" s="77"/>
      <c r="F53" s="77"/>
      <c r="G53" s="77"/>
      <c r="I53" s="78">
        <f>I52</f>
        <v>31817.721115767366</v>
      </c>
      <c r="J53" s="78">
        <f>J52</f>
        <v>32076.431834308525</v>
      </c>
      <c r="K53" s="78">
        <f>K52</f>
        <v>31771.433974125946</v>
      </c>
      <c r="L53" s="78">
        <f>L52</f>
        <v>31893.672069821449</v>
      </c>
    </row>
    <row r="54" spans="1:32" x14ac:dyDescent="0.3">
      <c r="A54" s="66">
        <v>45352</v>
      </c>
      <c r="B54" s="77"/>
      <c r="C54" s="77"/>
      <c r="D54" s="77"/>
      <c r="E54" s="77"/>
      <c r="F54" s="77"/>
      <c r="G54" s="77"/>
      <c r="I54" s="78">
        <f t="shared" ref="I54:I55" si="29">I53</f>
        <v>31817.721115767366</v>
      </c>
      <c r="J54" s="78">
        <f t="shared" ref="J54:J55" si="30">J53</f>
        <v>32076.431834308525</v>
      </c>
      <c r="K54" s="78">
        <f t="shared" ref="K54:K55" si="31">K53</f>
        <v>31771.433974125946</v>
      </c>
      <c r="L54" s="78">
        <f>L53</f>
        <v>31893.672069821449</v>
      </c>
      <c r="AB54" s="79" t="s">
        <v>16</v>
      </c>
      <c r="AC54" s="78">
        <f>SQRT(AC52)</f>
        <v>5697.1053691389116</v>
      </c>
      <c r="AD54" s="78">
        <f t="shared" ref="AD54:AF54" si="32">SQRT(AD52)</f>
        <v>5560.9341350077011</v>
      </c>
      <c r="AE54" s="78">
        <f t="shared" si="32"/>
        <v>5260.0636965288149</v>
      </c>
      <c r="AF54" s="78">
        <f t="shared" si="32"/>
        <v>5264.6312319191966</v>
      </c>
    </row>
    <row r="55" spans="1:32" x14ac:dyDescent="0.3">
      <c r="A55" s="66">
        <v>45383</v>
      </c>
      <c r="B55" s="77"/>
      <c r="C55" s="77"/>
      <c r="D55" s="77"/>
      <c r="E55" s="77"/>
      <c r="F55" s="77"/>
      <c r="G55" s="77"/>
      <c r="I55" s="78">
        <f t="shared" si="29"/>
        <v>31817.721115767366</v>
      </c>
      <c r="J55" s="78">
        <f t="shared" si="30"/>
        <v>32076.431834308525</v>
      </c>
      <c r="K55" s="78">
        <f t="shared" si="31"/>
        <v>31771.433974125946</v>
      </c>
      <c r="L55" s="78">
        <f t="shared" ref="L55" si="33">L54</f>
        <v>31893.672069821449</v>
      </c>
    </row>
    <row r="60" spans="1:32" ht="14.4" customHeight="1" x14ac:dyDescent="0.3">
      <c r="L60" s="69"/>
      <c r="O60" s="61"/>
      <c r="U60" s="60"/>
    </row>
    <row r="61" spans="1:32" x14ac:dyDescent="0.3">
      <c r="L61" s="81"/>
      <c r="O61" s="61"/>
      <c r="U61" s="60"/>
    </row>
    <row r="62" spans="1:32" x14ac:dyDescent="0.3">
      <c r="L62" s="81"/>
      <c r="O62" s="61"/>
      <c r="U62" s="60"/>
    </row>
    <row r="63" spans="1:32" x14ac:dyDescent="0.3">
      <c r="L63" s="82"/>
      <c r="O63" s="61"/>
      <c r="U63" s="60"/>
    </row>
    <row r="64" spans="1:32" x14ac:dyDescent="0.3">
      <c r="L64" s="60"/>
      <c r="O64" s="61"/>
      <c r="U64" s="60"/>
    </row>
    <row r="65" spans="9:21" x14ac:dyDescent="0.3">
      <c r="I65" s="60"/>
      <c r="J65" s="60"/>
      <c r="K65" s="60"/>
      <c r="L65" s="60"/>
      <c r="O65" s="61"/>
      <c r="U65" s="60"/>
    </row>
    <row r="66" spans="9:21" x14ac:dyDescent="0.3">
      <c r="I66" s="60"/>
      <c r="J66" s="60"/>
      <c r="K66" s="60"/>
      <c r="L66" s="60"/>
      <c r="O66" s="61"/>
      <c r="U66" s="60"/>
    </row>
    <row r="67" spans="9:21" x14ac:dyDescent="0.3">
      <c r="I67" s="60"/>
      <c r="J67" s="60"/>
      <c r="K67" s="60"/>
      <c r="L67" s="60"/>
      <c r="O67" s="61"/>
      <c r="U67" s="60"/>
    </row>
    <row r="68" spans="9:21" x14ac:dyDescent="0.3">
      <c r="I68" s="60"/>
      <c r="J68" s="60"/>
      <c r="K68" s="60"/>
      <c r="L68" s="60"/>
      <c r="O68" s="61"/>
      <c r="U68" s="60"/>
    </row>
    <row r="69" spans="9:21" x14ac:dyDescent="0.3">
      <c r="I69" s="60"/>
      <c r="J69" s="60"/>
      <c r="K69" s="60"/>
      <c r="L69" s="60"/>
      <c r="O69" s="61"/>
      <c r="U69" s="60"/>
    </row>
    <row r="70" spans="9:21" x14ac:dyDescent="0.3">
      <c r="I70" s="60"/>
      <c r="J70" s="60"/>
      <c r="K70" s="60"/>
      <c r="L70" s="60"/>
      <c r="O70" s="61"/>
      <c r="U70" s="60"/>
    </row>
    <row r="71" spans="9:21" x14ac:dyDescent="0.3">
      <c r="I71" s="60"/>
      <c r="J71" s="60"/>
      <c r="K71" s="60"/>
      <c r="L71" s="60"/>
      <c r="O71" s="61"/>
      <c r="U71" s="60"/>
    </row>
    <row r="72" spans="9:21" x14ac:dyDescent="0.3">
      <c r="I72" s="60"/>
      <c r="J72" s="60"/>
      <c r="K72" s="60"/>
      <c r="L72" s="60"/>
      <c r="O72" s="61"/>
      <c r="P72" s="61"/>
      <c r="Q72" s="61"/>
      <c r="R72" s="61"/>
      <c r="S72" s="60"/>
      <c r="T72" s="60"/>
      <c r="U72" s="60"/>
    </row>
    <row r="73" spans="9:21" x14ac:dyDescent="0.3">
      <c r="I73" s="60"/>
      <c r="J73" s="60"/>
      <c r="K73" s="60"/>
      <c r="L73" s="60"/>
      <c r="O73" s="61"/>
      <c r="P73" s="61"/>
      <c r="Q73" s="61"/>
      <c r="R73" s="61"/>
      <c r="S73" s="60"/>
      <c r="T73" s="60"/>
      <c r="U73" s="60"/>
    </row>
    <row r="74" spans="9:21" x14ac:dyDescent="0.3">
      <c r="I74" s="60"/>
      <c r="J74" s="60"/>
      <c r="K74" s="60"/>
      <c r="L74" s="60"/>
      <c r="O74" s="61"/>
      <c r="P74" s="61"/>
      <c r="Q74" s="14" t="s">
        <v>121</v>
      </c>
      <c r="R74" s="61"/>
      <c r="S74" s="60"/>
      <c r="T74" s="60"/>
      <c r="U74" s="60"/>
    </row>
  </sheetData>
  <mergeCells count="2">
    <mergeCell ref="H2:H6"/>
    <mergeCell ref="AI29:AI40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4 G38:G5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Por grupo - Inicial</vt:lpstr>
      <vt:lpstr>Por grupo - 2024</vt:lpstr>
      <vt:lpstr>Comparação AtualxSMA</vt:lpstr>
      <vt:lpstr>SMA</vt:lpstr>
      <vt:lpstr>SMA - gráficos</vt:lpstr>
      <vt:lpstr>SES R</vt:lpstr>
      <vt:lpstr>WMA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Fee ¨</dc:creator>
  <cp:keywords/>
  <dc:description/>
  <cp:lastModifiedBy>Fee ¨</cp:lastModifiedBy>
  <cp:revision/>
  <dcterms:created xsi:type="dcterms:W3CDTF">2024-02-06T15:33:09Z</dcterms:created>
  <dcterms:modified xsi:type="dcterms:W3CDTF">2024-05-19T22:59:24Z</dcterms:modified>
  <cp:category/>
  <cp:contentStatus/>
</cp:coreProperties>
</file>