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I:\Eigene Dateien\Dokumente\Hector School (KIT)\master-thesis-poc\Experiments\"/>
    </mc:Choice>
  </mc:AlternateContent>
  <xr:revisionPtr revIDLastSave="0" documentId="13_ncr:1_{DBA6C999-075A-44F8-B5D8-D3BCBE0C299D}" xr6:coauthVersionLast="47" xr6:coauthVersionMax="47" xr10:uidLastSave="{00000000-0000-0000-0000-000000000000}"/>
  <bookViews>
    <workbookView xWindow="21840" yWindow="2505" windowWidth="26070" windowHeight="16455" xr2:uid="{4F93329F-34BE-498A-A844-03C951EC950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H55" i="1"/>
  <c r="F55" i="1"/>
  <c r="D55" i="1"/>
  <c r="G54" i="1"/>
  <c r="H54" i="1" s="1"/>
  <c r="E54" i="1"/>
  <c r="F54" i="1" s="1"/>
  <c r="C54" i="1"/>
  <c r="D54" i="1" s="1"/>
  <c r="G53" i="1"/>
  <c r="H53" i="1" s="1"/>
  <c r="E53" i="1"/>
  <c r="F53" i="1" s="1"/>
  <c r="C53" i="1"/>
  <c r="D53" i="1" s="1"/>
  <c r="M53" i="1" s="1"/>
  <c r="G52" i="1"/>
  <c r="H52" i="1" s="1"/>
  <c r="E52" i="1"/>
  <c r="F52" i="1" s="1"/>
  <c r="C52" i="1"/>
  <c r="D52" i="1" s="1"/>
  <c r="M52" i="1" s="1"/>
  <c r="G51" i="1"/>
  <c r="H51" i="1" s="1"/>
  <c r="E51" i="1"/>
  <c r="F51" i="1" s="1"/>
  <c r="C51" i="1"/>
  <c r="D51" i="1" s="1"/>
  <c r="M51" i="1" s="1"/>
  <c r="H50" i="1"/>
  <c r="F50" i="1"/>
  <c r="D50" i="1"/>
  <c r="H49" i="1"/>
  <c r="F49" i="1"/>
  <c r="D49" i="1"/>
  <c r="D34" i="1"/>
  <c r="D28" i="1"/>
  <c r="D33" i="1"/>
  <c r="G33" i="1"/>
  <c r="H33" i="1" s="1"/>
  <c r="G32" i="1"/>
  <c r="H32" i="1" s="1"/>
  <c r="O32" i="1" s="1"/>
  <c r="G31" i="1"/>
  <c r="H31" i="1" s="1"/>
  <c r="G30" i="1"/>
  <c r="H30" i="1" s="1"/>
  <c r="E33" i="1"/>
  <c r="F33" i="1" s="1"/>
  <c r="E32" i="1"/>
  <c r="F32" i="1" s="1"/>
  <c r="N32" i="1" s="1"/>
  <c r="E31" i="1"/>
  <c r="F31" i="1" s="1"/>
  <c r="E30" i="1"/>
  <c r="F30" i="1" s="1"/>
  <c r="D30" i="1"/>
  <c r="G15" i="1"/>
  <c r="H15" i="1" s="1"/>
  <c r="E15" i="1"/>
  <c r="F15" i="1" s="1"/>
  <c r="C15" i="1"/>
  <c r="D15" i="1" s="1"/>
  <c r="I15" i="1" s="1"/>
  <c r="G14" i="1"/>
  <c r="H14" i="1" s="1"/>
  <c r="O14" i="1" s="1"/>
  <c r="E14" i="1"/>
  <c r="F14" i="1" s="1"/>
  <c r="N14" i="1" s="1"/>
  <c r="C14" i="1"/>
  <c r="D14" i="1" s="1"/>
  <c r="M14" i="1" s="1"/>
  <c r="G13" i="1"/>
  <c r="H13" i="1" s="1"/>
  <c r="E13" i="1"/>
  <c r="F13" i="1" s="1"/>
  <c r="C13" i="1"/>
  <c r="D13" i="1" s="1"/>
  <c r="M13" i="1" s="1"/>
  <c r="G12" i="1"/>
  <c r="H12" i="1" s="1"/>
  <c r="O12" i="1" s="1"/>
  <c r="E12" i="1"/>
  <c r="F12" i="1" s="1"/>
  <c r="N12" i="1" s="1"/>
  <c r="C12" i="1"/>
  <c r="D12" i="1" s="1"/>
  <c r="M12" i="1" s="1"/>
  <c r="C32" i="1"/>
  <c r="D32" i="1" s="1"/>
  <c r="M32" i="1" s="1"/>
  <c r="C30" i="1"/>
  <c r="C31" i="1"/>
  <c r="D31" i="1" s="1"/>
  <c r="M31" i="1" s="1"/>
  <c r="H34" i="1"/>
  <c r="F34" i="1"/>
  <c r="H29" i="1"/>
  <c r="F29" i="1"/>
  <c r="D29" i="1"/>
  <c r="H28" i="1"/>
  <c r="F28" i="1"/>
  <c r="D16" i="1"/>
  <c r="I11" i="1"/>
  <c r="I10" i="1"/>
  <c r="H16" i="1"/>
  <c r="H11" i="1"/>
  <c r="H10" i="1"/>
  <c r="F16" i="1"/>
  <c r="F11" i="1"/>
  <c r="F10" i="1"/>
  <c r="D11" i="1"/>
  <c r="D10" i="1"/>
  <c r="I55" i="1" l="1"/>
  <c r="I49" i="1"/>
  <c r="I50" i="1"/>
  <c r="N51" i="1"/>
  <c r="O51" i="1"/>
  <c r="N52" i="1"/>
  <c r="O52" i="1"/>
  <c r="I52" i="1" s="1"/>
  <c r="I54" i="1"/>
  <c r="N53" i="1"/>
  <c r="O53" i="1"/>
  <c r="I12" i="1"/>
  <c r="I14" i="1"/>
  <c r="N13" i="1"/>
  <c r="I28" i="1"/>
  <c r="I29" i="1"/>
  <c r="I16" i="1"/>
  <c r="M30" i="1"/>
  <c r="O13" i="1"/>
  <c r="I13" i="1" s="1"/>
  <c r="I32" i="1"/>
  <c r="O31" i="1"/>
  <c r="O30" i="1"/>
  <c r="N31" i="1"/>
  <c r="I31" i="1" s="1"/>
  <c r="N30" i="1"/>
  <c r="I33" i="1"/>
  <c r="I34" i="1"/>
  <c r="I51" i="1" l="1"/>
  <c r="I53" i="1"/>
  <c r="I30" i="1"/>
</calcChain>
</file>

<file path=xl/sharedStrings.xml><?xml version="1.0" encoding="utf-8"?>
<sst xmlns="http://schemas.openxmlformats.org/spreadsheetml/2006/main" count="82" uniqueCount="32">
  <si>
    <t>Start time</t>
  </si>
  <si>
    <t>Inject Change</t>
  </si>
  <si>
    <t>fail_init</t>
  </si>
  <si>
    <t>fail_end</t>
  </si>
  <si>
    <t>fail_detect</t>
  </si>
  <si>
    <t>End time</t>
  </si>
  <si>
    <t>Scalability</t>
  </si>
  <si>
    <t>Fault Tolerance</t>
  </si>
  <si>
    <t>Recoverability</t>
  </si>
  <si>
    <t>Resistance</t>
  </si>
  <si>
    <t>Self-Organizing</t>
  </si>
  <si>
    <t>Trial 1</t>
  </si>
  <si>
    <t>Trial 2</t>
  </si>
  <si>
    <t>Trial 3</t>
  </si>
  <si>
    <t>Blast Radius</t>
  </si>
  <si>
    <t>Adaptivity Score</t>
  </si>
  <si>
    <t>Experiment 1 Update</t>
  </si>
  <si>
    <t>Payoff</t>
  </si>
  <si>
    <t>Observability</t>
  </si>
  <si>
    <t>Experiment 2 Load Increase</t>
  </si>
  <si>
    <t>TTR</t>
  </si>
  <si>
    <t>TTF</t>
  </si>
  <si>
    <t>TTD</t>
  </si>
  <si>
    <t>Hilfswert</t>
  </si>
  <si>
    <t>Payoff 1</t>
  </si>
  <si>
    <t>Payoff 2</t>
  </si>
  <si>
    <t>Payoff 3</t>
  </si>
  <si>
    <t>POST/signup 94.1%</t>
  </si>
  <si>
    <t>POST /login 89.9</t>
  </si>
  <si>
    <t>Double the amount of concurrent users (from 5 to 10)</t>
  </si>
  <si>
    <t>Experiment 3 Network Chaos</t>
  </si>
  <si>
    <t>Inject Network Latency (5000ms) into 1 frontend 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</si>
</sst>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Payoff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2</c:v>
              </c:pt>
              <c:pt idx="1">
                <c:v>4</c:v>
              </c:pt>
              <c:pt idx="2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Tabelle1!$C$28:$H$28</c15:sqref>
                  </c15:fullRef>
                </c:ext>
              </c:extLst>
              <c:f>(Tabelle1!$D$28,Tabelle1!$F$28,Tabelle1!$H$28)</c:f>
              <c:numCache>
                <c:formatCode>General</c:formatCode>
                <c:ptCount val="3"/>
                <c:pt idx="0">
                  <c:v>0.8</c:v>
                </c:pt>
                <c:pt idx="1">
                  <c:v>0.69</c:v>
                </c:pt>
                <c:pt idx="2">
                  <c:v>0.94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D03-4295-BC3C-F88A31E7BF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2</c:v>
              </c:pt>
              <c:pt idx="1">
                <c:v>4</c:v>
              </c:pt>
              <c:pt idx="2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Tabelle1!$C$29:$H$29</c15:sqref>
                  </c15:fullRef>
                </c:ext>
              </c:extLst>
              <c:f>(Tabelle1!$D$29,Tabelle1!$F$29,Tabelle1!$H$29)</c:f>
              <c:numCache>
                <c:formatCode>General</c:formatCode>
                <c:ptCount val="3"/>
                <c:pt idx="0">
                  <c:v>0.91900000000000004</c:v>
                </c:pt>
                <c:pt idx="1">
                  <c:v>0.89900000000000002</c:v>
                </c:pt>
                <c:pt idx="2">
                  <c:v>0.93899999999999995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D03-4295-BC3C-F88A31E7BF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2,00</c:v>
              </c:pt>
              <c:pt idx="1">
                <c:v>4,00</c:v>
              </c:pt>
              <c:pt idx="2">
                <c:v>6,00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Tabelle1!$C$30:$H$30</c15:sqref>
                  </c15:fullRef>
                </c:ext>
              </c:extLst>
              <c:f>(Tabelle1!$D$30,Tabelle1!$F$30,Tabelle1!$H$30)</c:f>
              <c:numCache>
                <c:formatCode>General</c:formatCode>
                <c:ptCount val="3"/>
                <c:pt idx="0">
                  <c:v>0.1</c:v>
                </c:pt>
                <c:pt idx="1">
                  <c:v>7.8125E-3</c:v>
                </c:pt>
                <c:pt idx="2">
                  <c:v>2.5000000000000001E-2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D03-4295-BC3C-F88A31E7BF2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"/>
              <c:pt idx="0">
                <c:v>2,00</c:v>
              </c:pt>
              <c:pt idx="1">
                <c:v>4,00</c:v>
              </c:pt>
              <c:pt idx="2">
                <c:v>6,00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Tabelle1!$C$31:$H$31</c15:sqref>
                  </c15:fullRef>
                </c:ext>
              </c:extLst>
              <c:f>(Tabelle1!$D$31,Tabelle1!$F$31,Tabelle1!$H$31)</c:f>
              <c:numCache>
                <c:formatCode>General</c:formatCode>
                <c:ptCount val="3"/>
                <c:pt idx="0">
                  <c:v>0.5</c:v>
                </c:pt>
                <c:pt idx="1">
                  <c:v>0.125</c:v>
                </c:pt>
                <c:pt idx="2">
                  <c:v>0.33333333333333331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DD03-4295-BC3C-F88A31E7BF2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3"/>
              <c:pt idx="0">
                <c:v>2,00</c:v>
              </c:pt>
              <c:pt idx="1">
                <c:v>4,00</c:v>
              </c:pt>
              <c:pt idx="2">
                <c:v>6,00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Tabelle1!$C$32:$H$32</c15:sqref>
                  </c15:fullRef>
                </c:ext>
              </c:extLst>
              <c:f>(Tabelle1!$D$32,Tabelle1!$F$32,Tabelle1!$H$32)</c:f>
              <c:numCache>
                <c:formatCode>General</c:formatCode>
                <c:ptCount val="3"/>
                <c:pt idx="0">
                  <c:v>0.33333333333333331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DD03-4295-BC3C-F88A31E7BF2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3"/>
              <c:pt idx="0">
                <c:v>2</c:v>
              </c:pt>
              <c:pt idx="1">
                <c:v>4</c:v>
              </c:pt>
              <c:pt idx="2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Tabelle1!$C$33:$H$33</c15:sqref>
                  </c15:fullRef>
                </c:ext>
              </c:extLst>
              <c:f>(Tabelle1!$D$33,Tabelle1!$F$33,Tabelle1!$H$33)</c:f>
              <c:numCache>
                <c:formatCode>General</c:formatCode>
                <c:ptCount val="3"/>
                <c:pt idx="0">
                  <c:v>0.85555555678179696</c:v>
                </c:pt>
                <c:pt idx="1">
                  <c:v>0.59999999972060325</c:v>
                </c:pt>
                <c:pt idx="2">
                  <c:v>0.70066518848551973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DD03-4295-BC3C-F88A31E7BF2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3"/>
              <c:pt idx="0">
                <c:v>2</c:v>
              </c:pt>
              <c:pt idx="1">
                <c:v>4</c:v>
              </c:pt>
              <c:pt idx="2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Tabelle1!$C$34:$H$34</c15:sqref>
                  </c15:fullRef>
                </c:ext>
              </c:extLst>
              <c:f>(Tabelle1!$D$34,Tabelle1!$F$34,Tabelle1!$H$34)</c:f>
              <c:numCache>
                <c:formatCode>General</c:formatCode>
                <c:ptCount val="3"/>
                <c:pt idx="0">
                  <c:v>0.88888888888888884</c:v>
                </c:pt>
                <c:pt idx="1">
                  <c:v>0.77777777777777779</c:v>
                </c:pt>
                <c:pt idx="2">
                  <c:v>0.77777777777777779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DD03-4295-BC3C-F88A31E7B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998768"/>
        <c:axId val="615999248"/>
      </c:lineChart>
      <c:catAx>
        <c:axId val="6159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5999248"/>
        <c:crosses val="autoZero"/>
        <c:auto val="1"/>
        <c:lblAlgn val="ctr"/>
        <c:lblOffset val="100"/>
        <c:noMultiLvlLbl val="0"/>
      </c:catAx>
      <c:valAx>
        <c:axId val="6159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59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Tabelle1!$B$28:$B$34</c:f>
              <c:strCache>
                <c:ptCount val="7"/>
                <c:pt idx="0">
                  <c:v>Scalability</c:v>
                </c:pt>
                <c:pt idx="1">
                  <c:v>Fault Tolerance</c:v>
                </c:pt>
                <c:pt idx="2">
                  <c:v>Recoverability</c:v>
                </c:pt>
                <c:pt idx="3">
                  <c:v>Resistance</c:v>
                </c:pt>
                <c:pt idx="4">
                  <c:v>Observability</c:v>
                </c:pt>
                <c:pt idx="5">
                  <c:v>Self-Organizing</c:v>
                </c:pt>
                <c:pt idx="6">
                  <c:v>Blast Radius</c:v>
                </c:pt>
              </c:strCache>
            </c:strRef>
          </c:cat>
          <c:val>
            <c:numRef>
              <c:f>Tabelle1!$I$28:$I$34</c:f>
              <c:numCache>
                <c:formatCode>General</c:formatCode>
                <c:ptCount val="7"/>
                <c:pt idx="0">
                  <c:v>0.53833333333333333</c:v>
                </c:pt>
                <c:pt idx="1">
                  <c:v>0.61266666666666669</c:v>
                </c:pt>
                <c:pt idx="2">
                  <c:v>3.8802083333333334E-2</c:v>
                </c:pt>
                <c:pt idx="3">
                  <c:v>0.24305555555555555</c:v>
                </c:pt>
                <c:pt idx="4">
                  <c:v>0.41666666666666669</c:v>
                </c:pt>
                <c:pt idx="5">
                  <c:v>0.50196271696161954</c:v>
                </c:pt>
                <c:pt idx="6">
                  <c:v>0.55555555555555547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FF-4D0C-82A5-57E287FE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198608"/>
        <c:axId val="611199568"/>
      </c:radarChart>
      <c:catAx>
        <c:axId val="61119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199568"/>
        <c:crosses val="autoZero"/>
        <c:auto val="1"/>
        <c:lblAlgn val="ctr"/>
        <c:lblOffset val="100"/>
        <c:noMultiLvlLbl val="0"/>
      </c:catAx>
      <c:valAx>
        <c:axId val="6111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19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295275</xdr:colOff>
      <xdr:row>20</xdr:row>
      <xdr:rowOff>23812</xdr:rowOff>
    </xdr:from>
    <xdr:to>
      <xdr:col>23</xdr:col>
      <xdr:colOff>466725</xdr:colOff>
      <xdr:row>39</xdr:row>
      <xdr:rowOff>114300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BA853F-D944-36FE-2A11-F6B917111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242887</xdr:colOff>
      <xdr:row>23</xdr:row>
      <xdr:rowOff>66675</xdr:rowOff>
    </xdr:from>
    <xdr:to>
      <xdr:col>30</xdr:col>
      <xdr:colOff>242887</xdr:colOff>
      <xdr:row>37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99DD6A38-07CF-726A-2AC6-99C0ACADC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BE18-B742-4E4D-B509-FF910D106370}">
  <dimension ref="A2:O55"/>
  <sheetViews>
    <sheetView tabSelected="1" topLeftCell="A25" workbookViewId="0">
      <selection activeCell="E51" sqref="E51"/>
    </sheetView>
  </sheetViews>
  <sheetFormatPr baseColWidth="10" defaultRowHeight="15" x14ac:dyDescent="0.25"/>
  <cols>
    <col min="2" max="2" width="25.42578125" bestFit="1" customWidth="1"/>
    <col min="3" max="3" width="18.42578125" customWidth="1"/>
    <col min="4" max="4" width="11.42578125" customWidth="1"/>
    <col min="5" max="5" width="18.140625" bestFit="1" customWidth="1"/>
    <col min="6" max="6" width="12" bestFit="1" customWidth="1"/>
    <col min="7" max="7" width="18.140625" bestFit="1" customWidth="1"/>
    <col min="8" max="8" width="6.7109375" bestFit="1" customWidth="1"/>
    <col min="9" max="9" width="15.42578125" bestFit="1" customWidth="1"/>
  </cols>
  <sheetData>
    <row r="2" spans="2:15" x14ac:dyDescent="0.25">
      <c r="B2" t="s">
        <v>16</v>
      </c>
    </row>
    <row r="3" spans="2:15" x14ac:dyDescent="0.25">
      <c r="C3" t="s">
        <v>11</v>
      </c>
      <c r="D3" t="s">
        <v>17</v>
      </c>
      <c r="E3" t="s">
        <v>12</v>
      </c>
      <c r="F3" t="s">
        <v>17</v>
      </c>
      <c r="G3" t="s">
        <v>13</v>
      </c>
      <c r="H3" t="s">
        <v>17</v>
      </c>
      <c r="I3" t="s">
        <v>15</v>
      </c>
    </row>
    <row r="4" spans="2:15" x14ac:dyDescent="0.25">
      <c r="B4" t="s">
        <v>0</v>
      </c>
      <c r="C4" s="3">
        <v>45119.011550925927</v>
      </c>
      <c r="E4" s="3">
        <v>45119.013680555552</v>
      </c>
      <c r="G4" s="3">
        <v>45119.015798611108</v>
      </c>
    </row>
    <row r="5" spans="2:15" x14ac:dyDescent="0.25">
      <c r="B5" t="s">
        <v>1</v>
      </c>
      <c r="C5" s="3">
        <v>45119.011944444443</v>
      </c>
      <c r="E5" s="3">
        <v>45119.014062499999</v>
      </c>
      <c r="G5" s="3">
        <v>45119.016180555554</v>
      </c>
    </row>
    <row r="6" spans="2:15" x14ac:dyDescent="0.25">
      <c r="B6" t="s">
        <v>2</v>
      </c>
      <c r="C6">
        <v>0</v>
      </c>
      <c r="E6">
        <v>0</v>
      </c>
      <c r="G6">
        <v>0</v>
      </c>
    </row>
    <row r="7" spans="2:15" x14ac:dyDescent="0.25">
      <c r="B7" t="s">
        <v>4</v>
      </c>
      <c r="C7">
        <v>0</v>
      </c>
      <c r="E7">
        <v>0</v>
      </c>
      <c r="G7">
        <v>0</v>
      </c>
    </row>
    <row r="8" spans="2:15" x14ac:dyDescent="0.25">
      <c r="B8" t="s">
        <v>3</v>
      </c>
      <c r="C8">
        <v>0</v>
      </c>
      <c r="E8">
        <v>0</v>
      </c>
      <c r="G8">
        <v>0</v>
      </c>
    </row>
    <row r="9" spans="2:15" x14ac:dyDescent="0.25">
      <c r="B9" t="s">
        <v>5</v>
      </c>
      <c r="C9" s="3">
        <v>45119.013680555552</v>
      </c>
      <c r="E9" s="3">
        <v>45119.015798611108</v>
      </c>
      <c r="G9" s="3">
        <v>45119.017916666664</v>
      </c>
    </row>
    <row r="10" spans="2:15" x14ac:dyDescent="0.25">
      <c r="B10" t="s">
        <v>6</v>
      </c>
      <c r="C10">
        <v>1</v>
      </c>
      <c r="D10">
        <f>C10</f>
        <v>1</v>
      </c>
      <c r="E10">
        <v>0.92</v>
      </c>
      <c r="F10">
        <f>E10</f>
        <v>0.92</v>
      </c>
      <c r="G10">
        <v>1</v>
      </c>
      <c r="H10">
        <f>G10</f>
        <v>1</v>
      </c>
      <c r="I10">
        <f>(D10 + IF(D10 &lt;= F10, (D10 + F10) / 2, 0) + IF(F10 &lt;= H10, (F10 + H10) / 2, 0)) / 3</f>
        <v>0.65333333333333332</v>
      </c>
    </row>
    <row r="11" spans="2:15" x14ac:dyDescent="0.25">
      <c r="B11" t="s">
        <v>7</v>
      </c>
      <c r="C11" s="1">
        <v>1</v>
      </c>
      <c r="D11">
        <f>C11</f>
        <v>1</v>
      </c>
      <c r="E11">
        <v>0.97299999999999998</v>
      </c>
      <c r="F11">
        <f>E11</f>
        <v>0.97299999999999998</v>
      </c>
      <c r="G11">
        <v>1</v>
      </c>
      <c r="H11">
        <f>G11</f>
        <v>1</v>
      </c>
      <c r="I11">
        <f t="shared" ref="I11:I15" si="0">(D11 + IF(D11 &lt;= F11, (D11 + F11) / 2, 0) + IF(F11 &lt;= H11, (F11 + H11) / 2, 0)) / 3</f>
        <v>0.66216666666666668</v>
      </c>
      <c r="M11" t="s">
        <v>24</v>
      </c>
      <c r="N11" t="s">
        <v>25</v>
      </c>
      <c r="O11" t="s">
        <v>26</v>
      </c>
    </row>
    <row r="12" spans="2:15" x14ac:dyDescent="0.25">
      <c r="B12" t="s">
        <v>8</v>
      </c>
      <c r="C12" s="2" t="str">
        <f>IF(C6=0,"NA",IF(((C8-C6)*24*3600)&lt;0,500,((C8-C6)*24*3600)))</f>
        <v>NA</v>
      </c>
      <c r="D12" t="str">
        <f>IF(C12="NA","NA",1/(1+(ROUNDDOWN(EXP((C12/(20/LN(2)))),0)-1)))</f>
        <v>NA</v>
      </c>
      <c r="E12" s="2" t="str">
        <f>IF(E6=0,"NA",IF(((E8-E6)*24*3600)&lt;0,500,((E8-E6)*24*3600)))</f>
        <v>NA</v>
      </c>
      <c r="F12" t="str">
        <f>IF(E12="NA","NA",1/(1+(ROUNDDOWN(EXP((E12/(20/LN(2)))),0)-1)))</f>
        <v>NA</v>
      </c>
      <c r="G12" s="2" t="str">
        <f>IF(G6=0,"NA",IF(((G8-G6)*24*3600)&lt;0,500,((G8-G6)*24*3600)))</f>
        <v>NA</v>
      </c>
      <c r="H12" t="str">
        <f>IF(G12="NA","NA",1/(1+(ROUNDDOWN(EXP((G12/(20/LN(2)))),0)-1)))</f>
        <v>NA</v>
      </c>
      <c r="I12" t="str">
        <f>IF(COUNT(M12:O12)&lt;&gt;0,(IF(M12&lt;&gt;"NA",M12,0)+IF(N12&lt;&gt;"NA",N12,0)+IF(O12&lt;&gt;"NA",O12,0))/COUNT(M12:O12),"NA")</f>
        <v>NA</v>
      </c>
      <c r="L12" t="s">
        <v>23</v>
      </c>
      <c r="M12" t="str">
        <f>IF(D12="NA","NA",D12)</f>
        <v>NA</v>
      </c>
      <c r="N12" t="str">
        <f>IF(F12="NA","NA",IF(D12="NA",F12,IF(D12&lt;=F12,(D12+F12)/2,0)))</f>
        <v>NA</v>
      </c>
      <c r="O12" t="str">
        <f>IF(H12="NA",
    "NA",
    IF(D12="NA",
        IF(F12="NA",
            H12,
            IF(F12&lt;=H12,
                (F12+H12)/2,
                0)
        ),
        IF(F12="NA",
            IF(D12&lt;=H12,
                (D12+H12)/2,
                0),
            IF(F12&lt;=H12,
                (F12+H12)/2,
                0)
        )
    )
)</f>
        <v>NA</v>
      </c>
    </row>
    <row r="13" spans="2:15" x14ac:dyDescent="0.25">
      <c r="B13" t="s">
        <v>9</v>
      </c>
      <c r="C13" s="2">
        <f>IF(((C6-C5)*24*3600)&lt;0,500,((C6-C5)*24*3600))</f>
        <v>500</v>
      </c>
      <c r="D13">
        <f>1/(1+(ROUNDDOWN(EXP(((70/LN(2))/(C13+18))),0)-1))</f>
        <v>1</v>
      </c>
      <c r="E13" s="2">
        <f>IF(((E6-E5)*24*3600)&lt;0,500,((E6-E5)*24*3600))</f>
        <v>500</v>
      </c>
      <c r="F13">
        <f>1/(1+(ROUNDDOWN(EXP(((70/LN(2))/(E13+18))),0)-1))</f>
        <v>1</v>
      </c>
      <c r="G13" s="2">
        <f>IF(((G6-G5)*24*3600)&lt;0,500,((G6-G5)*24*3600))</f>
        <v>500</v>
      </c>
      <c r="H13">
        <f>1/(1+(ROUNDDOWN(EXP(((70/LN(2))/(G13+18))),0)-1))</f>
        <v>1</v>
      </c>
      <c r="I13">
        <f t="shared" ref="I13:I14" si="1">IF(COUNT(M13:O13)&lt;&gt;0,(IF(M13&lt;&gt;"NA",M13,0)+IF(N13&lt;&gt;"NA",N13,0)+IF(O13&lt;&gt;"NA",O13,0))/COUNT(M13:O13),"NA")</f>
        <v>1</v>
      </c>
      <c r="M13">
        <f t="shared" ref="M13:M14" si="2">IF(D13="NA","NA",D13)</f>
        <v>1</v>
      </c>
      <c r="N13">
        <f t="shared" ref="N13:N14" si="3">IF(F13="NA","NA",IF(D13="NA",F13,IF(D13&lt;=F13,(D13+F13)/2,0)))</f>
        <v>1</v>
      </c>
      <c r="O13">
        <f t="shared" ref="O13:O14" si="4">IF(H13="NA",
    "NA",
    IF(D13="NA",
        IF(F13="NA",
            H13,
            IF(F13&lt;=H13,
                (F13+H13)/2,
                0)
        ),
        IF(F13="NA",
            IF(D13&lt;=H13,
                (D13+H13)/2,
                0),
            IF(F13&lt;=H13,
                (F13+H13)/2,
                0)
        )
    )
)</f>
        <v>1</v>
      </c>
    </row>
    <row r="14" spans="2:15" x14ac:dyDescent="0.25">
      <c r="B14" t="s">
        <v>18</v>
      </c>
      <c r="C14" s="2" t="str">
        <f>IF(C6=0,"NA",IF(((C7-C6)*24*3600)&lt;0,500,((C7-C6)*24*3600)))</f>
        <v>NA</v>
      </c>
      <c r="D14" t="str">
        <f>IF(C14="NA","NA",1/(1+(ROUNDDOWN(EXP((C14/(20/LN(2)))),0)-1)))</f>
        <v>NA</v>
      </c>
      <c r="E14" s="2" t="str">
        <f>IF(E6=0,"NA",IF(((E7-E6)*24*3600)&lt;0,500,((E7-E6)*24*3600)))</f>
        <v>NA</v>
      </c>
      <c r="F14" t="str">
        <f>IF(E14="NA","NA",1/(1+(ROUNDDOWN(EXP((E14/(20/LN(2)))),0)-1)))</f>
        <v>NA</v>
      </c>
      <c r="G14" s="2" t="str">
        <f>IF(G6=0,"NA",IF(((G7-G6)*24*3600)&lt;0,500,((G7-G6)*24*3600)))</f>
        <v>NA</v>
      </c>
      <c r="H14" t="str">
        <f>IF(G14="NA","NA",1/(1+(ROUNDDOWN(EXP((G14/(20/LN(2)))),0)-1)))</f>
        <v>NA</v>
      </c>
      <c r="I14" t="str">
        <f t="shared" si="1"/>
        <v>NA</v>
      </c>
      <c r="M14" t="str">
        <f t="shared" si="2"/>
        <v>NA</v>
      </c>
      <c r="N14" t="str">
        <f t="shared" si="3"/>
        <v>NA</v>
      </c>
      <c r="O14" t="str">
        <f t="shared" si="4"/>
        <v>NA</v>
      </c>
    </row>
    <row r="15" spans="2:15" x14ac:dyDescent="0.25">
      <c r="B15" t="s">
        <v>10</v>
      </c>
      <c r="C15" s="1">
        <f>IF((C8&amp;C9)=0,1,(1-((C8-C7)*24*3600)/(C9-C4)*24*3600))</f>
        <v>1</v>
      </c>
      <c r="D15">
        <f t="shared" ref="D15:H15" si="5">1/(1+(ROUNDDOWN(EXP((C15/(20/LN(2)))),0)-1))</f>
        <v>1</v>
      </c>
      <c r="E15" s="1">
        <f>IF((E8&amp;E9)=0,1,(1-((E8-E7)*24*3600)/(E9-E4)*24*3600))</f>
        <v>1</v>
      </c>
      <c r="F15">
        <f t="shared" ref="F15" si="6">1/(1+(ROUNDDOWN(EXP((E15/(20/LN(2)))),0)-1))</f>
        <v>1</v>
      </c>
      <c r="G15" s="1">
        <f>IF((G8&amp;G9)=0,1,(1-((G8-G7)*24*3600)/(G9-G4)*24*3600))</f>
        <v>1</v>
      </c>
      <c r="H15">
        <f t="shared" ref="H15" si="7">1/(1+(ROUNDDOWN(EXP((G15/(20/LN(2)))),0)-1))</f>
        <v>1</v>
      </c>
      <c r="I15">
        <f>(D15 + IF(D15 &lt;= F15, (D15 + F15) / 2, 0) + IF(F15 &lt;= H15, (F15 + H15) / 2, 0)) / 3</f>
        <v>1</v>
      </c>
    </row>
    <row r="16" spans="2:15" x14ac:dyDescent="0.25">
      <c r="B16" t="s">
        <v>14</v>
      </c>
      <c r="C16" s="1">
        <v>0</v>
      </c>
      <c r="D16">
        <f t="shared" ref="D16" si="8">1/(1+(ROUNDDOWN(EXP((C16/(20/LN(2)))),0)-1))</f>
        <v>1</v>
      </c>
      <c r="E16" s="2">
        <v>0</v>
      </c>
      <c r="F16">
        <f>1-(E16/9)</f>
        <v>1</v>
      </c>
      <c r="G16">
        <v>0</v>
      </c>
      <c r="H16">
        <f>1-(G16/9)</f>
        <v>1</v>
      </c>
      <c r="I16">
        <f>(D16 + IF(D16 &lt;= F16, (D16 + F16) / 2, 0) + IF(F16 &lt;= H16, (F16 + H16) / 2, 0)) / 3</f>
        <v>1</v>
      </c>
    </row>
    <row r="20" spans="1:15" x14ac:dyDescent="0.25">
      <c r="B20" t="s">
        <v>19</v>
      </c>
      <c r="C20" t="s">
        <v>29</v>
      </c>
    </row>
    <row r="21" spans="1:15" x14ac:dyDescent="0.25">
      <c r="C21" t="s">
        <v>11</v>
      </c>
      <c r="D21" t="s">
        <v>17</v>
      </c>
      <c r="E21" t="s">
        <v>12</v>
      </c>
      <c r="F21" t="s">
        <v>17</v>
      </c>
      <c r="G21" t="s">
        <v>13</v>
      </c>
      <c r="H21" t="s">
        <v>17</v>
      </c>
      <c r="I21" t="s">
        <v>15</v>
      </c>
    </row>
    <row r="22" spans="1:15" x14ac:dyDescent="0.25">
      <c r="B22" t="s">
        <v>0</v>
      </c>
      <c r="C22" s="3">
        <v>45119.464016203703</v>
      </c>
      <c r="E22" s="3">
        <v>45119.469224537039</v>
      </c>
      <c r="G22" s="3">
        <v>45119.474432870367</v>
      </c>
    </row>
    <row r="23" spans="1:15" x14ac:dyDescent="0.25">
      <c r="B23" t="s">
        <v>1</v>
      </c>
      <c r="C23" s="3">
        <v>45119.464363425926</v>
      </c>
      <c r="E23" s="3">
        <v>45119.469571759262</v>
      </c>
      <c r="G23" s="3">
        <v>45119.474791666667</v>
      </c>
    </row>
    <row r="24" spans="1:15" x14ac:dyDescent="0.25">
      <c r="B24" t="s">
        <v>2</v>
      </c>
      <c r="C24" s="3">
        <v>45119.465277777781</v>
      </c>
      <c r="D24" s="3"/>
      <c r="E24" s="3">
        <v>45119.469907407409</v>
      </c>
      <c r="F24" s="3"/>
      <c r="G24" s="3">
        <v>45119.475462962961</v>
      </c>
    </row>
    <row r="25" spans="1:15" x14ac:dyDescent="0.25">
      <c r="B25" t="s">
        <v>4</v>
      </c>
      <c r="C25" s="3">
        <v>45119.465682870374</v>
      </c>
      <c r="D25" s="3"/>
      <c r="E25" s="3">
        <v>45119.470254629632</v>
      </c>
      <c r="F25" s="3"/>
      <c r="G25" s="3">
        <v>45119.475752314815</v>
      </c>
    </row>
    <row r="26" spans="1:15" x14ac:dyDescent="0.25">
      <c r="B26" t="s">
        <v>3</v>
      </c>
      <c r="C26" s="3">
        <v>45119.466435185182</v>
      </c>
      <c r="D26" s="3"/>
      <c r="E26" s="3">
        <v>45119.472337962965</v>
      </c>
      <c r="F26" s="3"/>
      <c r="G26" s="3">
        <v>45119.477314814816</v>
      </c>
    </row>
    <row r="27" spans="1:15" x14ac:dyDescent="0.25">
      <c r="B27" t="s">
        <v>5</v>
      </c>
      <c r="C27" s="3">
        <v>45119.469224537039</v>
      </c>
      <c r="D27" s="3"/>
      <c r="E27" s="3">
        <v>45119.474432870367</v>
      </c>
      <c r="F27" s="3"/>
      <c r="G27" s="3">
        <v>45119.47965277778</v>
      </c>
    </row>
    <row r="28" spans="1:15" x14ac:dyDescent="0.25">
      <c r="B28" t="s">
        <v>6</v>
      </c>
      <c r="C28">
        <v>0.8</v>
      </c>
      <c r="D28">
        <f>C28</f>
        <v>0.8</v>
      </c>
      <c r="E28">
        <v>0.69</v>
      </c>
      <c r="F28">
        <f>E28</f>
        <v>0.69</v>
      </c>
      <c r="G28">
        <v>0.94</v>
      </c>
      <c r="H28">
        <f>G28</f>
        <v>0.94</v>
      </c>
      <c r="I28">
        <f>(D28 + IF(D28 &lt;= F28, (D28 + F28) / 2, 0) + IF(F28 &lt;= H28, (F28 + H28) / 2, 0)) / 3</f>
        <v>0.53833333333333333</v>
      </c>
    </row>
    <row r="29" spans="1:15" x14ac:dyDescent="0.25">
      <c r="B29" t="s">
        <v>7</v>
      </c>
      <c r="C29" s="1">
        <v>0.91900000000000004</v>
      </c>
      <c r="D29">
        <f>C29</f>
        <v>0.91900000000000004</v>
      </c>
      <c r="E29">
        <v>0.89900000000000002</v>
      </c>
      <c r="F29">
        <f>E29</f>
        <v>0.89900000000000002</v>
      </c>
      <c r="G29">
        <v>0.93899999999999995</v>
      </c>
      <c r="H29">
        <f>G29</f>
        <v>0.93899999999999995</v>
      </c>
      <c r="I29">
        <f t="shared" ref="I29:I32" si="9">(D29 + IF(D29 &lt;= F29, (D29 + F29) / 2, 0) + IF(F29 &lt;= H29, (F29 + H29) / 2, 0)) / 3</f>
        <v>0.61266666666666669</v>
      </c>
      <c r="M29" t="s">
        <v>24</v>
      </c>
      <c r="N29" t="s">
        <v>25</v>
      </c>
      <c r="O29" t="s">
        <v>26</v>
      </c>
    </row>
    <row r="30" spans="1:15" x14ac:dyDescent="0.25">
      <c r="A30" t="s">
        <v>20</v>
      </c>
      <c r="B30" t="s">
        <v>8</v>
      </c>
      <c r="C30" s="2">
        <f>IF(C24=0,"NA",IF(((C26-C24)*24*3600)&lt;0,500,((C26-C24)*24*3600)))</f>
        <v>99.999999487772584</v>
      </c>
      <c r="D30">
        <f>IF(C30="NA","NA",1/(1+(ROUNDDOWN(EXP((C30/(30/LN(2)))),0)-1)))</f>
        <v>0.1</v>
      </c>
      <c r="E30" s="2">
        <f>IF(E24=0,"NA",IF(((E26-E24)*24*3600)&lt;0,500,((E26-E24)*24*3600)))</f>
        <v>210.00000005587935</v>
      </c>
      <c r="F30">
        <f>IF(E30="NA","NA",1/(1+(ROUNDDOWN(EXP((E30/(30/LN(2)))),0)-1)))</f>
        <v>7.8125E-3</v>
      </c>
      <c r="G30" s="2">
        <f>IF(G24=0,"NA",IF(((G26-G24)*24*3600)&lt;0,500,((G26-G24)*24*3600)))</f>
        <v>160.00000031199306</v>
      </c>
      <c r="H30">
        <f>IF(G30="NA","NA",1/(1+(ROUNDDOWN(EXP((G30/(30/LN(2)))),0)-1)))</f>
        <v>2.5000000000000001E-2</v>
      </c>
      <c r="I30">
        <f>IF(COUNT(M30:O30)&lt;&gt;0,(IF(M30&lt;&gt;"NA",M30,0)+IF(N30&lt;&gt;"NA",N30,0)+IF(O30&lt;&gt;"NA",O30,0))/COUNT(M30:O30),"NA")</f>
        <v>3.8802083333333334E-2</v>
      </c>
      <c r="L30" t="s">
        <v>23</v>
      </c>
      <c r="M30">
        <f>IF(D30="NA","NA",D30)</f>
        <v>0.1</v>
      </c>
      <c r="N30">
        <f>IF(F30="NA","NA",IF(D30="NA",F30,IF(D30&lt;=F30,(D30+F30)/2,0)))</f>
        <v>0</v>
      </c>
      <c r="O30">
        <f>IF(H30="NA",
    "NA",
    IF(D30="NA",
        IF(F30="NA",
            H30,
            IF(F30&lt;=H30,
                (F30+H30)/2,
                0)
        ),
        IF(F30="NA",
            IF(D30&lt;=H30,
                (D30+H30)/2,
                0),
            IF(F30&lt;=H30,
                (F30+H30)/2,
                0)
        )
    )
)</f>
        <v>1.6406250000000001E-2</v>
      </c>
    </row>
    <row r="31" spans="1:15" x14ac:dyDescent="0.25">
      <c r="A31" t="s">
        <v>21</v>
      </c>
      <c r="B31" t="s">
        <v>9</v>
      </c>
      <c r="C31" s="2">
        <f>IF(((C24-C23)*24*3600)&lt;0,500,((C24-C23)*24*3600))</f>
        <v>79.000000236555934</v>
      </c>
      <c r="D31">
        <f>1/(1+(ROUNDDOWN(EXP(((70/LN(2))/(C31+18))),0)-1))</f>
        <v>0.5</v>
      </c>
      <c r="E31" s="2">
        <f>IF(((E24-E23)*24*3600)&lt;0,500,((E24-E23)*24*3600))</f>
        <v>28.999999864026904</v>
      </c>
      <c r="F31">
        <f>1/(1+(ROUNDDOWN(EXP(((70/LN(2))/(E31+18))),0)-1))</f>
        <v>0.125</v>
      </c>
      <c r="G31" s="2">
        <f>IF(((G24-G23)*24*3600)&lt;0,500,((G24-G23)*24*3600))</f>
        <v>57.999999728053808</v>
      </c>
      <c r="H31">
        <f>1/(1+(ROUNDDOWN(EXP(((70/LN(2))/(G31+18))),0)-1))</f>
        <v>0.33333333333333331</v>
      </c>
      <c r="I31">
        <f t="shared" ref="I31:I32" si="10">IF(COUNT(M31:O31)&lt;&gt;0,(IF(M31&lt;&gt;"NA",M31,0)+IF(N31&lt;&gt;"NA",N31,0)+IF(O31&lt;&gt;"NA",O31,0))/COUNT(M31:O31),"NA")</f>
        <v>0.24305555555555555</v>
      </c>
      <c r="M31">
        <f t="shared" ref="M31:M32" si="11">IF(D31="NA","NA",D31)</f>
        <v>0.5</v>
      </c>
      <c r="N31">
        <f t="shared" ref="N31:N32" si="12">IF(F31="NA","NA",IF(D31="NA",F31,IF(D31&lt;=F31,(D31+F31)/2,0)))</f>
        <v>0</v>
      </c>
      <c r="O31">
        <f t="shared" ref="O31:O32" si="13">IF(H31="NA",
    "NA",
    IF(D31="NA",
        IF(F31="NA",
            H31,
            IF(F31&lt;=H31,
                (F31+H31)/2,
                0)
        ),
        IF(F31="NA",
            IF(D31&lt;=H31,
                (D31+H31)/2,
                0),
            IF(F31&lt;=H31,
                (F31+H31)/2,
                0)
        )
    )
)</f>
        <v>0.22916666666666666</v>
      </c>
    </row>
    <row r="32" spans="1:15" x14ac:dyDescent="0.25">
      <c r="A32" t="s">
        <v>22</v>
      </c>
      <c r="B32" t="s">
        <v>18</v>
      </c>
      <c r="C32" s="2">
        <f>IF(C24=0,"NA",IF(((C25-C24)*24*3600)&lt;0,500,((C25-C24)*24*3600)))</f>
        <v>35.000000009313226</v>
      </c>
      <c r="D32">
        <f>IF(C32="NA","NA",1/(1+(ROUNDDOWN(EXP((C32/(20/LN(2)))),0)-1)))</f>
        <v>0.33333333333333331</v>
      </c>
      <c r="E32" s="2">
        <f>IF(E24=0,"NA",IF(((E25-E24)*24*3600)&lt;0,500,((E25-E24)*24*3600)))</f>
        <v>30.00000009778887</v>
      </c>
      <c r="F32">
        <f>IF(E32="NA","NA",1/(1+(ROUNDDOWN(EXP((E32/(20/LN(2)))),0)-1)))</f>
        <v>0.5</v>
      </c>
      <c r="G32" s="2">
        <f>IF(G24=0,"NA",IF(((G25-G24)*24*3600)&lt;0,500,((G25-G24)*24*3600)))</f>
        <v>25.000000186264515</v>
      </c>
      <c r="H32">
        <f>IF(G32="NA","NA",1/(1+(ROUNDDOWN(EXP((G32/(20/LN(2)))),0)-1)))</f>
        <v>0.5</v>
      </c>
      <c r="I32">
        <f t="shared" si="10"/>
        <v>0.41666666666666669</v>
      </c>
      <c r="M32">
        <f t="shared" si="11"/>
        <v>0.33333333333333331</v>
      </c>
      <c r="N32">
        <f t="shared" si="12"/>
        <v>0.41666666666666663</v>
      </c>
      <c r="O32">
        <f t="shared" si="13"/>
        <v>0.5</v>
      </c>
    </row>
    <row r="33" spans="2:9" x14ac:dyDescent="0.25">
      <c r="B33" t="s">
        <v>10</v>
      </c>
      <c r="C33" s="1">
        <f>IF((C26&amp;C27)=0,1,(1-((C26-C25)*24*3600)/((C27-C22)*24*3600)))</f>
        <v>0.85555555678179696</v>
      </c>
      <c r="D33">
        <f>C33</f>
        <v>0.85555555678179696</v>
      </c>
      <c r="E33" s="1">
        <f>IF((E26&amp;E27)=0,1,(1-((E26-E25)*24*3600)/((E27-E22)*24*3600)))</f>
        <v>0.59999999972060325</v>
      </c>
      <c r="F33">
        <f>E33</f>
        <v>0.59999999972060325</v>
      </c>
      <c r="G33" s="1">
        <f>IF((G26&amp;G27)=0,1,(1-((G26-G25)*24*3600)/((G27-G22)*24*3600)))</f>
        <v>0.70066518848551973</v>
      </c>
      <c r="H33">
        <f>G33</f>
        <v>0.70066518848551973</v>
      </c>
      <c r="I33">
        <f>(D33 + IF(D33 &lt;= F33, (D33 + F33) / 2, 0) + IF(F33 &lt;= H33, (F33 + H33) / 2, 0)) / 3</f>
        <v>0.50196271696161954</v>
      </c>
    </row>
    <row r="34" spans="2:9" x14ac:dyDescent="0.25">
      <c r="B34" t="s">
        <v>14</v>
      </c>
      <c r="C34" s="1">
        <v>1</v>
      </c>
      <c r="D34">
        <f>1-(C34/9)</f>
        <v>0.88888888888888884</v>
      </c>
      <c r="E34" s="2">
        <v>2</v>
      </c>
      <c r="F34">
        <f>1-(E34/9)</f>
        <v>0.77777777777777779</v>
      </c>
      <c r="G34">
        <v>2</v>
      </c>
      <c r="H34">
        <f>1-(G34/9)</f>
        <v>0.77777777777777779</v>
      </c>
      <c r="I34">
        <f>(D34 + IF(D34 &lt;= F34, (D34 + F34) / 2, 0) + IF(F34 &lt;= H34, (F34 + H34) / 2, 0)) / 3</f>
        <v>0.55555555555555547</v>
      </c>
    </row>
    <row r="35" spans="2:9" x14ac:dyDescent="0.25">
      <c r="E35" t="s">
        <v>27</v>
      </c>
    </row>
    <row r="36" spans="2:9" x14ac:dyDescent="0.25">
      <c r="E36" t="s">
        <v>28</v>
      </c>
    </row>
    <row r="41" spans="2:9" x14ac:dyDescent="0.25">
      <c r="B41" t="s">
        <v>30</v>
      </c>
      <c r="C41" t="s">
        <v>31</v>
      </c>
    </row>
    <row r="42" spans="2:9" x14ac:dyDescent="0.25">
      <c r="C42" t="s">
        <v>11</v>
      </c>
      <c r="D42" t="s">
        <v>17</v>
      </c>
      <c r="E42" t="s">
        <v>12</v>
      </c>
      <c r="F42" t="s">
        <v>17</v>
      </c>
      <c r="G42" t="s">
        <v>13</v>
      </c>
      <c r="H42" t="s">
        <v>17</v>
      </c>
      <c r="I42" t="s">
        <v>15</v>
      </c>
    </row>
    <row r="43" spans="2:9" x14ac:dyDescent="0.25">
      <c r="B43" t="s">
        <v>0</v>
      </c>
      <c r="C43" s="3">
        <v>45119.963449074072</v>
      </c>
      <c r="E43" s="3">
        <v>45119.967743055553</v>
      </c>
      <c r="G43" s="3">
        <v>45119.972048611111</v>
      </c>
    </row>
    <row r="44" spans="2:9" x14ac:dyDescent="0.25">
      <c r="B44" t="s">
        <v>1</v>
      </c>
      <c r="C44" s="3">
        <v>45119.965358796297</v>
      </c>
      <c r="E44" s="3">
        <v>45119.969664351855</v>
      </c>
      <c r="G44" s="3">
        <v>45119.973969907405</v>
      </c>
    </row>
    <row r="45" spans="2:9" x14ac:dyDescent="0.25">
      <c r="B45" t="s">
        <v>2</v>
      </c>
      <c r="C45" s="3">
        <v>0</v>
      </c>
      <c r="D45" s="3"/>
      <c r="E45" s="3">
        <v>45119.970254629632</v>
      </c>
      <c r="F45" s="3"/>
      <c r="G45" s="3">
        <v>45119.974421296298</v>
      </c>
    </row>
    <row r="46" spans="2:9" x14ac:dyDescent="0.25">
      <c r="B46" t="s">
        <v>4</v>
      </c>
      <c r="C46" s="3">
        <v>0</v>
      </c>
      <c r="D46" s="3"/>
      <c r="E46" s="3">
        <v>45119.970254629632</v>
      </c>
      <c r="F46" s="3"/>
      <c r="G46" s="3">
        <v>45119.974537037036</v>
      </c>
    </row>
    <row r="47" spans="2:9" x14ac:dyDescent="0.25">
      <c r="B47" t="s">
        <v>3</v>
      </c>
      <c r="C47" s="3">
        <v>0</v>
      </c>
      <c r="D47" s="3"/>
      <c r="E47" s="3">
        <v>45119.971064814818</v>
      </c>
      <c r="F47" s="3"/>
      <c r="G47" s="3">
        <v>45119.975115740737</v>
      </c>
    </row>
    <row r="48" spans="2:9" x14ac:dyDescent="0.25">
      <c r="B48" t="s">
        <v>5</v>
      </c>
      <c r="C48" s="3">
        <v>45119.967013888891</v>
      </c>
      <c r="D48" s="3"/>
      <c r="E48" s="3">
        <v>45119.971180555556</v>
      </c>
      <c r="F48" s="3"/>
      <c r="G48" s="3">
        <v>45119.975624999999</v>
      </c>
    </row>
    <row r="49" spans="2:15" x14ac:dyDescent="0.25">
      <c r="B49" t="s">
        <v>6</v>
      </c>
      <c r="C49">
        <v>0.99</v>
      </c>
      <c r="D49">
        <f>C49</f>
        <v>0.99</v>
      </c>
      <c r="E49">
        <v>0.9</v>
      </c>
      <c r="F49">
        <f>E49</f>
        <v>0.9</v>
      </c>
      <c r="G49">
        <v>0.82</v>
      </c>
      <c r="H49">
        <f>G49</f>
        <v>0.82</v>
      </c>
      <c r="I49">
        <f>(D49 + IF(D49 &lt;= F49, (D49 + F49) / 2, 0) + IF(F49 &lt;= H49, (F49 + H49) / 2, 0)) / 3</f>
        <v>0.33</v>
      </c>
    </row>
    <row r="50" spans="2:15" x14ac:dyDescent="0.25">
      <c r="B50" t="s">
        <v>7</v>
      </c>
      <c r="C50" s="1">
        <v>0.99199999999999999</v>
      </c>
      <c r="D50">
        <f>C50</f>
        <v>0.99199999999999999</v>
      </c>
      <c r="E50">
        <v>0.96699999999999997</v>
      </c>
      <c r="F50">
        <f>E50</f>
        <v>0.96699999999999997</v>
      </c>
      <c r="G50">
        <v>0.98499999999999999</v>
      </c>
      <c r="H50">
        <f>G50</f>
        <v>0.98499999999999999</v>
      </c>
      <c r="I50">
        <f t="shared" ref="I50" si="14">(D50 + IF(D50 &lt;= F50, (D50 + F50) / 2, 0) + IF(F50 &lt;= H50, (F50 + H50) / 2, 0)) / 3</f>
        <v>0.65600000000000003</v>
      </c>
      <c r="M50" t="s">
        <v>24</v>
      </c>
      <c r="N50" t="s">
        <v>25</v>
      </c>
      <c r="O50" t="s">
        <v>26</v>
      </c>
    </row>
    <row r="51" spans="2:15" x14ac:dyDescent="0.25">
      <c r="B51" t="s">
        <v>8</v>
      </c>
      <c r="C51" s="2" t="str">
        <f>IF(C45=0,"NA",IF(((C47-C45)*24*3600)&lt;0,500,((C47-C45)*24*3600)))</f>
        <v>NA</v>
      </c>
      <c r="D51" t="str">
        <f>IF(C51="NA","NA",1/(1+(ROUNDDOWN(EXP((C51/(30/LN(2)))),0)-1)))</f>
        <v>NA</v>
      </c>
      <c r="E51" s="2">
        <f>IF(E45=0,"NA",IF(((E47-E45)*24*3600)&lt;0,500,((E47-E45)*24*3600)))</f>
        <v>70.000000018626451</v>
      </c>
      <c r="F51">
        <f>IF(E51="NA","NA",1/(1+(ROUNDDOWN(EXP((E51/(30/LN(2)))),0)-1)))</f>
        <v>0.2</v>
      </c>
      <c r="G51" s="2">
        <f>IF(G45=0,"NA",IF(((G47-G45)*24*3600)&lt;0,500,((G47-G45)*24*3600)))</f>
        <v>59.999999566935003</v>
      </c>
      <c r="H51">
        <f>IF(G51="NA","NA",1/(1+(ROUNDDOWN(EXP((G51/(30/LN(2)))),0)-1)))</f>
        <v>0.33333333333333331</v>
      </c>
      <c r="I51">
        <f>IF(COUNT(M51:O51)&lt;&gt;0,(IF(M51&lt;&gt;"NA",M51,0)+IF(N51&lt;&gt;"NA",N51,0)+IF(O51&lt;&gt;"NA",O51,0))/COUNT(M51:O51),"NA")</f>
        <v>0.23333333333333334</v>
      </c>
      <c r="L51" t="s">
        <v>23</v>
      </c>
      <c r="M51" t="str">
        <f>IF(D51="NA","NA",D51)</f>
        <v>NA</v>
      </c>
      <c r="N51">
        <f>IF(F51="NA","NA",IF(D51="NA",F51,IF(D51&lt;=F51,(D51+F51)/2,0)))</f>
        <v>0.2</v>
      </c>
      <c r="O51">
        <f>IF(H51="NA",
    "NA",
    IF(D51="NA",
        IF(F51="NA",
            H51,
            IF(F51&lt;=H51,
                (F51+H51)/2,
                0)
        ),
        IF(F51="NA",
            IF(D51&lt;=H51,
                (D51+H51)/2,
                0),
            IF(F51&lt;=H51,
                (F51+H51)/2,
                0)
        )
    )
)</f>
        <v>0.26666666666666666</v>
      </c>
    </row>
    <row r="52" spans="2:15" x14ac:dyDescent="0.25">
      <c r="B52" t="s">
        <v>9</v>
      </c>
      <c r="C52" s="2">
        <f>IF(((C45-C44)*24*3600)&lt;0,500,((C45-C44)*24*3600))</f>
        <v>500</v>
      </c>
      <c r="D52">
        <f>1/(1+(ROUNDDOWN(EXP(((70/LN(2))/(C52+18))),0)-1))</f>
        <v>1</v>
      </c>
      <c r="E52" s="2">
        <f>IF(((E45-E44)*24*3600)&lt;0,500,((E45-E44)*24*3600))</f>
        <v>50.999999977648258</v>
      </c>
      <c r="F52">
        <f>1/(1+(ROUNDDOWN(EXP(((70/LN(2))/(E52+18))),0)-1))</f>
        <v>0.25</v>
      </c>
      <c r="G52" s="2">
        <f>IF(((G45-G44)*24*3600)&lt;0,500,((G45-G44)*24*3600))</f>
        <v>39.000000315718353</v>
      </c>
      <c r="H52">
        <f>1/(1+(ROUNDDOWN(EXP(((70/LN(2))/(G52+18))),0)-1))</f>
        <v>0.2</v>
      </c>
      <c r="I52">
        <f t="shared" ref="I52:I53" si="15">IF(COUNT(M52:O52)&lt;&gt;0,(IF(M52&lt;&gt;"NA",M52,0)+IF(N52&lt;&gt;"NA",N52,0)+IF(O52&lt;&gt;"NA",O52,0))/COUNT(M52:O52),"NA")</f>
        <v>0.33333333333333331</v>
      </c>
      <c r="M52">
        <f t="shared" ref="M52:M53" si="16">IF(D52="NA","NA",D52)</f>
        <v>1</v>
      </c>
      <c r="N52">
        <f t="shared" ref="N52:N53" si="17">IF(F52="NA","NA",IF(D52="NA",F52,IF(D52&lt;=F52,(D52+F52)/2,0)))</f>
        <v>0</v>
      </c>
      <c r="O52">
        <f t="shared" ref="O52:O53" si="18">IF(H52="NA",
    "NA",
    IF(D52="NA",
        IF(F52="NA",
            H52,
            IF(F52&lt;=H52,
                (F52+H52)/2,
                0)
        ),
        IF(F52="NA",
            IF(D52&lt;=H52,
                (D52+H52)/2,
                0),
            IF(F52&lt;=H52,
                (F52+H52)/2,
                0)
        )
    )
)</f>
        <v>0</v>
      </c>
    </row>
    <row r="53" spans="2:15" x14ac:dyDescent="0.25">
      <c r="B53" t="s">
        <v>18</v>
      </c>
      <c r="C53" s="2" t="str">
        <f>IF(C45=0,"NA",IF(((C46-C45)*24*3600)&lt;0,500,((C46-C45)*24*3600)))</f>
        <v>NA</v>
      </c>
      <c r="D53" t="str">
        <f>IF(C53="NA","NA",1/(1+(ROUNDDOWN(EXP((C53/(20/LN(2)))),0)-1)))</f>
        <v>NA</v>
      </c>
      <c r="E53" s="2">
        <f>IF(E45=0,"NA",IF(((E46-E45)*24*3600)&lt;0,500,((E46-E45)*24*3600)))</f>
        <v>0</v>
      </c>
      <c r="F53">
        <f>IF(E53="NA","NA",1/(1+(ROUNDDOWN(EXP((E53/(20/LN(2)))),0)-1)))</f>
        <v>1</v>
      </c>
      <c r="G53" s="2">
        <f>IF(G45=0,"NA",IF(((G46-G45)*24*3600)&lt;0,500,((G46-G45)*24*3600)))</f>
        <v>9.9999998230487108</v>
      </c>
      <c r="H53">
        <f>IF(G53="NA","NA",1/(1+(ROUNDDOWN(EXP((G53/(20/LN(2)))),0)-1)))</f>
        <v>1</v>
      </c>
      <c r="I53">
        <f t="shared" si="15"/>
        <v>1</v>
      </c>
      <c r="M53" t="str">
        <f t="shared" si="16"/>
        <v>NA</v>
      </c>
      <c r="N53">
        <f t="shared" si="17"/>
        <v>1</v>
      </c>
      <c r="O53">
        <f t="shared" si="18"/>
        <v>1</v>
      </c>
    </row>
    <row r="54" spans="2:15" x14ac:dyDescent="0.25">
      <c r="B54" t="s">
        <v>10</v>
      </c>
      <c r="C54" s="1">
        <f>IF((C47&amp;C48)=0,1,(1-((C47-C46)*24*3600)/((C48-C43)*24*3600)))</f>
        <v>1</v>
      </c>
      <c r="D54">
        <f>C54</f>
        <v>1</v>
      </c>
      <c r="E54" s="1">
        <f>IF((E47&amp;E48)=0,1,(1-((E47-E46)*24*3600)/((E48-E43)*24*3600)))</f>
        <v>0.76430976446655263</v>
      </c>
      <c r="F54">
        <f>E54</f>
        <v>0.76430976446655263</v>
      </c>
      <c r="G54" s="1">
        <f>IF((G47&amp;G48)=0,1,(1-((G47-G46)*24*3600)/((G48-G43)*24*3600)))</f>
        <v>0.83818770306203083</v>
      </c>
      <c r="H54">
        <f>G54</f>
        <v>0.83818770306203083</v>
      </c>
      <c r="I54">
        <f>(D54 + IF(D54 &lt;= F54, (D54 + F54) / 2, 0) + IF(F54 &lt;= H54, (F54 + H54) / 2, 0)) / 3</f>
        <v>0.60041624458809728</v>
      </c>
    </row>
    <row r="55" spans="2:15" x14ac:dyDescent="0.25">
      <c r="B55" t="s">
        <v>14</v>
      </c>
      <c r="C55" s="1">
        <v>0</v>
      </c>
      <c r="D55">
        <f>1-(C55/9)</f>
        <v>1</v>
      </c>
      <c r="E55" s="2">
        <v>0</v>
      </c>
      <c r="F55">
        <f>1-(E55/9)</f>
        <v>1</v>
      </c>
      <c r="G55">
        <v>0</v>
      </c>
      <c r="H55">
        <f>1-(G55/9)</f>
        <v>1</v>
      </c>
      <c r="I55">
        <f>(D55 + IF(D55 &lt;= F55, (D55 + F55) / 2, 0) + IF(F55 &lt;= H55, (F55 + H55) / 2, 0)) / 3</f>
        <v>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</dc:creator>
  <cp:lastModifiedBy>rubi</cp:lastModifiedBy>
  <dcterms:created xsi:type="dcterms:W3CDTF">2023-07-12T06:49:00Z</dcterms:created>
  <dcterms:modified xsi:type="dcterms:W3CDTF">2023-07-12T22:13:35Z</dcterms:modified>
</cp:coreProperties>
</file>