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Eigene Dateien\Dokumente\Hector School (KIT)\master-thesis-poc\Experiments\"/>
    </mc:Choice>
  </mc:AlternateContent>
  <xr:revisionPtr revIDLastSave="0" documentId="13_ncr:1_{A034AA5F-BCF3-44B0-BC6A-55B9040E837F}" xr6:coauthVersionLast="47" xr6:coauthVersionMax="47" xr10:uidLastSave="{00000000-0000-0000-0000-000000000000}"/>
  <bookViews>
    <workbookView xWindow="21825" yWindow="2460" windowWidth="27525" windowHeight="17295" activeTab="4" xr2:uid="{4F93329F-34BE-498A-A844-03C951EC9507}"/>
  </bookViews>
  <sheets>
    <sheet name="1st Setup" sheetId="1" r:id="rId1"/>
    <sheet name="1st Reliability" sheetId="2" r:id="rId2"/>
    <sheet name="Resulting Reliability" sheetId="3" r:id="rId3"/>
    <sheet name="2nd Experimental Design Weak" sheetId="4" r:id="rId4"/>
    <sheet name="Payoffs Grap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4" l="1"/>
  <c r="N25" i="4"/>
  <c r="N26" i="4"/>
  <c r="N27" i="4"/>
  <c r="N28" i="4"/>
  <c r="N29" i="4"/>
  <c r="N30" i="4"/>
  <c r="M32" i="4"/>
  <c r="M21" i="4"/>
  <c r="N13" i="4"/>
  <c r="N14" i="4"/>
  <c r="N15" i="4"/>
  <c r="N16" i="4"/>
  <c r="N17" i="4"/>
  <c r="N18" i="4"/>
  <c r="N19" i="4"/>
  <c r="I21" i="4"/>
  <c r="L32" i="4"/>
  <c r="K32" i="4"/>
  <c r="J32" i="4"/>
  <c r="I32" i="4"/>
  <c r="H32" i="4"/>
  <c r="G32" i="4"/>
  <c r="J21" i="4"/>
  <c r="K21" i="4"/>
  <c r="L21" i="4"/>
  <c r="G21" i="4"/>
  <c r="H21" i="4"/>
  <c r="J11" i="3"/>
  <c r="J12" i="3"/>
  <c r="I5" i="3"/>
  <c r="I6" i="3"/>
  <c r="I7" i="3"/>
  <c r="J7" i="3" s="1"/>
  <c r="I8" i="3"/>
  <c r="I9" i="3"/>
  <c r="I10" i="3"/>
  <c r="H5" i="3"/>
  <c r="H6" i="3"/>
  <c r="H7" i="3"/>
  <c r="H8" i="3"/>
  <c r="H9" i="3"/>
  <c r="H10" i="3"/>
  <c r="H4" i="3"/>
  <c r="I4" i="3" s="1"/>
  <c r="J4" i="3" s="1"/>
  <c r="J5" i="3"/>
  <c r="J6" i="3"/>
  <c r="J8" i="3"/>
  <c r="J9" i="3"/>
  <c r="G11" i="3"/>
  <c r="G12" i="3"/>
  <c r="G5" i="3"/>
  <c r="G6" i="3"/>
  <c r="G7" i="3"/>
  <c r="G8" i="3"/>
  <c r="G9" i="3"/>
  <c r="G10" i="3"/>
  <c r="G4" i="3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12" i="2"/>
  <c r="L13" i="2"/>
  <c r="L14" i="2"/>
  <c r="L15" i="2"/>
  <c r="L16" i="2"/>
  <c r="L17" i="2"/>
  <c r="L11" i="2"/>
  <c r="M17" i="2"/>
  <c r="M16" i="2"/>
  <c r="M15" i="2"/>
  <c r="M14" i="2"/>
  <c r="M13" i="2"/>
  <c r="M12" i="2"/>
  <c r="M11" i="2"/>
  <c r="J88" i="2"/>
  <c r="K88" i="2" s="1"/>
  <c r="J83" i="2"/>
  <c r="K83" i="2" s="1"/>
  <c r="J82" i="2"/>
  <c r="K82" i="2" s="1"/>
  <c r="J70" i="2"/>
  <c r="K70" i="2" s="1"/>
  <c r="J65" i="2"/>
  <c r="K65" i="2" s="1"/>
  <c r="J64" i="2"/>
  <c r="K64" i="2" s="1"/>
  <c r="J53" i="2"/>
  <c r="K53" i="2" s="1"/>
  <c r="J48" i="2"/>
  <c r="K48" i="2" s="1"/>
  <c r="J47" i="2"/>
  <c r="K47" i="2" s="1"/>
  <c r="J35" i="2"/>
  <c r="K35" i="2" s="1"/>
  <c r="J30" i="2"/>
  <c r="K30" i="2" s="1"/>
  <c r="J29" i="2"/>
  <c r="K29" i="2" s="1"/>
  <c r="J12" i="2"/>
  <c r="K12" i="2" s="1"/>
  <c r="J17" i="2"/>
  <c r="K17" i="2" s="1"/>
  <c r="J11" i="2"/>
  <c r="K11" i="2" s="1"/>
  <c r="C11" i="3"/>
  <c r="C12" i="3" s="1"/>
  <c r="D11" i="3"/>
  <c r="D12" i="3" s="1"/>
  <c r="E11" i="3"/>
  <c r="E12" i="3" s="1"/>
  <c r="F11" i="3"/>
  <c r="F12" i="3" s="1"/>
  <c r="B11" i="3"/>
  <c r="H11" i="3" s="1"/>
  <c r="I11" i="3" s="1"/>
  <c r="J10" i="3"/>
  <c r="F88" i="2"/>
  <c r="H141" i="2"/>
  <c r="F141" i="2"/>
  <c r="D141" i="2"/>
  <c r="I141" i="2" s="1"/>
  <c r="G140" i="2"/>
  <c r="H140" i="2" s="1"/>
  <c r="E140" i="2"/>
  <c r="F140" i="2" s="1"/>
  <c r="C140" i="2"/>
  <c r="D140" i="2" s="1"/>
  <c r="G139" i="2"/>
  <c r="H139" i="2" s="1"/>
  <c r="E139" i="2"/>
  <c r="F139" i="2" s="1"/>
  <c r="C139" i="2"/>
  <c r="D139" i="2" s="1"/>
  <c r="P139" i="2" s="1"/>
  <c r="G138" i="2"/>
  <c r="H138" i="2" s="1"/>
  <c r="E138" i="2"/>
  <c r="F138" i="2" s="1"/>
  <c r="C138" i="2"/>
  <c r="D138" i="2" s="1"/>
  <c r="P138" i="2" s="1"/>
  <c r="G137" i="2"/>
  <c r="H137" i="2" s="1"/>
  <c r="E137" i="2"/>
  <c r="F137" i="2" s="1"/>
  <c r="C137" i="2"/>
  <c r="D137" i="2" s="1"/>
  <c r="P137" i="2" s="1"/>
  <c r="H136" i="2"/>
  <c r="F136" i="2"/>
  <c r="D136" i="2"/>
  <c r="H135" i="2"/>
  <c r="F135" i="2"/>
  <c r="D135" i="2"/>
  <c r="H123" i="2"/>
  <c r="F123" i="2"/>
  <c r="D123" i="2"/>
  <c r="G122" i="2"/>
  <c r="H122" i="2" s="1"/>
  <c r="E122" i="2"/>
  <c r="F122" i="2" s="1"/>
  <c r="C122" i="2"/>
  <c r="D122" i="2" s="1"/>
  <c r="I122" i="2" s="1"/>
  <c r="G121" i="2"/>
  <c r="H121" i="2" s="1"/>
  <c r="E121" i="2"/>
  <c r="F121" i="2" s="1"/>
  <c r="C121" i="2"/>
  <c r="D121" i="2" s="1"/>
  <c r="P121" i="2" s="1"/>
  <c r="G120" i="2"/>
  <c r="H120" i="2" s="1"/>
  <c r="E120" i="2"/>
  <c r="F120" i="2" s="1"/>
  <c r="C120" i="2"/>
  <c r="D120" i="2" s="1"/>
  <c r="P120" i="2" s="1"/>
  <c r="G119" i="2"/>
  <c r="H119" i="2" s="1"/>
  <c r="E119" i="2"/>
  <c r="F119" i="2" s="1"/>
  <c r="C119" i="2"/>
  <c r="D119" i="2" s="1"/>
  <c r="P119" i="2" s="1"/>
  <c r="H118" i="2"/>
  <c r="F118" i="2"/>
  <c r="D118" i="2"/>
  <c r="H117" i="2"/>
  <c r="F117" i="2"/>
  <c r="D117" i="2"/>
  <c r="H106" i="2"/>
  <c r="F106" i="2"/>
  <c r="D106" i="2"/>
  <c r="G105" i="2"/>
  <c r="H105" i="2" s="1"/>
  <c r="E105" i="2"/>
  <c r="F105" i="2" s="1"/>
  <c r="C105" i="2"/>
  <c r="D105" i="2" s="1"/>
  <c r="G104" i="2"/>
  <c r="H104" i="2" s="1"/>
  <c r="R104" i="2" s="1"/>
  <c r="E104" i="2"/>
  <c r="F104" i="2" s="1"/>
  <c r="Q104" i="2" s="1"/>
  <c r="C104" i="2"/>
  <c r="D104" i="2" s="1"/>
  <c r="P104" i="2" s="1"/>
  <c r="G103" i="2"/>
  <c r="H103" i="2" s="1"/>
  <c r="E103" i="2"/>
  <c r="F103" i="2" s="1"/>
  <c r="C103" i="2"/>
  <c r="D103" i="2" s="1"/>
  <c r="P103" i="2" s="1"/>
  <c r="G102" i="2"/>
  <c r="H102" i="2" s="1"/>
  <c r="E102" i="2"/>
  <c r="F102" i="2" s="1"/>
  <c r="C102" i="2"/>
  <c r="D102" i="2" s="1"/>
  <c r="P102" i="2" s="1"/>
  <c r="H101" i="2"/>
  <c r="F101" i="2"/>
  <c r="D101" i="2"/>
  <c r="H100" i="2"/>
  <c r="F100" i="2"/>
  <c r="D100" i="2"/>
  <c r="H88" i="2"/>
  <c r="D88" i="2"/>
  <c r="G87" i="2"/>
  <c r="H87" i="2" s="1"/>
  <c r="E87" i="2"/>
  <c r="F87" i="2" s="1"/>
  <c r="C87" i="2"/>
  <c r="D87" i="2" s="1"/>
  <c r="G86" i="2"/>
  <c r="H86" i="2" s="1"/>
  <c r="E86" i="2"/>
  <c r="F86" i="2" s="1"/>
  <c r="C86" i="2"/>
  <c r="D86" i="2" s="1"/>
  <c r="P86" i="2" s="1"/>
  <c r="G85" i="2"/>
  <c r="H85" i="2" s="1"/>
  <c r="E85" i="2"/>
  <c r="F85" i="2" s="1"/>
  <c r="C85" i="2"/>
  <c r="D85" i="2" s="1"/>
  <c r="P85" i="2" s="1"/>
  <c r="G84" i="2"/>
  <c r="H84" i="2" s="1"/>
  <c r="E84" i="2"/>
  <c r="F84" i="2" s="1"/>
  <c r="C84" i="2"/>
  <c r="D84" i="2" s="1"/>
  <c r="P84" i="2" s="1"/>
  <c r="H83" i="2"/>
  <c r="F83" i="2"/>
  <c r="D83" i="2"/>
  <c r="H82" i="2"/>
  <c r="F82" i="2"/>
  <c r="D82" i="2"/>
  <c r="H70" i="2"/>
  <c r="F70" i="2"/>
  <c r="D70" i="2"/>
  <c r="G69" i="2"/>
  <c r="H69" i="2" s="1"/>
  <c r="E69" i="2"/>
  <c r="F69" i="2" s="1"/>
  <c r="C69" i="2"/>
  <c r="D69" i="2" s="1"/>
  <c r="G68" i="2"/>
  <c r="H68" i="2" s="1"/>
  <c r="E68" i="2"/>
  <c r="F68" i="2" s="1"/>
  <c r="C68" i="2"/>
  <c r="D68" i="2" s="1"/>
  <c r="P68" i="2" s="1"/>
  <c r="G67" i="2"/>
  <c r="H67" i="2" s="1"/>
  <c r="E67" i="2"/>
  <c r="F67" i="2" s="1"/>
  <c r="C67" i="2"/>
  <c r="D67" i="2" s="1"/>
  <c r="P67" i="2" s="1"/>
  <c r="G66" i="2"/>
  <c r="H66" i="2" s="1"/>
  <c r="E66" i="2"/>
  <c r="F66" i="2" s="1"/>
  <c r="C66" i="2"/>
  <c r="D66" i="2" s="1"/>
  <c r="P66" i="2" s="1"/>
  <c r="H65" i="2"/>
  <c r="F65" i="2"/>
  <c r="D65" i="2"/>
  <c r="H64" i="2"/>
  <c r="F64" i="2"/>
  <c r="D64" i="2"/>
  <c r="H53" i="2"/>
  <c r="F53" i="2"/>
  <c r="D53" i="2"/>
  <c r="G52" i="2"/>
  <c r="H52" i="2" s="1"/>
  <c r="E52" i="2"/>
  <c r="F52" i="2" s="1"/>
  <c r="C52" i="2"/>
  <c r="D52" i="2" s="1"/>
  <c r="G51" i="2"/>
  <c r="H51" i="2" s="1"/>
  <c r="E51" i="2"/>
  <c r="F51" i="2" s="1"/>
  <c r="C51" i="2"/>
  <c r="D51" i="2" s="1"/>
  <c r="P51" i="2" s="1"/>
  <c r="G50" i="2"/>
  <c r="H50" i="2" s="1"/>
  <c r="E50" i="2"/>
  <c r="F50" i="2" s="1"/>
  <c r="C50" i="2"/>
  <c r="D50" i="2" s="1"/>
  <c r="P50" i="2" s="1"/>
  <c r="G49" i="2"/>
  <c r="H49" i="2" s="1"/>
  <c r="E49" i="2"/>
  <c r="F49" i="2" s="1"/>
  <c r="C49" i="2"/>
  <c r="D49" i="2" s="1"/>
  <c r="P49" i="2" s="1"/>
  <c r="H48" i="2"/>
  <c r="F48" i="2"/>
  <c r="D48" i="2"/>
  <c r="H47" i="2"/>
  <c r="F47" i="2"/>
  <c r="D47" i="2"/>
  <c r="H35" i="2"/>
  <c r="F35" i="2"/>
  <c r="D35" i="2"/>
  <c r="G34" i="2"/>
  <c r="H34" i="2" s="1"/>
  <c r="E34" i="2"/>
  <c r="F34" i="2" s="1"/>
  <c r="C34" i="2"/>
  <c r="D34" i="2" s="1"/>
  <c r="G33" i="2"/>
  <c r="H33" i="2" s="1"/>
  <c r="E33" i="2"/>
  <c r="F33" i="2" s="1"/>
  <c r="C33" i="2"/>
  <c r="D33" i="2" s="1"/>
  <c r="P33" i="2" s="1"/>
  <c r="G32" i="2"/>
  <c r="H32" i="2" s="1"/>
  <c r="E32" i="2"/>
  <c r="F32" i="2" s="1"/>
  <c r="C32" i="2"/>
  <c r="D32" i="2" s="1"/>
  <c r="P32" i="2" s="1"/>
  <c r="G31" i="2"/>
  <c r="H31" i="2" s="1"/>
  <c r="E31" i="2"/>
  <c r="F31" i="2" s="1"/>
  <c r="C31" i="2"/>
  <c r="D31" i="2" s="1"/>
  <c r="P31" i="2" s="1"/>
  <c r="H30" i="2"/>
  <c r="F30" i="2"/>
  <c r="D30" i="2"/>
  <c r="H29" i="2"/>
  <c r="F29" i="2"/>
  <c r="D29" i="2"/>
  <c r="C16" i="2"/>
  <c r="D16" i="2" s="1"/>
  <c r="H17" i="2"/>
  <c r="F17" i="2"/>
  <c r="D17" i="2"/>
  <c r="G16" i="2"/>
  <c r="H16" i="2" s="1"/>
  <c r="E16" i="2"/>
  <c r="F16" i="2" s="1"/>
  <c r="G15" i="2"/>
  <c r="H15" i="2" s="1"/>
  <c r="E15" i="2"/>
  <c r="F15" i="2" s="1"/>
  <c r="C15" i="2"/>
  <c r="D15" i="2" s="1"/>
  <c r="P15" i="2" s="1"/>
  <c r="G14" i="2"/>
  <c r="H14" i="2" s="1"/>
  <c r="E14" i="2"/>
  <c r="F14" i="2" s="1"/>
  <c r="C14" i="2"/>
  <c r="D14" i="2" s="1"/>
  <c r="P14" i="2" s="1"/>
  <c r="G13" i="2"/>
  <c r="H13" i="2" s="1"/>
  <c r="E13" i="2"/>
  <c r="F13" i="2" s="1"/>
  <c r="C13" i="2"/>
  <c r="D13" i="2" s="1"/>
  <c r="P13" i="2" s="1"/>
  <c r="H12" i="2"/>
  <c r="F12" i="2"/>
  <c r="D12" i="2"/>
  <c r="H11" i="2"/>
  <c r="F11" i="2"/>
  <c r="D11" i="2"/>
  <c r="D68" i="1"/>
  <c r="H73" i="1"/>
  <c r="F73" i="1"/>
  <c r="D73" i="1"/>
  <c r="I73" i="1" s="1"/>
  <c r="G72" i="1"/>
  <c r="H72" i="1" s="1"/>
  <c r="E72" i="1"/>
  <c r="F72" i="1" s="1"/>
  <c r="C72" i="1"/>
  <c r="D72" i="1" s="1"/>
  <c r="G71" i="1"/>
  <c r="H71" i="1" s="1"/>
  <c r="E71" i="1"/>
  <c r="F71" i="1" s="1"/>
  <c r="C71" i="1"/>
  <c r="D71" i="1" s="1"/>
  <c r="G70" i="1"/>
  <c r="H70" i="1" s="1"/>
  <c r="E70" i="1"/>
  <c r="F70" i="1" s="1"/>
  <c r="C70" i="1"/>
  <c r="D70" i="1" s="1"/>
  <c r="M70" i="1" s="1"/>
  <c r="G69" i="1"/>
  <c r="H69" i="1" s="1"/>
  <c r="E69" i="1"/>
  <c r="F69" i="1" s="1"/>
  <c r="C69" i="1"/>
  <c r="D69" i="1" s="1"/>
  <c r="M69" i="1" s="1"/>
  <c r="H68" i="1"/>
  <c r="F68" i="1"/>
  <c r="H67" i="1"/>
  <c r="F67" i="1"/>
  <c r="D67" i="1"/>
  <c r="C33" i="1"/>
  <c r="H55" i="1"/>
  <c r="F55" i="1"/>
  <c r="D55" i="1"/>
  <c r="G54" i="1"/>
  <c r="H54" i="1" s="1"/>
  <c r="E54" i="1"/>
  <c r="F54" i="1" s="1"/>
  <c r="C54" i="1"/>
  <c r="D54" i="1" s="1"/>
  <c r="G53" i="1"/>
  <c r="H53" i="1" s="1"/>
  <c r="E53" i="1"/>
  <c r="F53" i="1" s="1"/>
  <c r="C53" i="1"/>
  <c r="D53" i="1" s="1"/>
  <c r="M53" i="1" s="1"/>
  <c r="G52" i="1"/>
  <c r="H52" i="1" s="1"/>
  <c r="E52" i="1"/>
  <c r="F52" i="1" s="1"/>
  <c r="C52" i="1"/>
  <c r="D52" i="1" s="1"/>
  <c r="M52" i="1" s="1"/>
  <c r="G51" i="1"/>
  <c r="H51" i="1" s="1"/>
  <c r="E51" i="1"/>
  <c r="F51" i="1" s="1"/>
  <c r="C51" i="1"/>
  <c r="D51" i="1" s="1"/>
  <c r="M51" i="1" s="1"/>
  <c r="H50" i="1"/>
  <c r="F50" i="1"/>
  <c r="D50" i="1"/>
  <c r="H49" i="1"/>
  <c r="F49" i="1"/>
  <c r="D49" i="1"/>
  <c r="D34" i="1"/>
  <c r="D28" i="1"/>
  <c r="D33" i="1"/>
  <c r="G33" i="1"/>
  <c r="H33" i="1" s="1"/>
  <c r="G32" i="1"/>
  <c r="H32" i="1" s="1"/>
  <c r="O32" i="1" s="1"/>
  <c r="G31" i="1"/>
  <c r="H31" i="1" s="1"/>
  <c r="G30" i="1"/>
  <c r="H30" i="1" s="1"/>
  <c r="E33" i="1"/>
  <c r="F33" i="1" s="1"/>
  <c r="E32" i="1"/>
  <c r="F32" i="1" s="1"/>
  <c r="N32" i="1" s="1"/>
  <c r="E31" i="1"/>
  <c r="F31" i="1" s="1"/>
  <c r="E30" i="1"/>
  <c r="F30" i="1" s="1"/>
  <c r="D30" i="1"/>
  <c r="G15" i="1"/>
  <c r="H15" i="1" s="1"/>
  <c r="E15" i="1"/>
  <c r="F15" i="1" s="1"/>
  <c r="C15" i="1"/>
  <c r="D15" i="1" s="1"/>
  <c r="I15" i="1" s="1"/>
  <c r="G14" i="1"/>
  <c r="H14" i="1" s="1"/>
  <c r="O14" i="1" s="1"/>
  <c r="E14" i="1"/>
  <c r="F14" i="1" s="1"/>
  <c r="N14" i="1" s="1"/>
  <c r="C14" i="1"/>
  <c r="D14" i="1" s="1"/>
  <c r="M14" i="1" s="1"/>
  <c r="G13" i="1"/>
  <c r="H13" i="1" s="1"/>
  <c r="E13" i="1"/>
  <c r="F13" i="1" s="1"/>
  <c r="C13" i="1"/>
  <c r="D13" i="1" s="1"/>
  <c r="M13" i="1" s="1"/>
  <c r="G12" i="1"/>
  <c r="H12" i="1" s="1"/>
  <c r="O12" i="1" s="1"/>
  <c r="E12" i="1"/>
  <c r="F12" i="1" s="1"/>
  <c r="N12" i="1" s="1"/>
  <c r="C12" i="1"/>
  <c r="D12" i="1" s="1"/>
  <c r="M12" i="1" s="1"/>
  <c r="C32" i="1"/>
  <c r="D32" i="1" s="1"/>
  <c r="M32" i="1" s="1"/>
  <c r="C30" i="1"/>
  <c r="C31" i="1"/>
  <c r="D31" i="1" s="1"/>
  <c r="M31" i="1" s="1"/>
  <c r="H34" i="1"/>
  <c r="F34" i="1"/>
  <c r="H29" i="1"/>
  <c r="F29" i="1"/>
  <c r="D29" i="1"/>
  <c r="H28" i="1"/>
  <c r="F28" i="1"/>
  <c r="D16" i="1"/>
  <c r="I11" i="1"/>
  <c r="I10" i="1"/>
  <c r="H16" i="1"/>
  <c r="H11" i="1"/>
  <c r="H10" i="1"/>
  <c r="F16" i="1"/>
  <c r="F11" i="1"/>
  <c r="F10" i="1"/>
  <c r="D11" i="1"/>
  <c r="D10" i="1"/>
  <c r="N32" i="4" l="1"/>
  <c r="N21" i="4"/>
  <c r="B12" i="3"/>
  <c r="H12" i="3" s="1"/>
  <c r="I12" i="3" s="1"/>
  <c r="Q31" i="2"/>
  <c r="I101" i="2"/>
  <c r="I105" i="2"/>
  <c r="J49" i="2"/>
  <c r="K49" i="2" s="1"/>
  <c r="J50" i="2"/>
  <c r="K50" i="2" s="1"/>
  <c r="J68" i="2"/>
  <c r="K68" i="2" s="1"/>
  <c r="Q33" i="2"/>
  <c r="J16" i="2"/>
  <c r="K16" i="2" s="1"/>
  <c r="J51" i="2"/>
  <c r="K51" i="2" s="1"/>
  <c r="J15" i="2"/>
  <c r="K15" i="2" s="1"/>
  <c r="J52" i="2"/>
  <c r="K52" i="2" s="1"/>
  <c r="J14" i="2"/>
  <c r="K14" i="2" s="1"/>
  <c r="J84" i="2"/>
  <c r="K84" i="2" s="1"/>
  <c r="I35" i="2"/>
  <c r="J13" i="2"/>
  <c r="K13" i="2" s="1"/>
  <c r="J31" i="2"/>
  <c r="K31" i="2" s="1"/>
  <c r="J85" i="2"/>
  <c r="K85" i="2" s="1"/>
  <c r="J32" i="2"/>
  <c r="K32" i="2" s="1"/>
  <c r="J86" i="2"/>
  <c r="K86" i="2" s="1"/>
  <c r="J69" i="2"/>
  <c r="K69" i="2" s="1"/>
  <c r="J33" i="2"/>
  <c r="K33" i="2" s="1"/>
  <c r="J66" i="2"/>
  <c r="K66" i="2" s="1"/>
  <c r="J87" i="2"/>
  <c r="K87" i="2" s="1"/>
  <c r="I100" i="2"/>
  <c r="J34" i="2"/>
  <c r="K34" i="2" s="1"/>
  <c r="J67" i="2"/>
  <c r="K67" i="2" s="1"/>
  <c r="Q85" i="2"/>
  <c r="I69" i="2"/>
  <c r="I70" i="2"/>
  <c r="I123" i="2"/>
  <c r="I106" i="2"/>
  <c r="I88" i="2"/>
  <c r="I53" i="2"/>
  <c r="I136" i="2"/>
  <c r="I135" i="2"/>
  <c r="I118" i="2"/>
  <c r="I117" i="2"/>
  <c r="I83" i="2"/>
  <c r="I82" i="2"/>
  <c r="I65" i="2"/>
  <c r="I64" i="2"/>
  <c r="I48" i="2"/>
  <c r="I47" i="2"/>
  <c r="I29" i="2"/>
  <c r="I30" i="2"/>
  <c r="I140" i="2"/>
  <c r="I87" i="2"/>
  <c r="Q67" i="2"/>
  <c r="I52" i="2"/>
  <c r="R138" i="2"/>
  <c r="Q139" i="2"/>
  <c r="R139" i="2"/>
  <c r="Q138" i="2"/>
  <c r="Q137" i="2"/>
  <c r="I137" i="2" s="1"/>
  <c r="R137" i="2"/>
  <c r="Q120" i="2"/>
  <c r="R121" i="2"/>
  <c r="R120" i="2"/>
  <c r="I120" i="2" s="1"/>
  <c r="Q121" i="2"/>
  <c r="Q119" i="2"/>
  <c r="R119" i="2"/>
  <c r="I104" i="2"/>
  <c r="Q102" i="2"/>
  <c r="R102" i="2"/>
  <c r="Q103" i="2"/>
  <c r="R103" i="2"/>
  <c r="Q86" i="2"/>
  <c r="R86" i="2"/>
  <c r="R85" i="2"/>
  <c r="Q84" i="2"/>
  <c r="R84" i="2"/>
  <c r="R67" i="2"/>
  <c r="R68" i="2"/>
  <c r="Q66" i="2"/>
  <c r="R66" i="2"/>
  <c r="Q68" i="2"/>
  <c r="Q50" i="2"/>
  <c r="Q51" i="2"/>
  <c r="R51" i="2"/>
  <c r="R50" i="2"/>
  <c r="Q49" i="2"/>
  <c r="R49" i="2"/>
  <c r="I34" i="2"/>
  <c r="R32" i="2"/>
  <c r="R33" i="2"/>
  <c r="I33" i="2" s="1"/>
  <c r="R31" i="2"/>
  <c r="I31" i="2" s="1"/>
  <c r="Q32" i="2"/>
  <c r="I12" i="2"/>
  <c r="Q15" i="2"/>
  <c r="I11" i="2"/>
  <c r="I17" i="2"/>
  <c r="I16" i="2"/>
  <c r="Q14" i="2"/>
  <c r="R14" i="2"/>
  <c r="R15" i="2"/>
  <c r="I15" i="2" s="1"/>
  <c r="Q13" i="2"/>
  <c r="R13" i="2"/>
  <c r="I67" i="1"/>
  <c r="I68" i="1"/>
  <c r="I72" i="1"/>
  <c r="N71" i="1"/>
  <c r="N69" i="1"/>
  <c r="M71" i="1"/>
  <c r="O71" i="1"/>
  <c r="N70" i="1"/>
  <c r="O69" i="1"/>
  <c r="I69" i="1" s="1"/>
  <c r="O70" i="1"/>
  <c r="I55" i="1"/>
  <c r="I49" i="1"/>
  <c r="I50" i="1"/>
  <c r="N51" i="1"/>
  <c r="O51" i="1"/>
  <c r="N52" i="1"/>
  <c r="O52" i="1"/>
  <c r="I52" i="1" s="1"/>
  <c r="I54" i="1"/>
  <c r="N53" i="1"/>
  <c r="O53" i="1"/>
  <c r="I12" i="1"/>
  <c r="I14" i="1"/>
  <c r="N13" i="1"/>
  <c r="I28" i="1"/>
  <c r="I29" i="1"/>
  <c r="I16" i="1"/>
  <c r="M30" i="1"/>
  <c r="O13" i="1"/>
  <c r="I13" i="1" s="1"/>
  <c r="I32" i="1"/>
  <c r="O31" i="1"/>
  <c r="O30" i="1"/>
  <c r="N31" i="1"/>
  <c r="I31" i="1" s="1"/>
  <c r="N30" i="1"/>
  <c r="I33" i="1"/>
  <c r="I34" i="1"/>
  <c r="I85" i="2" l="1"/>
  <c r="I103" i="2"/>
  <c r="I138" i="2"/>
  <c r="I102" i="2"/>
  <c r="I51" i="2"/>
  <c r="I86" i="2"/>
  <c r="I84" i="2"/>
  <c r="I67" i="2"/>
  <c r="I66" i="2"/>
  <c r="I68" i="2"/>
  <c r="I50" i="2"/>
  <c r="I14" i="2"/>
  <c r="I139" i="2"/>
  <c r="I121" i="2"/>
  <c r="I119" i="2"/>
  <c r="I49" i="2"/>
  <c r="I32" i="2"/>
  <c r="I13" i="2"/>
  <c r="I70" i="1"/>
  <c r="I71" i="1"/>
  <c r="I51" i="1"/>
  <c r="I53" i="1"/>
  <c r="I30" i="1"/>
</calcChain>
</file>

<file path=xl/sharedStrings.xml><?xml version="1.0" encoding="utf-8"?>
<sst xmlns="http://schemas.openxmlformats.org/spreadsheetml/2006/main" count="556" uniqueCount="140">
  <si>
    <t>Start time</t>
  </si>
  <si>
    <t>Inject Change</t>
  </si>
  <si>
    <t>fail_init</t>
  </si>
  <si>
    <t>fail_end</t>
  </si>
  <si>
    <t>fail_detect</t>
  </si>
  <si>
    <t>End time</t>
  </si>
  <si>
    <t>Scalability</t>
  </si>
  <si>
    <t>Fault Tolerance</t>
  </si>
  <si>
    <t>Recoverability</t>
  </si>
  <si>
    <t>Resistance</t>
  </si>
  <si>
    <t>Self-Organizing</t>
  </si>
  <si>
    <t>Trial 1</t>
  </si>
  <si>
    <t>Trial 2</t>
  </si>
  <si>
    <t>Trial 3</t>
  </si>
  <si>
    <t>Blast Radius</t>
  </si>
  <si>
    <t>Adaptivity Score</t>
  </si>
  <si>
    <t>Experiment 1 Update</t>
  </si>
  <si>
    <t>Payoff</t>
  </si>
  <si>
    <t>Observability</t>
  </si>
  <si>
    <t>Experiment 2 Load Increase</t>
  </si>
  <si>
    <t>TTR</t>
  </si>
  <si>
    <t>TTF</t>
  </si>
  <si>
    <t>TTD</t>
  </si>
  <si>
    <t>Hilfswert</t>
  </si>
  <si>
    <t>Payoff 1</t>
  </si>
  <si>
    <t>Payoff 2</t>
  </si>
  <si>
    <t>Payoff 3</t>
  </si>
  <si>
    <t>POST/signup 94.1%</t>
  </si>
  <si>
    <t>POST /login 89.9</t>
  </si>
  <si>
    <t>Double the amount of concurrent users (from 5 to 10)</t>
  </si>
  <si>
    <t>Experiment 3 Network Chaos</t>
  </si>
  <si>
    <t>Inject Network Latency (5000ms) into 1 frontend container</t>
  </si>
  <si>
    <t>Experiment 4 CPU Chaos</t>
  </si>
  <si>
    <t>Experiment CPU Chaos</t>
  </si>
  <si>
    <t>login + signup 85,7</t>
  </si>
  <si>
    <t>signup 87,5</t>
  </si>
  <si>
    <t>login</t>
  </si>
  <si>
    <t>login + signup 91,7</t>
  </si>
  <si>
    <t>login + signup 94,4</t>
  </si>
  <si>
    <t>signup 94,4</t>
  </si>
  <si>
    <t>Variance</t>
  </si>
  <si>
    <t>Standardabweichung</t>
  </si>
  <si>
    <t>Std</t>
  </si>
  <si>
    <t>Measurement</t>
  </si>
  <si>
    <t>Antifragilityscore Scale 0-1</t>
  </si>
  <si>
    <t>Antifragilityscore Scale 0-7</t>
  </si>
  <si>
    <t>Coefficient of variation</t>
  </si>
  <si>
    <t>Mean</t>
  </si>
  <si>
    <t>Weak System</t>
  </si>
  <si>
    <t>erxperiment 4 cpu</t>
  </si>
  <si>
    <t>Chaos Scenario statistics of experiment-cpu-10-trials-1689454941</t>
  </si>
  <si>
    <t>experiment 5 memory transactionhistory</t>
  </si>
  <si>
    <t>experiment 6 memory balancreader</t>
  </si>
  <si>
    <t>update</t>
  </si>
  <si>
    <t>nan</t>
  </si>
  <si>
    <t>load</t>
  </si>
  <si>
    <t>network</t>
  </si>
  <si>
    <t>0.000000</t>
  </si>
  <si>
    <t>cpu</t>
  </si>
  <si>
    <t>memory</t>
  </si>
  <si>
    <t>delete</t>
  </si>
  <si>
    <t>0.894450</t>
  </si>
  <si>
    <t>0.638150</t>
  </si>
  <si>
    <t>0.658250</t>
  </si>
  <si>
    <t>0.199750</t>
  </si>
  <si>
    <t>0.525800</t>
  </si>
  <si>
    <t>0.296875</t>
  </si>
  <si>
    <t>0.722300</t>
  </si>
  <si>
    <t>0.696100</t>
  </si>
  <si>
    <t>0.697050</t>
  </si>
  <si>
    <t>0.851850</t>
  </si>
  <si>
    <t>0.900000</t>
  </si>
  <si>
    <t>0.431400</t>
  </si>
  <si>
    <t>0.529450</t>
  </si>
  <si>
    <t>0.180111</t>
  </si>
  <si>
    <t>0.236450</t>
  </si>
  <si>
    <t>0.228667</t>
  </si>
  <si>
    <t>0.711200</t>
  </si>
  <si>
    <t>0.587000</t>
  </si>
  <si>
    <t>0.590800</t>
  </si>
  <si>
    <t>0.273250</t>
  </si>
  <si>
    <t>0.741650</t>
  </si>
  <si>
    <t>0.788900</t>
  </si>
  <si>
    <t>0.582150</t>
  </si>
  <si>
    <t>0.591800</t>
  </si>
  <si>
    <t>0.500000</t>
  </si>
  <si>
    <t>0.866650</t>
  </si>
  <si>
    <t>0.578000</t>
  </si>
  <si>
    <t>0.899450</t>
  </si>
  <si>
    <t>0.899300</t>
  </si>
  <si>
    <t>Experimenttype</t>
  </si>
  <si>
    <t>Group</t>
  </si>
  <si>
    <t>Start_time</t>
  </si>
  <si>
    <t>End_time</t>
  </si>
  <si>
    <t>Scalability-Adaptivity</t>
  </si>
  <si>
    <t>Fault Tolerance-Adaptivity</t>
  </si>
  <si>
    <t>Recoverability-Adaptivity</t>
  </si>
  <si>
    <t>Resistance-Adaptivity</t>
  </si>
  <si>
    <t>Observability-Adaptivity</t>
  </si>
  <si>
    <t>BlastRadius-Adaptivity</t>
  </si>
  <si>
    <t>AVG</t>
  </si>
  <si>
    <t>System 1</t>
  </si>
  <si>
    <t>memory transactionhistory</t>
  </si>
  <si>
    <t>memory balancereader</t>
  </si>
  <si>
    <t>Antifragility Score</t>
  </si>
  <si>
    <t>HA System</t>
  </si>
  <si>
    <t>Experimente sind HA bis</t>
  </si>
  <si>
    <t>Experimente sind Weak</t>
  </si>
  <si>
    <t xml:space="preserve">Weak System </t>
  </si>
  <si>
    <t>NaN</t>
  </si>
  <si>
    <t>chaosresult_name</t>
  </si>
  <si>
    <t>start_time</t>
  </si>
  <si>
    <t>inject_change</t>
  </si>
  <si>
    <t>end_time</t>
  </si>
  <si>
    <t>type</t>
  </si>
  <si>
    <t>group</t>
  </si>
  <si>
    <t>Scalability-Payoff</t>
  </si>
  <si>
    <t>Fault Tolerance-Payoff</t>
  </si>
  <si>
    <t>Recoverability-Payoff</t>
  </si>
  <si>
    <t>Resistance-Payoff</t>
  </si>
  <si>
    <t>Observability-Payoff</t>
  </si>
  <si>
    <t>BlastRadius-Payoff</t>
  </si>
  <si>
    <t>increase_load_2_Trial1</t>
  </si>
  <si>
    <t>increase_load_2_Trial2</t>
  </si>
  <si>
    <t>increase_load_2_Trial3</t>
  </si>
  <si>
    <t>increase_load_2_Trial4</t>
  </si>
  <si>
    <t>NaT</t>
  </si>
  <si>
    <t>increase_load_2_Trial5</t>
  </si>
  <si>
    <t>increase_load_2_Trial6</t>
  </si>
  <si>
    <t>increase_load_2_Trial7</t>
  </si>
  <si>
    <t>increase_load_2_Trial8</t>
  </si>
  <si>
    <t>increase_load_2_Trial9</t>
  </si>
  <si>
    <t>increase_load_2_Trial10</t>
  </si>
  <si>
    <t>Trial</t>
  </si>
  <si>
    <t>Experimente ab 14:50 unbrauchbar, zu hohe CPU Belastung</t>
  </si>
  <si>
    <t>System</t>
  </si>
  <si>
    <t>Self-Organizing-Adaptivity</t>
  </si>
  <si>
    <t>0.899700</t>
  </si>
  <si>
    <t>Self-Organizing-Payoff</t>
  </si>
  <si>
    <t>System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</si>
</sst>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B5CEA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/>
    <xf numFmtId="22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0" fillId="0" borderId="1" xfId="0" applyNumberForma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Payoff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Setup'!$C$28:$H$28</c15:sqref>
                  </c15:fullRef>
                </c:ext>
              </c:extLst>
              <c:f>('1st Setup'!$D$28,'1st Setup'!$F$28,'1st Setup'!$H$28)</c:f>
              <c:numCache>
                <c:formatCode>General</c:formatCode>
                <c:ptCount val="3"/>
                <c:pt idx="0">
                  <c:v>0.8</c:v>
                </c:pt>
                <c:pt idx="1">
                  <c:v>0.69</c:v>
                </c:pt>
                <c:pt idx="2">
                  <c:v>0.94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03-4295-BC3C-F88A31E7BF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Setup'!$C$29:$H$29</c15:sqref>
                  </c15:fullRef>
                </c:ext>
              </c:extLst>
              <c:f>('1st Setup'!$D$29,'1st Setup'!$F$29,'1st Setup'!$H$29)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0.89900000000000002</c:v>
                </c:pt>
                <c:pt idx="2">
                  <c:v>0.93899999999999995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D03-4295-BC3C-F88A31E7BF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Setup'!$C$30:$H$30</c15:sqref>
                  </c15:fullRef>
                </c:ext>
              </c:extLst>
              <c:f>('1st Setup'!$D$30,'1st Setup'!$F$30,'1st Setup'!$H$30)</c:f>
              <c:numCache>
                <c:formatCode>General</c:formatCode>
                <c:ptCount val="3"/>
                <c:pt idx="0">
                  <c:v>0.1</c:v>
                </c:pt>
                <c:pt idx="1">
                  <c:v>7.8125E-3</c:v>
                </c:pt>
                <c:pt idx="2">
                  <c:v>2.5000000000000001E-2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D03-4295-BC3C-F88A31E7BF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Setup'!$C$31:$H$31</c15:sqref>
                  </c15:fullRef>
                </c:ext>
              </c:extLst>
              <c:f>('1st Setup'!$D$31,'1st Setup'!$F$31,'1st Setup'!$H$31)</c:f>
              <c:numCache>
                <c:formatCode>General</c:formatCode>
                <c:ptCount val="3"/>
                <c:pt idx="0">
                  <c:v>0.5</c:v>
                </c:pt>
                <c:pt idx="1">
                  <c:v>0.125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D03-4295-BC3C-F88A31E7BF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Setup'!$C$32:$H$32</c15:sqref>
                  </c15:fullRef>
                </c:ext>
              </c:extLst>
              <c:f>('1st Setup'!$D$32,'1st Setup'!$F$32,'1st Setup'!$H$32)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D03-4295-BC3C-F88A31E7BF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Setup'!$C$33:$H$33</c15:sqref>
                  </c15:fullRef>
                </c:ext>
              </c:extLst>
              <c:f>('1st Setup'!$D$33,'1st Setup'!$F$33,'1st Setup'!$H$33)</c:f>
              <c:numCache>
                <c:formatCode>General</c:formatCode>
                <c:ptCount val="3"/>
                <c:pt idx="0">
                  <c:v>0.85555555678179696</c:v>
                </c:pt>
                <c:pt idx="1">
                  <c:v>0.59999999972060325</c:v>
                </c:pt>
                <c:pt idx="2">
                  <c:v>0.70066518848551973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D03-4295-BC3C-F88A31E7BF2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'1st Setup'!$C$34:$H$34</c15:sqref>
                  </c15:fullRef>
                </c:ext>
              </c:extLst>
              <c:f>('1st Setup'!$D$34,'1st Setup'!$F$34,'1st Setup'!$H$34)</c:f>
              <c:numCache>
                <c:formatCode>General</c:formatCode>
                <c:ptCount val="3"/>
                <c:pt idx="0">
                  <c:v>0.88888888888888884</c:v>
                </c:pt>
                <c:pt idx="1">
                  <c:v>0.77777777777777779</c:v>
                </c:pt>
                <c:pt idx="2">
                  <c:v>0.77777777777777779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D03-4295-BC3C-F88A31E7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98768"/>
        <c:axId val="615999248"/>
      </c:lineChart>
      <c:catAx>
        <c:axId val="6159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99248"/>
        <c:crosses val="autoZero"/>
        <c:auto val="1"/>
        <c:lblAlgn val="ctr"/>
        <c:lblOffset val="100"/>
        <c:noMultiLvlLbl val="0"/>
      </c:catAx>
      <c:valAx>
        <c:axId val="615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/>
                </a:solidFill>
              </a:rPr>
              <a:t>Load Increase Experiment System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'Payoffs Graph'!$O$20</c:f>
              <c:strCache>
                <c:ptCount val="1"/>
                <c:pt idx="0">
                  <c:v>Scalability-Payoff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'Payoffs Graph'!$O$21:$O$30</c:f>
              <c:numCache>
                <c:formatCode>General</c:formatCode>
                <c:ptCount val="10"/>
                <c:pt idx="0">
                  <c:v>0.76030299999999995</c:v>
                </c:pt>
                <c:pt idx="1">
                  <c:v>0.88477099999999997</c:v>
                </c:pt>
                <c:pt idx="2">
                  <c:v>0.96261399999999997</c:v>
                </c:pt>
                <c:pt idx="3">
                  <c:v>0.97006800000000004</c:v>
                </c:pt>
                <c:pt idx="4">
                  <c:v>0.95883499999999999</c:v>
                </c:pt>
                <c:pt idx="5">
                  <c:v>0.97474499999999997</c:v>
                </c:pt>
                <c:pt idx="6">
                  <c:v>0.98894700000000002</c:v>
                </c:pt>
                <c:pt idx="7">
                  <c:v>0.97273799999999999</c:v>
                </c:pt>
                <c:pt idx="8">
                  <c:v>0.95074000000000003</c:v>
                </c:pt>
                <c:pt idx="9">
                  <c:v>0.96807500000000002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8-4120-B751-BA1C7E9ADD13}"/>
            </c:ext>
          </c:extLst>
        </c:ser>
        <c:ser>
          <c:idx val="2"/>
          <c:order val="1"/>
          <c:tx>
            <c:strRef>
              <c:f>'Payoffs Graph'!$P$20</c:f>
              <c:strCache>
                <c:ptCount val="1"/>
                <c:pt idx="0">
                  <c:v>Fault Tolerance-Payoff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'Payoffs Graph'!$P$21:$P$30</c:f>
              <c:numCache>
                <c:formatCode>General</c:formatCode>
                <c:ptCount val="10"/>
                <c:pt idx="0">
                  <c:v>0.88559299999999996</c:v>
                </c:pt>
                <c:pt idx="1">
                  <c:v>0.91914899999999999</c:v>
                </c:pt>
                <c:pt idx="2">
                  <c:v>0.95752700000000002</c:v>
                </c:pt>
                <c:pt idx="3">
                  <c:v>0.95588200000000001</c:v>
                </c:pt>
                <c:pt idx="4">
                  <c:v>0.96694199999999997</c:v>
                </c:pt>
                <c:pt idx="5">
                  <c:v>0.96748000000000001</c:v>
                </c:pt>
                <c:pt idx="6">
                  <c:v>0.98127299999999995</c:v>
                </c:pt>
                <c:pt idx="7">
                  <c:v>0.97348500000000004</c:v>
                </c:pt>
                <c:pt idx="8">
                  <c:v>0.95199999999999996</c:v>
                </c:pt>
                <c:pt idx="9">
                  <c:v>0.95366799999999996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8-4120-B751-BA1C7E9ADD13}"/>
            </c:ext>
          </c:extLst>
        </c:ser>
        <c:ser>
          <c:idx val="3"/>
          <c:order val="2"/>
          <c:tx>
            <c:strRef>
              <c:f>'Payoffs Graph'!$Q$20</c:f>
              <c:strCache>
                <c:ptCount val="1"/>
                <c:pt idx="0">
                  <c:v>Recoverability-Payoff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'Payoffs Graph'!$Q$21:$Q$30</c:f>
              <c:numCache>
                <c:formatCode>#,##0</c:formatCode>
                <c:ptCount val="10"/>
                <c:pt idx="0" formatCode="General">
                  <c:v>9.9010000000000001E-3</c:v>
                </c:pt>
                <c:pt idx="1">
                  <c:v>1</c:v>
                </c:pt>
                <c:pt idx="2" formatCode="General">
                  <c:v>0.2</c:v>
                </c:pt>
                <c:pt idx="3" formatCode="General">
                  <c:v>8.3333000000000004E-2</c:v>
                </c:pt>
                <c:pt idx="4">
                  <c:v>1</c:v>
                </c:pt>
                <c:pt idx="5" formatCode="General">
                  <c:v>0.5</c:v>
                </c:pt>
                <c:pt idx="8" formatCode="General">
                  <c:v>8.3333000000000004E-2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8-4120-B751-BA1C7E9ADD13}"/>
            </c:ext>
          </c:extLst>
        </c:ser>
        <c:ser>
          <c:idx val="4"/>
          <c:order val="3"/>
          <c:tx>
            <c:strRef>
              <c:f>'Payoffs Graph'!$R$20</c:f>
              <c:strCache>
                <c:ptCount val="1"/>
                <c:pt idx="0">
                  <c:v>Resistance-Payoff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'Payoffs Graph'!$R$21:$R$30</c:f>
              <c:numCache>
                <c:formatCode>General</c:formatCode>
                <c:ptCount val="10"/>
                <c:pt idx="0">
                  <c:v>0.2</c:v>
                </c:pt>
                <c:pt idx="1">
                  <c:v>0.33333299999999999</c:v>
                </c:pt>
                <c:pt idx="2" formatCode="#,##0">
                  <c:v>1</c:v>
                </c:pt>
                <c:pt idx="3" formatCode="#,##0">
                  <c:v>1</c:v>
                </c:pt>
                <c:pt idx="4">
                  <c:v>0.5</c:v>
                </c:pt>
                <c:pt idx="5" formatCode="#,##0">
                  <c:v>1</c:v>
                </c:pt>
                <c:pt idx="6" formatCode="#,##0">
                  <c:v>1</c:v>
                </c:pt>
                <c:pt idx="7" formatCode="#,##0">
                  <c:v>1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8-4120-B751-BA1C7E9ADD13}"/>
            </c:ext>
          </c:extLst>
        </c:ser>
        <c:ser>
          <c:idx val="5"/>
          <c:order val="4"/>
          <c:tx>
            <c:strRef>
              <c:f>'Payoffs Graph'!$S$20</c:f>
              <c:strCache>
                <c:ptCount val="1"/>
                <c:pt idx="0">
                  <c:v>Observability-Payoff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'Payoffs Graph'!$S$21:$S$30</c:f>
              <c:numCache>
                <c:formatCode>#,##0</c:formatCode>
                <c:ptCount val="10"/>
                <c:pt idx="0" formatCode="General">
                  <c:v>0.5</c:v>
                </c:pt>
                <c:pt idx="1">
                  <c:v>1</c:v>
                </c:pt>
                <c:pt idx="2">
                  <c:v>1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8" formatCode="General">
                  <c:v>0.25</c:v>
                </c:pt>
                <c:pt idx="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A8-4120-B751-BA1C7E9ADD13}"/>
            </c:ext>
          </c:extLst>
        </c:ser>
        <c:ser>
          <c:idx val="6"/>
          <c:order val="5"/>
          <c:tx>
            <c:strRef>
              <c:f>'Payoffs Graph'!$T$20</c:f>
              <c:strCache>
                <c:ptCount val="1"/>
                <c:pt idx="0">
                  <c:v>BlastRadius-Payoff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'Payoffs Graph'!$T$21:$T$30</c:f>
              <c:numCache>
                <c:formatCode>General</c:formatCode>
                <c:ptCount val="10"/>
                <c:pt idx="0">
                  <c:v>0.77777799999999997</c:v>
                </c:pt>
                <c:pt idx="1">
                  <c:v>0.77777799999999997</c:v>
                </c:pt>
                <c:pt idx="2" formatCode="#,##0">
                  <c:v>1</c:v>
                </c:pt>
                <c:pt idx="3">
                  <c:v>0.88888900000000004</c:v>
                </c:pt>
                <c:pt idx="4" formatCode="#,##0">
                  <c:v>1</c:v>
                </c:pt>
                <c:pt idx="5" formatCode="#,##0">
                  <c:v>1</c:v>
                </c:pt>
                <c:pt idx="6" formatCode="#,##0">
                  <c:v>1</c:v>
                </c:pt>
                <c:pt idx="7">
                  <c:v>0.88888900000000004</c:v>
                </c:pt>
                <c:pt idx="8">
                  <c:v>0.88888900000000004</c:v>
                </c:pt>
                <c:pt idx="9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8-4120-B751-BA1C7E9ADD13}"/>
            </c:ext>
          </c:extLst>
        </c:ser>
        <c:ser>
          <c:idx val="0"/>
          <c:order val="6"/>
          <c:tx>
            <c:strRef>
              <c:f>'Payoffs Graph'!$U$20</c:f>
              <c:strCache>
                <c:ptCount val="1"/>
                <c:pt idx="0">
                  <c:v>Self-Organizing-Payoff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'Payoffs Graph'!$U$21:$U$30</c:f>
              <c:numCache>
                <c:formatCode>General</c:formatCode>
                <c:ptCount val="10"/>
                <c:pt idx="0">
                  <c:v>0.56478399999999995</c:v>
                </c:pt>
                <c:pt idx="1">
                  <c:v>3.3333000000000002E-2</c:v>
                </c:pt>
                <c:pt idx="2">
                  <c:v>0.23333300000000001</c:v>
                </c:pt>
                <c:pt idx="8">
                  <c:v>0.23333300000000001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8-4120-B751-BA1C7E9A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776368"/>
        <c:axId val="1529777808"/>
      </c:lineChart>
      <c:catAx>
        <c:axId val="15297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77808"/>
        <c:crosses val="autoZero"/>
        <c:auto val="1"/>
        <c:lblAlgn val="ctr"/>
        <c:lblOffset val="100"/>
        <c:noMultiLvlLbl val="0"/>
      </c:catAx>
      <c:valAx>
        <c:axId val="1529777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'1st Setup'!$B$28:$B$34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'1st Setup'!$I$28:$I$34</c:f>
              <c:numCache>
                <c:formatCode>General</c:formatCode>
                <c:ptCount val="7"/>
                <c:pt idx="0">
                  <c:v>0.53833333333333333</c:v>
                </c:pt>
                <c:pt idx="1">
                  <c:v>0.61266666666666669</c:v>
                </c:pt>
                <c:pt idx="2">
                  <c:v>3.8802083333333334E-2</c:v>
                </c:pt>
                <c:pt idx="3">
                  <c:v>0.24305555555555555</c:v>
                </c:pt>
                <c:pt idx="4">
                  <c:v>0.41666666666666669</c:v>
                </c:pt>
                <c:pt idx="5">
                  <c:v>0.50196271696161954</c:v>
                </c:pt>
                <c:pt idx="6">
                  <c:v>0.55555555555555547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D0C-82A5-57E287FE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98608"/>
        <c:axId val="611199568"/>
      </c:radarChart>
      <c:catAx>
        <c:axId val="6111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99568"/>
        <c:crosses val="autoZero"/>
        <c:auto val="1"/>
        <c:lblAlgn val="ctr"/>
        <c:lblOffset val="100"/>
        <c:noMultiLvlLbl val="0"/>
      </c:catAx>
      <c:valAx>
        <c:axId val="611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Payoff Variance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12"/>
          <c:order val="0"/>
          <c:cat>
            <c:strRef>
              <c:f>'1st Reliability'!$B$11:$B$17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'1st Reliability'!$L$11:$L$17</c:f>
              <c:numCache>
                <c:formatCode>General</c:formatCode>
                <c:ptCount val="7"/>
                <c:pt idx="0">
                  <c:v>1.7488888888888887E-2</c:v>
                </c:pt>
                <c:pt idx="1">
                  <c:v>6.6288888888888745E-4</c:v>
                </c:pt>
                <c:pt idx="2">
                  <c:v>1.5625000000000007E-2</c:v>
                </c:pt>
                <c:pt idx="3">
                  <c:v>8.024691358024702E-2</c:v>
                </c:pt>
                <c:pt idx="4">
                  <c:v>0</c:v>
                </c:pt>
                <c:pt idx="5">
                  <c:v>1.3179317676019863E-2</c:v>
                </c:pt>
                <c:pt idx="6">
                  <c:v>8.2304526748971565E-3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27-47CA-B969-6F589CE9DCCA}"/>
            </c:ext>
          </c:extLst>
        </c:ser>
        <c:ser>
          <c:idx val="13"/>
          <c:order val="1"/>
          <c:tx>
            <c:strRef>
              <c:f>'1st Reliability'!$A$3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'1st Reliability'!$L$11:$L$17</c:f>
              <c:numCache>
                <c:formatCode>General</c:formatCode>
                <c:ptCount val="7"/>
                <c:pt idx="0">
                  <c:v>1.7488888888888887E-2</c:v>
                </c:pt>
                <c:pt idx="1">
                  <c:v>6.6288888888888745E-4</c:v>
                </c:pt>
                <c:pt idx="2">
                  <c:v>1.5625000000000007E-2</c:v>
                </c:pt>
                <c:pt idx="3">
                  <c:v>8.024691358024702E-2</c:v>
                </c:pt>
                <c:pt idx="4">
                  <c:v>0</c:v>
                </c:pt>
                <c:pt idx="5">
                  <c:v>1.3179317676019863E-2</c:v>
                </c:pt>
                <c:pt idx="6">
                  <c:v>8.2304526748971565E-3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27-47CA-B969-6F589CE9DCCA}"/>
            </c:ext>
          </c:extLst>
        </c:ser>
        <c:ser>
          <c:idx val="0"/>
          <c:order val="2"/>
          <c:tx>
            <c:strRef>
              <c:f>'1st Reliability'!$A$21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'1st Reliability'!$L$29:$L$35</c:f>
              <c:numCache>
                <c:formatCode>General</c:formatCode>
                <c:ptCount val="7"/>
                <c:pt idx="0">
                  <c:v>2.4888888888888894E-3</c:v>
                </c:pt>
                <c:pt idx="1">
                  <c:v>1.4022222222222141E-4</c:v>
                </c:pt>
                <c:pt idx="2">
                  <c:v>1.8298765432098768E-2</c:v>
                </c:pt>
                <c:pt idx="3">
                  <c:v>3.125E-2</c:v>
                </c:pt>
                <c:pt idx="4">
                  <c:v>9.7222222222222224E-2</c:v>
                </c:pt>
                <c:pt idx="5">
                  <c:v>1.1896203999176002E-2</c:v>
                </c:pt>
                <c:pt idx="6">
                  <c:v>2.7434842249657032E-3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727-47CA-B969-6F589CE9DCCA}"/>
            </c:ext>
          </c:extLst>
        </c:ser>
        <c:ser>
          <c:idx val="15"/>
          <c:order val="3"/>
          <c:tx>
            <c:strRef>
              <c:f>'1st Reliability'!$A$39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'1st Reliability'!$L$47:$L$53</c:f>
              <c:numCache>
                <c:formatCode>General</c:formatCode>
                <c:ptCount val="7"/>
                <c:pt idx="0">
                  <c:v>4.0666666666666672E-3</c:v>
                </c:pt>
                <c:pt idx="1">
                  <c:v>4.0155555555555626E-4</c:v>
                </c:pt>
                <c:pt idx="2">
                  <c:v>9.1435185185185293E-4</c:v>
                </c:pt>
                <c:pt idx="3">
                  <c:v>5.8613980571652589E-3</c:v>
                </c:pt>
                <c:pt idx="4">
                  <c:v>1.0802469135802481E-2</c:v>
                </c:pt>
                <c:pt idx="5">
                  <c:v>8.8888888733667949E-3</c:v>
                </c:pt>
                <c:pt idx="6">
                  <c:v>2.7434842249657032E-3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27-47CA-B969-6F589CE9DCCA}"/>
            </c:ext>
          </c:extLst>
        </c:ser>
        <c:ser>
          <c:idx val="16"/>
          <c:order val="4"/>
          <c:tx>
            <c:strRef>
              <c:f>'1st Reliability'!$A$56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'1st Reliability'!$L$64:$L$70</c:f>
              <c:numCache>
                <c:formatCode>General</c:formatCode>
                <c:ptCount val="7"/>
                <c:pt idx="0">
                  <c:v>8.0000000000000156E-4</c:v>
                </c:pt>
                <c:pt idx="1">
                  <c:v>2.1488888888888775E-4</c:v>
                </c:pt>
                <c:pt idx="2">
                  <c:v>1.7778281683043578E-3</c:v>
                </c:pt>
                <c:pt idx="3">
                  <c:v>6.1728395061728669E-3</c:v>
                </c:pt>
                <c:pt idx="4">
                  <c:v>3.0279786690043126E-2</c:v>
                </c:pt>
                <c:pt idx="5">
                  <c:v>1.2707796622195467E-2</c:v>
                </c:pt>
                <c:pt idx="6">
                  <c:v>2.7434842249657032E-3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27-47CA-B969-6F589CE9DCCA}"/>
            </c:ext>
          </c:extLst>
        </c:ser>
        <c:ser>
          <c:idx val="17"/>
          <c:order val="5"/>
          <c:tx>
            <c:strRef>
              <c:f>'1st Reliability'!$A$74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'1st Reliability'!$L$82:$L$88</c:f>
              <c:numCache>
                <c:formatCode>General</c:formatCode>
                <c:ptCount val="7"/>
                <c:pt idx="0">
                  <c:v>1.3555555555555545E-3</c:v>
                </c:pt>
                <c:pt idx="1">
                  <c:v>5.0000000000000097E-5</c:v>
                </c:pt>
                <c:pt idx="2">
                  <c:v>9.2982380624426133E-4</c:v>
                </c:pt>
                <c:pt idx="3">
                  <c:v>4.4475223145583262E-2</c:v>
                </c:pt>
                <c:pt idx="4">
                  <c:v>5.5555555555555552E-2</c:v>
                </c:pt>
                <c:pt idx="5">
                  <c:v>1.2962963401460723E-3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27-47CA-B969-6F589CE9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03760"/>
        <c:axId val="669105200"/>
      </c:radarChart>
      <c:catAx>
        <c:axId val="6691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105200"/>
        <c:crosses val="autoZero"/>
        <c:auto val="1"/>
        <c:lblAlgn val="ctr"/>
        <c:lblOffset val="100"/>
        <c:noMultiLvlLbl val="0"/>
      </c:catAx>
      <c:valAx>
        <c:axId val="669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1037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Payoff Standarddeviation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12"/>
          <c:order val="0"/>
          <c:cat>
            <c:strRef>
              <c:f>'1st Reliability'!$B$11:$B$17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'1st Reliability'!$L$11:$L$17</c:f>
              <c:numCache>
                <c:formatCode>General</c:formatCode>
                <c:ptCount val="7"/>
                <c:pt idx="0">
                  <c:v>1.7488888888888887E-2</c:v>
                </c:pt>
                <c:pt idx="1">
                  <c:v>6.6288888888888745E-4</c:v>
                </c:pt>
                <c:pt idx="2">
                  <c:v>1.5625000000000007E-2</c:v>
                </c:pt>
                <c:pt idx="3">
                  <c:v>8.024691358024702E-2</c:v>
                </c:pt>
                <c:pt idx="4">
                  <c:v>0</c:v>
                </c:pt>
                <c:pt idx="5">
                  <c:v>1.3179317676019863E-2</c:v>
                </c:pt>
                <c:pt idx="6">
                  <c:v>8.2304526748971565E-3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27-47CA-B969-6F589CE9DCCA}"/>
            </c:ext>
          </c:extLst>
        </c:ser>
        <c:ser>
          <c:idx val="13"/>
          <c:order val="1"/>
          <c:tx>
            <c:strRef>
              <c:f>'1st Reliability'!$A$3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'1st Reliability'!$M$11:$M$17</c:f>
              <c:numCache>
                <c:formatCode>General</c:formatCode>
                <c:ptCount val="7"/>
                <c:pt idx="0">
                  <c:v>0.13224556283251582</c:v>
                </c:pt>
                <c:pt idx="1">
                  <c:v>2.5746628689769995E-2</c:v>
                </c:pt>
                <c:pt idx="2">
                  <c:v>0.12500000000000003</c:v>
                </c:pt>
                <c:pt idx="3">
                  <c:v>0.283278861866266</c:v>
                </c:pt>
                <c:pt idx="4">
                  <c:v>0</c:v>
                </c:pt>
                <c:pt idx="5">
                  <c:v>0.11480120938396016</c:v>
                </c:pt>
                <c:pt idx="6">
                  <c:v>9.0721842325303101E-2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27-47CA-B969-6F589CE9DCCA}"/>
            </c:ext>
          </c:extLst>
        </c:ser>
        <c:ser>
          <c:idx val="14"/>
          <c:order val="2"/>
          <c:tx>
            <c:strRef>
              <c:f>'1st Reliability'!$A$21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'1st Reliability'!$M$29:$M$35</c:f>
              <c:numCache>
                <c:formatCode>General</c:formatCode>
                <c:ptCount val="7"/>
                <c:pt idx="0">
                  <c:v>4.9888765156985891E-2</c:v>
                </c:pt>
                <c:pt idx="1">
                  <c:v>1.1841546445554373E-2</c:v>
                </c:pt>
                <c:pt idx="2">
                  <c:v>0.13527292941345939</c:v>
                </c:pt>
                <c:pt idx="3">
                  <c:v>0.17677669529663689</c:v>
                </c:pt>
                <c:pt idx="4">
                  <c:v>0.31180478223116176</c:v>
                </c:pt>
                <c:pt idx="5">
                  <c:v>0.10906972081735609</c:v>
                </c:pt>
                <c:pt idx="6">
                  <c:v>5.237828008789238E-2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727-47CA-B969-6F589CE9DCCA}"/>
            </c:ext>
          </c:extLst>
        </c:ser>
        <c:ser>
          <c:idx val="15"/>
          <c:order val="3"/>
          <c:tx>
            <c:strRef>
              <c:f>'1st Reliability'!$A$39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'1st Reliability'!$M$47:$M$53</c:f>
              <c:numCache>
                <c:formatCode>General</c:formatCode>
                <c:ptCount val="7"/>
                <c:pt idx="0">
                  <c:v>6.3770421565696636E-2</c:v>
                </c:pt>
                <c:pt idx="1">
                  <c:v>2.0038851153585533E-2</c:v>
                </c:pt>
                <c:pt idx="2">
                  <c:v>3.0238251468162853E-2</c:v>
                </c:pt>
                <c:pt idx="3">
                  <c:v>7.6559767875596763E-2</c:v>
                </c:pt>
                <c:pt idx="4">
                  <c:v>0.10393492741038732</c:v>
                </c:pt>
                <c:pt idx="5">
                  <c:v>9.4280904075888003E-2</c:v>
                </c:pt>
                <c:pt idx="6">
                  <c:v>5.237828008789238E-2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27-47CA-B969-6F589CE9DCCA}"/>
            </c:ext>
          </c:extLst>
        </c:ser>
        <c:ser>
          <c:idx val="16"/>
          <c:order val="4"/>
          <c:tx>
            <c:strRef>
              <c:f>'1st Reliability'!$A$56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'1st Reliability'!$M$64:$M$70</c:f>
              <c:numCache>
                <c:formatCode>General</c:formatCode>
                <c:ptCount val="7"/>
                <c:pt idx="0">
                  <c:v>2.8284271247461929E-2</c:v>
                </c:pt>
                <c:pt idx="1">
                  <c:v>1.4659088951530643E-2</c:v>
                </c:pt>
                <c:pt idx="2">
                  <c:v>4.2164299689480884E-2</c:v>
                </c:pt>
                <c:pt idx="3">
                  <c:v>7.8567420131838789E-2</c:v>
                </c:pt>
                <c:pt idx="4">
                  <c:v>0.17401088095301145</c:v>
                </c:pt>
                <c:pt idx="5">
                  <c:v>0.1127288633057012</c:v>
                </c:pt>
                <c:pt idx="6">
                  <c:v>5.237828008789238E-2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27-47CA-B969-6F589CE9DCCA}"/>
            </c:ext>
          </c:extLst>
        </c:ser>
        <c:ser>
          <c:idx val="17"/>
          <c:order val="5"/>
          <c:tx>
            <c:strRef>
              <c:f>'1st Reliability'!$A$74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'1st Reliability'!$M$82:$M$88</c:f>
              <c:numCache>
                <c:formatCode>General</c:formatCode>
                <c:ptCount val="7"/>
                <c:pt idx="0">
                  <c:v>3.6817870057290855E-2</c:v>
                </c:pt>
                <c:pt idx="1">
                  <c:v>7.0710678118654823E-3</c:v>
                </c:pt>
                <c:pt idx="2">
                  <c:v>3.0493012416687552E-2</c:v>
                </c:pt>
                <c:pt idx="3">
                  <c:v>0.21089149614335628</c:v>
                </c:pt>
                <c:pt idx="4">
                  <c:v>0.23570226039551584</c:v>
                </c:pt>
                <c:pt idx="5">
                  <c:v>3.6004115600109833E-2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27-47CA-B969-6F589CE9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03760"/>
        <c:axId val="669105200"/>
      </c:radarChart>
      <c:catAx>
        <c:axId val="6691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105200"/>
        <c:crosses val="autoZero"/>
        <c:auto val="1"/>
        <c:lblAlgn val="ctr"/>
        <c:lblOffset val="100"/>
        <c:noMultiLvlLbl val="0"/>
      </c:catAx>
      <c:valAx>
        <c:axId val="669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1037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'Resulting Reliability'!$B$3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'Resulting Reliability'!$A$4:$A$10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'Resulting Reliability'!$B$4:$B$10</c:f>
              <c:numCache>
                <c:formatCode>General</c:formatCode>
                <c:ptCount val="7"/>
                <c:pt idx="0">
                  <c:v>0.82833333333333325</c:v>
                </c:pt>
                <c:pt idx="1">
                  <c:v>0.6176666666666667</c:v>
                </c:pt>
                <c:pt idx="2">
                  <c:v>0.14583333333333331</c:v>
                </c:pt>
                <c:pt idx="3">
                  <c:v>0.33333333333333331</c:v>
                </c:pt>
                <c:pt idx="4">
                  <c:v>0.5</c:v>
                </c:pt>
                <c:pt idx="5">
                  <c:v>0.52956989294738044</c:v>
                </c:pt>
                <c:pt idx="6">
                  <c:v>0.85185185185185175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8-4669-B940-C8858DF7F91C}"/>
            </c:ext>
          </c:extLst>
        </c:ser>
        <c:ser>
          <c:idx val="1"/>
          <c:order val="1"/>
          <c:tx>
            <c:strRef>
              <c:f>'Resulting Reliability'!$C$3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'Resulting Reliability'!$A$4:$A$10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'Resulting Reliability'!$C$4:$C$10</c:f>
              <c:numCache>
                <c:formatCode>General</c:formatCode>
                <c:ptCount val="7"/>
                <c:pt idx="0">
                  <c:v>0.57333333333333325</c:v>
                </c:pt>
                <c:pt idx="1">
                  <c:v>0.61416666666666664</c:v>
                </c:pt>
                <c:pt idx="2">
                  <c:v>6.5555555555555547E-2</c:v>
                </c:pt>
                <c:pt idx="3">
                  <c:v>0.3125</c:v>
                </c:pt>
                <c:pt idx="4">
                  <c:v>0.29166666666666669</c:v>
                </c:pt>
                <c:pt idx="5">
                  <c:v>0.43341638920229181</c:v>
                </c:pt>
                <c:pt idx="6">
                  <c:v>0.55555555555555547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8-4669-B940-C8858DF7F91C}"/>
            </c:ext>
          </c:extLst>
        </c:ser>
        <c:ser>
          <c:idx val="2"/>
          <c:order val="2"/>
          <c:tx>
            <c:strRef>
              <c:f>'Resulting Reliability'!$D$3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'Resulting Reliability'!$A$4:$A$10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'Resulting Reliability'!$D$4:$D$10</c:f>
              <c:numCache>
                <c:formatCode>General</c:formatCode>
                <c:ptCount val="7"/>
                <c:pt idx="0">
                  <c:v>0.53500000000000003</c:v>
                </c:pt>
                <c:pt idx="1">
                  <c:v>0.91416666666666657</c:v>
                </c:pt>
                <c:pt idx="2">
                  <c:v>2.0138888888888887E-2</c:v>
                </c:pt>
                <c:pt idx="3">
                  <c:v>7.738095238095237E-2</c:v>
                </c:pt>
                <c:pt idx="4">
                  <c:v>0.20833333333333334</c:v>
                </c:pt>
                <c:pt idx="5">
                  <c:v>0.61666666731277175</c:v>
                </c:pt>
                <c:pt idx="6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8-4669-B940-C8858DF7F91C}"/>
            </c:ext>
          </c:extLst>
        </c:ser>
        <c:ser>
          <c:idx val="3"/>
          <c:order val="3"/>
          <c:tx>
            <c:strRef>
              <c:f>'Resulting Reliability'!$E$3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'Resulting Reliability'!$A$4:$A$10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'Resulting Reliability'!$E$4:$E$10</c:f>
              <c:numCache>
                <c:formatCode>General</c:formatCode>
                <c:ptCount val="7"/>
                <c:pt idx="0">
                  <c:v>0.87</c:v>
                </c:pt>
                <c:pt idx="1">
                  <c:v>0.62333333333333329</c:v>
                </c:pt>
                <c:pt idx="2">
                  <c:v>6.8174603174603166E-2</c:v>
                </c:pt>
                <c:pt idx="3">
                  <c:v>0.27777777777777773</c:v>
                </c:pt>
                <c:pt idx="4">
                  <c:v>0.25</c:v>
                </c:pt>
                <c:pt idx="5">
                  <c:v>0.5224344780783835</c:v>
                </c:pt>
                <c:pt idx="6">
                  <c:v>0.59259259259259256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8-4669-B940-C8858DF7F91C}"/>
            </c:ext>
          </c:extLst>
        </c:ser>
        <c:ser>
          <c:idx val="4"/>
          <c:order val="4"/>
          <c:tx>
            <c:strRef>
              <c:f>'Resulting Reliability'!$F$3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'Resulting Reliability'!$A$4:$A$10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'Resulting Reliability'!$F$4:$F$10</c:f>
              <c:numCache>
                <c:formatCode>General</c:formatCode>
                <c:ptCount val="7"/>
                <c:pt idx="0">
                  <c:v>0.57833333333333325</c:v>
                </c:pt>
                <c:pt idx="1">
                  <c:v>0.6153333333333334</c:v>
                </c:pt>
                <c:pt idx="2">
                  <c:v>6.2121212121212126E-2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0.43611111113439421</c:v>
                </c:pt>
                <c:pt idx="6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8-4669-B940-C8858DF7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81008"/>
        <c:axId val="737092048"/>
      </c:radarChart>
      <c:catAx>
        <c:axId val="7370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092048"/>
        <c:crosses val="autoZero"/>
        <c:auto val="1"/>
        <c:lblAlgn val="ctr"/>
        <c:lblOffset val="100"/>
        <c:noMultiLvlLbl val="0"/>
      </c:catAx>
      <c:valAx>
        <c:axId val="7370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0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'2nd Experimental Design Weak'!$E$40:$F$40</c:f>
              <c:strCache>
                <c:ptCount val="2"/>
                <c:pt idx="0">
                  <c:v>System 0</c:v>
                </c:pt>
                <c:pt idx="1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Experimental Design Weak'!$G$39:$M$39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Weak'!$G$40:$M$40</c:f>
              <c:numCache>
                <c:formatCode>General</c:formatCode>
                <c:ptCount val="7"/>
                <c:pt idx="0">
                  <c:v>0.5521571428571429</c:v>
                </c:pt>
                <c:pt idx="1">
                  <c:v>0.60228571428571431</c:v>
                </c:pt>
                <c:pt idx="2">
                  <c:v>0.25124440000000003</c:v>
                </c:pt>
                <c:pt idx="3">
                  <c:v>0.64351428571428571</c:v>
                </c:pt>
                <c:pt idx="4">
                  <c:v>0.29181999999999997</c:v>
                </c:pt>
                <c:pt idx="5">
                  <c:v>0.78895714285714291</c:v>
                </c:pt>
                <c:pt idx="6">
                  <c:v>0.3054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4E-A7F5-6F7387988AAF}"/>
            </c:ext>
          </c:extLst>
        </c:ser>
        <c:ser>
          <c:idx val="1"/>
          <c:order val="1"/>
          <c:tx>
            <c:strRef>
              <c:f>'2nd Experimental Design Weak'!$E$41:$F$41</c:f>
              <c:strCache>
                <c:ptCount val="2"/>
                <c:pt idx="0">
                  <c:v>System 1</c:v>
                </c:pt>
                <c:pt idx="1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Experimental Design Weak'!$G$39:$M$39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Weak'!$G$41:$M$41</c:f>
              <c:numCache>
                <c:formatCode>General</c:formatCode>
                <c:ptCount val="7"/>
                <c:pt idx="0">
                  <c:v>0.67627857142857128</c:v>
                </c:pt>
                <c:pt idx="1">
                  <c:v>0.6951357142857143</c:v>
                </c:pt>
                <c:pt idx="2">
                  <c:v>0.43062220000000001</c:v>
                </c:pt>
                <c:pt idx="3">
                  <c:v>0.74605714285714286</c:v>
                </c:pt>
                <c:pt idx="4">
                  <c:v>0.10510839999999999</c:v>
                </c:pt>
                <c:pt idx="5">
                  <c:v>0.79926428571428576</c:v>
                </c:pt>
                <c:pt idx="6">
                  <c:v>0.27254149999999999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4E-A7F5-6F738798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01888"/>
        <c:axId val="1174016752"/>
      </c:barChart>
      <c:catAx>
        <c:axId val="15867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016752"/>
        <c:crosses val="autoZero"/>
        <c:auto val="1"/>
        <c:lblAlgn val="ctr"/>
        <c:lblOffset val="100"/>
        <c:noMultiLvlLbl val="0"/>
      </c:catAx>
      <c:valAx>
        <c:axId val="1174016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7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'2nd Experimental Design Weak'!$E$40:$F$40</c:f>
              <c:strCache>
                <c:ptCount val="2"/>
                <c:pt idx="0">
                  <c:v>System 0</c:v>
                </c:pt>
                <c:pt idx="1">
                  <c:v>AVG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'2nd Experimental Design Weak'!$G$39:$M$39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Weak'!$G$40:$M$40</c:f>
              <c:numCache>
                <c:formatCode>General</c:formatCode>
                <c:ptCount val="7"/>
                <c:pt idx="0">
                  <c:v>0.5521571428571429</c:v>
                </c:pt>
                <c:pt idx="1">
                  <c:v>0.60228571428571431</c:v>
                </c:pt>
                <c:pt idx="2">
                  <c:v>0.25124440000000003</c:v>
                </c:pt>
                <c:pt idx="3">
                  <c:v>0.64351428571428571</c:v>
                </c:pt>
                <c:pt idx="4">
                  <c:v>0.29181999999999997</c:v>
                </c:pt>
                <c:pt idx="5">
                  <c:v>0.78895714285714291</c:v>
                </c:pt>
                <c:pt idx="6">
                  <c:v>0.3054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8-44C9-8579-D5A98BDB4E1F}"/>
            </c:ext>
          </c:extLst>
        </c:ser>
        <c:ser>
          <c:idx val="1"/>
          <c:order val="1"/>
          <c:tx>
            <c:strRef>
              <c:f>'2nd Experimental Design Weak'!$E$41:$F$41</c:f>
              <c:strCache>
                <c:ptCount val="2"/>
                <c:pt idx="0">
                  <c:v>System 1</c:v>
                </c:pt>
                <c:pt idx="1">
                  <c:v>AVG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'2nd Experimental Design Weak'!$G$39:$M$39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Weak'!$G$41:$M$41</c:f>
              <c:numCache>
                <c:formatCode>General</c:formatCode>
                <c:ptCount val="7"/>
                <c:pt idx="0">
                  <c:v>0.67627857142857128</c:v>
                </c:pt>
                <c:pt idx="1">
                  <c:v>0.6951357142857143</c:v>
                </c:pt>
                <c:pt idx="2">
                  <c:v>0.43062220000000001</c:v>
                </c:pt>
                <c:pt idx="3">
                  <c:v>0.74605714285714286</c:v>
                </c:pt>
                <c:pt idx="4">
                  <c:v>0.10510839999999999</c:v>
                </c:pt>
                <c:pt idx="5">
                  <c:v>0.79926428571428576</c:v>
                </c:pt>
                <c:pt idx="6">
                  <c:v>0.27254149999999999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8-44C9-8579-D5A98BDB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85952"/>
        <c:axId val="1378482112"/>
      </c:radarChart>
      <c:catAx>
        <c:axId val="1378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482112"/>
        <c:crosses val="autoZero"/>
        <c:auto val="1"/>
        <c:lblAlgn val="ctr"/>
        <c:lblOffset val="100"/>
        <c:noMultiLvlLbl val="0"/>
      </c:catAx>
      <c:valAx>
        <c:axId val="1378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84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7"/>
          <c:order val="0"/>
          <c:tx>
            <c:strRef>
              <c:f>'2nd Experimental Design Weak'!$C$24</c:f>
              <c:strCache>
                <c:ptCount val="1"/>
                <c:pt idx="0">
                  <c:v>update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Weak'!$G$24:$M$24</c:f>
              <c:numCache>
                <c:formatCode>General</c:formatCode>
                <c:ptCount val="7"/>
                <c:pt idx="0">
                  <c:v>0.89944999999999997</c:v>
                </c:pt>
                <c:pt idx="1">
                  <c:v>0.89929999999999999</c:v>
                </c:pt>
                <c:pt idx="3" formatCode="#,##0">
                  <c:v>1</c:v>
                </c:pt>
                <c:pt idx="5">
                  <c:v>0.89444999999999997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89-46EC-8472-E34979EC6647}"/>
            </c:ext>
          </c:extLst>
        </c:ser>
        <c:ser>
          <c:idx val="8"/>
          <c:order val="1"/>
          <c:tx>
            <c:strRef>
              <c:f>'2nd Experimental Design Weak'!$C$25</c:f>
              <c:strCache>
                <c:ptCount val="1"/>
                <c:pt idx="0">
                  <c:v>load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Weak'!$G$25:$M$25</c:f>
              <c:numCache>
                <c:formatCode>General</c:formatCode>
                <c:ptCount val="7"/>
                <c:pt idx="0">
                  <c:v>0.63815</c:v>
                </c:pt>
                <c:pt idx="1">
                  <c:v>0.65825</c:v>
                </c:pt>
                <c:pt idx="2">
                  <c:v>0.19975000000000001</c:v>
                </c:pt>
                <c:pt idx="3">
                  <c:v>0.52580000000000005</c:v>
                </c:pt>
                <c:pt idx="4">
                  <c:v>0.296875</c:v>
                </c:pt>
                <c:pt idx="5">
                  <c:v>0.72230000000000005</c:v>
                </c:pt>
                <c:pt idx="6">
                  <c:v>0.23275000000000001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89-46EC-8472-E34979EC6647}"/>
            </c:ext>
          </c:extLst>
        </c:ser>
        <c:ser>
          <c:idx val="9"/>
          <c:order val="2"/>
          <c:tx>
            <c:strRef>
              <c:f>'2nd Experimental Design Weak'!$C$26</c:f>
              <c:strCache>
                <c:ptCount val="1"/>
                <c:pt idx="0">
                  <c:v>network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Weak'!$G$26:$M$26</c:f>
              <c:numCache>
                <c:formatCode>General</c:formatCode>
                <c:ptCount val="7"/>
                <c:pt idx="0">
                  <c:v>0.69610000000000005</c:v>
                </c:pt>
                <c:pt idx="1">
                  <c:v>0.69704999999999995</c:v>
                </c:pt>
                <c:pt idx="2" formatCode="#,##0">
                  <c:v>1</c:v>
                </c:pt>
                <c:pt idx="3">
                  <c:v>0.85185</c:v>
                </c:pt>
                <c:pt idx="4">
                  <c:v>0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89-46EC-8472-E34979EC6647}"/>
            </c:ext>
          </c:extLst>
        </c:ser>
        <c:ser>
          <c:idx val="10"/>
          <c:order val="3"/>
          <c:tx>
            <c:strRef>
              <c:f>'2nd Experimental Design Weak'!$C$27</c:f>
              <c:strCache>
                <c:ptCount val="1"/>
                <c:pt idx="0">
                  <c:v>cpu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Weak'!$G$27:$M$27</c:f>
              <c:numCache>
                <c:formatCode>General</c:formatCode>
                <c:ptCount val="7"/>
                <c:pt idx="0">
                  <c:v>0.43140000000000001</c:v>
                </c:pt>
                <c:pt idx="1">
                  <c:v>0.52944999999999998</c:v>
                </c:pt>
                <c:pt idx="2">
                  <c:v>0.18011099999999999</c:v>
                </c:pt>
                <c:pt idx="3">
                  <c:v>0.23644999999999999</c:v>
                </c:pt>
                <c:pt idx="4">
                  <c:v>0.22866700000000001</c:v>
                </c:pt>
                <c:pt idx="5">
                  <c:v>0.71120000000000005</c:v>
                </c:pt>
                <c:pt idx="6">
                  <c:v>0.31233300000000003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89-46EC-8472-E34979EC6647}"/>
            </c:ext>
          </c:extLst>
        </c:ser>
        <c:ser>
          <c:idx val="11"/>
          <c:order val="4"/>
          <c:tx>
            <c:strRef>
              <c:f>'2nd Experimental Design Weak'!$C$28</c:f>
              <c:strCache>
                <c:ptCount val="1"/>
                <c:pt idx="0">
                  <c:v>memory transactionhistory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Weak'!$G$28:$M$28</c:f>
              <c:numCache>
                <c:formatCode>General</c:formatCode>
                <c:ptCount val="7"/>
                <c:pt idx="0">
                  <c:v>0.58699999999999997</c:v>
                </c:pt>
                <c:pt idx="1">
                  <c:v>0.59079999999999999</c:v>
                </c:pt>
                <c:pt idx="2">
                  <c:v>0.27324999999999999</c:v>
                </c:pt>
                <c:pt idx="3">
                  <c:v>0.74165000000000003</c:v>
                </c:pt>
                <c:pt idx="4">
                  <c:v>0</c:v>
                </c:pt>
                <c:pt idx="5">
                  <c:v>0.78890000000000005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89-46EC-8472-E34979EC6647}"/>
            </c:ext>
          </c:extLst>
        </c:ser>
        <c:ser>
          <c:idx val="12"/>
          <c:order val="5"/>
          <c:tx>
            <c:strRef>
              <c:f>'2nd Experimental Design Weak'!$C$29</c:f>
              <c:strCache>
                <c:ptCount val="1"/>
                <c:pt idx="0">
                  <c:v>memory balancereader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Weak'!$G$29:$M$29</c:f>
              <c:numCache>
                <c:formatCode>General</c:formatCode>
                <c:ptCount val="7"/>
                <c:pt idx="0">
                  <c:v>0.58214999999999995</c:v>
                </c:pt>
                <c:pt idx="1">
                  <c:v>0.59179999999999999</c:v>
                </c:pt>
                <c:pt idx="2">
                  <c:v>0.5</c:v>
                </c:pt>
                <c:pt idx="3">
                  <c:v>0.86665000000000003</c:v>
                </c:pt>
                <c:pt idx="4">
                  <c:v>0</c:v>
                </c:pt>
                <c:pt idx="5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89-46EC-8472-E34979EC6647}"/>
            </c:ext>
          </c:extLst>
        </c:ser>
        <c:ser>
          <c:idx val="0"/>
          <c:order val="6"/>
          <c:tx>
            <c:strRef>
              <c:f>'2nd Experimental Design Weak'!$C$30</c:f>
              <c:strCache>
                <c:ptCount val="1"/>
                <c:pt idx="0">
                  <c:v>delete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Weak'!$G$30:$M$30</c:f>
              <c:numCache>
                <c:formatCode>General</c:formatCode>
                <c:ptCount val="7"/>
                <c:pt idx="0">
                  <c:v>0.89970000000000006</c:v>
                </c:pt>
                <c:pt idx="1">
                  <c:v>0.89929999999999999</c:v>
                </c:pt>
                <c:pt idx="3" formatCode="#,##0">
                  <c:v>1</c:v>
                </c:pt>
                <c:pt idx="5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F89-46EC-8472-E34979EC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78288"/>
        <c:axId val="1171117808"/>
      </c:radarChart>
      <c:catAx>
        <c:axId val="15297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117808"/>
        <c:crosses val="autoZero"/>
        <c:auto val="1"/>
        <c:lblAlgn val="ctr"/>
        <c:lblOffset val="100"/>
        <c:noMultiLvlLbl val="0"/>
      </c:catAx>
      <c:valAx>
        <c:axId val="1171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782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7"/>
          <c:order val="0"/>
          <c:tx>
            <c:strRef>
              <c:f>'2nd Experimental Design Weak'!$C$13</c:f>
              <c:strCache>
                <c:ptCount val="1"/>
                <c:pt idx="0">
                  <c:v>update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Weak'!$G$13:$M$13</c:f>
              <c:numCache>
                <c:formatCode>General</c:formatCode>
                <c:ptCount val="7"/>
                <c:pt idx="0">
                  <c:v>0.59509999999999996</c:v>
                </c:pt>
                <c:pt idx="1">
                  <c:v>0.69504999999999995</c:v>
                </c:pt>
                <c:pt idx="3" formatCode="#,##0">
                  <c:v>1</c:v>
                </c:pt>
                <c:pt idx="5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89-46EC-8472-E34979EC6647}"/>
            </c:ext>
          </c:extLst>
        </c:ser>
        <c:ser>
          <c:idx val="8"/>
          <c:order val="1"/>
          <c:tx>
            <c:strRef>
              <c:f>'2nd Experimental Design Weak'!$C$14</c:f>
              <c:strCache>
                <c:ptCount val="1"/>
                <c:pt idx="0">
                  <c:v>load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Weak'!$G$14:$M$14</c:f>
              <c:numCache>
                <c:formatCode>General</c:formatCode>
                <c:ptCount val="7"/>
                <c:pt idx="0">
                  <c:v>0.53015000000000001</c:v>
                </c:pt>
                <c:pt idx="1">
                  <c:v>0.63200000000000001</c:v>
                </c:pt>
                <c:pt idx="2">
                  <c:v>7.0222000000000007E-2</c:v>
                </c:pt>
                <c:pt idx="3">
                  <c:v>0.24635000000000001</c:v>
                </c:pt>
                <c:pt idx="4">
                  <c:v>0.875</c:v>
                </c:pt>
                <c:pt idx="5">
                  <c:v>0.75570000000000004</c:v>
                </c:pt>
                <c:pt idx="6">
                  <c:v>0.33129999999999998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89-46EC-8472-E34979EC6647}"/>
            </c:ext>
          </c:extLst>
        </c:ser>
        <c:ser>
          <c:idx val="9"/>
          <c:order val="2"/>
          <c:tx>
            <c:strRef>
              <c:f>'2nd Experimental Design Weak'!$C$15</c:f>
              <c:strCache>
                <c:ptCount val="1"/>
                <c:pt idx="0">
                  <c:v>network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Weak'!$G$15:$M$15</c:f>
              <c:numCache>
                <c:formatCode>General</c:formatCode>
                <c:ptCount val="7"/>
                <c:pt idx="0">
                  <c:v>0.59555000000000002</c:v>
                </c:pt>
                <c:pt idx="1">
                  <c:v>0.5968</c:v>
                </c:pt>
                <c:pt idx="2">
                  <c:v>0.24433299999999999</c:v>
                </c:pt>
                <c:pt idx="3">
                  <c:v>0.58350000000000002</c:v>
                </c:pt>
                <c:pt idx="4">
                  <c:v>0</c:v>
                </c:pt>
                <c:pt idx="5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89-46EC-8472-E34979EC6647}"/>
            </c:ext>
          </c:extLst>
        </c:ser>
        <c:ser>
          <c:idx val="10"/>
          <c:order val="3"/>
          <c:tx>
            <c:strRef>
              <c:f>'2nd Experimental Design Weak'!$C$16</c:f>
              <c:strCache>
                <c:ptCount val="1"/>
                <c:pt idx="0">
                  <c:v>cpu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Weak'!$G$16:$M$16</c:f>
              <c:numCache>
                <c:formatCode>General</c:formatCode>
                <c:ptCount val="7"/>
                <c:pt idx="0">
                  <c:v>0.49104999999999999</c:v>
                </c:pt>
                <c:pt idx="1">
                  <c:v>0.52625</c:v>
                </c:pt>
                <c:pt idx="2">
                  <c:v>0.1101</c:v>
                </c:pt>
                <c:pt idx="3">
                  <c:v>0.29749999999999999</c:v>
                </c:pt>
                <c:pt idx="4">
                  <c:v>0.58409999999999995</c:v>
                </c:pt>
                <c:pt idx="5">
                  <c:v>0.66679999999999995</c:v>
                </c:pt>
                <c:pt idx="6">
                  <c:v>0.27950000000000003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89-46EC-8472-E34979EC6647}"/>
            </c:ext>
          </c:extLst>
        </c:ser>
        <c:ser>
          <c:idx val="11"/>
          <c:order val="4"/>
          <c:tx>
            <c:strRef>
              <c:f>'2nd Experimental Design Weak'!$C$17</c:f>
              <c:strCache>
                <c:ptCount val="1"/>
                <c:pt idx="0">
                  <c:v>memory transactionhistory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Weak'!$G$17:$M$17</c:f>
              <c:numCache>
                <c:formatCode>General</c:formatCode>
                <c:ptCount val="7"/>
                <c:pt idx="0">
                  <c:v>0.57579999999999998</c:v>
                </c:pt>
                <c:pt idx="1">
                  <c:v>0.58465</c:v>
                </c:pt>
                <c:pt idx="2">
                  <c:v>0.16489999999999999</c:v>
                </c:pt>
                <c:pt idx="3">
                  <c:v>0.62724999999999997</c:v>
                </c:pt>
                <c:pt idx="4">
                  <c:v>0</c:v>
                </c:pt>
                <c:pt idx="5">
                  <c:v>0.77780000000000005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89-46EC-8472-E34979EC6647}"/>
            </c:ext>
          </c:extLst>
        </c:ser>
        <c:ser>
          <c:idx val="12"/>
          <c:order val="5"/>
          <c:tx>
            <c:strRef>
              <c:f>'2nd Experimental Design Weak'!$C$18</c:f>
              <c:strCache>
                <c:ptCount val="1"/>
                <c:pt idx="0">
                  <c:v>memory balancereader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Weak'!$G$18:$M$18</c:f>
              <c:numCache>
                <c:formatCode>General</c:formatCode>
                <c:ptCount val="7"/>
                <c:pt idx="0">
                  <c:v>0.68440000000000001</c:v>
                </c:pt>
                <c:pt idx="1">
                  <c:v>0.68779999999999997</c:v>
                </c:pt>
                <c:pt idx="2">
                  <c:v>0.66666700000000001</c:v>
                </c:pt>
                <c:pt idx="3">
                  <c:v>0.75</c:v>
                </c:pt>
                <c:pt idx="4">
                  <c:v>0</c:v>
                </c:pt>
                <c:pt idx="5">
                  <c:v>0.42795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89-46EC-8472-E34979EC6647}"/>
            </c:ext>
          </c:extLst>
        </c:ser>
        <c:ser>
          <c:idx val="13"/>
          <c:order val="6"/>
          <c:tx>
            <c:strRef>
              <c:f>'2nd Experimental Design Weak'!$C$19</c:f>
              <c:strCache>
                <c:ptCount val="1"/>
                <c:pt idx="0">
                  <c:v>delete</c:v>
                </c:pt>
              </c:strCache>
            </c:strRef>
          </c:tx>
          <c:cat>
            <c:strRef>
              <c:f>'2nd Experimental Design Weak'!$G$12:$M$12</c:f>
              <c:strCache>
                <c:ptCount val="7"/>
                <c:pt idx="0">
                  <c:v>Scalability-Adaptivity</c:v>
                </c:pt>
                <c:pt idx="1">
                  <c:v>Fault Tolerance-Adaptivity</c:v>
                </c:pt>
                <c:pt idx="2">
                  <c:v>Recoverability-Adaptivity</c:v>
                </c:pt>
                <c:pt idx="3">
                  <c:v>Resistance-Adaptivity</c:v>
                </c:pt>
                <c:pt idx="4">
                  <c:v>Observability-Adaptivity</c:v>
                </c:pt>
                <c:pt idx="5">
                  <c:v>BlastRadius-Adaptivity</c:v>
                </c:pt>
                <c:pt idx="6">
                  <c:v>Self-Organizing-Adaptivity</c:v>
                </c:pt>
              </c:strCache>
            </c:strRef>
          </c:cat>
          <c:val>
            <c:numRef>
              <c:f>'2nd Experimental Design Weak'!$G$19:$M$19</c:f>
              <c:numCache>
                <c:formatCode>General</c:formatCode>
                <c:ptCount val="7"/>
                <c:pt idx="0">
                  <c:v>0.39305000000000001</c:v>
                </c:pt>
                <c:pt idx="1">
                  <c:v>0.49345</c:v>
                </c:pt>
                <c:pt idx="3" formatCode="#,##0">
                  <c:v>1</c:v>
                </c:pt>
                <c:pt idx="5">
                  <c:v>0.89444999999999997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89-46EC-8472-E34979EC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78288"/>
        <c:axId val="1171117808"/>
      </c:radarChart>
      <c:catAx>
        <c:axId val="15297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117808"/>
        <c:crosses val="autoZero"/>
        <c:auto val="1"/>
        <c:lblAlgn val="ctr"/>
        <c:lblOffset val="100"/>
        <c:noMultiLvlLbl val="0"/>
      </c:catAx>
      <c:valAx>
        <c:axId val="11711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782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20</xdr:row>
      <xdr:rowOff>23812</xdr:rowOff>
    </xdr:from>
    <xdr:to>
      <xdr:col>23</xdr:col>
      <xdr:colOff>466725</xdr:colOff>
      <xdr:row>39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BA853F-D944-36FE-2A11-F6B91711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242887</xdr:colOff>
      <xdr:row>23</xdr:row>
      <xdr:rowOff>66675</xdr:rowOff>
    </xdr:from>
    <xdr:to>
      <xdr:col>30</xdr:col>
      <xdr:colOff>242887</xdr:colOff>
      <xdr:row>37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9DD6A38-07CF-726A-2AC6-99C0ACADC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442912</xdr:colOff>
      <xdr:row>12</xdr:row>
      <xdr:rowOff>123825</xdr:rowOff>
    </xdr:from>
    <xdr:to>
      <xdr:col>25</xdr:col>
      <xdr:colOff>442912</xdr:colOff>
      <xdr:row>27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619DBF2-F4FA-457A-2635-92EF1DFAF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30</xdr:row>
      <xdr:rowOff>104774</xdr:rowOff>
    </xdr:from>
    <xdr:to>
      <xdr:col>25</xdr:col>
      <xdr:colOff>652462</xdr:colOff>
      <xdr:row>48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3F62BF-6C30-81B1-F8E6-EF19FE8C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16</xdr:row>
      <xdr:rowOff>176212</xdr:rowOff>
    </xdr:from>
    <xdr:to>
      <xdr:col>11</xdr:col>
      <xdr:colOff>204787</xdr:colOff>
      <xdr:row>31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77F4EE-1F28-CFDF-DA3F-33C50329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44</xdr:row>
      <xdr:rowOff>57150</xdr:rowOff>
    </xdr:from>
    <xdr:to>
      <xdr:col>9</xdr:col>
      <xdr:colOff>266700</xdr:colOff>
      <xdr:row>63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BBDA27-CCD6-00FA-C33D-90EFDDA17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44</xdr:row>
      <xdr:rowOff>28574</xdr:rowOff>
    </xdr:from>
    <xdr:to>
      <xdr:col>18</xdr:col>
      <xdr:colOff>28575</xdr:colOff>
      <xdr:row>63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0E4A7C8-C0A4-0B67-EB68-52917F53A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676274</xdr:colOff>
      <xdr:row>22</xdr:row>
      <xdr:rowOff>47624</xdr:rowOff>
    </xdr:from>
    <xdr:to>
      <xdr:col>23</xdr:col>
      <xdr:colOff>514349</xdr:colOff>
      <xdr:row>35</xdr:row>
      <xdr:rowOff>95249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C4598DD-E9D4-A69C-8793-B148B9330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219074</xdr:colOff>
      <xdr:row>9</xdr:row>
      <xdr:rowOff>180974</xdr:rowOff>
    </xdr:from>
    <xdr:to>
      <xdr:col>23</xdr:col>
      <xdr:colOff>57149</xdr:colOff>
      <xdr:row>18</xdr:row>
      <xdr:rowOff>38099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14919D-0CD4-F0D3-D3AE-C69BC3201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17</xdr:row>
      <xdr:rowOff>52387</xdr:rowOff>
    </xdr:from>
    <xdr:to>
      <xdr:col>12</xdr:col>
      <xdr:colOff>476250</xdr:colOff>
      <xdr:row>32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EE80E9-181A-8D3B-F51E-6A33745C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E18-B742-4E4D-B509-FF910D106370}">
  <dimension ref="A2:O73"/>
  <sheetViews>
    <sheetView topLeftCell="B1" zoomScaleNormal="100" workbookViewId="0">
      <selection activeCell="O17" sqref="B2:O17"/>
    </sheetView>
  </sheetViews>
  <sheetFormatPr baseColWidth="10" defaultRowHeight="15" x14ac:dyDescent="0.25"/>
  <cols>
    <col min="2" max="2" width="25.42578125" bestFit="1" customWidth="1"/>
    <col min="3" max="3" width="18.42578125" customWidth="1"/>
    <col min="4" max="4" width="11.42578125" customWidth="1"/>
    <col min="5" max="5" width="18.140625" bestFit="1" customWidth="1"/>
    <col min="6" max="6" width="12" bestFit="1" customWidth="1"/>
    <col min="7" max="7" width="18.140625" bestFit="1" customWidth="1"/>
    <col min="8" max="8" width="6.7109375" bestFit="1" customWidth="1"/>
    <col min="9" max="9" width="15.42578125" bestFit="1" customWidth="1"/>
  </cols>
  <sheetData>
    <row r="2" spans="2:15" x14ac:dyDescent="0.25">
      <c r="B2" t="s">
        <v>16</v>
      </c>
    </row>
    <row r="3" spans="2:15" x14ac:dyDescent="0.25">
      <c r="C3" t="s">
        <v>11</v>
      </c>
      <c r="D3" t="s">
        <v>17</v>
      </c>
      <c r="E3" t="s">
        <v>12</v>
      </c>
      <c r="F3" t="s">
        <v>17</v>
      </c>
      <c r="G3" t="s">
        <v>13</v>
      </c>
      <c r="H3" t="s">
        <v>17</v>
      </c>
      <c r="I3" t="s">
        <v>15</v>
      </c>
    </row>
    <row r="4" spans="2:15" x14ac:dyDescent="0.25">
      <c r="B4" t="s">
        <v>0</v>
      </c>
      <c r="C4" s="2">
        <v>45119.011550925927</v>
      </c>
      <c r="E4" s="2">
        <v>45119.013680555552</v>
      </c>
      <c r="G4" s="2">
        <v>45119.015798611108</v>
      </c>
    </row>
    <row r="5" spans="2:15" x14ac:dyDescent="0.25">
      <c r="B5" t="s">
        <v>1</v>
      </c>
      <c r="C5" s="2">
        <v>45119.011944444443</v>
      </c>
      <c r="E5" s="2">
        <v>45119.014062499999</v>
      </c>
      <c r="G5" s="2">
        <v>45119.016180555554</v>
      </c>
    </row>
    <row r="6" spans="2:15" x14ac:dyDescent="0.25">
      <c r="B6" t="s">
        <v>2</v>
      </c>
      <c r="C6">
        <v>0</v>
      </c>
      <c r="E6">
        <v>0</v>
      </c>
      <c r="G6">
        <v>0</v>
      </c>
    </row>
    <row r="7" spans="2:15" x14ac:dyDescent="0.25">
      <c r="B7" t="s">
        <v>4</v>
      </c>
      <c r="C7">
        <v>0</v>
      </c>
      <c r="E7">
        <v>0</v>
      </c>
      <c r="G7">
        <v>0</v>
      </c>
    </row>
    <row r="8" spans="2:15" x14ac:dyDescent="0.25">
      <c r="B8" t="s">
        <v>3</v>
      </c>
      <c r="C8">
        <v>0</v>
      </c>
      <c r="E8">
        <v>0</v>
      </c>
      <c r="G8">
        <v>0</v>
      </c>
    </row>
    <row r="9" spans="2:15" x14ac:dyDescent="0.25">
      <c r="B9" t="s">
        <v>5</v>
      </c>
      <c r="C9" s="2">
        <v>45119.013680555552</v>
      </c>
      <c r="E9" s="2">
        <v>45119.015798611108</v>
      </c>
      <c r="G9" s="2">
        <v>45119.017916666664</v>
      </c>
    </row>
    <row r="10" spans="2:15" x14ac:dyDescent="0.25">
      <c r="B10" t="s">
        <v>6</v>
      </c>
      <c r="C10">
        <v>1</v>
      </c>
      <c r="D10">
        <f>C10</f>
        <v>1</v>
      </c>
      <c r="E10">
        <v>0.92</v>
      </c>
      <c r="F10">
        <f>E10</f>
        <v>0.92</v>
      </c>
      <c r="G10">
        <v>1</v>
      </c>
      <c r="H10">
        <f>G10</f>
        <v>1</v>
      </c>
      <c r="I10">
        <f>(D10 + IF(D10 &lt;= F10, (D10 + F10) / 2, 0) + IF(F10 &lt;= H10, (F10 + H10) / 2, 0)) / 3</f>
        <v>0.65333333333333332</v>
      </c>
    </row>
    <row r="11" spans="2:15" x14ac:dyDescent="0.25">
      <c r="B11" t="s">
        <v>7</v>
      </c>
      <c r="C11">
        <v>1</v>
      </c>
      <c r="D11">
        <f>C11</f>
        <v>1</v>
      </c>
      <c r="E11">
        <v>0.97299999999999998</v>
      </c>
      <c r="F11">
        <f>E11</f>
        <v>0.97299999999999998</v>
      </c>
      <c r="G11">
        <v>1</v>
      </c>
      <c r="H11">
        <f>G11</f>
        <v>1</v>
      </c>
      <c r="I11">
        <f t="shared" ref="I11" si="0">(D11 + IF(D11 &lt;= F11, (D11 + F11) / 2, 0) + IF(F11 &lt;= H11, (F11 + H11) / 2, 0)) / 3</f>
        <v>0.66216666666666668</v>
      </c>
      <c r="M11" t="s">
        <v>24</v>
      </c>
      <c r="N11" t="s">
        <v>25</v>
      </c>
      <c r="O11" t="s">
        <v>26</v>
      </c>
    </row>
    <row r="12" spans="2:15" x14ac:dyDescent="0.25">
      <c r="B12" t="s">
        <v>8</v>
      </c>
      <c r="C12" s="1" t="str">
        <f>IF(C6=0,"NA",IF(((C8-C6)*24*3600)&lt;0,500,((C8-C6)*24*3600)))</f>
        <v>NA</v>
      </c>
      <c r="D12" t="str">
        <f>IF(C12="NA","NA",1/(1+(ROUNDDOWN(EXP((C12/(20/LN(2)))),0)-1)))</f>
        <v>NA</v>
      </c>
      <c r="E12" s="1" t="str">
        <f>IF(E6=0,"NA",IF(((E8-E6)*24*3600)&lt;0,500,((E8-E6)*24*3600)))</f>
        <v>NA</v>
      </c>
      <c r="F12" t="str">
        <f>IF(E12="NA","NA",1/(1+(ROUNDDOWN(EXP((E12/(20/LN(2)))),0)-1)))</f>
        <v>NA</v>
      </c>
      <c r="G12" s="1" t="str">
        <f>IF(G6=0,"NA",IF(((G8-G6)*24*3600)&lt;0,500,((G8-G6)*24*3600)))</f>
        <v>NA</v>
      </c>
      <c r="H12" t="str">
        <f>IF(G12="NA","NA",1/(1+(ROUNDDOWN(EXP((G12/(20/LN(2)))),0)-1)))</f>
        <v>NA</v>
      </c>
      <c r="I12" t="str">
        <f>IF(COUNT(M12:O12)&lt;&gt;0,(IF(M12&lt;&gt;"NA",M12,0)+IF(N12&lt;&gt;"NA",N12,0)+IF(O12&lt;&gt;"NA",O12,0))/COUNT(M12:O12),"NA")</f>
        <v>NA</v>
      </c>
      <c r="L12" t="s">
        <v>23</v>
      </c>
      <c r="M12" t="str">
        <f>IF(D12="NA","NA",D12)</f>
        <v>NA</v>
      </c>
      <c r="N12" t="str">
        <f>IF(F12="NA","NA",IF(D12="NA",F12,IF(D12&lt;=F12,(D12+F12)/2,0)))</f>
        <v>NA</v>
      </c>
      <c r="O12" t="str">
        <f>IF(H12="NA",
    "NA",
    IF(D12="NA",
        IF(F12="NA",
            H12,
            IF(F12&lt;=H12,
                (F12+H12)/2,
                0)
        ),
        IF(F12="NA",
            IF(D12&lt;=H12,
                (D12+H12)/2,
                0),
            IF(F12&lt;=H12,
                (F12+H12)/2,
                0)
        )
    )
)</f>
        <v>NA</v>
      </c>
    </row>
    <row r="13" spans="2:15" x14ac:dyDescent="0.25">
      <c r="B13" t="s">
        <v>9</v>
      </c>
      <c r="C13" s="1">
        <f>IF(((C6-C5)*24*3600)&lt;0,500,((C6-C5)*24*3600))</f>
        <v>500</v>
      </c>
      <c r="D13">
        <f>1/(1+(ROUNDDOWN(EXP(((70/LN(2))/(C13+18))),0)-1))</f>
        <v>1</v>
      </c>
      <c r="E13" s="1">
        <f>IF(((E6-E5)*24*3600)&lt;0,500,((E6-E5)*24*3600))</f>
        <v>500</v>
      </c>
      <c r="F13">
        <f>1/(1+(ROUNDDOWN(EXP(((70/LN(2))/(E13+18))),0)-1))</f>
        <v>1</v>
      </c>
      <c r="G13" s="1">
        <f>IF(((G6-G5)*24*3600)&lt;0,500,((G6-G5)*24*3600))</f>
        <v>500</v>
      </c>
      <c r="H13">
        <f>1/(1+(ROUNDDOWN(EXP(((70/LN(2))/(G13+18))),0)-1))</f>
        <v>1</v>
      </c>
      <c r="I13">
        <f t="shared" ref="I13:I14" si="1">IF(COUNT(M13:O13)&lt;&gt;0,(IF(M13&lt;&gt;"NA",M13,0)+IF(N13&lt;&gt;"NA",N13,0)+IF(O13&lt;&gt;"NA",O13,0))/COUNT(M13:O13),"NA")</f>
        <v>1</v>
      </c>
      <c r="M13">
        <f t="shared" ref="M13:M14" si="2">IF(D13="NA","NA",D13)</f>
        <v>1</v>
      </c>
      <c r="N13">
        <f t="shared" ref="N13:N14" si="3">IF(F13="NA","NA",IF(D13="NA",F13,IF(D13&lt;=F13,(D13+F13)/2,0)))</f>
        <v>1</v>
      </c>
      <c r="O13">
        <f t="shared" ref="O13:O14" si="4">IF(H13="NA",
    "NA",
    IF(D13="NA",
        IF(F13="NA",
            H13,
            IF(F13&lt;=H13,
                (F13+H13)/2,
                0)
        ),
        IF(F13="NA",
            IF(D13&lt;=H13,
                (D13+H13)/2,
                0),
            IF(F13&lt;=H13,
                (F13+H13)/2,
                0)
        )
    )
)</f>
        <v>1</v>
      </c>
    </row>
    <row r="14" spans="2:15" x14ac:dyDescent="0.25">
      <c r="B14" t="s">
        <v>18</v>
      </c>
      <c r="C14" s="1" t="str">
        <f>IF(C6=0,"NA",IF(((C7-C6)*24*3600)&lt;0,500,((C7-C6)*24*3600)))</f>
        <v>NA</v>
      </c>
      <c r="D14" t="str">
        <f>IF(C14="NA","NA",1/(1+(ROUNDDOWN(EXP((C14/(20/LN(2)))),0)-1)))</f>
        <v>NA</v>
      </c>
      <c r="E14" s="1" t="str">
        <f>IF(E6=0,"NA",IF(((E7-E6)*24*3600)&lt;0,500,((E7-E6)*24*3600)))</f>
        <v>NA</v>
      </c>
      <c r="F14" t="str">
        <f>IF(E14="NA","NA",1/(1+(ROUNDDOWN(EXP((E14/(20/LN(2)))),0)-1)))</f>
        <v>NA</v>
      </c>
      <c r="G14" s="1" t="str">
        <f>IF(G6=0,"NA",IF(((G7-G6)*24*3600)&lt;0,500,((G7-G6)*24*3600)))</f>
        <v>NA</v>
      </c>
      <c r="H14" t="str">
        <f>IF(G14="NA","NA",1/(1+(ROUNDDOWN(EXP((G14/(20/LN(2)))),0)-1)))</f>
        <v>NA</v>
      </c>
      <c r="I14" t="str">
        <f t="shared" si="1"/>
        <v>NA</v>
      </c>
      <c r="M14" t="str">
        <f t="shared" si="2"/>
        <v>NA</v>
      </c>
      <c r="N14" t="str">
        <f t="shared" si="3"/>
        <v>NA</v>
      </c>
      <c r="O14" t="str">
        <f t="shared" si="4"/>
        <v>NA</v>
      </c>
    </row>
    <row r="15" spans="2:15" x14ac:dyDescent="0.25">
      <c r="B15" t="s">
        <v>10</v>
      </c>
      <c r="C15">
        <f>IF((C8&amp;C9)=0,1,(1-((C8-C7)*24*3600)/(C9-C4)*24*3600))</f>
        <v>1</v>
      </c>
      <c r="D15">
        <f t="shared" ref="D15" si="5">1/(1+(ROUNDDOWN(EXP((C15/(20/LN(2)))),0)-1))</f>
        <v>1</v>
      </c>
      <c r="E15">
        <f>IF((E8&amp;E9)=0,1,(1-((E8-E7)*24*3600)/(E9-E4)*24*3600))</f>
        <v>1</v>
      </c>
      <c r="F15">
        <f t="shared" ref="F15" si="6">1/(1+(ROUNDDOWN(EXP((E15/(20/LN(2)))),0)-1))</f>
        <v>1</v>
      </c>
      <c r="G15">
        <f>IF((G8&amp;G9)=0,1,(1-((G8-G7)*24*3600)/(G9-G4)*24*3600))</f>
        <v>1</v>
      </c>
      <c r="H15">
        <f t="shared" ref="H15" si="7">1/(1+(ROUNDDOWN(EXP((G15/(20/LN(2)))),0)-1))</f>
        <v>1</v>
      </c>
      <c r="I15">
        <f>(D15 + IF(D15 &lt;= F15, (D15 + F15) / 2, 0) + IF(F15 &lt;= H15, (F15 + H15) / 2, 0)) / 3</f>
        <v>1</v>
      </c>
    </row>
    <row r="16" spans="2:15" x14ac:dyDescent="0.25">
      <c r="B16" t="s">
        <v>14</v>
      </c>
      <c r="C16">
        <v>0</v>
      </c>
      <c r="D16">
        <f t="shared" ref="D16" si="8">1/(1+(ROUNDDOWN(EXP((C16/(20/LN(2)))),0)-1))</f>
        <v>1</v>
      </c>
      <c r="E16" s="1">
        <v>0</v>
      </c>
      <c r="F16">
        <f>1-(E16/9)</f>
        <v>1</v>
      </c>
      <c r="G16">
        <v>0</v>
      </c>
      <c r="H16">
        <f>1-(G16/9)</f>
        <v>1</v>
      </c>
      <c r="I16">
        <f>(D16 + IF(D16 &lt;= F16, (D16 + F16) / 2, 0) + IF(F16 &lt;= H16, (F16 + H16) / 2, 0)) / 3</f>
        <v>1</v>
      </c>
    </row>
    <row r="20" spans="1:15" x14ac:dyDescent="0.25">
      <c r="B20" t="s">
        <v>19</v>
      </c>
      <c r="C20" t="s">
        <v>29</v>
      </c>
    </row>
    <row r="21" spans="1:15" x14ac:dyDescent="0.25">
      <c r="C21" t="s">
        <v>11</v>
      </c>
      <c r="D21" t="s">
        <v>17</v>
      </c>
      <c r="E21" t="s">
        <v>12</v>
      </c>
      <c r="F21" t="s">
        <v>17</v>
      </c>
      <c r="G21" t="s">
        <v>13</v>
      </c>
      <c r="H21" t="s">
        <v>17</v>
      </c>
      <c r="I21" t="s">
        <v>15</v>
      </c>
    </row>
    <row r="22" spans="1:15" x14ac:dyDescent="0.25">
      <c r="B22" t="s">
        <v>0</v>
      </c>
      <c r="C22" s="2">
        <v>45119.464016203703</v>
      </c>
      <c r="E22" s="2">
        <v>45119.469224537039</v>
      </c>
      <c r="G22" s="2">
        <v>45119.474432870367</v>
      </c>
    </row>
    <row r="23" spans="1:15" x14ac:dyDescent="0.25">
      <c r="B23" t="s">
        <v>1</v>
      </c>
      <c r="C23" s="2">
        <v>45119.464363425926</v>
      </c>
      <c r="E23" s="2">
        <v>45119.469571759262</v>
      </c>
      <c r="G23" s="2">
        <v>45119.474791666667</v>
      </c>
    </row>
    <row r="24" spans="1:15" x14ac:dyDescent="0.25">
      <c r="B24" t="s">
        <v>2</v>
      </c>
      <c r="C24" s="2">
        <v>45119.465277777781</v>
      </c>
      <c r="D24" s="2"/>
      <c r="E24" s="2">
        <v>45119.469907407409</v>
      </c>
      <c r="F24" s="2"/>
      <c r="G24" s="2">
        <v>45119.475462962961</v>
      </c>
    </row>
    <row r="25" spans="1:15" x14ac:dyDescent="0.25">
      <c r="B25" t="s">
        <v>4</v>
      </c>
      <c r="C25" s="2">
        <v>45119.465682870374</v>
      </c>
      <c r="D25" s="2"/>
      <c r="E25" s="2">
        <v>45119.470254629632</v>
      </c>
      <c r="F25" s="2"/>
      <c r="G25" s="2">
        <v>45119.475752314815</v>
      </c>
    </row>
    <row r="26" spans="1:15" x14ac:dyDescent="0.25">
      <c r="B26" t="s">
        <v>3</v>
      </c>
      <c r="C26" s="2">
        <v>45119.466435185182</v>
      </c>
      <c r="D26" s="2"/>
      <c r="E26" s="2">
        <v>45119.472337962965</v>
      </c>
      <c r="F26" s="2"/>
      <c r="G26" s="2">
        <v>45119.477314814816</v>
      </c>
    </row>
    <row r="27" spans="1:15" x14ac:dyDescent="0.25">
      <c r="B27" t="s">
        <v>5</v>
      </c>
      <c r="C27" s="2">
        <v>45119.469224537039</v>
      </c>
      <c r="D27" s="2"/>
      <c r="E27" s="2">
        <v>45119.474432870367</v>
      </c>
      <c r="F27" s="2"/>
      <c r="G27" s="2">
        <v>45119.47965277778</v>
      </c>
    </row>
    <row r="28" spans="1:15" x14ac:dyDescent="0.25">
      <c r="B28" t="s">
        <v>6</v>
      </c>
      <c r="C28">
        <v>0.8</v>
      </c>
      <c r="D28">
        <f>C28</f>
        <v>0.8</v>
      </c>
      <c r="E28">
        <v>0.69</v>
      </c>
      <c r="F28">
        <f>E28</f>
        <v>0.69</v>
      </c>
      <c r="G28">
        <v>0.94</v>
      </c>
      <c r="H28">
        <f>G28</f>
        <v>0.94</v>
      </c>
      <c r="I28">
        <f>(D28 + IF(D28 &lt;= F28, (D28 + F28) / 2, 0) + IF(F28 &lt;= H28, (F28 + H28) / 2, 0)) / 3</f>
        <v>0.53833333333333333</v>
      </c>
    </row>
    <row r="29" spans="1:15" x14ac:dyDescent="0.25">
      <c r="B29" t="s">
        <v>7</v>
      </c>
      <c r="C29">
        <v>0.91900000000000004</v>
      </c>
      <c r="D29">
        <f>C29</f>
        <v>0.91900000000000004</v>
      </c>
      <c r="E29">
        <v>0.89900000000000002</v>
      </c>
      <c r="F29">
        <f>E29</f>
        <v>0.89900000000000002</v>
      </c>
      <c r="G29">
        <v>0.93899999999999995</v>
      </c>
      <c r="H29">
        <f>G29</f>
        <v>0.93899999999999995</v>
      </c>
      <c r="I29">
        <f t="shared" ref="I29" si="9">(D29 + IF(D29 &lt;= F29, (D29 + F29) / 2, 0) + IF(F29 &lt;= H29, (F29 + H29) / 2, 0)) / 3</f>
        <v>0.61266666666666669</v>
      </c>
      <c r="M29" t="s">
        <v>24</v>
      </c>
      <c r="N29" t="s">
        <v>25</v>
      </c>
      <c r="O29" t="s">
        <v>26</v>
      </c>
    </row>
    <row r="30" spans="1:15" x14ac:dyDescent="0.25">
      <c r="A30" t="s">
        <v>20</v>
      </c>
      <c r="B30" t="s">
        <v>8</v>
      </c>
      <c r="C30" s="1">
        <f>IF(C24=0,"NA",IF(((C26-C24)*24*3600)&lt;0,500,((C26-C24)*24*3600)))</f>
        <v>99.999999487772584</v>
      </c>
      <c r="D30">
        <f>IF(C30="NA","NA",1/(1+(ROUNDDOWN(EXP((C30/(30/LN(2)))),0)-1)))</f>
        <v>0.1</v>
      </c>
      <c r="E30" s="1">
        <f>IF(E24=0,"NA",IF(((E26-E24)*24*3600)&lt;0,500,((E26-E24)*24*3600)))</f>
        <v>210.00000005587935</v>
      </c>
      <c r="F30">
        <f>IF(E30="NA","NA",1/(1+(ROUNDDOWN(EXP((E30/(30/LN(2)))),0)-1)))</f>
        <v>7.8125E-3</v>
      </c>
      <c r="G30" s="1">
        <f>IF(G24=0,"NA",IF(((G26-G24)*24*3600)&lt;0,500,((G26-G24)*24*3600)))</f>
        <v>160.00000031199306</v>
      </c>
      <c r="H30">
        <f>IF(G30="NA","NA",1/(1+(ROUNDDOWN(EXP((G30/(30/LN(2)))),0)-1)))</f>
        <v>2.5000000000000001E-2</v>
      </c>
      <c r="I30">
        <f>IF(COUNT(M30:O30)&lt;&gt;0,(IF(M30&lt;&gt;"NA",M30,0)+IF(N30&lt;&gt;"NA",N30,0)+IF(O30&lt;&gt;"NA",O30,0))/COUNT(M30:O30),"NA")</f>
        <v>3.8802083333333334E-2</v>
      </c>
      <c r="L30" t="s">
        <v>23</v>
      </c>
      <c r="M30">
        <f>IF(D30="NA","NA",D30)</f>
        <v>0.1</v>
      </c>
      <c r="N30">
        <f>IF(F30="NA","NA",IF(D30="NA",F30,IF(D30&lt;=F30,(D30+F30)/2,0)))</f>
        <v>0</v>
      </c>
      <c r="O30">
        <f>IF(H30="NA",
    "NA",
    IF(D30="NA",
        IF(F30="NA",
            H30,
            IF(F30&lt;=H30,
                (F30+H30)/2,
                0)
        ),
        IF(F30="NA",
            IF(D30&lt;=H30,
                (D30+H30)/2,
                0),
            IF(F30&lt;=H30,
                (F30+H30)/2,
                0)
        )
    )
)</f>
        <v>1.6406250000000001E-2</v>
      </c>
    </row>
    <row r="31" spans="1:15" x14ac:dyDescent="0.25">
      <c r="A31" t="s">
        <v>21</v>
      </c>
      <c r="B31" t="s">
        <v>9</v>
      </c>
      <c r="C31" s="1">
        <f>IF(((C24-C23)*24*3600)&lt;0,500,((C24-C23)*24*3600))</f>
        <v>79.000000236555934</v>
      </c>
      <c r="D31">
        <f>1/(1+(ROUNDDOWN(EXP(((70/LN(2))/(C31+18))),0)-1))</f>
        <v>0.5</v>
      </c>
      <c r="E31" s="1">
        <f>IF(((E24-E23)*24*3600)&lt;0,500,((E24-E23)*24*3600))</f>
        <v>28.999999864026904</v>
      </c>
      <c r="F31">
        <f>1/(1+(ROUNDDOWN(EXP(((70/LN(2))/(E31+18))),0)-1))</f>
        <v>0.125</v>
      </c>
      <c r="G31" s="1">
        <f>IF(((G24-G23)*24*3600)&lt;0,500,((G24-G23)*24*3600))</f>
        <v>57.999999728053808</v>
      </c>
      <c r="H31">
        <f>1/(1+(ROUNDDOWN(EXP(((70/LN(2))/(G31+18))),0)-1))</f>
        <v>0.33333333333333331</v>
      </c>
      <c r="I31">
        <f t="shared" ref="I31:I32" si="10">IF(COUNT(M31:O31)&lt;&gt;0,(IF(M31&lt;&gt;"NA",M31,0)+IF(N31&lt;&gt;"NA",N31,0)+IF(O31&lt;&gt;"NA",O31,0))/COUNT(M31:O31),"NA")</f>
        <v>0.24305555555555555</v>
      </c>
      <c r="M31">
        <f t="shared" ref="M31:M32" si="11">IF(D31="NA","NA",D31)</f>
        <v>0.5</v>
      </c>
      <c r="N31">
        <f t="shared" ref="N31:N32" si="12">IF(F31="NA","NA",IF(D31="NA",F31,IF(D31&lt;=F31,(D31+F31)/2,0)))</f>
        <v>0</v>
      </c>
      <c r="O31">
        <f t="shared" ref="O31:O32" si="13">IF(H31="NA",
    "NA",
    IF(D31="NA",
        IF(F31="NA",
            H31,
            IF(F31&lt;=H31,
                (F31+H31)/2,
                0)
        ),
        IF(F31="NA",
            IF(D31&lt;=H31,
                (D31+H31)/2,
                0),
            IF(F31&lt;=H31,
                (F31+H31)/2,
                0)
        )
    )
)</f>
        <v>0.22916666666666666</v>
      </c>
    </row>
    <row r="32" spans="1:15" x14ac:dyDescent="0.25">
      <c r="A32" t="s">
        <v>22</v>
      </c>
      <c r="B32" t="s">
        <v>18</v>
      </c>
      <c r="C32" s="1">
        <f>IF(C24=0,"NA",IF(((C25-C24)*24*3600)&lt;0,500,((C25-C24)*24*3600)))</f>
        <v>35.000000009313226</v>
      </c>
      <c r="D32">
        <f>IF(C32="NA","NA",1/(1+(ROUNDDOWN(EXP((C32/(20/LN(2)))),0)-1)))</f>
        <v>0.33333333333333331</v>
      </c>
      <c r="E32" s="1">
        <f>IF(E24=0,"NA",IF(((E25-E24)*24*3600)&lt;0,500,((E25-E24)*24*3600)))</f>
        <v>30.00000009778887</v>
      </c>
      <c r="F32">
        <f>IF(E32="NA","NA",1/(1+(ROUNDDOWN(EXP((E32/(20/LN(2)))),0)-1)))</f>
        <v>0.5</v>
      </c>
      <c r="G32" s="1">
        <f>IF(G24=0,"NA",IF(((G25-G24)*24*3600)&lt;0,500,((G25-G24)*24*3600)))</f>
        <v>25.000000186264515</v>
      </c>
      <c r="H32">
        <f>IF(G32="NA","NA",1/(1+(ROUNDDOWN(EXP((G32/(20/LN(2)))),0)-1)))</f>
        <v>0.5</v>
      </c>
      <c r="I32">
        <f t="shared" si="10"/>
        <v>0.41666666666666669</v>
      </c>
      <c r="M32">
        <f t="shared" si="11"/>
        <v>0.33333333333333331</v>
      </c>
      <c r="N32">
        <f t="shared" si="12"/>
        <v>0.41666666666666663</v>
      </c>
      <c r="O32">
        <f t="shared" si="13"/>
        <v>0.5</v>
      </c>
    </row>
    <row r="33" spans="2:9" x14ac:dyDescent="0.25">
      <c r="B33" t="s">
        <v>10</v>
      </c>
      <c r="C33">
        <f>IF((C26&amp;C27)=0,1,(1-((C26-C25)*24*3600)/((C27-C22)*24*3600)))</f>
        <v>0.85555555678179696</v>
      </c>
      <c r="D33">
        <f>C33</f>
        <v>0.85555555678179696</v>
      </c>
      <c r="E33">
        <f>IF((E26&amp;E27)=0,1,(1-((E26-E25)*24*3600)/((E27-E22)*24*3600)))</f>
        <v>0.59999999972060325</v>
      </c>
      <c r="F33">
        <f>E33</f>
        <v>0.59999999972060325</v>
      </c>
      <c r="G33">
        <f>IF((G26&amp;G27)=0,1,(1-((G26-G25)*24*3600)/((G27-G22)*24*3600)))</f>
        <v>0.70066518848551973</v>
      </c>
      <c r="H33">
        <f>G33</f>
        <v>0.70066518848551973</v>
      </c>
      <c r="I33">
        <f>(D33 + IF(D33 &lt;= F33, (D33 + F33) / 2, 0) + IF(F33 &lt;= H33, (F33 + H33) / 2, 0)) / 3</f>
        <v>0.50196271696161954</v>
      </c>
    </row>
    <row r="34" spans="2:9" x14ac:dyDescent="0.25">
      <c r="B34" t="s">
        <v>14</v>
      </c>
      <c r="C34">
        <v>1</v>
      </c>
      <c r="D34">
        <f>1-(C34/9)</f>
        <v>0.88888888888888884</v>
      </c>
      <c r="E34" s="1">
        <v>2</v>
      </c>
      <c r="F34">
        <f>1-(E34/9)</f>
        <v>0.77777777777777779</v>
      </c>
      <c r="G34">
        <v>2</v>
      </c>
      <c r="H34">
        <f>1-(G34/9)</f>
        <v>0.77777777777777779</v>
      </c>
      <c r="I34">
        <f>(D34 + IF(D34 &lt;= F34, (D34 + F34) / 2, 0) + IF(F34 &lt;= H34, (F34 + H34) / 2, 0)) / 3</f>
        <v>0.55555555555555547</v>
      </c>
    </row>
    <row r="35" spans="2:9" x14ac:dyDescent="0.25">
      <c r="E35" t="s">
        <v>27</v>
      </c>
    </row>
    <row r="36" spans="2:9" x14ac:dyDescent="0.25">
      <c r="E36" t="s">
        <v>28</v>
      </c>
    </row>
    <row r="41" spans="2:9" x14ac:dyDescent="0.25">
      <c r="B41" t="s">
        <v>30</v>
      </c>
      <c r="C41" t="s">
        <v>31</v>
      </c>
    </row>
    <row r="42" spans="2:9" x14ac:dyDescent="0.25">
      <c r="C42" t="s">
        <v>11</v>
      </c>
      <c r="D42" t="s">
        <v>17</v>
      </c>
      <c r="E42" t="s">
        <v>12</v>
      </c>
      <c r="F42" t="s">
        <v>17</v>
      </c>
      <c r="G42" t="s">
        <v>13</v>
      </c>
      <c r="H42" t="s">
        <v>17</v>
      </c>
      <c r="I42" t="s">
        <v>15</v>
      </c>
    </row>
    <row r="43" spans="2:9" x14ac:dyDescent="0.25">
      <c r="B43" t="s">
        <v>0</v>
      </c>
      <c r="C43" s="2">
        <v>45119.963449074072</v>
      </c>
      <c r="E43" s="2">
        <v>45119.967743055553</v>
      </c>
      <c r="G43" s="2">
        <v>45119.972048611111</v>
      </c>
    </row>
    <row r="44" spans="2:9" x14ac:dyDescent="0.25">
      <c r="B44" t="s">
        <v>1</v>
      </c>
      <c r="C44" s="2">
        <v>45119.965358796297</v>
      </c>
      <c r="E44" s="2">
        <v>45119.969664351855</v>
      </c>
      <c r="G44" s="2">
        <v>45119.973969907405</v>
      </c>
    </row>
    <row r="45" spans="2:9" x14ac:dyDescent="0.25">
      <c r="B45" t="s">
        <v>2</v>
      </c>
      <c r="C45" s="2"/>
      <c r="D45" s="2"/>
      <c r="E45" s="2">
        <v>45119.970254629632</v>
      </c>
      <c r="F45" s="2"/>
      <c r="G45" s="2">
        <v>45119.974421296298</v>
      </c>
    </row>
    <row r="46" spans="2:9" x14ac:dyDescent="0.25">
      <c r="B46" t="s">
        <v>4</v>
      </c>
      <c r="C46" s="2"/>
      <c r="D46" s="2"/>
      <c r="E46" s="2">
        <v>45119.970254629632</v>
      </c>
      <c r="F46" s="2"/>
      <c r="G46" s="2">
        <v>45119.974537037036</v>
      </c>
    </row>
    <row r="47" spans="2:9" x14ac:dyDescent="0.25">
      <c r="B47" t="s">
        <v>3</v>
      </c>
      <c r="C47" s="2"/>
      <c r="D47" s="2"/>
      <c r="E47" s="2">
        <v>45119.971064814818</v>
      </c>
      <c r="F47" s="2"/>
      <c r="G47" s="2">
        <v>45119.975115740737</v>
      </c>
    </row>
    <row r="48" spans="2:9" x14ac:dyDescent="0.25">
      <c r="B48" t="s">
        <v>5</v>
      </c>
      <c r="C48" s="2">
        <v>45119.967013888891</v>
      </c>
      <c r="D48" s="2"/>
      <c r="E48" s="2">
        <v>45119.971180555556</v>
      </c>
      <c r="F48" s="2"/>
      <c r="G48" s="2">
        <v>45119.975624999999</v>
      </c>
    </row>
    <row r="49" spans="2:15" x14ac:dyDescent="0.25">
      <c r="B49" t="s">
        <v>6</v>
      </c>
      <c r="C49">
        <v>0.99</v>
      </c>
      <c r="D49">
        <f>C49</f>
        <v>0.99</v>
      </c>
      <c r="E49">
        <v>0.9</v>
      </c>
      <c r="F49">
        <f>E49</f>
        <v>0.9</v>
      </c>
      <c r="G49">
        <v>0.82</v>
      </c>
      <c r="H49">
        <f>G49</f>
        <v>0.82</v>
      </c>
      <c r="I49">
        <f>(D49 + IF(D49 &lt;= F49, (D49 + F49) / 2, 0) + IF(F49 &lt;= H49, (F49 + H49) / 2, 0)) / 3</f>
        <v>0.33</v>
      </c>
    </row>
    <row r="50" spans="2:15" x14ac:dyDescent="0.25">
      <c r="B50" t="s">
        <v>7</v>
      </c>
      <c r="C50">
        <v>0.99199999999999999</v>
      </c>
      <c r="D50">
        <f>C50</f>
        <v>0.99199999999999999</v>
      </c>
      <c r="E50">
        <v>0.96699999999999997</v>
      </c>
      <c r="F50">
        <f>E50</f>
        <v>0.96699999999999997</v>
      </c>
      <c r="G50">
        <v>0.98499999999999999</v>
      </c>
      <c r="H50">
        <f>G50</f>
        <v>0.98499999999999999</v>
      </c>
      <c r="I50">
        <f t="shared" ref="I50" si="14">(D50 + IF(D50 &lt;= F50, (D50 + F50) / 2, 0) + IF(F50 &lt;= H50, (F50 + H50) / 2, 0)) / 3</f>
        <v>0.65600000000000003</v>
      </c>
      <c r="M50" t="s">
        <v>24</v>
      </c>
      <c r="N50" t="s">
        <v>25</v>
      </c>
      <c r="O50" t="s">
        <v>26</v>
      </c>
    </row>
    <row r="51" spans="2:15" x14ac:dyDescent="0.25">
      <c r="B51" t="s">
        <v>8</v>
      </c>
      <c r="C51" s="1" t="str">
        <f>IF(C45=0,"NA",IF(((C47-C45)*24*3600)&lt;0,500,((C47-C45)*24*3600)))</f>
        <v>NA</v>
      </c>
      <c r="D51" t="str">
        <f>IF(C51="NA","NA",1/(1+(ROUNDDOWN(EXP((C51/(30/LN(2)))),0)-1)))</f>
        <v>NA</v>
      </c>
      <c r="E51" s="1">
        <f>IF(E45=0,"NA",IF(((E47-E45)*24*3600)&lt;0,500,((E47-E45)*24*3600)))</f>
        <v>70.000000018626451</v>
      </c>
      <c r="F51">
        <f>IF(E51="NA","NA",1/(1+(ROUNDDOWN(EXP((E51/(30/LN(2)))),0)-1)))</f>
        <v>0.2</v>
      </c>
      <c r="G51" s="1">
        <f>IF(G45=0,"NA",IF(((G47-G45)*24*3600)&lt;0,500,((G47-G45)*24*3600)))</f>
        <v>59.999999566935003</v>
      </c>
      <c r="H51">
        <f>IF(G51="NA","NA",1/(1+(ROUNDDOWN(EXP((G51/(30/LN(2)))),0)-1)))</f>
        <v>0.33333333333333331</v>
      </c>
      <c r="I51">
        <f>IF(COUNT(M51:O51)&lt;&gt;0,(IF(M51&lt;&gt;"NA",M51,0)+IF(N51&lt;&gt;"NA",N51,0)+IF(O51&lt;&gt;"NA",O51,0))/COUNT(M51:O51),"NA")</f>
        <v>0.23333333333333334</v>
      </c>
      <c r="L51" t="s">
        <v>23</v>
      </c>
      <c r="M51" t="str">
        <f>IF(D51="NA","NA",D51)</f>
        <v>NA</v>
      </c>
      <c r="N51">
        <f>IF(F51="NA","NA",IF(D51="NA",F51,IF(D51&lt;=F51,(D51+F51)/2,0)))</f>
        <v>0.2</v>
      </c>
      <c r="O51">
        <f>IF(H51="NA",
    "NA",
    IF(D51="NA",
        IF(F51="NA",
            H51,
            IF(F51&lt;=H51,
                (F51+H51)/2,
                0)
        ),
        IF(F51="NA",
            IF(D51&lt;=H51,
                (D51+H51)/2,
                0),
            IF(F51&lt;=H51,
                (F51+H51)/2,
                0)
        )
    )
)</f>
        <v>0.26666666666666666</v>
      </c>
    </row>
    <row r="52" spans="2:15" x14ac:dyDescent="0.25">
      <c r="B52" t="s">
        <v>9</v>
      </c>
      <c r="C52" s="1">
        <f>IF(((C45-C44)*24*3600)&lt;0,500,((C45-C44)*24*3600))</f>
        <v>500</v>
      </c>
      <c r="D52">
        <f>1/(1+(ROUNDDOWN(EXP(((70/LN(2))/(C52+18))),0)-1))</f>
        <v>1</v>
      </c>
      <c r="E52" s="1">
        <f>IF(((E45-E44)*24*3600)&lt;0,500,((E45-E44)*24*3600))</f>
        <v>50.999999977648258</v>
      </c>
      <c r="F52">
        <f>1/(1+(ROUNDDOWN(EXP(((70/LN(2))/(E52+18))),0)-1))</f>
        <v>0.25</v>
      </c>
      <c r="G52" s="1">
        <f>IF(((G45-G44)*24*3600)&lt;0,500,((G45-G44)*24*3600))</f>
        <v>39.000000315718353</v>
      </c>
      <c r="H52">
        <f>1/(1+(ROUNDDOWN(EXP(((70/LN(2))/(G52+18))),0)-1))</f>
        <v>0.2</v>
      </c>
      <c r="I52">
        <f t="shared" ref="I52:I53" si="15">IF(COUNT(M52:O52)&lt;&gt;0,(IF(M52&lt;&gt;"NA",M52,0)+IF(N52&lt;&gt;"NA",N52,0)+IF(O52&lt;&gt;"NA",O52,0))/COUNT(M52:O52),"NA")</f>
        <v>0.33333333333333331</v>
      </c>
      <c r="M52">
        <f t="shared" ref="M52:M53" si="16">IF(D52="NA","NA",D52)</f>
        <v>1</v>
      </c>
      <c r="N52">
        <f t="shared" ref="N52:N53" si="17">IF(F52="NA","NA",IF(D52="NA",F52,IF(D52&lt;=F52,(D52+F52)/2,0)))</f>
        <v>0</v>
      </c>
      <c r="O52">
        <f t="shared" ref="O52:O53" si="18">IF(H52="NA",
    "NA",
    IF(D52="NA",
        IF(F52="NA",
            H52,
            IF(F52&lt;=H52,
                (F52+H52)/2,
                0)
        ),
        IF(F52="NA",
            IF(D52&lt;=H52,
                (D52+H52)/2,
                0),
            IF(F52&lt;=H52,
                (F52+H52)/2,
                0)
        )
    )
)</f>
        <v>0</v>
      </c>
    </row>
    <row r="53" spans="2:15" x14ac:dyDescent="0.25">
      <c r="B53" t="s">
        <v>18</v>
      </c>
      <c r="C53" s="1" t="str">
        <f>IF(C45=0,"NA",IF(((C46-C45)*24*3600)&lt;0,500,((C46-C45)*24*3600)))</f>
        <v>NA</v>
      </c>
      <c r="D53" t="str">
        <f>IF(C53="NA","NA",1/(1+(ROUNDDOWN(EXP((C53/(20/LN(2)))),0)-1)))</f>
        <v>NA</v>
      </c>
      <c r="E53" s="1">
        <f>IF(E45=0,"NA",IF(((E46-E45)*24*3600)&lt;0,500,((E46-E45)*24*3600)))</f>
        <v>0</v>
      </c>
      <c r="F53">
        <f>IF(E53="NA","NA",1/(1+(ROUNDDOWN(EXP((E53/(20/LN(2)))),0)-1)))</f>
        <v>1</v>
      </c>
      <c r="G53" s="1">
        <f>IF(G45=0,"NA",IF(((G46-G45)*24*3600)&lt;0,500,((G46-G45)*24*3600)))</f>
        <v>9.9999998230487108</v>
      </c>
      <c r="H53">
        <f>IF(G53="NA","NA",1/(1+(ROUNDDOWN(EXP((G53/(20/LN(2)))),0)-1)))</f>
        <v>1</v>
      </c>
      <c r="I53">
        <f t="shared" si="15"/>
        <v>1</v>
      </c>
      <c r="M53" t="str">
        <f t="shared" si="16"/>
        <v>NA</v>
      </c>
      <c r="N53">
        <f t="shared" si="17"/>
        <v>1</v>
      </c>
      <c r="O53">
        <f t="shared" si="18"/>
        <v>1</v>
      </c>
    </row>
    <row r="54" spans="2:15" x14ac:dyDescent="0.25">
      <c r="B54" t="s">
        <v>10</v>
      </c>
      <c r="C54">
        <f>IF((C47&amp;C48)=0,1,(1-((C47-C46)*24*3600)/((C48-C43)*24*3600)))</f>
        <v>1</v>
      </c>
      <c r="D54">
        <f>C54</f>
        <v>1</v>
      </c>
      <c r="E54">
        <f>IF((E47&amp;E48)=0,1,(1-((E47-E46)*24*3600)/((E48-E43)*24*3600)))</f>
        <v>0.76430976446655263</v>
      </c>
      <c r="F54">
        <f>E54</f>
        <v>0.76430976446655263</v>
      </c>
      <c r="G54">
        <f>IF((G47&amp;G48)=0,1,(1-((G47-G46)*24*3600)/((G48-G43)*24*3600)))</f>
        <v>0.83818770306203083</v>
      </c>
      <c r="H54">
        <f>G54</f>
        <v>0.83818770306203083</v>
      </c>
      <c r="I54">
        <f>(D54 + IF(D54 &lt;= F54, (D54 + F54) / 2, 0) + IF(F54 &lt;= H54, (F54 + H54) / 2, 0)) / 3</f>
        <v>0.60041624458809728</v>
      </c>
    </row>
    <row r="55" spans="2:15" x14ac:dyDescent="0.25">
      <c r="B55" t="s">
        <v>14</v>
      </c>
      <c r="C55">
        <v>0</v>
      </c>
      <c r="D55">
        <f>1-(C55/9)</f>
        <v>1</v>
      </c>
      <c r="E55" s="1">
        <v>0</v>
      </c>
      <c r="F55">
        <f>1-(E55/9)</f>
        <v>1</v>
      </c>
      <c r="G55">
        <v>0</v>
      </c>
      <c r="H55">
        <f>1-(G55/9)</f>
        <v>1</v>
      </c>
      <c r="I55">
        <f>(D55 + IF(D55 &lt;= F55, (D55 + F55) / 2, 0) + IF(F55 &lt;= H55, (F55 + H55) / 2, 0)) / 3</f>
        <v>1</v>
      </c>
    </row>
    <row r="59" spans="2:15" x14ac:dyDescent="0.25">
      <c r="B59" t="s">
        <v>32</v>
      </c>
      <c r="C59" t="s">
        <v>31</v>
      </c>
    </row>
    <row r="60" spans="2:15" x14ac:dyDescent="0.25">
      <c r="C60" t="s">
        <v>11</v>
      </c>
      <c r="D60" t="s">
        <v>17</v>
      </c>
      <c r="E60" t="s">
        <v>12</v>
      </c>
      <c r="F60" t="s">
        <v>17</v>
      </c>
      <c r="G60" t="s">
        <v>13</v>
      </c>
      <c r="H60" t="s">
        <v>17</v>
      </c>
      <c r="I60" t="s">
        <v>15</v>
      </c>
    </row>
    <row r="61" spans="2:15" x14ac:dyDescent="0.25">
      <c r="B61" t="s">
        <v>0</v>
      </c>
      <c r="C61" s="2">
        <v>45120.490381944444</v>
      </c>
      <c r="E61" s="2">
        <v>45120.494641203702</v>
      </c>
      <c r="G61" s="2">
        <v>45120.49895833333</v>
      </c>
    </row>
    <row r="62" spans="2:15" x14ac:dyDescent="0.25">
      <c r="B62" t="s">
        <v>1</v>
      </c>
      <c r="C62" s="2">
        <v>45120.492384259262</v>
      </c>
      <c r="E62" s="2">
        <v>45120.496562499997</v>
      </c>
      <c r="G62" s="2">
        <v>45120.500868055555</v>
      </c>
    </row>
    <row r="63" spans="2:15" x14ac:dyDescent="0.25">
      <c r="B63" t="s">
        <v>2</v>
      </c>
      <c r="C63" s="2">
        <v>45120.492592592593</v>
      </c>
      <c r="D63" s="2"/>
      <c r="E63" s="2">
        <v>45120.497453703705</v>
      </c>
      <c r="F63" s="2"/>
      <c r="G63" s="2">
        <v>45120.501388888886</v>
      </c>
    </row>
    <row r="64" spans="2:15" x14ac:dyDescent="0.25">
      <c r="B64" t="s">
        <v>4</v>
      </c>
      <c r="C64" s="2">
        <v>45120.492766203701</v>
      </c>
      <c r="D64" s="2"/>
      <c r="E64" s="2">
        <v>45120.497453703705</v>
      </c>
      <c r="F64" s="2"/>
      <c r="G64" s="2">
        <v>45120.501736111109</v>
      </c>
    </row>
    <row r="65" spans="2:15" x14ac:dyDescent="0.25">
      <c r="B65" t="s">
        <v>3</v>
      </c>
      <c r="C65" s="2">
        <v>45120.493981481479</v>
      </c>
      <c r="D65" s="2"/>
      <c r="E65" s="2">
        <v>45120.498495370368</v>
      </c>
      <c r="F65" s="2"/>
      <c r="G65" s="2">
        <v>45120.502662037034</v>
      </c>
    </row>
    <row r="66" spans="2:15" x14ac:dyDescent="0.25">
      <c r="B66" t="s">
        <v>5</v>
      </c>
      <c r="C66" s="2">
        <v>45120.494050925925</v>
      </c>
      <c r="D66" s="2"/>
      <c r="E66" s="2">
        <v>45120.498124999998</v>
      </c>
      <c r="F66" s="2"/>
      <c r="G66" s="2">
        <v>45120.502430555556</v>
      </c>
    </row>
    <row r="67" spans="2:15" x14ac:dyDescent="0.25">
      <c r="B67" t="s">
        <v>6</v>
      </c>
      <c r="C67" s="1">
        <v>0.72</v>
      </c>
      <c r="D67">
        <f>C67</f>
        <v>0.72</v>
      </c>
      <c r="E67" s="1">
        <v>0.86</v>
      </c>
      <c r="F67">
        <f>E67</f>
        <v>0.86</v>
      </c>
      <c r="G67">
        <v>0.84</v>
      </c>
      <c r="H67">
        <f>G67</f>
        <v>0.84</v>
      </c>
      <c r="I67">
        <f>(D67 + IF(D67 &lt;= F67, (D67 + F67) / 2, 0) + IF(F67 &lt;= H67, (F67 + H67) / 2, 0)) / 3</f>
        <v>0.5033333333333333</v>
      </c>
    </row>
    <row r="68" spans="2:15" x14ac:dyDescent="0.25">
      <c r="B68" t="s">
        <v>7</v>
      </c>
      <c r="C68">
        <v>0.91400000000000003</v>
      </c>
      <c r="D68">
        <f>C68</f>
        <v>0.91400000000000003</v>
      </c>
      <c r="E68">
        <v>0.96699999999999997</v>
      </c>
      <c r="F68">
        <f>E68</f>
        <v>0.96699999999999997</v>
      </c>
      <c r="G68">
        <v>0.95299999999999996</v>
      </c>
      <c r="H68">
        <f>G68</f>
        <v>0.95299999999999996</v>
      </c>
      <c r="I68">
        <f t="shared" ref="I68" si="19">(D68 + IF(D68 &lt;= F68, (D68 + F68) / 2, 0) + IF(F68 &lt;= H68, (F68 + H68) / 2, 0)) / 3</f>
        <v>0.61816666666666664</v>
      </c>
      <c r="M68" t="s">
        <v>24</v>
      </c>
      <c r="N68" t="s">
        <v>25</v>
      </c>
      <c r="O68" t="s">
        <v>26</v>
      </c>
    </row>
    <row r="69" spans="2:15" x14ac:dyDescent="0.25">
      <c r="B69" t="s">
        <v>8</v>
      </c>
      <c r="C69" s="1">
        <f>IF(C63=0,"NA",IF(((C65-C63)*24*3600)&lt;0,500,((C65-C63)*24*3600)))</f>
        <v>119.99999976251274</v>
      </c>
      <c r="D69">
        <f>IF(C69="NA","NA",1/(1+(ROUNDDOWN(EXP((C69/(30/LN(2)))),0)-1)))</f>
        <v>6.6666666666666666E-2</v>
      </c>
      <c r="E69" s="1">
        <f>IF(E63=0,"NA",IF(((E65-E63)*24*3600)&lt;0,500,((E65-E63)*24*3600)))</f>
        <v>89.999999664723873</v>
      </c>
      <c r="F69">
        <f>IF(E69="NA","NA",1/(1+(ROUNDDOWN(EXP((E69/(30/LN(2)))),0)-1)))</f>
        <v>0.14285714285714285</v>
      </c>
      <c r="G69" s="1">
        <f>IF(G63=0,"NA",IF(((G65-G63)*24*3600)&lt;0,500,((G65-G63)*24*3600)))</f>
        <v>109.99999993946403</v>
      </c>
      <c r="H69">
        <f>IF(G69="NA","NA",1/(1+(ROUNDDOWN(EXP((G69/(30/LN(2)))),0)-1)))</f>
        <v>8.3333333333333329E-2</v>
      </c>
      <c r="I69">
        <f>IF(COUNT(M69:O69)&lt;&gt;0,(IF(M69&lt;&gt;"NA",M69,0)+IF(N69&lt;&gt;"NA",N69,0)+IF(O69&lt;&gt;"NA",O69,0))/COUNT(M69:O69),"NA")</f>
        <v>5.7142857142857141E-2</v>
      </c>
      <c r="L69" t="s">
        <v>23</v>
      </c>
      <c r="M69">
        <f>IF(D69="NA","NA",D69)</f>
        <v>6.6666666666666666E-2</v>
      </c>
      <c r="N69">
        <f>IF(F69="NA","NA",IF(D69="NA",F69,IF(D69&lt;=F69,(D69+F69)/2,0)))</f>
        <v>0.10476190476190475</v>
      </c>
      <c r="O69">
        <f>IF(H69="NA",
    "NA",
    IF(D69="NA",
        IF(F69="NA",
            H69,
            IF(F69&lt;=H69,
                (F69+H69)/2,
                0)
        ),
        IF(F69="NA",
            IF(D69&lt;=H69,
                (D69+H69)/2,
                0),
            IF(F69&lt;=H69,
                (F69+H69)/2,
                0)
        )
    )
)</f>
        <v>0</v>
      </c>
    </row>
    <row r="70" spans="2:15" x14ac:dyDescent="0.25">
      <c r="B70" t="s">
        <v>9</v>
      </c>
      <c r="C70" s="1">
        <f>IF(((C63-C62)*24*3600)&lt;0,500,((C63-C62)*24*3600))</f>
        <v>17.999999807216227</v>
      </c>
      <c r="D70">
        <f>1/(1+(ROUNDDOWN(EXP(((70/LN(2))/(C70+18))),0)-1))</f>
        <v>6.25E-2</v>
      </c>
      <c r="E70" s="1">
        <f>IF(((E63-E62)*24*3600)&lt;0,500,((E63-E62)*24*3600))</f>
        <v>77.000000397674739</v>
      </c>
      <c r="F70">
        <f>1/(1+(ROUNDDOWN(EXP(((70/LN(2))/(E70+18))),0)-1))</f>
        <v>0.5</v>
      </c>
      <c r="G70" s="1">
        <f>IF(((G63-G62)*24*3600)&lt;0,500,((G63-G62)*24*3600))</f>
        <v>44.999999832361937</v>
      </c>
      <c r="H70">
        <f>1/(1+(ROUNDDOWN(EXP(((70/LN(2))/(G70+18))),0)-1))</f>
        <v>0.25</v>
      </c>
      <c r="I70">
        <f t="shared" ref="I70:I71" si="20">IF(COUNT(M70:O70)&lt;&gt;0,(IF(M70&lt;&gt;"NA",M70,0)+IF(N70&lt;&gt;"NA",N70,0)+IF(O70&lt;&gt;"NA",O70,0))/COUNT(M70:O70),"NA")</f>
        <v>0.11458333333333333</v>
      </c>
      <c r="M70">
        <f t="shared" ref="M70:M71" si="21">IF(D70="NA","NA",D70)</f>
        <v>6.25E-2</v>
      </c>
      <c r="N70">
        <f t="shared" ref="N70:N71" si="22">IF(F70="NA","NA",IF(D70="NA",F70,IF(D70&lt;=F70,(D70+F70)/2,0)))</f>
        <v>0.28125</v>
      </c>
      <c r="O70">
        <f t="shared" ref="O70:O71" si="23">IF(H70="NA",
    "NA",
    IF(D70="NA",
        IF(F70="NA",
            H70,
            IF(F70&lt;=H70,
                (F70+H70)/2,
                0)
        ),
        IF(F70="NA",
            IF(D70&lt;=H70,
                (D70+H70)/2,
                0),
            IF(F70&lt;=H70,
                (F70+H70)/2,
                0)
        )
    )
)</f>
        <v>0</v>
      </c>
    </row>
    <row r="71" spans="2:15" x14ac:dyDescent="0.25">
      <c r="B71" t="s">
        <v>18</v>
      </c>
      <c r="C71" s="1">
        <f>IF(C63=0,"NA",IF(((C64-C63)*24*3600)&lt;0,500,((C64-C63)*24*3600)))</f>
        <v>14.999999734573066</v>
      </c>
      <c r="D71">
        <f>IF(C71="NA","NA",1/(1+(ROUNDDOWN(EXP((C71/(20/LN(2)))),0)-1)))</f>
        <v>1</v>
      </c>
      <c r="E71" s="1">
        <f>IF(E63=0,"NA",IF(((E64-E63)*24*3600)&lt;0,500,((E64-E63)*24*3600)))</f>
        <v>0</v>
      </c>
      <c r="F71">
        <f>IF(E71="NA","NA",1/(1+(ROUNDDOWN(EXP((E71/(20/LN(2)))),0)-1)))</f>
        <v>1</v>
      </c>
      <c r="G71" s="1">
        <f>IF(G63=0,"NA",IF(((G64-G63)*24*3600)&lt;0,500,((G64-G63)*24*3600)))</f>
        <v>30.00000009778887</v>
      </c>
      <c r="H71">
        <f>IF(G71="NA","NA",1/(1+(ROUNDDOWN(EXP((G71/(20/LN(2)))),0)-1)))</f>
        <v>0.5</v>
      </c>
      <c r="I71">
        <f t="shared" si="20"/>
        <v>0.66666666666666663</v>
      </c>
      <c r="M71">
        <f t="shared" si="21"/>
        <v>1</v>
      </c>
      <c r="N71">
        <f t="shared" si="22"/>
        <v>1</v>
      </c>
      <c r="O71">
        <f t="shared" si="23"/>
        <v>0</v>
      </c>
    </row>
    <row r="72" spans="2:15" x14ac:dyDescent="0.25">
      <c r="B72" t="s">
        <v>10</v>
      </c>
      <c r="C72">
        <f>IF((C65&amp;C66)=0,1,(1-((C65-C64)*24*3600)/((C66-C61)*24*3600)))</f>
        <v>0.66876971591942047</v>
      </c>
      <c r="D72">
        <f>C72</f>
        <v>0.66876971591942047</v>
      </c>
      <c r="E72">
        <f>IF((E65&amp;E66)=0,1,(1-((E65-E64)*24*3600)/((E66-E61)*24*3600)))</f>
        <v>0.70099667880940586</v>
      </c>
      <c r="F72">
        <f>E72</f>
        <v>0.70099667880940586</v>
      </c>
      <c r="G72">
        <f>IF((G65&amp;G66)=0,1,(1-((G65-G64)*24*3600)/((G66-G61)*24*3600)))</f>
        <v>0.73333333417152358</v>
      </c>
      <c r="H72">
        <f>G72</f>
        <v>0.73333333417152358</v>
      </c>
      <c r="I72">
        <f>(D72 + IF(D72 &lt;= F72, (D72 + F72) / 2, 0) + IF(F72 &lt;= H72, (F72 + H72) / 2, 0)) / 3</f>
        <v>0.69027263992476617</v>
      </c>
    </row>
    <row r="73" spans="2:15" x14ac:dyDescent="0.25">
      <c r="B73" t="s">
        <v>14</v>
      </c>
      <c r="C73">
        <v>0</v>
      </c>
      <c r="D73">
        <f>1-(C73/9)</f>
        <v>1</v>
      </c>
      <c r="E73" s="1">
        <v>0</v>
      </c>
      <c r="F73">
        <f>1-(E73/9)</f>
        <v>1</v>
      </c>
      <c r="G73">
        <v>1</v>
      </c>
      <c r="H73">
        <f>1-(G73/9)</f>
        <v>0.88888888888888884</v>
      </c>
      <c r="I73">
        <f>(D73 + IF(D73 &lt;= F73, (D73 + F73) / 2, 0) + IF(F73 &lt;= H73, (F73 + H73) / 2, 0)) / 3</f>
        <v>0.66666666666666663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F1C0-CB1E-4673-A66C-C2B878751C8D}">
  <dimension ref="A3:R141"/>
  <sheetViews>
    <sheetView topLeftCell="A46" workbookViewId="0">
      <selection activeCell="D35" sqref="D35"/>
    </sheetView>
  </sheetViews>
  <sheetFormatPr baseColWidth="10" defaultRowHeight="15" x14ac:dyDescent="0.25"/>
  <cols>
    <col min="2" max="2" width="24.5703125" customWidth="1"/>
    <col min="3" max="3" width="19.140625" style="5" customWidth="1"/>
    <col min="5" max="5" width="19.140625" style="5" customWidth="1"/>
    <col min="7" max="7" width="18.85546875" style="5" customWidth="1"/>
    <col min="9" max="9" width="11.42578125" style="8"/>
  </cols>
  <sheetData>
    <row r="3" spans="1:18" s="9" customFormat="1" x14ac:dyDescent="0.25">
      <c r="A3" s="9">
        <v>1</v>
      </c>
      <c r="B3" s="9" t="s">
        <v>33</v>
      </c>
      <c r="C3" s="10"/>
      <c r="E3" s="10"/>
      <c r="G3" s="10"/>
      <c r="I3" s="11"/>
    </row>
    <row r="4" spans="1:18" s="9" customFormat="1" x14ac:dyDescent="0.25">
      <c r="C4" s="10" t="s">
        <v>11</v>
      </c>
      <c r="D4" s="9" t="s">
        <v>17</v>
      </c>
      <c r="E4" s="10" t="s">
        <v>12</v>
      </c>
      <c r="F4" s="9" t="s">
        <v>17</v>
      </c>
      <c r="G4" s="10" t="s">
        <v>13</v>
      </c>
      <c r="H4" s="9" t="s">
        <v>17</v>
      </c>
      <c r="I4" s="11" t="s">
        <v>15</v>
      </c>
    </row>
    <row r="5" spans="1:18" x14ac:dyDescent="0.25">
      <c r="B5" t="s">
        <v>0</v>
      </c>
      <c r="C5" s="3">
        <v>45121.025520833333</v>
      </c>
      <c r="D5" s="2"/>
      <c r="E5" s="7">
        <v>45121.029826388891</v>
      </c>
      <c r="F5" s="2"/>
      <c r="G5" s="3">
        <v>45121.034131944449</v>
      </c>
    </row>
    <row r="6" spans="1:18" x14ac:dyDescent="0.25">
      <c r="B6" t="s">
        <v>1</v>
      </c>
      <c r="C6" s="3">
        <v>45121.027546296296</v>
      </c>
      <c r="D6" s="2"/>
      <c r="E6" s="7">
        <v>45121.031736111116</v>
      </c>
      <c r="F6" s="2"/>
      <c r="G6" s="3">
        <v>45121.036041666674</v>
      </c>
    </row>
    <row r="7" spans="1:18" x14ac:dyDescent="0.25">
      <c r="B7" t="s">
        <v>2</v>
      </c>
      <c r="C7" s="3">
        <v>45121.028356481482</v>
      </c>
      <c r="D7" s="2"/>
      <c r="E7" s="7"/>
      <c r="F7" s="2"/>
      <c r="G7" s="3">
        <v>45121.037152777775</v>
      </c>
    </row>
    <row r="8" spans="1:18" x14ac:dyDescent="0.25">
      <c r="B8" t="s">
        <v>4</v>
      </c>
      <c r="C8" s="3">
        <v>45121.028645833336</v>
      </c>
      <c r="D8" s="2"/>
      <c r="E8" s="7"/>
      <c r="F8" s="2"/>
      <c r="G8" s="3">
        <v>45121.037442129629</v>
      </c>
    </row>
    <row r="9" spans="1:18" x14ac:dyDescent="0.25">
      <c r="B9" t="s">
        <v>3</v>
      </c>
      <c r="C9" s="3">
        <v>45121.029629629629</v>
      </c>
      <c r="G9" s="3">
        <v>45121.037731481483</v>
      </c>
      <c r="J9" s="14" t="s">
        <v>43</v>
      </c>
      <c r="K9" s="14"/>
      <c r="L9" s="14" t="s">
        <v>17</v>
      </c>
      <c r="M9" s="14"/>
    </row>
    <row r="10" spans="1:18" x14ac:dyDescent="0.25">
      <c r="B10" t="s">
        <v>5</v>
      </c>
      <c r="C10" s="3">
        <v>45121.029108796298</v>
      </c>
      <c r="D10" s="2"/>
      <c r="E10" s="7">
        <v>45121.03329861111</v>
      </c>
      <c r="F10" s="2"/>
      <c r="G10" s="3">
        <v>45121.037615740745</v>
      </c>
      <c r="J10" t="s">
        <v>40</v>
      </c>
      <c r="K10" t="s">
        <v>42</v>
      </c>
      <c r="L10" t="s">
        <v>40</v>
      </c>
      <c r="M10" t="s">
        <v>42</v>
      </c>
    </row>
    <row r="11" spans="1:18" x14ac:dyDescent="0.25">
      <c r="B11" t="s">
        <v>6</v>
      </c>
      <c r="C11" s="6">
        <v>0.69</v>
      </c>
      <c r="D11">
        <f>C11</f>
        <v>0.69</v>
      </c>
      <c r="E11" s="6">
        <v>0.96</v>
      </c>
      <c r="F11">
        <f>E11</f>
        <v>0.96</v>
      </c>
      <c r="G11" s="5">
        <v>0.98</v>
      </c>
      <c r="H11">
        <f>G11</f>
        <v>0.98</v>
      </c>
      <c r="I11" s="8">
        <f>(D11 + IF(D11 &lt;= F11, (D11 + F11) / 2, 0) + IF(F11 &lt;= H11, (F11 + H11) / 2, 0)) / 3</f>
        <v>0.82833333333333325</v>
      </c>
      <c r="J11">
        <f>_xlfn.VAR.P(C11,E11,G11)</f>
        <v>1.7488888888888887E-2</v>
      </c>
      <c r="K11">
        <f>SQRT(J11)</f>
        <v>0.13224556283251582</v>
      </c>
      <c r="L11">
        <f>_xlfn.VAR.P(D11,F11,H11)</f>
        <v>1.7488888888888887E-2</v>
      </c>
      <c r="M11">
        <f>SQRT(L11)</f>
        <v>0.13224556283251582</v>
      </c>
    </row>
    <row r="12" spans="1:18" x14ac:dyDescent="0.25">
      <c r="B12" t="s">
        <v>7</v>
      </c>
      <c r="C12" s="5">
        <v>0.91100000000000003</v>
      </c>
      <c r="D12">
        <f>C12</f>
        <v>0.91100000000000003</v>
      </c>
      <c r="E12" s="5">
        <v>0.97299999999999998</v>
      </c>
      <c r="F12">
        <f>E12</f>
        <v>0.97299999999999998</v>
      </c>
      <c r="G12" s="5">
        <v>0.95199999999999996</v>
      </c>
      <c r="H12">
        <f>G12</f>
        <v>0.95199999999999996</v>
      </c>
      <c r="I12" s="8">
        <f>(D12 + IF(D12 &lt;= F12, (D12 + F12) / 2, 0) + IF(F12 &lt;= H12, (F12 + H12) / 2, 0)) / 3</f>
        <v>0.6176666666666667</v>
      </c>
      <c r="J12">
        <f t="shared" ref="J12:J17" si="0">_xlfn.VAR.P(C12,E12,G12)</f>
        <v>6.6288888888888745E-4</v>
      </c>
      <c r="K12">
        <f t="shared" ref="K12:M17" si="1">SQRT(J12)</f>
        <v>2.5746628689769995E-2</v>
      </c>
      <c r="L12">
        <f t="shared" ref="L12:L17" si="2">_xlfn.VAR.P(D12,F12,H12)</f>
        <v>6.6288888888888745E-4</v>
      </c>
      <c r="M12">
        <f t="shared" si="1"/>
        <v>2.5746628689769995E-2</v>
      </c>
      <c r="P12" t="s">
        <v>24</v>
      </c>
      <c r="Q12" t="s">
        <v>25</v>
      </c>
      <c r="R12" t="s">
        <v>26</v>
      </c>
    </row>
    <row r="13" spans="1:18" x14ac:dyDescent="0.25">
      <c r="B13" t="s">
        <v>8</v>
      </c>
      <c r="C13" s="6">
        <f>IF(C7=0,"NA",IF(((C9-C7)*24*3600)&lt;0,500,((C9-C7)*24*3600)))</f>
        <v>109.99999993946403</v>
      </c>
      <c r="D13">
        <f>IF(C13="NA","NA",1/(1+(ROUNDDOWN(EXP((C13/(30/LN(2)))),0)-1)))</f>
        <v>8.3333333333333329E-2</v>
      </c>
      <c r="E13" s="6" t="str">
        <f>IF(E7=0,"NA",IF(((E9-E7)*24*3600)&lt;0,500,((E9-E7)*24*3600)))</f>
        <v>NA</v>
      </c>
      <c r="F13" t="str">
        <f>IF(E13="NA","NA",1/(1+(ROUNDDOWN(EXP((E13/(30/LN(2)))),0)-1)))</f>
        <v>NA</v>
      </c>
      <c r="G13" s="6">
        <f>IF(G7=0,"NA",IF(((G9-G7)*24*3600)&lt;0,500,((G9-G7)*24*3600)))</f>
        <v>50.00000037252903</v>
      </c>
      <c r="H13">
        <f>IF(G13="NA","NA",1/(1+(ROUNDDOWN(EXP((G13/(30/LN(2)))),0)-1)))</f>
        <v>0.33333333333333331</v>
      </c>
      <c r="I13" s="8">
        <f>IF(COUNT(P13:R13)&lt;&gt;0,(IF(P13&lt;&gt;"NA",P13,0)+IF(Q13&lt;&gt;"NA",Q13,0)+IF(R13&lt;&gt;"NA",R13,0))/COUNT(P13:R13),"NA")</f>
        <v>0.14583333333333331</v>
      </c>
      <c r="J13">
        <f t="shared" si="0"/>
        <v>899.99998700805008</v>
      </c>
      <c r="K13">
        <f t="shared" si="1"/>
        <v>29.999999783467501</v>
      </c>
      <c r="L13">
        <f t="shared" si="2"/>
        <v>1.5625000000000007E-2</v>
      </c>
      <c r="M13">
        <f t="shared" si="1"/>
        <v>0.12500000000000003</v>
      </c>
      <c r="O13" t="s">
        <v>23</v>
      </c>
      <c r="P13">
        <f>IF(D13="NA","NA",D13)</f>
        <v>8.3333333333333329E-2</v>
      </c>
      <c r="Q13" t="str">
        <f>IF(F13="NA","NA",IF(D13="NA",F13,IF(D13&lt;=F13,(D13+F13)/2,0)))</f>
        <v>NA</v>
      </c>
      <c r="R13">
        <f>IF(H13="NA",
    "NA",
    IF(D13="NA",
        IF(F13="NA",
            H13,
            IF(F13&lt;=H13,
                (F13+H13)/2,
                0)
        ),
        IF(F13="NA",
            IF(D13&lt;=H13,
                (D13+H13)/2,
                0),
            IF(F13&lt;=H13,
                (F13+H13)/2,
                0)
        )
    )
)</f>
        <v>0.20833333333333331</v>
      </c>
    </row>
    <row r="14" spans="1:18" x14ac:dyDescent="0.25">
      <c r="B14" t="s">
        <v>9</v>
      </c>
      <c r="C14" s="6">
        <f>IF(((C7-C6)*24*3600)&lt;0,500,((C7-C6)*24*3600))</f>
        <v>70.000000018626451</v>
      </c>
      <c r="D14">
        <f>1/(1+(ROUNDDOWN(EXP(((70/LN(2))/(C14+18))),0)-1))</f>
        <v>0.33333333333333331</v>
      </c>
      <c r="E14" s="6">
        <f>IF(((E7-E6)*24*3600)&lt;0,500,((E7-E6)*24*3600))</f>
        <v>500</v>
      </c>
      <c r="F14">
        <f>1/(1+(ROUNDDOWN(EXP(((70/LN(2))/(E14+18))),0)-1))</f>
        <v>1</v>
      </c>
      <c r="G14" s="6">
        <f>IF(((G7-G6)*24*3600)&lt;0,500,((G7-G6)*24*3600))</f>
        <v>95.999999181367457</v>
      </c>
      <c r="H14">
        <f>1/(1+(ROUNDDOWN(EXP(((70/LN(2))/(G14+18))),0)-1))</f>
        <v>0.5</v>
      </c>
      <c r="I14" s="8">
        <f t="shared" ref="I14:I15" si="3">IF(COUNT(P14:R14)&lt;&gt;0,(IF(P14&lt;&gt;"NA",P14,0)+IF(Q14&lt;&gt;"NA",Q14,0)+IF(R14&lt;&gt;"NA",R14,0))/COUNT(P14:R14),"NA")</f>
        <v>0.33333333333333331</v>
      </c>
      <c r="J14">
        <f t="shared" si="0"/>
        <v>38754.66673354432</v>
      </c>
      <c r="K14">
        <f t="shared" si="1"/>
        <v>196.86205000848773</v>
      </c>
      <c r="L14">
        <f t="shared" si="2"/>
        <v>8.024691358024702E-2</v>
      </c>
      <c r="M14">
        <f t="shared" si="1"/>
        <v>0.283278861866266</v>
      </c>
      <c r="P14">
        <f>IF(D14="NA","NA",D14)</f>
        <v>0.33333333333333331</v>
      </c>
      <c r="Q14">
        <f>IF(F14="NA","NA",IF(D14="NA",F14,IF(D14&lt;=F14,(D14+F14)/2,0)))</f>
        <v>0.66666666666666663</v>
      </c>
      <c r="R14">
        <f>IF(H14="NA",
    "NA",
    IF(D14="NA",
        IF(F14="NA",
            H14,
            IF(F14&lt;=H14,
                (F14+H14)/2,
                0)
        ),
        IF(F14="NA",
            IF(D14&lt;=H14,
                (D14+H14)/2,
                0),
            IF(F14&lt;=H14,
                (F14+H14)/2,
                0)
        )
    )
)</f>
        <v>0</v>
      </c>
    </row>
    <row r="15" spans="1:18" x14ac:dyDescent="0.25">
      <c r="B15" t="s">
        <v>18</v>
      </c>
      <c r="C15" s="6">
        <f>IF(C7=0,"NA",IF(((C8-C7)*24*3600)&lt;0,500,((C8-C7)*24*3600)))</f>
        <v>25.000000186264515</v>
      </c>
      <c r="D15">
        <f>IF(C15="NA","NA",1/(1+(ROUNDDOWN(EXP((C15/(20/LN(2)))),0)-1)))</f>
        <v>0.5</v>
      </c>
      <c r="E15" s="6" t="str">
        <f>IF(E7=0,"NA",IF(((E8-E7)*24*3600)&lt;0,500,((E8-E7)*24*3600)))</f>
        <v>NA</v>
      </c>
      <c r="F15" t="str">
        <f>IF(E15="NA","NA",1/(1+(ROUNDDOWN(EXP((E15/(20/LN(2)))),0)-1)))</f>
        <v>NA</v>
      </c>
      <c r="G15" s="6">
        <f>IF(G7=0,"NA",IF(((G8-G7)*24*3600)&lt;0,500,((G8-G7)*24*3600)))</f>
        <v>25.000000186264515</v>
      </c>
      <c r="H15">
        <f>IF(G15="NA","NA",1/(1+(ROUNDDOWN(EXP((G15/(20/LN(2)))),0)-1)))</f>
        <v>0.5</v>
      </c>
      <c r="I15" s="8">
        <f t="shared" si="3"/>
        <v>0.5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1"/>
        <v>0</v>
      </c>
      <c r="P15">
        <f>IF(D15="NA","NA",D15)</f>
        <v>0.5</v>
      </c>
      <c r="Q15" t="str">
        <f>IF(F15="NA","NA",IF(D15="NA",F15,IF(D15&lt;=F15,(D15+F15)/2,0)))</f>
        <v>NA</v>
      </c>
      <c r="R15">
        <f>IF(H15="NA",
    "NA",
    IF(D15="NA",
        IF(F15="NA",
            H15,
            IF(F15&lt;=H15,
                (F15+H15)/2,
                0)
        ),
        IF(F15="NA",
            IF(D15&lt;=H15,
                (D15+H15)/2,
                0),
            IF(F15&lt;=H15,
                (F15+H15)/2,
                0)
        )
    )
)</f>
        <v>0.5</v>
      </c>
    </row>
    <row r="16" spans="1:18" x14ac:dyDescent="0.25">
      <c r="B16" t="s">
        <v>10</v>
      </c>
      <c r="C16" s="5">
        <f>IF((C9&amp;C10)=0,1,(1-((C9-C8)*24*3600)/((C10-C5)*24*3600)))</f>
        <v>0.72580645256142762</v>
      </c>
      <c r="D16">
        <f>C16</f>
        <v>0.72580645256142762</v>
      </c>
      <c r="E16" s="5">
        <f>IF((E9&amp;E10)=0,1,(1-((E9-E8)*24*3600)/((E10-E5)*24*3600)))</f>
        <v>1</v>
      </c>
      <c r="F16">
        <f>E16</f>
        <v>1</v>
      </c>
      <c r="G16" s="5">
        <f>IF((G9&amp;G10)=0,1,(1-((G9-G8)*24*3600)/((G10-G5)*24*3600)))</f>
        <v>0.91694352096327314</v>
      </c>
      <c r="H16">
        <f>G16</f>
        <v>0.91694352096327314</v>
      </c>
      <c r="I16" s="8">
        <f>(D16 + IF(D16 &lt;= F16, (D16 + F16) / 2, 0) + IF(F16 &lt;= H16, (F16 + H16) / 2, 0)) / 3</f>
        <v>0.52956989294738044</v>
      </c>
      <c r="J16">
        <f t="shared" si="0"/>
        <v>1.3179317676019863E-2</v>
      </c>
      <c r="K16">
        <f t="shared" si="1"/>
        <v>0.11480120938396016</v>
      </c>
      <c r="L16">
        <f t="shared" si="2"/>
        <v>1.3179317676019863E-2</v>
      </c>
      <c r="M16">
        <f t="shared" si="1"/>
        <v>0.11480120938396016</v>
      </c>
    </row>
    <row r="17" spans="1:18" x14ac:dyDescent="0.25">
      <c r="B17" t="s">
        <v>14</v>
      </c>
      <c r="C17" s="5">
        <v>2</v>
      </c>
      <c r="D17">
        <f>1-(C17/9)</f>
        <v>0.77777777777777779</v>
      </c>
      <c r="E17" s="6">
        <v>1</v>
      </c>
      <c r="F17">
        <f>1-(E17/9)</f>
        <v>0.88888888888888884</v>
      </c>
      <c r="G17" s="5">
        <v>0</v>
      </c>
      <c r="H17">
        <f>1-(G17/9)</f>
        <v>1</v>
      </c>
      <c r="I17" s="8">
        <f>(D17 + IF(D17 &lt;= F17, (D17 + F17) / 2, 0) + IF(F17 &lt;= H17, (F17 + H17) / 2, 0)) / 3</f>
        <v>0.85185185185185175</v>
      </c>
      <c r="J17">
        <f t="shared" si="0"/>
        <v>0.66666666666666663</v>
      </c>
      <c r="K17">
        <f t="shared" si="1"/>
        <v>0.81649658092772603</v>
      </c>
      <c r="L17">
        <f t="shared" si="2"/>
        <v>8.2304526748971565E-3</v>
      </c>
      <c r="M17">
        <f t="shared" si="1"/>
        <v>9.0721842325303101E-2</v>
      </c>
    </row>
    <row r="18" spans="1:18" x14ac:dyDescent="0.25">
      <c r="C18" s="5" t="s">
        <v>34</v>
      </c>
      <c r="E18" s="5" t="s">
        <v>35</v>
      </c>
    </row>
    <row r="21" spans="1:18" s="9" customFormat="1" x14ac:dyDescent="0.25">
      <c r="A21" s="9">
        <v>2</v>
      </c>
      <c r="B21" s="9" t="s">
        <v>33</v>
      </c>
      <c r="C21" s="10"/>
      <c r="E21" s="10"/>
      <c r="G21" s="10"/>
      <c r="I21" s="11"/>
    </row>
    <row r="22" spans="1:18" s="9" customFormat="1" x14ac:dyDescent="0.25">
      <c r="C22" s="10" t="s">
        <v>11</v>
      </c>
      <c r="D22" s="9" t="s">
        <v>17</v>
      </c>
      <c r="E22" s="10" t="s">
        <v>12</v>
      </c>
      <c r="F22" s="9" t="s">
        <v>17</v>
      </c>
      <c r="G22" s="10" t="s">
        <v>13</v>
      </c>
      <c r="H22" s="9" t="s">
        <v>17</v>
      </c>
      <c r="I22" s="11" t="s">
        <v>15</v>
      </c>
    </row>
    <row r="23" spans="1:18" x14ac:dyDescent="0.25">
      <c r="B23" t="s">
        <v>0</v>
      </c>
      <c r="C23" s="7">
        <v>45121.067187500004</v>
      </c>
      <c r="D23" s="2"/>
      <c r="E23" s="3">
        <v>45121.071481481486</v>
      </c>
      <c r="F23" s="2"/>
      <c r="G23" s="7">
        <v>45121.075787037036</v>
      </c>
    </row>
    <row r="24" spans="1:18" x14ac:dyDescent="0.25">
      <c r="B24" t="s">
        <v>1</v>
      </c>
      <c r="C24" s="7">
        <v>45121.069097222229</v>
      </c>
      <c r="D24" s="2"/>
      <c r="E24" s="3">
        <v>45121.07340277778</v>
      </c>
      <c r="F24" s="2"/>
      <c r="G24" s="7">
        <v>45121.077696759261</v>
      </c>
    </row>
    <row r="25" spans="1:18" x14ac:dyDescent="0.25">
      <c r="B25" t="s">
        <v>2</v>
      </c>
      <c r="C25" s="7">
        <v>45121.069444444445</v>
      </c>
      <c r="D25" s="2"/>
      <c r="E25" s="3">
        <v>45121.074305555558</v>
      </c>
      <c r="F25" s="2"/>
      <c r="G25" s="7">
        <v>45121.079050925924</v>
      </c>
    </row>
    <row r="26" spans="1:18" x14ac:dyDescent="0.25">
      <c r="B26" t="s">
        <v>4</v>
      </c>
      <c r="C26" s="7">
        <v>45121.069965277777</v>
      </c>
      <c r="D26" s="2"/>
      <c r="E26" s="3">
        <v>45121.074363425927</v>
      </c>
      <c r="F26" s="2"/>
      <c r="G26" s="7">
        <v>45121.079340277778</v>
      </c>
    </row>
    <row r="27" spans="1:18" x14ac:dyDescent="0.25">
      <c r="B27" t="s">
        <v>3</v>
      </c>
      <c r="C27" s="3">
        <v>45121.071412037039</v>
      </c>
      <c r="E27" s="3">
        <v>45121.074884259258</v>
      </c>
      <c r="G27" s="7">
        <v>45121.080324074072</v>
      </c>
      <c r="J27" s="14" t="s">
        <v>43</v>
      </c>
      <c r="K27" s="14"/>
      <c r="L27" s="14" t="s">
        <v>17</v>
      </c>
      <c r="M27" s="14"/>
    </row>
    <row r="28" spans="1:18" x14ac:dyDescent="0.25">
      <c r="B28" t="s">
        <v>5</v>
      </c>
      <c r="C28" s="7">
        <v>45121.070659722223</v>
      </c>
      <c r="D28" s="2"/>
      <c r="E28" s="3">
        <v>45121.074965277781</v>
      </c>
      <c r="F28" s="2"/>
      <c r="G28" s="7">
        <v>45121.079259259262</v>
      </c>
      <c r="J28" t="s">
        <v>40</v>
      </c>
      <c r="K28" t="s">
        <v>42</v>
      </c>
      <c r="L28" t="s">
        <v>40</v>
      </c>
      <c r="M28" t="s">
        <v>42</v>
      </c>
    </row>
    <row r="29" spans="1:18" x14ac:dyDescent="0.25">
      <c r="B29" t="s">
        <v>6</v>
      </c>
      <c r="C29" s="6">
        <v>0.83</v>
      </c>
      <c r="D29">
        <f>C29</f>
        <v>0.83</v>
      </c>
      <c r="E29" s="6">
        <v>0.95</v>
      </c>
      <c r="F29">
        <f>E29</f>
        <v>0.95</v>
      </c>
      <c r="G29" s="5">
        <v>0.91</v>
      </c>
      <c r="H29">
        <f>G29</f>
        <v>0.91</v>
      </c>
      <c r="I29" s="8">
        <f>(D29 + IF(D29 &lt;= F29, (D29 + F29) / 2, 0) + IF(F29 &lt;= H29, (F29 + H29) / 2, 0)) / 3</f>
        <v>0.57333333333333325</v>
      </c>
      <c r="J29">
        <f>_xlfn.VAR.P(C29,E29,G29)</f>
        <v>2.4888888888888894E-3</v>
      </c>
      <c r="K29">
        <f>SQRT(J29)</f>
        <v>4.9888765156985891E-2</v>
      </c>
      <c r="L29">
        <f>_xlfn.VAR.P(D29,F29,H29)</f>
        <v>2.4888888888888894E-3</v>
      </c>
      <c r="M29">
        <f>SQRT(L29)</f>
        <v>4.9888765156985891E-2</v>
      </c>
    </row>
    <row r="30" spans="1:18" x14ac:dyDescent="0.25">
      <c r="B30" t="s">
        <v>7</v>
      </c>
      <c r="C30" s="5">
        <v>0.91400000000000003</v>
      </c>
      <c r="D30">
        <f>C30</f>
        <v>0.91400000000000003</v>
      </c>
      <c r="E30" s="5">
        <v>0.94299999999999995</v>
      </c>
      <c r="F30">
        <f>E30</f>
        <v>0.94299999999999995</v>
      </c>
      <c r="G30" s="5">
        <v>0.92900000000000005</v>
      </c>
      <c r="H30">
        <f>G30</f>
        <v>0.92900000000000005</v>
      </c>
      <c r="I30" s="8">
        <f>(D30 + IF(D30 &lt;= F30, (D30 + F30) / 2, 0) + IF(F30 &lt;= H30, (F30 + H30) / 2, 0)) / 3</f>
        <v>0.61416666666666664</v>
      </c>
      <c r="J30">
        <f t="shared" ref="J30:J35" si="4">_xlfn.VAR.P(C30,E30,G30)</f>
        <v>1.4022222222222141E-4</v>
      </c>
      <c r="K30">
        <f t="shared" ref="K30:K35" si="5">SQRT(J30)</f>
        <v>1.1841546445554373E-2</v>
      </c>
      <c r="L30">
        <f t="shared" ref="L30:L35" si="6">_xlfn.VAR.P(D30,F30,H30)</f>
        <v>1.4022222222222141E-4</v>
      </c>
      <c r="M30">
        <f t="shared" ref="M30" si="7">SQRT(L30)</f>
        <v>1.1841546445554373E-2</v>
      </c>
      <c r="P30" t="s">
        <v>24</v>
      </c>
      <c r="Q30" t="s">
        <v>25</v>
      </c>
      <c r="R30" t="s">
        <v>26</v>
      </c>
    </row>
    <row r="31" spans="1:18" x14ac:dyDescent="0.25">
      <c r="B31" t="s">
        <v>8</v>
      </c>
      <c r="C31" s="6">
        <f>IF(C25=0,"NA",IF(((C27-C25)*24*3600)&lt;0,500,((C27-C25)*24*3600)))</f>
        <v>170.00000013504177</v>
      </c>
      <c r="D31">
        <f>IF(C31="NA","NA",1/(1+(ROUNDDOWN(EXP((C31/(30/LN(2)))),0)-1)))</f>
        <v>0.02</v>
      </c>
      <c r="E31" s="6">
        <f>IF(E25=0,"NA",IF(((E27-E25)*24*3600)&lt;0,500,((E27-E25)*24*3600)))</f>
        <v>49.999999743886292</v>
      </c>
      <c r="F31">
        <f>IF(E31="NA","NA",1/(1+(ROUNDDOWN(EXP((E31/(30/LN(2)))),0)-1)))</f>
        <v>0.33333333333333331</v>
      </c>
      <c r="G31" s="6">
        <f>IF(G25=0,"NA",IF(((G27-G25)*24*3600)&lt;0,500,((G27-G25)*24*3600)))</f>
        <v>109.99999993946403</v>
      </c>
      <c r="H31">
        <f>IF(G31="NA","NA",1/(1+(ROUNDDOWN(EXP((G31/(30/LN(2)))),0)-1)))</f>
        <v>8.3333333333333329E-2</v>
      </c>
      <c r="I31" s="8">
        <f>IF(COUNT(P31:R31)&lt;&gt;0,(IF(P31&lt;&gt;"NA",P31,0)+IF(Q31&lt;&gt;"NA",Q31,0)+IF(R31&lt;&gt;"NA",R31,0))/COUNT(P31:R31),"NA")</f>
        <v>6.5555555555555547E-2</v>
      </c>
      <c r="J31">
        <f t="shared" si="4"/>
        <v>2400.0000156462193</v>
      </c>
      <c r="K31">
        <f t="shared" si="5"/>
        <v>48.989795015352115</v>
      </c>
      <c r="L31">
        <f t="shared" si="6"/>
        <v>1.8298765432098768E-2</v>
      </c>
      <c r="M31">
        <f t="shared" ref="M31" si="8">SQRT(L31)</f>
        <v>0.13527292941345939</v>
      </c>
      <c r="O31" t="s">
        <v>23</v>
      </c>
      <c r="P31">
        <f>IF(D31="NA","NA",D31)</f>
        <v>0.02</v>
      </c>
      <c r="Q31">
        <f>IF(F31="NA","NA",IF(D31="NA",F31,IF(D31&lt;=F31,(D31+F31)/2,0)))</f>
        <v>0.17666666666666667</v>
      </c>
      <c r="R31">
        <f>IF(H31="NA",
    "NA",
    IF(D31="NA",
        IF(F31="NA",
            H31,
            IF(F31&lt;=H31,
                (F31+H31)/2,
                0)
        ),
        IF(F31="NA",
            IF(D31&lt;=H31,
                (D31+H31)/2,
                0),
            IF(F31&lt;=H31,
                (F31+H31)/2,
                0)
        )
    )
)</f>
        <v>0</v>
      </c>
    </row>
    <row r="32" spans="1:18" x14ac:dyDescent="0.25">
      <c r="B32" t="s">
        <v>9</v>
      </c>
      <c r="C32" s="6">
        <f>IF(((C25-C24)*24*3600)&lt;0,500,((C25-C24)*24*3600))</f>
        <v>29.999999469146132</v>
      </c>
      <c r="D32">
        <f>1/(1+(ROUNDDOWN(EXP(((70/LN(2))/(C32+18))),0)-1))</f>
        <v>0.125</v>
      </c>
      <c r="E32" s="6">
        <f>IF(((E25-E24)*24*3600)&lt;0,500,((E25-E24)*24*3600))</f>
        <v>78.000000002793968</v>
      </c>
      <c r="F32">
        <f>1/(1+(ROUNDDOWN(EXP(((70/LN(2))/(E32+18))),0)-1))</f>
        <v>0.5</v>
      </c>
      <c r="G32" s="6">
        <f>IF(((G25-G24)*24*3600)&lt;0,500,((G25-G24)*24*3600))</f>
        <v>116.99999968986958</v>
      </c>
      <c r="H32">
        <f>1/(1+(ROUNDDOWN(EXP(((70/LN(2))/(G32+18))),0)-1))</f>
        <v>0.5</v>
      </c>
      <c r="I32" s="8">
        <f t="shared" ref="I32:I33" si="9">IF(COUNT(P32:R32)&lt;&gt;0,(IF(P32&lt;&gt;"NA",P32,0)+IF(Q32&lt;&gt;"NA",Q32,0)+IF(R32&lt;&gt;"NA",R32,0))/COUNT(P32:R32),"NA")</f>
        <v>0.3125</v>
      </c>
      <c r="J32">
        <f t="shared" si="4"/>
        <v>1266.0000072475523</v>
      </c>
      <c r="K32">
        <f t="shared" si="5"/>
        <v>35.580893851160518</v>
      </c>
      <c r="L32">
        <f t="shared" si="6"/>
        <v>3.125E-2</v>
      </c>
      <c r="M32">
        <f t="shared" ref="M32" si="10">SQRT(L32)</f>
        <v>0.17677669529663689</v>
      </c>
      <c r="P32">
        <f>IF(D32="NA","NA",D32)</f>
        <v>0.125</v>
      </c>
      <c r="Q32">
        <f>IF(F32="NA","NA",IF(D32="NA",F32,IF(D32&lt;=F32,(D32+F32)/2,0)))</f>
        <v>0.3125</v>
      </c>
      <c r="R32">
        <f>IF(H32="NA",
    "NA",
    IF(D32="NA",
        IF(F32="NA",
            H32,
            IF(F32&lt;=H32,
                (F32+H32)/2,
                0)
        ),
        IF(F32="NA",
            IF(D32&lt;=H32,
                (D32+H32)/2,
                0),
            IF(F32&lt;=H32,
                (F32+H32)/2,
                0)
        )
    )
)</f>
        <v>0.5</v>
      </c>
    </row>
    <row r="33" spans="1:18" x14ac:dyDescent="0.25">
      <c r="B33" t="s">
        <v>18</v>
      </c>
      <c r="C33" s="6">
        <f>IF(C25=0,"NA",IF(((C26-C25)*24*3600)&lt;0,500,((C26-C25)*24*3600)))</f>
        <v>44.999999832361937</v>
      </c>
      <c r="D33">
        <f>IF(C33="NA","NA",1/(1+(ROUNDDOWN(EXP((C33/(20/LN(2)))),0)-1)))</f>
        <v>0.25</v>
      </c>
      <c r="E33" s="6">
        <f>IF(E25=0,"NA",IF(((E26-E25)*24*3600)&lt;0,500,((E26-E25)*24*3600)))</f>
        <v>4.9999999115243554</v>
      </c>
      <c r="F33">
        <f>IF(E33="NA","NA",1/(1+(ROUNDDOWN(EXP((E33/(20/LN(2)))),0)-1)))</f>
        <v>1</v>
      </c>
      <c r="G33" s="6">
        <f>IF(G25=0,"NA",IF(((G26-G25)*24*3600)&lt;0,500,((G26-G25)*24*3600)))</f>
        <v>25.000000186264515</v>
      </c>
      <c r="H33">
        <f>IF(G33="NA","NA",1/(1+(ROUNDDOWN(EXP((G33/(20/LN(2)))),0)-1)))</f>
        <v>0.5</v>
      </c>
      <c r="I33" s="8">
        <f t="shared" si="9"/>
        <v>0.29166666666666669</v>
      </c>
      <c r="J33">
        <f t="shared" si="4"/>
        <v>266.66666561116773</v>
      </c>
      <c r="K33">
        <f t="shared" si="5"/>
        <v>16.329931586236597</v>
      </c>
      <c r="L33">
        <f t="shared" si="6"/>
        <v>9.7222222222222224E-2</v>
      </c>
      <c r="M33">
        <f t="shared" ref="M33" si="11">SQRT(L33)</f>
        <v>0.31180478223116176</v>
      </c>
      <c r="P33">
        <f>IF(D33="NA","NA",D33)</f>
        <v>0.25</v>
      </c>
      <c r="Q33">
        <f>IF(F33="NA","NA",IF(D33="NA",F33,IF(D33&lt;=F33,(D33+F33)/2,0)))</f>
        <v>0.625</v>
      </c>
      <c r="R33">
        <f>IF(H33="NA",
    "NA",
    IF(D33="NA",
        IF(F33="NA",
            H33,
            IF(F33&lt;=H33,
                (F33+H33)/2,
                0)
        ),
        IF(F33="NA",
            IF(D33&lt;=H33,
                (D33+H33)/2,
                0),
            IF(F33&lt;=H33,
                (F33+H33)/2,
                0)
        )
    )
)</f>
        <v>0</v>
      </c>
    </row>
    <row r="34" spans="1:18" x14ac:dyDescent="0.25">
      <c r="B34" t="s">
        <v>10</v>
      </c>
      <c r="C34" s="5">
        <f>IF((C27&amp;C28)=0,1,(1-((C27-C26)*24*3600)/((C28-C23)*24*3600)))</f>
        <v>0.5833333319363494</v>
      </c>
      <c r="D34">
        <f>C34</f>
        <v>0.5833333319363494</v>
      </c>
      <c r="E34" s="5">
        <f>IF((E27&amp;E28)=0,1,(1-((E27-E26)*24*3600)/((E28-E23)*24*3600)))</f>
        <v>0.85049833940470299</v>
      </c>
      <c r="F34">
        <f>E34</f>
        <v>0.85049833940470299</v>
      </c>
      <c r="G34" s="5">
        <f>IF((G27&amp;G28)=0,1,(1-((G27-G26)*24*3600)/((G28-G23)*24*3600)))</f>
        <v>0.71666666781917843</v>
      </c>
      <c r="H34">
        <f>G34</f>
        <v>0.71666666781917843</v>
      </c>
      <c r="I34" s="8">
        <f>(D34 + IF(D34 &lt;= F34, (D34 + F34) / 2, 0) + IF(F34 &lt;= H34, (F34 + H34) / 2, 0)) / 3</f>
        <v>0.43341638920229181</v>
      </c>
      <c r="J34">
        <f t="shared" si="4"/>
        <v>1.1896203999176002E-2</v>
      </c>
      <c r="K34">
        <f t="shared" si="5"/>
        <v>0.10906972081735609</v>
      </c>
      <c r="L34">
        <f t="shared" si="6"/>
        <v>1.1896203999176002E-2</v>
      </c>
      <c r="M34">
        <f t="shared" ref="M34" si="12">SQRT(L34)</f>
        <v>0.10906972081735609</v>
      </c>
    </row>
    <row r="35" spans="1:18" x14ac:dyDescent="0.25">
      <c r="B35" t="s">
        <v>14</v>
      </c>
      <c r="C35" s="5">
        <v>1</v>
      </c>
      <c r="D35">
        <f>1-(C35/9)</f>
        <v>0.88888888888888884</v>
      </c>
      <c r="E35" s="6">
        <v>2</v>
      </c>
      <c r="F35">
        <f>1-(E35/9)</f>
        <v>0.77777777777777779</v>
      </c>
      <c r="G35" s="5">
        <v>2</v>
      </c>
      <c r="H35">
        <f>1-(G35/9)</f>
        <v>0.77777777777777779</v>
      </c>
      <c r="I35" s="8">
        <f>(D35 + IF(D35 &lt;= F35, (D35 + F35) / 2, 0) + IF(F35 &lt;= H35, (F35 + H35) / 2, 0)) / 3</f>
        <v>0.55555555555555547</v>
      </c>
      <c r="J35">
        <f t="shared" si="4"/>
        <v>0.22222222222222221</v>
      </c>
      <c r="K35">
        <f t="shared" si="5"/>
        <v>0.47140452079103168</v>
      </c>
      <c r="L35">
        <f t="shared" si="6"/>
        <v>2.7434842249657032E-3</v>
      </c>
      <c r="M35">
        <f t="shared" ref="M35" si="13">SQRT(L35)</f>
        <v>5.237828008789238E-2</v>
      </c>
    </row>
    <row r="36" spans="1:18" x14ac:dyDescent="0.25">
      <c r="C36" s="5" t="s">
        <v>36</v>
      </c>
      <c r="E36" s="5" t="s">
        <v>37</v>
      </c>
      <c r="G36" s="5" t="s">
        <v>38</v>
      </c>
    </row>
    <row r="39" spans="1:18" s="9" customFormat="1" x14ac:dyDescent="0.25">
      <c r="A39" s="9">
        <v>3</v>
      </c>
      <c r="B39" s="9" t="s">
        <v>33</v>
      </c>
      <c r="C39" s="10"/>
      <c r="E39" s="10"/>
      <c r="G39" s="10"/>
      <c r="I39" s="11"/>
    </row>
    <row r="40" spans="1:18" s="9" customFormat="1" x14ac:dyDescent="0.25">
      <c r="C40" s="10" t="s">
        <v>11</v>
      </c>
      <c r="D40" s="9" t="s">
        <v>17</v>
      </c>
      <c r="E40" s="10" t="s">
        <v>12</v>
      </c>
      <c r="F40" s="9" t="s">
        <v>17</v>
      </c>
      <c r="G40" s="10" t="s">
        <v>13</v>
      </c>
      <c r="H40" s="9" t="s">
        <v>17</v>
      </c>
      <c r="I40" s="11" t="s">
        <v>15</v>
      </c>
    </row>
    <row r="41" spans="1:18" x14ac:dyDescent="0.25">
      <c r="B41" t="s">
        <v>0</v>
      </c>
      <c r="C41" s="3">
        <v>45121.108854166669</v>
      </c>
      <c r="D41" s="2"/>
      <c r="E41" s="7">
        <v>45121.11314814815</v>
      </c>
      <c r="F41" s="2"/>
      <c r="G41" s="3">
        <v>45121.117453703708</v>
      </c>
    </row>
    <row r="42" spans="1:18" x14ac:dyDescent="0.25">
      <c r="B42" t="s">
        <v>1</v>
      </c>
      <c r="C42" s="3">
        <v>45121.110763888886</v>
      </c>
      <c r="D42" s="2"/>
      <c r="E42" s="7">
        <v>45121.115069444444</v>
      </c>
      <c r="F42" s="2"/>
      <c r="G42" s="3">
        <v>45121.119363425933</v>
      </c>
    </row>
    <row r="43" spans="1:18" x14ac:dyDescent="0.25">
      <c r="B43" t="s">
        <v>2</v>
      </c>
      <c r="C43" s="3">
        <v>45121.110995370371</v>
      </c>
      <c r="D43" s="2"/>
      <c r="E43" s="7">
        <v>45121.115624999999</v>
      </c>
      <c r="F43" s="2"/>
      <c r="G43" s="3">
        <v>45121.119675925926</v>
      </c>
    </row>
    <row r="44" spans="1:18" x14ac:dyDescent="0.25">
      <c r="B44" t="s">
        <v>4</v>
      </c>
      <c r="C44" s="3">
        <v>45121.111516203702</v>
      </c>
      <c r="D44" s="2"/>
      <c r="E44" s="7">
        <v>45121.115914351853</v>
      </c>
      <c r="F44" s="2"/>
      <c r="G44" s="3">
        <v>45121.120081018518</v>
      </c>
    </row>
    <row r="45" spans="1:18" x14ac:dyDescent="0.25">
      <c r="B45" t="s">
        <v>3</v>
      </c>
      <c r="C45" s="7">
        <v>45121.113194444442</v>
      </c>
      <c r="E45" s="7">
        <v>45121.116898148146</v>
      </c>
      <c r="G45" s="3">
        <v>45121.121064814812</v>
      </c>
      <c r="J45" s="14" t="s">
        <v>43</v>
      </c>
      <c r="K45" s="14"/>
      <c r="L45" s="14" t="s">
        <v>17</v>
      </c>
      <c r="M45" s="14"/>
    </row>
    <row r="46" spans="1:18" x14ac:dyDescent="0.25">
      <c r="B46" t="s">
        <v>5</v>
      </c>
      <c r="C46" s="3">
        <v>45121.112326388895</v>
      </c>
      <c r="D46" s="2"/>
      <c r="E46" s="7">
        <v>45121.116620370369</v>
      </c>
      <c r="F46" s="2"/>
      <c r="G46" s="3">
        <v>45121.120925925927</v>
      </c>
      <c r="J46" t="s">
        <v>40</v>
      </c>
      <c r="K46" t="s">
        <v>42</v>
      </c>
      <c r="L46" t="s">
        <v>40</v>
      </c>
      <c r="M46" t="s">
        <v>42</v>
      </c>
    </row>
    <row r="47" spans="1:18" x14ac:dyDescent="0.25">
      <c r="B47" t="s">
        <v>6</v>
      </c>
      <c r="C47" s="6">
        <v>0.77</v>
      </c>
      <c r="D47">
        <f>C47</f>
        <v>0.77</v>
      </c>
      <c r="E47" s="6">
        <v>0.9</v>
      </c>
      <c r="F47">
        <f>E47</f>
        <v>0.9</v>
      </c>
      <c r="G47" s="5">
        <v>0.76</v>
      </c>
      <c r="H47">
        <f>G47</f>
        <v>0.76</v>
      </c>
      <c r="I47" s="8">
        <f>(D47 + IF(D47 &lt;= F47, (D47 + F47) / 2, 0) + IF(F47 &lt;= H47, (F47 + H47) / 2, 0)) / 3</f>
        <v>0.53500000000000003</v>
      </c>
      <c r="J47">
        <f>_xlfn.VAR.P(C47,E47,G47)</f>
        <v>4.0666666666666672E-3</v>
      </c>
      <c r="K47">
        <f>SQRT(J47)</f>
        <v>6.3770421565696636E-2</v>
      </c>
      <c r="L47">
        <f>_xlfn.VAR.P(D47,F47,H47)</f>
        <v>4.0666666666666672E-3</v>
      </c>
      <c r="M47">
        <f>SQRT(L47)</f>
        <v>6.3770421565696636E-2</v>
      </c>
    </row>
    <row r="48" spans="1:18" x14ac:dyDescent="0.25">
      <c r="B48" t="s">
        <v>7</v>
      </c>
      <c r="C48" s="5">
        <v>0.89300000000000002</v>
      </c>
      <c r="D48">
        <f>C48</f>
        <v>0.89300000000000002</v>
      </c>
      <c r="E48" s="5">
        <v>0.93500000000000005</v>
      </c>
      <c r="F48">
        <f>E48</f>
        <v>0.93500000000000005</v>
      </c>
      <c r="G48" s="5">
        <v>0.93600000000000005</v>
      </c>
      <c r="H48">
        <f>G48</f>
        <v>0.93600000000000005</v>
      </c>
      <c r="I48" s="8">
        <f>(D48 + IF(D48 &lt;= F48, (D48 + F48) / 2, 0) + IF(F48 &lt;= H48, (F48 + H48) / 2, 0)) / 3</f>
        <v>0.91416666666666657</v>
      </c>
      <c r="J48">
        <f t="shared" ref="J48:J53" si="14">_xlfn.VAR.P(C48,E48,G48)</f>
        <v>4.0155555555555626E-4</v>
      </c>
      <c r="K48">
        <f t="shared" ref="K48:K53" si="15">SQRT(J48)</f>
        <v>2.0038851153585533E-2</v>
      </c>
      <c r="L48">
        <f t="shared" ref="L48:L53" si="16">_xlfn.VAR.P(D48,F48,H48)</f>
        <v>4.0155555555555626E-4</v>
      </c>
      <c r="M48">
        <f t="shared" ref="M48" si="17">SQRT(L48)</f>
        <v>2.0038851153585533E-2</v>
      </c>
      <c r="P48" t="s">
        <v>24</v>
      </c>
      <c r="Q48" t="s">
        <v>25</v>
      </c>
      <c r="R48" t="s">
        <v>26</v>
      </c>
    </row>
    <row r="49" spans="1:18" x14ac:dyDescent="0.25">
      <c r="B49" t="s">
        <v>8</v>
      </c>
      <c r="C49" s="6">
        <f>IF(C43=0,"NA",IF(((C45-C43)*24*3600)&lt;0,500,((C45-C43)*24*3600)))</f>
        <v>189.99999978113919</v>
      </c>
      <c r="D49">
        <f>IF(C49="NA","NA",1/(1+(ROUNDDOWN(EXP((C49/(30/LN(2)))),0)-1)))</f>
        <v>1.2500000000000001E-2</v>
      </c>
      <c r="E49" s="6">
        <f>IF(E43=0,"NA",IF(((E45-E43)*24*3600)&lt;0,500,((E45-E43)*24*3600)))</f>
        <v>109.99999993946403</v>
      </c>
      <c r="F49">
        <f>IF(E49="NA","NA",1/(1+(ROUNDDOWN(EXP((E49/(30/LN(2)))),0)-1)))</f>
        <v>8.3333333333333329E-2</v>
      </c>
      <c r="G49" s="6">
        <f>IF(G43=0,"NA",IF(((G45-G43)*24*3600)&lt;0,500,((G45-G43)*24*3600)))</f>
        <v>119.99999976251274</v>
      </c>
      <c r="H49">
        <f>IF(G49="NA","NA",1/(1+(ROUNDDOWN(EXP((G49/(30/LN(2)))),0)-1)))</f>
        <v>6.6666666666666666E-2</v>
      </c>
      <c r="I49" s="8">
        <f>IF(COUNT(P49:R49)&lt;&gt;0,(IF(P49&lt;&gt;"NA",P49,0)+IF(Q49&lt;&gt;"NA",Q49,0)+IF(R49&lt;&gt;"NA",R49,0))/COUNT(P49:R49),"NA")</f>
        <v>2.0138888888888887E-2</v>
      </c>
      <c r="J49">
        <f t="shared" si="14"/>
        <v>1266.6666637485225</v>
      </c>
      <c r="K49">
        <f t="shared" si="15"/>
        <v>35.590260799107988</v>
      </c>
      <c r="L49">
        <f t="shared" si="16"/>
        <v>9.1435185185185293E-4</v>
      </c>
      <c r="M49">
        <f t="shared" ref="M49" si="18">SQRT(L49)</f>
        <v>3.0238251468162853E-2</v>
      </c>
      <c r="O49" t="s">
        <v>23</v>
      </c>
      <c r="P49">
        <f>IF(D49="NA","NA",D49)</f>
        <v>1.2500000000000001E-2</v>
      </c>
      <c r="Q49">
        <f>IF(F49="NA","NA",IF(D49="NA",F49,IF(D49&lt;=F49,(D49+F49)/2,0)))</f>
        <v>4.7916666666666663E-2</v>
      </c>
      <c r="R49">
        <f>IF(H49="NA",
    "NA",
    IF(D49="NA",
        IF(F49="NA",
            H49,
            IF(F49&lt;=H49,
                (F49+H49)/2,
                0)
        ),
        IF(F49="NA",
            IF(D49&lt;=H49,
                (D49+H49)/2,
                0),
            IF(F49&lt;=H49,
                (F49+H49)/2,
                0)
        )
    )
)</f>
        <v>0</v>
      </c>
    </row>
    <row r="50" spans="1:18" x14ac:dyDescent="0.25">
      <c r="B50" t="s">
        <v>9</v>
      </c>
      <c r="C50" s="6">
        <f>IF(((C43-C42)*24*3600)&lt;0,500,((C43-C42)*24*3600))</f>
        <v>20.00000027474016</v>
      </c>
      <c r="D50">
        <f>1/(1+(ROUNDDOWN(EXP(((70/LN(2))/(C50+18))),0)-1))</f>
        <v>7.1428571428571425E-2</v>
      </c>
      <c r="E50" s="6">
        <f>IF(((E43-E42)*24*3600)&lt;0,500,((E43-E42)*24*3600))</f>
        <v>47.999999905005097</v>
      </c>
      <c r="F50">
        <f>1/(1+(ROUNDDOWN(EXP(((70/LN(2))/(E50+18))),0)-1))</f>
        <v>0.25</v>
      </c>
      <c r="G50" s="6">
        <f>IF(((G43-G42)*24*3600)&lt;0,500,((G43-G42)*24*3600))</f>
        <v>26.999999396502972</v>
      </c>
      <c r="H50">
        <f>1/(1+(ROUNDDOWN(EXP(((70/LN(2))/(G50+18))),0)-1))</f>
        <v>0.1111111111111111</v>
      </c>
      <c r="I50" s="8">
        <f t="shared" ref="I50:I51" si="19">IF(COUNT(P50:R50)&lt;&gt;0,(IF(P50&lt;&gt;"NA",P50,0)+IF(Q50&lt;&gt;"NA",Q50,0)+IF(R50&lt;&gt;"NA",R50,0))/COUNT(P50:R50),"NA")</f>
        <v>7.738095238095237E-2</v>
      </c>
      <c r="J50">
        <f t="shared" si="14"/>
        <v>141.55555426184523</v>
      </c>
      <c r="K50">
        <f t="shared" si="15"/>
        <v>11.897712144015136</v>
      </c>
      <c r="L50">
        <f t="shared" si="16"/>
        <v>5.8613980571652589E-3</v>
      </c>
      <c r="M50">
        <f t="shared" ref="M50" si="20">SQRT(L50)</f>
        <v>7.6559767875596763E-2</v>
      </c>
      <c r="P50">
        <f>IF(D50="NA","NA",D50)</f>
        <v>7.1428571428571425E-2</v>
      </c>
      <c r="Q50">
        <f>IF(F50="NA","NA",IF(D50="NA",F50,IF(D50&lt;=F50,(D50+F50)/2,0)))</f>
        <v>0.1607142857142857</v>
      </c>
      <c r="R50">
        <f>IF(H50="NA",
    "NA",
    IF(D50="NA",
        IF(F50="NA",
            H50,
            IF(F50&lt;=H50,
                (F50+H50)/2,
                0)
        ),
        IF(F50="NA",
            IF(D50&lt;=H50,
                (D50+H50)/2,
                0),
            IF(F50&lt;=H50,
                (F50+H50)/2,
                0)
        )
    )
)</f>
        <v>0</v>
      </c>
    </row>
    <row r="51" spans="1:18" x14ac:dyDescent="0.25">
      <c r="B51" t="s">
        <v>18</v>
      </c>
      <c r="C51" s="6">
        <f>IF(C43=0,"NA",IF(((C44-C43)*24*3600)&lt;0,500,((C44-C43)*24*3600)))</f>
        <v>44.999999832361937</v>
      </c>
      <c r="D51">
        <f>IF(C51="NA","NA",1/(1+(ROUNDDOWN(EXP((C51/(20/LN(2)))),0)-1)))</f>
        <v>0.25</v>
      </c>
      <c r="E51" s="6">
        <f>IF(E43=0,"NA",IF(((E44-E43)*24*3600)&lt;0,500,((E44-E43)*24*3600)))</f>
        <v>25.000000186264515</v>
      </c>
      <c r="F51">
        <f>IF(E51="NA","NA",1/(1+(ROUNDDOWN(EXP((E51/(20/LN(2)))),0)-1)))</f>
        <v>0.5</v>
      </c>
      <c r="G51" s="6">
        <f>IF(G43=0,"NA",IF(((G44-G43)*24*3600)&lt;0,500,((G44-G43)*24*3600)))</f>
        <v>35.000000009313226</v>
      </c>
      <c r="H51">
        <f>IF(G51="NA","NA",1/(1+(ROUNDDOWN(EXP((G51/(20/LN(2)))),0)-1)))</f>
        <v>0.33333333333333331</v>
      </c>
      <c r="I51" s="8">
        <f t="shared" si="19"/>
        <v>0.20833333333333334</v>
      </c>
      <c r="J51">
        <f t="shared" si="14"/>
        <v>66.66666430731614</v>
      </c>
      <c r="K51">
        <f t="shared" si="15"/>
        <v>8.1649656647971369</v>
      </c>
      <c r="L51">
        <f t="shared" si="16"/>
        <v>1.0802469135802481E-2</v>
      </c>
      <c r="M51">
        <f t="shared" ref="M51" si="21">SQRT(L51)</f>
        <v>0.10393492741038732</v>
      </c>
      <c r="P51">
        <f>IF(D51="NA","NA",D51)</f>
        <v>0.25</v>
      </c>
      <c r="Q51">
        <f>IF(F51="NA","NA",IF(D51="NA",F51,IF(D51&lt;=F51,(D51+F51)/2,0)))</f>
        <v>0.375</v>
      </c>
      <c r="R51">
        <f>IF(H51="NA",
    "NA",
    IF(D51="NA",
        IF(F51="NA",
            H51,
            IF(F51&lt;=H51,
                (F51+H51)/2,
                0)
        ),
        IF(F51="NA",
            IF(D51&lt;=H51,
                (D51+H51)/2,
                0),
            IF(F51&lt;=H51,
                (F51+H51)/2,
                0)
        )
    )
)</f>
        <v>0</v>
      </c>
    </row>
    <row r="52" spans="1:18" x14ac:dyDescent="0.25">
      <c r="B52" t="s">
        <v>10</v>
      </c>
      <c r="C52" s="5">
        <f>IF((C45&amp;C46)=0,1,(1-((C45-C44)*24*3600)/((C46-C41)*24*3600)))</f>
        <v>0.51666666740008327</v>
      </c>
      <c r="D52">
        <f>C52</f>
        <v>0.51666666740008327</v>
      </c>
      <c r="E52" s="5">
        <f>IF((E45&amp;E46)=0,1,(1-((E45-E44)*24*3600)/((E46-E41)*24*3600)))</f>
        <v>0.71666666722546024</v>
      </c>
      <c r="F52">
        <f>E52</f>
        <v>0.71666666722546024</v>
      </c>
      <c r="G52" s="5">
        <f>IF((G45&amp;G46)=0,1,(1-((G45-G44)*24*3600)/((G46-G41)*24*3600)))</f>
        <v>0.71666666722546024</v>
      </c>
      <c r="H52">
        <f>G52</f>
        <v>0.71666666722546024</v>
      </c>
      <c r="I52" s="8">
        <f>(D52 + IF(D52 &lt;= F52, (D52 + F52) / 2, 0) + IF(F52 &lt;= H52, (F52 + H52) / 2, 0)) / 3</f>
        <v>0.61666666731277175</v>
      </c>
      <c r="J52">
        <f t="shared" si="14"/>
        <v>8.8888888733667949E-3</v>
      </c>
      <c r="K52">
        <f t="shared" si="15"/>
        <v>9.4280904075888003E-2</v>
      </c>
      <c r="L52">
        <f t="shared" si="16"/>
        <v>8.8888888733667949E-3</v>
      </c>
      <c r="M52">
        <f t="shared" ref="M52" si="22">SQRT(L52)</f>
        <v>9.4280904075888003E-2</v>
      </c>
    </row>
    <row r="53" spans="1:18" x14ac:dyDescent="0.25">
      <c r="B53" t="s">
        <v>14</v>
      </c>
      <c r="C53" s="5">
        <v>1</v>
      </c>
      <c r="D53">
        <f>1-(C53/9)</f>
        <v>0.88888888888888884</v>
      </c>
      <c r="E53" s="6">
        <v>1</v>
      </c>
      <c r="F53">
        <f>1-(E53/9)</f>
        <v>0.88888888888888884</v>
      </c>
      <c r="G53" s="5">
        <v>2</v>
      </c>
      <c r="H53">
        <f>1-(G53/9)</f>
        <v>0.77777777777777779</v>
      </c>
      <c r="I53" s="8">
        <f>(D53 + IF(D53 &lt;= F53, (D53 + F53) / 2, 0) + IF(F53 &lt;= H53, (F53 + H53) / 2, 0)) / 3</f>
        <v>0.59259259259259256</v>
      </c>
      <c r="J53">
        <f t="shared" si="14"/>
        <v>0.22222222222222221</v>
      </c>
      <c r="K53">
        <f t="shared" si="15"/>
        <v>0.47140452079103168</v>
      </c>
      <c r="L53">
        <f t="shared" si="16"/>
        <v>2.7434842249657032E-3</v>
      </c>
      <c r="M53">
        <f t="shared" ref="M53" si="23">SQRT(L53)</f>
        <v>5.237828008789238E-2</v>
      </c>
    </row>
    <row r="56" spans="1:18" s="9" customFormat="1" x14ac:dyDescent="0.25">
      <c r="A56" s="9">
        <v>4</v>
      </c>
      <c r="B56" s="9" t="s">
        <v>33</v>
      </c>
      <c r="C56" s="10"/>
      <c r="E56" s="10"/>
      <c r="G56" s="10"/>
      <c r="I56" s="11"/>
    </row>
    <row r="57" spans="1:18" s="9" customFormat="1" x14ac:dyDescent="0.25">
      <c r="C57" s="10" t="s">
        <v>11</v>
      </c>
      <c r="D57" s="9" t="s">
        <v>17</v>
      </c>
      <c r="E57" s="10" t="s">
        <v>12</v>
      </c>
      <c r="F57" s="9" t="s">
        <v>17</v>
      </c>
      <c r="G57" s="10" t="s">
        <v>13</v>
      </c>
      <c r="H57" s="9" t="s">
        <v>17</v>
      </c>
      <c r="I57" s="11" t="s">
        <v>15</v>
      </c>
    </row>
    <row r="58" spans="1:18" x14ac:dyDescent="0.25">
      <c r="B58" t="s">
        <v>0</v>
      </c>
      <c r="C58" s="7">
        <v>45121.150520833333</v>
      </c>
      <c r="D58" s="2"/>
      <c r="E58" s="3">
        <v>45121.154814814821</v>
      </c>
      <c r="F58" s="2"/>
      <c r="G58" s="7">
        <v>45121.159120370372</v>
      </c>
    </row>
    <row r="59" spans="1:18" x14ac:dyDescent="0.25">
      <c r="B59" t="s">
        <v>1</v>
      </c>
      <c r="C59" s="7">
        <v>45121.152430555558</v>
      </c>
      <c r="D59" s="2"/>
      <c r="E59" s="3">
        <v>45121.156736111116</v>
      </c>
      <c r="F59" s="2"/>
      <c r="G59" s="7">
        <v>45121.161030092597</v>
      </c>
    </row>
    <row r="60" spans="1:18" x14ac:dyDescent="0.25">
      <c r="B60" t="s">
        <v>2</v>
      </c>
      <c r="C60" s="7">
        <v>45121.153356481482</v>
      </c>
      <c r="D60" s="2"/>
      <c r="E60" s="3">
        <v>45121.157407407409</v>
      </c>
      <c r="F60" s="2"/>
      <c r="G60" s="7">
        <v>45121.161689814813</v>
      </c>
    </row>
    <row r="61" spans="1:18" x14ac:dyDescent="0.25">
      <c r="B61" t="s">
        <v>4</v>
      </c>
      <c r="C61" s="7">
        <v>45121.153761574074</v>
      </c>
      <c r="D61" s="2"/>
      <c r="E61" s="3">
        <v>45121.157696759263</v>
      </c>
      <c r="F61" s="2"/>
      <c r="G61" s="7">
        <v>45121.162557870368</v>
      </c>
    </row>
    <row r="62" spans="1:18" x14ac:dyDescent="0.25">
      <c r="B62" t="s">
        <v>3</v>
      </c>
      <c r="C62" s="3">
        <v>45121.154398148145</v>
      </c>
      <c r="E62" s="7">
        <v>45121.15902777778</v>
      </c>
      <c r="G62" s="7">
        <v>45121.162962962961</v>
      </c>
      <c r="J62" s="14" t="s">
        <v>43</v>
      </c>
      <c r="K62" s="14"/>
      <c r="L62" s="14" t="s">
        <v>17</v>
      </c>
      <c r="M62" s="14"/>
    </row>
    <row r="63" spans="1:18" x14ac:dyDescent="0.25">
      <c r="B63" t="s">
        <v>5</v>
      </c>
      <c r="C63" s="7">
        <v>45121.153993055559</v>
      </c>
      <c r="D63" s="2"/>
      <c r="E63" s="3">
        <v>45121.15829861111</v>
      </c>
      <c r="F63" s="2"/>
      <c r="G63" s="7">
        <v>45121.162592592598</v>
      </c>
      <c r="J63" t="s">
        <v>40</v>
      </c>
      <c r="K63" t="s">
        <v>42</v>
      </c>
      <c r="L63" t="s">
        <v>40</v>
      </c>
      <c r="M63" t="s">
        <v>42</v>
      </c>
    </row>
    <row r="64" spans="1:18" x14ac:dyDescent="0.25">
      <c r="B64" t="s">
        <v>6</v>
      </c>
      <c r="C64" s="6">
        <v>0.86</v>
      </c>
      <c r="D64">
        <f>C64</f>
        <v>0.86</v>
      </c>
      <c r="E64" s="6">
        <v>0.86</v>
      </c>
      <c r="F64">
        <f>E64</f>
        <v>0.86</v>
      </c>
      <c r="G64" s="5">
        <v>0.92</v>
      </c>
      <c r="H64">
        <f>G64</f>
        <v>0.92</v>
      </c>
      <c r="I64" s="8">
        <f>(D64 + IF(D64 &lt;= F64, (D64 + F64) / 2, 0) + IF(F64 &lt;= H64, (F64 + H64) / 2, 0)) / 3</f>
        <v>0.87</v>
      </c>
      <c r="J64">
        <f>_xlfn.VAR.P(C64,E64,G64)</f>
        <v>8.0000000000000156E-4</v>
      </c>
      <c r="K64">
        <f>SQRT(J64)</f>
        <v>2.8284271247461929E-2</v>
      </c>
      <c r="L64">
        <f>_xlfn.VAR.P(D64,F64,H64)</f>
        <v>8.0000000000000156E-4</v>
      </c>
      <c r="M64">
        <f>SQRT(L64)</f>
        <v>2.8284271247461929E-2</v>
      </c>
    </row>
    <row r="65" spans="1:18" x14ac:dyDescent="0.25">
      <c r="B65" t="s">
        <v>7</v>
      </c>
      <c r="C65" s="5">
        <v>0.94</v>
      </c>
      <c r="D65">
        <f>C65</f>
        <v>0.94</v>
      </c>
      <c r="E65" s="5">
        <v>0.91300000000000003</v>
      </c>
      <c r="F65">
        <f>E65</f>
        <v>0.91300000000000003</v>
      </c>
      <c r="G65" s="5">
        <v>0.94699999999999995</v>
      </c>
      <c r="H65">
        <f>G65</f>
        <v>0.94699999999999995</v>
      </c>
      <c r="I65" s="8">
        <f>(D65 + IF(D65 &lt;= F65, (D65 + F65) / 2, 0) + IF(F65 &lt;= H65, (F65 + H65) / 2, 0)) / 3</f>
        <v>0.62333333333333329</v>
      </c>
      <c r="J65">
        <f t="shared" ref="J65:J70" si="24">_xlfn.VAR.P(C65,E65,G65)</f>
        <v>2.1488888888888775E-4</v>
      </c>
      <c r="K65">
        <f t="shared" ref="K65:K70" si="25">SQRT(J65)</f>
        <v>1.4659088951530643E-2</v>
      </c>
      <c r="L65">
        <f t="shared" ref="L65:L70" si="26">_xlfn.VAR.P(D65,F65,H65)</f>
        <v>2.1488888888888775E-4</v>
      </c>
      <c r="M65">
        <f t="shared" ref="M65" si="27">SQRT(L65)</f>
        <v>1.4659088951530643E-2</v>
      </c>
      <c r="P65" t="s">
        <v>24</v>
      </c>
      <c r="Q65" t="s">
        <v>25</v>
      </c>
      <c r="R65" t="s">
        <v>26</v>
      </c>
    </row>
    <row r="66" spans="1:18" x14ac:dyDescent="0.25">
      <c r="B66" t="s">
        <v>8</v>
      </c>
      <c r="C66" s="6">
        <f>IF(C60=0,"NA",IF(((C62-C60)*24*3600)&lt;0,500,((C62-C60)*24*3600)))</f>
        <v>89.999999664723873</v>
      </c>
      <c r="D66">
        <f>IF(C66="NA","NA",1/(1+(ROUNDDOWN(EXP((C66/(30/LN(2)))),0)-1)))</f>
        <v>0.14285714285714285</v>
      </c>
      <c r="E66" s="6">
        <f>IF(E60=0,"NA",IF(((E62-E60)*24*3600)&lt;0,500,((E62-E60)*24*3600)))</f>
        <v>140.0000000372529</v>
      </c>
      <c r="F66">
        <f>IF(E66="NA","NA",1/(1+(ROUNDDOWN(EXP((E66/(30/LN(2)))),0)-1)))</f>
        <v>0.04</v>
      </c>
      <c r="G66" s="6">
        <f>IF(G60=0,"NA",IF(((G62-G60)*24*3600)&lt;0,500,((G62-G60)*24*3600)))</f>
        <v>109.99999993946403</v>
      </c>
      <c r="H66">
        <f>IF(G66="NA","NA",1/(1+(ROUNDDOWN(EXP((G66/(30/LN(2)))),0)-1)))</f>
        <v>8.3333333333333329E-2</v>
      </c>
      <c r="I66" s="8">
        <f>IF(COUNT(P66:R66)&lt;&gt;0,(IF(P66&lt;&gt;"NA",P66,0)+IF(Q66&lt;&gt;"NA",Q66,0)+IF(R66&lt;&gt;"NA",R66,0))/COUNT(P66:R66),"NA")</f>
        <v>6.8174603174603166E-2</v>
      </c>
      <c r="J66">
        <f t="shared" si="24"/>
        <v>422.22222823442684</v>
      </c>
      <c r="K66">
        <f t="shared" si="25"/>
        <v>20.548046822859511</v>
      </c>
      <c r="L66">
        <f t="shared" si="26"/>
        <v>1.7778281683043578E-3</v>
      </c>
      <c r="M66">
        <f t="shared" ref="M66" si="28">SQRT(L66)</f>
        <v>4.2164299689480884E-2</v>
      </c>
      <c r="O66" t="s">
        <v>23</v>
      </c>
      <c r="P66">
        <f>IF(D66="NA","NA",D66)</f>
        <v>0.14285714285714285</v>
      </c>
      <c r="Q66">
        <f>IF(F66="NA","NA",IF(D66="NA",F66,IF(D66&lt;=F66,(D66+F66)/2,0)))</f>
        <v>0</v>
      </c>
      <c r="R66">
        <f>IF(H66="NA",
    "NA",
    IF(D66="NA",
        IF(F66="NA",
            H66,
            IF(F66&lt;=H66,
                (F66+H66)/2,
                0)
        ),
        IF(F66="NA",
            IF(D66&lt;=H66,
                (D66+H66)/2,
                0),
            IF(F66&lt;=H66,
                (F66+H66)/2,
                0)
        )
    )
)</f>
        <v>6.1666666666666661E-2</v>
      </c>
    </row>
    <row r="67" spans="1:18" x14ac:dyDescent="0.25">
      <c r="B67" t="s">
        <v>9</v>
      </c>
      <c r="C67" s="6">
        <f>IF(((C60-C59)*24*3600)&lt;0,500,((C60-C59)*24*3600))</f>
        <v>79.999999841675162</v>
      </c>
      <c r="D67">
        <f>1/(1+(ROUNDDOWN(EXP(((70/LN(2))/(C67+18))),0)-1))</f>
        <v>0.5</v>
      </c>
      <c r="E67" s="6">
        <f>IF(((E60-E59)*24*3600)&lt;0,500,((E60-E59)*24*3600))</f>
        <v>57.999999728053808</v>
      </c>
      <c r="F67">
        <f>1/(1+(ROUNDDOWN(EXP(((70/LN(2))/(E67+18))),0)-1))</f>
        <v>0.33333333333333331</v>
      </c>
      <c r="G67" s="6">
        <f>IF(((G60-G59)*24*3600)&lt;0,500,((G60-G59)*24*3600))</f>
        <v>56.999999494291842</v>
      </c>
      <c r="H67">
        <f>1/(1+(ROUNDDOWN(EXP(((70/LN(2))/(G67+18))),0)-1))</f>
        <v>0.33333333333333331</v>
      </c>
      <c r="I67" s="8">
        <f t="shared" ref="I67:I68" si="29">IF(COUNT(P67:R67)&lt;&gt;0,(IF(P67&lt;&gt;"NA",P67,0)+IF(Q67&lt;&gt;"NA",Q67,0)+IF(R67&lt;&gt;"NA",R67,0))/COUNT(P67:R67),"NA")</f>
        <v>0.27777777777777773</v>
      </c>
      <c r="J67">
        <f t="shared" si="24"/>
        <v>112.66666904961069</v>
      </c>
      <c r="K67">
        <f t="shared" si="25"/>
        <v>10.614455664310379</v>
      </c>
      <c r="L67">
        <f t="shared" si="26"/>
        <v>6.1728395061728669E-3</v>
      </c>
      <c r="M67">
        <f t="shared" ref="M67" si="30">SQRT(L67)</f>
        <v>7.8567420131838789E-2</v>
      </c>
      <c r="P67">
        <f>IF(D67="NA","NA",D67)</f>
        <v>0.5</v>
      </c>
      <c r="Q67">
        <f>IF(F67="NA","NA",IF(D67="NA",F67,IF(D67&lt;=F67,(D67+F67)/2,0)))</f>
        <v>0</v>
      </c>
      <c r="R67">
        <f>IF(H67="NA",
    "NA",
    IF(D67="NA",
        IF(F67="NA",
            H67,
            IF(F67&lt;=H67,
                (F67+H67)/2,
                0)
        ),
        IF(F67="NA",
            IF(D67&lt;=H67,
                (D67+H67)/2,
                0),
            IF(F67&lt;=H67,
                (F67+H67)/2,
                0)
        )
    )
)</f>
        <v>0.33333333333333331</v>
      </c>
    </row>
    <row r="68" spans="1:18" x14ac:dyDescent="0.25">
      <c r="B68" t="s">
        <v>18</v>
      </c>
      <c r="C68" s="6">
        <f>IF(C60=0,"NA",IF(((C61-C60)*24*3600)&lt;0,500,((C61-C60)*24*3600)))</f>
        <v>35.000000009313226</v>
      </c>
      <c r="D68">
        <f>IF(C68="NA","NA",1/(1+(ROUNDDOWN(EXP((C68/(20/LN(2)))),0)-1)))</f>
        <v>0.33333333333333331</v>
      </c>
      <c r="E68" s="6">
        <f>IF(E60=0,"NA",IF(((E61-E60)*24*3600)&lt;0,500,((E61-E60)*24*3600)))</f>
        <v>25.000000186264515</v>
      </c>
      <c r="F68">
        <f>IF(E68="NA","NA",1/(1+(ROUNDDOWN(EXP((E68/(20/LN(2)))),0)-1)))</f>
        <v>0.5</v>
      </c>
      <c r="G68" s="6">
        <f>IF(G60=0,"NA",IF(((G61-G60)*24*3600)&lt;0,500,((G61-G60)*24*3600)))</f>
        <v>74.999999930150807</v>
      </c>
      <c r="H68">
        <f>IF(G68="NA","NA",1/(1+(ROUNDDOWN(EXP((G68/(20/LN(2)))),0)-1)))</f>
        <v>7.6923076923076927E-2</v>
      </c>
      <c r="I68" s="8">
        <f t="shared" si="29"/>
        <v>0.25</v>
      </c>
      <c r="J68">
        <f t="shared" si="24"/>
        <v>466.66666272406775</v>
      </c>
      <c r="K68">
        <f t="shared" si="25"/>
        <v>21.602468903439433</v>
      </c>
      <c r="L68">
        <f t="shared" si="26"/>
        <v>3.0279786690043126E-2</v>
      </c>
      <c r="M68">
        <f t="shared" ref="M68" si="31">SQRT(L68)</f>
        <v>0.17401088095301145</v>
      </c>
      <c r="P68">
        <f>IF(D68="NA","NA",D68)</f>
        <v>0.33333333333333331</v>
      </c>
      <c r="Q68">
        <f>IF(F68="NA","NA",IF(D68="NA",F68,IF(D68&lt;=F68,(D68+F68)/2,0)))</f>
        <v>0.41666666666666663</v>
      </c>
      <c r="R68">
        <f>IF(H68="NA",
    "NA",
    IF(D68="NA",
        IF(F68="NA",
            H68,
            IF(F68&lt;=H68,
                (F68+H68)/2,
                0)
        ),
        IF(F68="NA",
            IF(D68&lt;=H68,
                (D68+H68)/2,
                0),
            IF(F68&lt;=H68,
                (F68+H68)/2,
                0)
        )
    )
)</f>
        <v>0</v>
      </c>
    </row>
    <row r="69" spans="1:18" x14ac:dyDescent="0.25">
      <c r="B69" t="s">
        <v>10</v>
      </c>
      <c r="C69" s="5">
        <f>IF((C62&amp;C63)=0,1,(1-((C62-C61)*24*3600)/((C63-C58)*24*3600)))</f>
        <v>0.8166666680287259</v>
      </c>
      <c r="D69">
        <f>C69</f>
        <v>0.8166666680287259</v>
      </c>
      <c r="E69" s="5">
        <f>IF((E62&amp;E63)=0,1,(1-((E62-E61)*24*3600)/((E63-E58)*24*3600)))</f>
        <v>0.61794019897474173</v>
      </c>
      <c r="F69">
        <f>E69</f>
        <v>0.61794019897474173</v>
      </c>
      <c r="G69" s="5">
        <f>IF((G62&amp;G63)=0,1,(1-((G62-G61)*24*3600)/((G63-G58)*24*3600)))</f>
        <v>0.88333333343810716</v>
      </c>
      <c r="H69">
        <f>G69</f>
        <v>0.88333333343810716</v>
      </c>
      <c r="I69" s="8">
        <f>(D69 + IF(D69 &lt;= F69, (D69 + F69) / 2, 0) + IF(F69 &lt;= H69, (F69 + H69) / 2, 0)) / 3</f>
        <v>0.5224344780783835</v>
      </c>
      <c r="J69">
        <f t="shared" si="24"/>
        <v>1.2707796622195467E-2</v>
      </c>
      <c r="K69">
        <f t="shared" si="25"/>
        <v>0.1127288633057012</v>
      </c>
      <c r="L69">
        <f t="shared" si="26"/>
        <v>1.2707796622195467E-2</v>
      </c>
      <c r="M69">
        <f t="shared" ref="M69" si="32">SQRT(L69)</f>
        <v>0.1127288633057012</v>
      </c>
    </row>
    <row r="70" spans="1:18" x14ac:dyDescent="0.25">
      <c r="B70" t="s">
        <v>14</v>
      </c>
      <c r="C70" s="5">
        <v>1</v>
      </c>
      <c r="D70">
        <f>1-(C70/9)</f>
        <v>0.88888888888888884</v>
      </c>
      <c r="E70" s="6">
        <v>1</v>
      </c>
      <c r="F70">
        <f>1-(E70/9)</f>
        <v>0.88888888888888884</v>
      </c>
      <c r="G70" s="5">
        <v>2</v>
      </c>
      <c r="H70">
        <f>1-(G70/9)</f>
        <v>0.77777777777777779</v>
      </c>
      <c r="I70" s="8">
        <f>(D70 + IF(D70 &lt;= F70, (D70 + F70) / 2, 0) + IF(F70 &lt;= H70, (F70 + H70) / 2, 0)) / 3</f>
        <v>0.59259259259259256</v>
      </c>
      <c r="J70">
        <f t="shared" si="24"/>
        <v>0.22222222222222221</v>
      </c>
      <c r="K70">
        <f t="shared" si="25"/>
        <v>0.47140452079103168</v>
      </c>
      <c r="L70">
        <f t="shared" si="26"/>
        <v>2.7434842249657032E-3</v>
      </c>
      <c r="M70">
        <f t="shared" ref="M70" si="33">SQRT(L70)</f>
        <v>5.237828008789238E-2</v>
      </c>
    </row>
    <row r="71" spans="1:18" x14ac:dyDescent="0.25">
      <c r="G71" s="5" t="s">
        <v>39</v>
      </c>
    </row>
    <row r="73" spans="1:18" ht="15.75" customHeight="1" x14ac:dyDescent="0.25"/>
    <row r="74" spans="1:18" s="9" customFormat="1" x14ac:dyDescent="0.25">
      <c r="A74" s="9">
        <v>5</v>
      </c>
      <c r="B74" s="9" t="s">
        <v>33</v>
      </c>
      <c r="C74" s="10"/>
      <c r="E74" s="10"/>
      <c r="G74" s="10"/>
      <c r="I74" s="11"/>
    </row>
    <row r="75" spans="1:18" s="9" customFormat="1" x14ac:dyDescent="0.25">
      <c r="C75" s="10" t="s">
        <v>11</v>
      </c>
      <c r="D75" s="9" t="s">
        <v>17</v>
      </c>
      <c r="E75" s="10" t="s">
        <v>12</v>
      </c>
      <c r="F75" s="9" t="s">
        <v>17</v>
      </c>
      <c r="G75" s="10" t="s">
        <v>13</v>
      </c>
      <c r="H75" s="9" t="s">
        <v>17</v>
      </c>
      <c r="I75" s="11" t="s">
        <v>15</v>
      </c>
    </row>
    <row r="76" spans="1:18" x14ac:dyDescent="0.25">
      <c r="B76" t="s">
        <v>0</v>
      </c>
      <c r="C76" s="3">
        <v>45121.192187500004</v>
      </c>
      <c r="D76" s="2"/>
      <c r="E76" s="7">
        <v>45121.196493055562</v>
      </c>
      <c r="F76" s="2"/>
      <c r="G76" s="3">
        <v>45121.200798611113</v>
      </c>
    </row>
    <row r="77" spans="1:18" x14ac:dyDescent="0.25">
      <c r="B77" t="s">
        <v>1</v>
      </c>
      <c r="C77" s="3">
        <v>45121.194097222229</v>
      </c>
      <c r="D77" s="2"/>
      <c r="E77" s="7">
        <v>45121.19840277778</v>
      </c>
      <c r="F77" s="2"/>
      <c r="G77" s="3">
        <v>45121.202708333331</v>
      </c>
    </row>
    <row r="78" spans="1:18" x14ac:dyDescent="0.25">
      <c r="B78" t="s">
        <v>2</v>
      </c>
      <c r="C78" s="3">
        <v>45121.194965277777</v>
      </c>
      <c r="D78" s="2"/>
      <c r="E78" s="7">
        <v>45121.199652777781</v>
      </c>
      <c r="F78" s="2"/>
      <c r="G78" s="3">
        <v>45121.202893518515</v>
      </c>
    </row>
    <row r="79" spans="1:18" x14ac:dyDescent="0.25">
      <c r="B79" t="s">
        <v>4</v>
      </c>
      <c r="C79" s="3">
        <v>45121.194965277777</v>
      </c>
      <c r="D79" s="2"/>
      <c r="E79" s="7">
        <v>45121.199652777781</v>
      </c>
      <c r="F79" s="2"/>
      <c r="G79" s="3">
        <v>45121.203182870369</v>
      </c>
    </row>
    <row r="80" spans="1:18" x14ac:dyDescent="0.25">
      <c r="B80" t="s">
        <v>3</v>
      </c>
      <c r="C80" s="7">
        <v>45121.196180555555</v>
      </c>
      <c r="E80" s="3">
        <v>45121.200810185182</v>
      </c>
      <c r="G80" s="3">
        <v>45121.204629629632</v>
      </c>
      <c r="J80" s="14" t="s">
        <v>43</v>
      </c>
      <c r="K80" s="14"/>
      <c r="L80" s="14" t="s">
        <v>17</v>
      </c>
      <c r="M80" s="14"/>
    </row>
    <row r="81" spans="1:18" x14ac:dyDescent="0.25">
      <c r="B81" t="s">
        <v>5</v>
      </c>
      <c r="C81" s="3">
        <v>45121.195659722223</v>
      </c>
      <c r="D81" s="2"/>
      <c r="E81" s="7">
        <v>45121.199965277781</v>
      </c>
      <c r="F81" s="2"/>
      <c r="G81" s="3">
        <v>45121.204270833339</v>
      </c>
      <c r="J81" t="s">
        <v>40</v>
      </c>
      <c r="K81" t="s">
        <v>42</v>
      </c>
      <c r="L81" t="s">
        <v>40</v>
      </c>
      <c r="M81" t="s">
        <v>42</v>
      </c>
    </row>
    <row r="82" spans="1:18" x14ac:dyDescent="0.25">
      <c r="B82" t="s">
        <v>6</v>
      </c>
      <c r="C82" s="6">
        <v>0.9</v>
      </c>
      <c r="D82">
        <f>C82</f>
        <v>0.9</v>
      </c>
      <c r="E82" s="6">
        <v>0.81</v>
      </c>
      <c r="F82">
        <f>E82</f>
        <v>0.81</v>
      </c>
      <c r="G82" s="5">
        <v>0.86</v>
      </c>
      <c r="H82">
        <f>G82</f>
        <v>0.86</v>
      </c>
      <c r="I82" s="8">
        <f>(D82 + IF(D82 &lt;= F82, (D82 + F82) / 2, 0) + IF(F82 &lt;= H82, (F82 + H82) / 2, 0)) / 3</f>
        <v>0.57833333333333325</v>
      </c>
      <c r="J82">
        <f>_xlfn.VAR.P(C82,E82,G82)</f>
        <v>1.3555555555555545E-3</v>
      </c>
      <c r="K82">
        <f>SQRT(J82)</f>
        <v>3.6817870057290855E-2</v>
      </c>
      <c r="L82">
        <f>_xlfn.VAR.P(D82,F82,H82)</f>
        <v>1.3555555555555545E-3</v>
      </c>
      <c r="M82">
        <f>SQRT(L82)</f>
        <v>3.6817870057290855E-2</v>
      </c>
    </row>
    <row r="83" spans="1:18" x14ac:dyDescent="0.25">
      <c r="B83" t="s">
        <v>7</v>
      </c>
      <c r="C83" s="5">
        <v>0.92300000000000004</v>
      </c>
      <c r="D83">
        <f>C83</f>
        <v>0.92300000000000004</v>
      </c>
      <c r="E83" s="5">
        <v>0.92300000000000004</v>
      </c>
      <c r="F83">
        <f>E83</f>
        <v>0.92300000000000004</v>
      </c>
      <c r="G83" s="5">
        <v>0.90800000000000003</v>
      </c>
      <c r="H83">
        <f>G83</f>
        <v>0.90800000000000003</v>
      </c>
      <c r="I83" s="8">
        <f>(D83 + IF(D83 &lt;= F83, (D83 + F83) / 2, 0) + IF(F83 &lt;= H83, (F83 + H83) / 2, 0)) / 3</f>
        <v>0.6153333333333334</v>
      </c>
      <c r="J83">
        <f t="shared" ref="J83:J88" si="34">_xlfn.VAR.P(C83,E83,G83)</f>
        <v>5.0000000000000097E-5</v>
      </c>
      <c r="K83">
        <f t="shared" ref="K83:K88" si="35">SQRT(J83)</f>
        <v>7.0710678118654823E-3</v>
      </c>
      <c r="L83">
        <f t="shared" ref="L83:L88" si="36">_xlfn.VAR.P(D83,F83,H83)</f>
        <v>5.0000000000000097E-5</v>
      </c>
      <c r="M83">
        <f t="shared" ref="M83" si="37">SQRT(L83)</f>
        <v>7.0710678118654823E-3</v>
      </c>
      <c r="P83" t="s">
        <v>24</v>
      </c>
      <c r="Q83" t="s">
        <v>25</v>
      </c>
      <c r="R83" t="s">
        <v>26</v>
      </c>
    </row>
    <row r="84" spans="1:18" x14ac:dyDescent="0.25">
      <c r="B84" t="s">
        <v>8</v>
      </c>
      <c r="C84" s="6">
        <f>IF(C78=0,"NA",IF(((C80-C78)*24*3600)&lt;0,500,((C80-C78)*24*3600)))</f>
        <v>105.00000002793968</v>
      </c>
      <c r="D84">
        <f>IF(C84="NA","NA",1/(1+(ROUNDDOWN(EXP((C84/(30/LN(2)))),0)-1)))</f>
        <v>9.0909090909090912E-2</v>
      </c>
      <c r="E84" s="6">
        <f>IF(E78=0,"NA",IF(((E80-E78)*24*3600)&lt;0,500,((E80-E78)*24*3600)))</f>
        <v>99.999999487772584</v>
      </c>
      <c r="F84">
        <f>IF(E84="NA","NA",1/(1+(ROUNDDOWN(EXP((E84/(30/LN(2)))),0)-1)))</f>
        <v>0.1</v>
      </c>
      <c r="G84" s="6">
        <f>IF(G78=0,"NA",IF(((G80-G78)*24*3600)&lt;0,500,((G80-G78)*24*3600)))</f>
        <v>150.00000048894435</v>
      </c>
      <c r="H84">
        <f>IF(G84="NA","NA",1/(1+(ROUNDDOWN(EXP((G84/(30/LN(2)))),0)-1)))</f>
        <v>3.125E-2</v>
      </c>
      <c r="I84" s="8">
        <f>IF(COUNT(P84:R84)&lt;&gt;0,(IF(P84&lt;&gt;"NA",P84,0)+IF(Q84&lt;&gt;"NA",Q84,0)+IF(R84&lt;&gt;"NA",R84,0))/COUNT(P84:R84),"NA")</f>
        <v>6.2121212121212126E-2</v>
      </c>
      <c r="J84">
        <f t="shared" si="34"/>
        <v>505.55557188991872</v>
      </c>
      <c r="K84">
        <f t="shared" si="35"/>
        <v>22.484562968621798</v>
      </c>
      <c r="L84">
        <f t="shared" si="36"/>
        <v>9.2982380624426133E-4</v>
      </c>
      <c r="M84">
        <f t="shared" ref="M84" si="38">SQRT(L84)</f>
        <v>3.0493012416687552E-2</v>
      </c>
      <c r="O84" t="s">
        <v>23</v>
      </c>
      <c r="P84">
        <f>IF(D84="NA","NA",D84)</f>
        <v>9.0909090909090912E-2</v>
      </c>
      <c r="Q84">
        <f>IF(F84="NA","NA",IF(D84="NA",F84,IF(D84&lt;=F84,(D84+F84)/2,0)))</f>
        <v>9.5454545454545459E-2</v>
      </c>
      <c r="R84">
        <f>IF(H84="NA",
    "NA",
    IF(D84="NA",
        IF(F84="NA",
            H84,
            IF(F84&lt;=H84,
                (F84+H84)/2,
                0)
        ),
        IF(F84="NA",
            IF(D84&lt;=H84,
                (D84+H84)/2,
                0),
            IF(F84&lt;=H84,
                (F84+H84)/2,
                0)
        )
    )
)</f>
        <v>0</v>
      </c>
    </row>
    <row r="85" spans="1:18" x14ac:dyDescent="0.25">
      <c r="B85" t="s">
        <v>9</v>
      </c>
      <c r="C85" s="6">
        <f>IF(((C78-C77)*24*3600)&lt;0,500,((C78-C77)*24*3600))</f>
        <v>74.999999301508069</v>
      </c>
      <c r="D85">
        <f>1/(1+(ROUNDDOWN(EXP(((70/LN(2))/(C85+18))),0)-1))</f>
        <v>0.5</v>
      </c>
      <c r="E85" s="6">
        <f>IF(((E78-E77)*24*3600)&lt;0,500,((E78-E77)*24*3600))</f>
        <v>108.00000010058284</v>
      </c>
      <c r="F85">
        <f>1/(1+(ROUNDDOWN(EXP(((70/LN(2))/(E85+18))),0)-1))</f>
        <v>0.5</v>
      </c>
      <c r="G85" s="6">
        <f>IF(((G78-G77)*24*3600)&lt;0,500,((G78-G77)*24*3600))</f>
        <v>15.999999968335032</v>
      </c>
      <c r="H85">
        <f>1/(1+(ROUNDDOWN(EXP(((70/LN(2))/(G85+18))),0)-1))</f>
        <v>5.2631578947368418E-2</v>
      </c>
      <c r="I85" s="8">
        <f t="shared" ref="I85:I86" si="39">IF(COUNT(P85:R85)&lt;&gt;0,(IF(P85&lt;&gt;"NA",P85,0)+IF(Q85&lt;&gt;"NA",Q85,0)+IF(R85&lt;&gt;"NA",R85,0))/COUNT(P85:R85),"NA")</f>
        <v>0.33333333333333331</v>
      </c>
      <c r="J85">
        <f t="shared" si="34"/>
        <v>1448.2222220429944</v>
      </c>
      <c r="K85">
        <f t="shared" si="35"/>
        <v>38.055515001678721</v>
      </c>
      <c r="L85">
        <f t="shared" si="36"/>
        <v>4.4475223145583262E-2</v>
      </c>
      <c r="M85">
        <f t="shared" ref="M85" si="40">SQRT(L85)</f>
        <v>0.21089149614335628</v>
      </c>
      <c r="P85">
        <f>IF(D85="NA","NA",D85)</f>
        <v>0.5</v>
      </c>
      <c r="Q85">
        <f>IF(F85="NA","NA",IF(D85="NA",F85,IF(D85&lt;=F85,(D85+F85)/2,0)))</f>
        <v>0.5</v>
      </c>
      <c r="R85">
        <f>IF(H85="NA",
    "NA",
    IF(D85="NA",
        IF(F85="NA",
            H85,
            IF(F85&lt;=H85,
                (F85+H85)/2,
                0)
        ),
        IF(F85="NA",
            IF(D85&lt;=H85,
                (D85+H85)/2,
                0),
            IF(F85&lt;=H85,
                (F85+H85)/2,
                0)
        )
    )
)</f>
        <v>0</v>
      </c>
    </row>
    <row r="86" spans="1:18" x14ac:dyDescent="0.25">
      <c r="B86" t="s">
        <v>18</v>
      </c>
      <c r="C86" s="6">
        <f>IF(C78=0,"NA",IF(((C79-C78)*24*3600)&lt;0,500,((C79-C78)*24*3600)))</f>
        <v>0</v>
      </c>
      <c r="D86">
        <f>IF(C86="NA","NA",1/(1+(ROUNDDOWN(EXP((C86/(20/LN(2)))),0)-1)))</f>
        <v>1</v>
      </c>
      <c r="E86" s="6">
        <f>IF(E78=0,"NA",IF(((E79-E78)*24*3600)&lt;0,500,((E79-E78)*24*3600)))</f>
        <v>0</v>
      </c>
      <c r="F86">
        <f>IF(E86="NA","NA",1/(1+(ROUNDDOWN(EXP((E86/(20/LN(2)))),0)-1)))</f>
        <v>1</v>
      </c>
      <c r="G86" s="6">
        <f>IF(G78=0,"NA",IF(((G79-G78)*24*3600)&lt;0,500,((G79-G78)*24*3600)))</f>
        <v>25.000000186264515</v>
      </c>
      <c r="H86">
        <f>IF(G86="NA","NA",1/(1+(ROUNDDOWN(EXP((G86/(20/LN(2)))),0)-1)))</f>
        <v>0.5</v>
      </c>
      <c r="I86" s="8">
        <f t="shared" si="39"/>
        <v>0.66666666666666663</v>
      </c>
      <c r="J86">
        <f t="shared" si="34"/>
        <v>138.88889095849461</v>
      </c>
      <c r="K86">
        <f t="shared" si="35"/>
        <v>11.785113107581726</v>
      </c>
      <c r="L86">
        <f t="shared" si="36"/>
        <v>5.5555555555555552E-2</v>
      </c>
      <c r="M86">
        <f t="shared" ref="M86" si="41">SQRT(L86)</f>
        <v>0.23570226039551584</v>
      </c>
      <c r="P86">
        <f>IF(D86="NA","NA",D86)</f>
        <v>1</v>
      </c>
      <c r="Q86">
        <f>IF(F86="NA","NA",IF(D86="NA",F86,IF(D86&lt;=F86,(D86+F86)/2,0)))</f>
        <v>1</v>
      </c>
      <c r="R86">
        <f>IF(H86="NA",
    "NA",
    IF(D86="NA",
        IF(F86="NA",
            H86,
            IF(F86&lt;=H86,
                (F86+H86)/2,
                0)
        ),
        IF(F86="NA",
            IF(D86&lt;=H86,
                (D86+H86)/2,
                0),
            IF(F86&lt;=H86,
                (F86+H86)/2,
                0)
        )
    )
)</f>
        <v>0</v>
      </c>
    </row>
    <row r="87" spans="1:18" x14ac:dyDescent="0.25">
      <c r="B87" t="s">
        <v>10</v>
      </c>
      <c r="C87" s="5">
        <f>IF((C80&amp;C81)=0,1,(1-((C80-C79)*24*3600)/((C81-C76)*24*3600)))</f>
        <v>0.64999999958090482</v>
      </c>
      <c r="D87">
        <f>C87</f>
        <v>0.64999999958090482</v>
      </c>
      <c r="E87" s="5">
        <f>IF((E80&amp;E81)=0,1,(1-((E80-E79)*24*3600)/((E81-E76)*24*3600)))</f>
        <v>0.6666666680636506</v>
      </c>
      <c r="F87">
        <f>E87</f>
        <v>0.6666666680636506</v>
      </c>
      <c r="G87" s="5">
        <f>IF((G80&amp;G81)=0,1,(1-((G80-G79)*24*3600)/((G81-G76)*24*3600)))</f>
        <v>0.58333333280946431</v>
      </c>
      <c r="H87">
        <f>G87</f>
        <v>0.58333333280946431</v>
      </c>
      <c r="I87" s="8">
        <f>(D87 + IF(D87 &lt;= F87, (D87 + F87) / 2, 0) + IF(F87 &lt;= H87, (F87 + H87) / 2, 0)) / 3</f>
        <v>0.43611111113439421</v>
      </c>
      <c r="J87">
        <f t="shared" si="34"/>
        <v>1.2962963401460723E-3</v>
      </c>
      <c r="K87">
        <f t="shared" si="35"/>
        <v>3.6004115600109833E-2</v>
      </c>
      <c r="L87">
        <f t="shared" si="36"/>
        <v>1.2962963401460723E-3</v>
      </c>
      <c r="M87">
        <f t="shared" ref="M87" si="42">SQRT(L87)</f>
        <v>3.6004115600109833E-2</v>
      </c>
    </row>
    <row r="88" spans="1:18" x14ac:dyDescent="0.25">
      <c r="B88" t="s">
        <v>14</v>
      </c>
      <c r="C88" s="5">
        <v>1</v>
      </c>
      <c r="D88">
        <f>1-(C88/9)</f>
        <v>0.88888888888888884</v>
      </c>
      <c r="E88" s="6">
        <v>1</v>
      </c>
      <c r="F88">
        <f>1-(E88/9)</f>
        <v>0.88888888888888884</v>
      </c>
      <c r="G88" s="5">
        <v>1</v>
      </c>
      <c r="H88">
        <f>1-(G88/9)</f>
        <v>0.88888888888888884</v>
      </c>
      <c r="I88" s="8">
        <f>(D88 + IF(D88 &lt;= F88, (D88 + F88) / 2, 0) + IF(F88 &lt;= H88, (F88 + H88) / 2, 0)) / 3</f>
        <v>0.88888888888888884</v>
      </c>
      <c r="J88">
        <f t="shared" si="34"/>
        <v>0</v>
      </c>
      <c r="K88">
        <f t="shared" si="35"/>
        <v>0</v>
      </c>
      <c r="L88">
        <f t="shared" si="36"/>
        <v>0</v>
      </c>
      <c r="M88">
        <f t="shared" ref="M88" si="43">SQRT(L88)</f>
        <v>0</v>
      </c>
    </row>
    <row r="92" spans="1:18" s="9" customFormat="1" x14ac:dyDescent="0.25">
      <c r="A92" s="9">
        <v>6</v>
      </c>
      <c r="B92" s="9" t="s">
        <v>33</v>
      </c>
      <c r="C92" s="10"/>
      <c r="E92" s="10"/>
      <c r="G92" s="10"/>
      <c r="I92" s="11"/>
    </row>
    <row r="93" spans="1:18" s="9" customFormat="1" x14ac:dyDescent="0.25">
      <c r="C93" s="10" t="s">
        <v>11</v>
      </c>
      <c r="D93" s="9" t="s">
        <v>17</v>
      </c>
      <c r="E93" s="10" t="s">
        <v>12</v>
      </c>
      <c r="F93" s="9" t="s">
        <v>17</v>
      </c>
      <c r="G93" s="10" t="s">
        <v>13</v>
      </c>
      <c r="H93" s="9" t="s">
        <v>17</v>
      </c>
      <c r="I93" s="11" t="s">
        <v>15</v>
      </c>
    </row>
    <row r="94" spans="1:18" x14ac:dyDescent="0.25">
      <c r="B94" t="s">
        <v>0</v>
      </c>
      <c r="C94" s="7">
        <v>45121.233854166669</v>
      </c>
      <c r="D94" s="2"/>
      <c r="E94" s="3">
        <v>45121.238159722219</v>
      </c>
      <c r="F94" s="2"/>
      <c r="G94" s="7">
        <v>45121.242465277777</v>
      </c>
    </row>
    <row r="95" spans="1:18" x14ac:dyDescent="0.25">
      <c r="B95" t="s">
        <v>1</v>
      </c>
      <c r="C95" s="7">
        <v>45121.235763888886</v>
      </c>
      <c r="D95" s="2"/>
      <c r="E95" s="3">
        <v>45121.240069444444</v>
      </c>
      <c r="F95" s="2"/>
      <c r="G95" s="7">
        <v>45121.244375000002</v>
      </c>
    </row>
    <row r="96" spans="1:18" x14ac:dyDescent="0.25">
      <c r="B96" t="s">
        <v>2</v>
      </c>
      <c r="C96" s="7"/>
      <c r="D96" s="2"/>
      <c r="E96" s="3"/>
      <c r="F96" s="2"/>
      <c r="G96" s="7"/>
    </row>
    <row r="97" spans="1:18" x14ac:dyDescent="0.25">
      <c r="B97" t="s">
        <v>4</v>
      </c>
      <c r="C97" s="7">
        <v>45121.236631944441</v>
      </c>
      <c r="D97" s="2"/>
      <c r="E97" s="3">
        <v>45121.241030092591</v>
      </c>
      <c r="F97" s="2"/>
      <c r="G97" s="7">
        <v>45121.24554398148</v>
      </c>
    </row>
    <row r="98" spans="1:18" x14ac:dyDescent="0.25">
      <c r="B98" t="s">
        <v>3</v>
      </c>
      <c r="E98" s="4"/>
    </row>
    <row r="99" spans="1:18" x14ac:dyDescent="0.25">
      <c r="B99" t="s">
        <v>5</v>
      </c>
      <c r="C99" s="7">
        <v>45121.237326388895</v>
      </c>
      <c r="D99" s="2"/>
      <c r="E99" s="3">
        <v>45121.241631944446</v>
      </c>
      <c r="F99" s="2"/>
      <c r="G99" s="7">
        <v>45121.245937500003</v>
      </c>
    </row>
    <row r="100" spans="1:18" x14ac:dyDescent="0.25">
      <c r="B100" t="s">
        <v>6</v>
      </c>
      <c r="C100" s="6">
        <v>0.72</v>
      </c>
      <c r="D100">
        <f>C100</f>
        <v>0.72</v>
      </c>
      <c r="E100" s="6">
        <v>0.86</v>
      </c>
      <c r="F100">
        <f>E100</f>
        <v>0.86</v>
      </c>
      <c r="G100" s="5">
        <v>0.84</v>
      </c>
      <c r="H100">
        <f>G100</f>
        <v>0.84</v>
      </c>
      <c r="I100" s="8">
        <f>(D100 + IF(D100 &lt;= F100, (D100 + F100) / 2, 0) + IF(F100 &lt;= H100, (F100 + H100) / 2, 0)) / 3</f>
        <v>0.5033333333333333</v>
      </c>
    </row>
    <row r="101" spans="1:18" x14ac:dyDescent="0.25">
      <c r="B101" t="s">
        <v>7</v>
      </c>
      <c r="C101" s="5">
        <v>0.91400000000000003</v>
      </c>
      <c r="D101">
        <f>C101</f>
        <v>0.91400000000000003</v>
      </c>
      <c r="E101" s="5">
        <v>0.96699999999999997</v>
      </c>
      <c r="F101">
        <f>E101</f>
        <v>0.96699999999999997</v>
      </c>
      <c r="G101" s="5">
        <v>0.95299999999999996</v>
      </c>
      <c r="H101">
        <f>G101</f>
        <v>0.95299999999999996</v>
      </c>
      <c r="I101" s="8">
        <f>(D101 + IF(D101 &lt;= F101, (D101 + F101) / 2, 0) + IF(F101 &lt;= H101, (F101 + H101) / 2, 0)) / 3</f>
        <v>0.61816666666666664</v>
      </c>
      <c r="P101" t="s">
        <v>24</v>
      </c>
      <c r="Q101" t="s">
        <v>25</v>
      </c>
      <c r="R101" t="s">
        <v>26</v>
      </c>
    </row>
    <row r="102" spans="1:18" x14ac:dyDescent="0.25">
      <c r="B102" t="s">
        <v>8</v>
      </c>
      <c r="C102" s="6" t="str">
        <f>IF(C96=0,"NA",IF(((C98-C96)*24*3600)&lt;0,500,((C98-C96)*24*3600)))</f>
        <v>NA</v>
      </c>
      <c r="D102" t="str">
        <f>IF(C102="NA","NA",1/(1+(ROUNDDOWN(EXP((C102/(30/LN(2)))),0)-1)))</f>
        <v>NA</v>
      </c>
      <c r="E102" s="6" t="str">
        <f>IF(E96=0,"NA",IF(((E98-E96)*24*3600)&lt;0,500,((E98-E96)*24*3600)))</f>
        <v>NA</v>
      </c>
      <c r="F102" t="str">
        <f>IF(E102="NA","NA",1/(1+(ROUNDDOWN(EXP((E102/(30/LN(2)))),0)-1)))</f>
        <v>NA</v>
      </c>
      <c r="G102" s="6" t="str">
        <f>IF(G96=0,"NA",IF(((G98-G96)*24*3600)&lt;0,500,((G98-G96)*24*3600)))</f>
        <v>NA</v>
      </c>
      <c r="H102" t="str">
        <f>IF(G102="NA","NA",1/(1+(ROUNDDOWN(EXP((G102/(30/LN(2)))),0)-1)))</f>
        <v>NA</v>
      </c>
      <c r="I102" s="8" t="str">
        <f>IF(COUNT(P102:R102)&lt;&gt;0,(IF(P102&lt;&gt;"NA",P102,0)+IF(Q102&lt;&gt;"NA",Q102,0)+IF(R102&lt;&gt;"NA",R102,0))/COUNT(P102:R102),"NA")</f>
        <v>NA</v>
      </c>
      <c r="O102" t="s">
        <v>23</v>
      </c>
      <c r="P102" t="str">
        <f>IF(D102="NA","NA",D102)</f>
        <v>NA</v>
      </c>
      <c r="Q102" t="str">
        <f>IF(F102="NA","NA",IF(D102="NA",F102,IF(D102&lt;=F102,(D102+F102)/2,0)))</f>
        <v>NA</v>
      </c>
      <c r="R102" t="str">
        <f>IF(H102="NA",
    "NA",
    IF(D102="NA",
        IF(F102="NA",
            H102,
            IF(F102&lt;=H102,
                (F102+H102)/2,
                0)
        ),
        IF(F102="NA",
            IF(D102&lt;=H102,
                (D102+H102)/2,
                0),
            IF(F102&lt;=H102,
                (F102+H102)/2,
                0)
        )
    )
)</f>
        <v>NA</v>
      </c>
    </row>
    <row r="103" spans="1:18" x14ac:dyDescent="0.25">
      <c r="B103" t="s">
        <v>9</v>
      </c>
      <c r="C103" s="6">
        <f>IF(((C96-C95)*24*3600)&lt;0,500,((C96-C95)*24*3600))</f>
        <v>500</v>
      </c>
      <c r="D103">
        <f>1/(1+(ROUNDDOWN(EXP(((70/LN(2))/(C103+18))),0)-1))</f>
        <v>1</v>
      </c>
      <c r="E103" s="6">
        <f>IF(((E96-E95)*24*3600)&lt;0,500,((E96-E95)*24*3600))</f>
        <v>500</v>
      </c>
      <c r="F103">
        <f>1/(1+(ROUNDDOWN(EXP(((70/LN(2))/(E103+18))),0)-1))</f>
        <v>1</v>
      </c>
      <c r="G103" s="6">
        <f>IF(((G96-G95)*24*3600)&lt;0,500,((G96-G95)*24*3600))</f>
        <v>500</v>
      </c>
      <c r="H103">
        <f>1/(1+(ROUNDDOWN(EXP(((70/LN(2))/(G103+18))),0)-1))</f>
        <v>1</v>
      </c>
      <c r="I103" s="8">
        <f t="shared" ref="I103:I104" si="44">IF(COUNT(P103:R103)&lt;&gt;0,(IF(P103&lt;&gt;"NA",P103,0)+IF(Q103&lt;&gt;"NA",Q103,0)+IF(R103&lt;&gt;"NA",R103,0))/COUNT(P103:R103),"NA")</f>
        <v>1</v>
      </c>
      <c r="P103">
        <f>IF(D103="NA","NA",D103)</f>
        <v>1</v>
      </c>
      <c r="Q103">
        <f>IF(F103="NA","NA",IF(D103="NA",F103,IF(D103&lt;=F103,(D103+F103)/2,0)))</f>
        <v>1</v>
      </c>
      <c r="R103">
        <f>IF(H103="NA",
    "NA",
    IF(D103="NA",
        IF(F103="NA",
            H103,
            IF(F103&lt;=H103,
                (F103+H103)/2,
                0)
        ),
        IF(F103="NA",
            IF(D103&lt;=H103,
                (D103+H103)/2,
                0),
            IF(F103&lt;=H103,
                (F103+H103)/2,
                0)
        )
    )
)</f>
        <v>1</v>
      </c>
    </row>
    <row r="104" spans="1:18" x14ac:dyDescent="0.25">
      <c r="B104" t="s">
        <v>18</v>
      </c>
      <c r="C104" s="6" t="str">
        <f>IF(C96=0,"NA",IF(((C97-C96)*24*3600)&lt;0,500,((C97-C96)*24*3600)))</f>
        <v>NA</v>
      </c>
      <c r="D104" t="str">
        <f>IF(C104="NA","NA",1/(1+(ROUNDDOWN(EXP((C104/(20/LN(2)))),0)-1)))</f>
        <v>NA</v>
      </c>
      <c r="E104" s="6" t="str">
        <f>IF(E96=0,"NA",IF(((E97-E96)*24*3600)&lt;0,500,((E97-E96)*24*3600)))</f>
        <v>NA</v>
      </c>
      <c r="F104" t="str">
        <f>IF(E104="NA","NA",1/(1+(ROUNDDOWN(EXP((E104/(20/LN(2)))),0)-1)))</f>
        <v>NA</v>
      </c>
      <c r="G104" s="6" t="str">
        <f>IF(G96=0,"NA",IF(((G97-G96)*24*3600)&lt;0,500,((G97-G96)*24*3600)))</f>
        <v>NA</v>
      </c>
      <c r="H104" t="str">
        <f>IF(G104="NA","NA",1/(1+(ROUNDDOWN(EXP((G104/(20/LN(2)))),0)-1)))</f>
        <v>NA</v>
      </c>
      <c r="I104" s="8" t="str">
        <f t="shared" si="44"/>
        <v>NA</v>
      </c>
      <c r="P104" t="str">
        <f>IF(D104="NA","NA",D104)</f>
        <v>NA</v>
      </c>
      <c r="Q104" t="str">
        <f>IF(F104="NA","NA",IF(D104="NA",F104,IF(D104&lt;=F104,(D104+F104)/2,0)))</f>
        <v>NA</v>
      </c>
      <c r="R104" t="str">
        <f>IF(H104="NA",
    "NA",
    IF(D104="NA",
        IF(F104="NA",
            H104,
            IF(F104&lt;=H104,
                (F104+H104)/2,
                0)
        ),
        IF(F104="NA",
            IF(D104&lt;=H104,
                (D104+H104)/2,
                0),
            IF(F104&lt;=H104,
                (F104+H104)/2,
                0)
        )
    )
)</f>
        <v>NA</v>
      </c>
    </row>
    <row r="105" spans="1:18" x14ac:dyDescent="0.25">
      <c r="B105" t="s">
        <v>10</v>
      </c>
      <c r="C105" s="5">
        <f>IF((C98&amp;C99)=0,1,(1-((C98-C97)*24*3600)/((C99-C94)*24*3600)))</f>
        <v>12994917.134871926</v>
      </c>
      <c r="D105">
        <f>C105</f>
        <v>12994917.134871926</v>
      </c>
      <c r="E105" s="5">
        <f>IF((E98&amp;E99)=0,1,(1-((E98-E97)*24*3600)/((E99-E94)*24*3600)))</f>
        <v>12994918.401538592</v>
      </c>
      <c r="F105">
        <f>E105</f>
        <v>12994918.401538592</v>
      </c>
      <c r="G105" s="5">
        <f>IF((G98&amp;G99)=0,1,(1-((G98-G97)*24*3600)/((G99-G94)*24*3600)))</f>
        <v>12994919.701538589</v>
      </c>
      <c r="H105">
        <f>G105</f>
        <v>12994919.701538589</v>
      </c>
      <c r="I105" s="8">
        <f>(D105 + IF(D105 &lt;= F105, (D105 + F105) / 2, 0) + IF(F105 &lt;= H105, (F105 + H105) / 2, 0)) / 3</f>
        <v>12994917.984871924</v>
      </c>
    </row>
    <row r="106" spans="1:18" x14ac:dyDescent="0.25">
      <c r="B106" t="s">
        <v>14</v>
      </c>
      <c r="D106">
        <f>1-(C106/9)</f>
        <v>1</v>
      </c>
      <c r="E106" s="6"/>
      <c r="F106">
        <f>1-(E106/9)</f>
        <v>1</v>
      </c>
      <c r="H106">
        <f>1-(G106/9)</f>
        <v>1</v>
      </c>
      <c r="I106" s="8">
        <f>(D106 + IF(D106 &lt;= F106, (D106 + F106) / 2, 0) + IF(F106 &lt;= H106, (F106 + H106) / 2, 0)) / 3</f>
        <v>1</v>
      </c>
    </row>
    <row r="109" spans="1:18" s="9" customFormat="1" x14ac:dyDescent="0.25">
      <c r="A109" s="9">
        <v>7</v>
      </c>
      <c r="B109" s="9" t="s">
        <v>33</v>
      </c>
      <c r="C109" s="10"/>
      <c r="E109" s="10"/>
      <c r="G109" s="10"/>
      <c r="I109" s="11"/>
    </row>
    <row r="110" spans="1:18" s="9" customFormat="1" x14ac:dyDescent="0.25">
      <c r="C110" s="10" t="s">
        <v>11</v>
      </c>
      <c r="D110" s="9" t="s">
        <v>17</v>
      </c>
      <c r="E110" s="10" t="s">
        <v>12</v>
      </c>
      <c r="F110" s="9" t="s">
        <v>17</v>
      </c>
      <c r="G110" s="10" t="s">
        <v>13</v>
      </c>
      <c r="H110" s="9" t="s">
        <v>17</v>
      </c>
      <c r="I110" s="11" t="s">
        <v>15</v>
      </c>
    </row>
    <row r="111" spans="1:18" x14ac:dyDescent="0.25">
      <c r="B111" t="s">
        <v>0</v>
      </c>
      <c r="C111" s="3">
        <v>45121.275509259263</v>
      </c>
      <c r="D111" s="2"/>
      <c r="E111" s="7">
        <v>45121.279814814821</v>
      </c>
      <c r="F111" s="2"/>
      <c r="G111" s="3">
        <v>45121.284120370372</v>
      </c>
    </row>
    <row r="112" spans="1:18" x14ac:dyDescent="0.25">
      <c r="B112" t="s">
        <v>1</v>
      </c>
      <c r="C112" s="3">
        <v>45121.277418981488</v>
      </c>
      <c r="D112" s="2"/>
      <c r="E112" s="7">
        <v>45121.281736111116</v>
      </c>
      <c r="F112" s="2"/>
      <c r="G112" s="3">
        <v>45121.286041666674</v>
      </c>
    </row>
    <row r="113" spans="1:18" x14ac:dyDescent="0.25">
      <c r="B113" t="s">
        <v>2</v>
      </c>
      <c r="C113" s="3"/>
      <c r="D113" s="2"/>
      <c r="E113" s="7"/>
      <c r="F113" s="2"/>
      <c r="G113" s="3"/>
    </row>
    <row r="114" spans="1:18" x14ac:dyDescent="0.25">
      <c r="B114" t="s">
        <v>4</v>
      </c>
      <c r="C114" s="3">
        <v>45121.278067129628</v>
      </c>
      <c r="D114" s="2"/>
      <c r="E114" s="7">
        <v>45121.282523148147</v>
      </c>
      <c r="F114" s="2"/>
      <c r="G114" s="3">
        <v>45121.286863425928</v>
      </c>
    </row>
    <row r="115" spans="1:18" x14ac:dyDescent="0.25">
      <c r="B115" t="s">
        <v>3</v>
      </c>
      <c r="C115" s="4"/>
      <c r="G115" s="4"/>
    </row>
    <row r="116" spans="1:18" x14ac:dyDescent="0.25">
      <c r="B116" t="s">
        <v>5</v>
      </c>
      <c r="C116" s="3">
        <v>45121.278993055559</v>
      </c>
      <c r="D116" s="2"/>
      <c r="E116" s="7">
        <v>45121.28329861111</v>
      </c>
      <c r="F116" s="2"/>
      <c r="G116" s="3">
        <v>45121.287604166668</v>
      </c>
    </row>
    <row r="117" spans="1:18" x14ac:dyDescent="0.25">
      <c r="B117" t="s">
        <v>6</v>
      </c>
      <c r="C117" s="6"/>
      <c r="D117">
        <f>C117</f>
        <v>0</v>
      </c>
      <c r="E117" s="6"/>
      <c r="F117">
        <f>E117</f>
        <v>0</v>
      </c>
      <c r="H117">
        <f>G117</f>
        <v>0</v>
      </c>
      <c r="I117" s="8">
        <f>(D117 + IF(D117 &lt;= F117, (D117 + F117) / 2, 0) + IF(F117 &lt;= H117, (F117 + H117) / 2, 0)) / 3</f>
        <v>0</v>
      </c>
    </row>
    <row r="118" spans="1:18" x14ac:dyDescent="0.25">
      <c r="B118" t="s">
        <v>7</v>
      </c>
      <c r="D118">
        <f>C118</f>
        <v>0</v>
      </c>
      <c r="F118">
        <f>E118</f>
        <v>0</v>
      </c>
      <c r="H118">
        <f>G118</f>
        <v>0</v>
      </c>
      <c r="I118" s="8">
        <f>(D118 + IF(D118 &lt;= F118, (D118 + F118) / 2, 0) + IF(F118 &lt;= H118, (F118 + H118) / 2, 0)) / 3</f>
        <v>0</v>
      </c>
      <c r="P118" t="s">
        <v>24</v>
      </c>
      <c r="Q118" t="s">
        <v>25</v>
      </c>
      <c r="R118" t="s">
        <v>26</v>
      </c>
    </row>
    <row r="119" spans="1:18" x14ac:dyDescent="0.25">
      <c r="B119" t="s">
        <v>8</v>
      </c>
      <c r="C119" s="6" t="str">
        <f>IF(C113=0,"NA",IF(((C115-C113)*24*3600)&lt;0,500,((C115-C113)*24*3600)))</f>
        <v>NA</v>
      </c>
      <c r="D119" t="str">
        <f>IF(C119="NA","NA",1/(1+(ROUNDDOWN(EXP((C119/(30/LN(2)))),0)-1)))</f>
        <v>NA</v>
      </c>
      <c r="E119" s="6" t="str">
        <f>IF(E113=0,"NA",IF(((E115-E113)*24*3600)&lt;0,500,((E115-E113)*24*3600)))</f>
        <v>NA</v>
      </c>
      <c r="F119" t="str">
        <f>IF(E119="NA","NA",1/(1+(ROUNDDOWN(EXP((E119/(30/LN(2)))),0)-1)))</f>
        <v>NA</v>
      </c>
      <c r="G119" s="6" t="str">
        <f>IF(G113=0,"NA",IF(((G115-G113)*24*3600)&lt;0,500,((G115-G113)*24*3600)))</f>
        <v>NA</v>
      </c>
      <c r="H119" t="str">
        <f>IF(G119="NA","NA",1/(1+(ROUNDDOWN(EXP((G119/(30/LN(2)))),0)-1)))</f>
        <v>NA</v>
      </c>
      <c r="I119" s="8" t="str">
        <f>IF(COUNT(P119:R119)&lt;&gt;0,(IF(P119&lt;&gt;"NA",P119,0)+IF(Q119&lt;&gt;"NA",Q119,0)+IF(R119&lt;&gt;"NA",R119,0))/COUNT(P119:R119),"NA")</f>
        <v>NA</v>
      </c>
      <c r="O119" t="s">
        <v>23</v>
      </c>
      <c r="P119" t="str">
        <f>IF(D119="NA","NA",D119)</f>
        <v>NA</v>
      </c>
      <c r="Q119" t="str">
        <f>IF(F119="NA","NA",IF(D119="NA",F119,IF(D119&lt;=F119,(D119+F119)/2,0)))</f>
        <v>NA</v>
      </c>
      <c r="R119" t="str">
        <f>IF(H119="NA",
    "NA",
    IF(D119="NA",
        IF(F119="NA",
            H119,
            IF(F119&lt;=H119,
                (F119+H119)/2,
                0)
        ),
        IF(F119="NA",
            IF(D119&lt;=H119,
                (D119+H119)/2,
                0),
            IF(F119&lt;=H119,
                (F119+H119)/2,
                0)
        )
    )
)</f>
        <v>NA</v>
      </c>
    </row>
    <row r="120" spans="1:18" x14ac:dyDescent="0.25">
      <c r="B120" t="s">
        <v>9</v>
      </c>
      <c r="C120" s="6">
        <f>IF(((C113-C112)*24*3600)&lt;0,500,((C113-C112)*24*3600))</f>
        <v>500</v>
      </c>
      <c r="D120">
        <f>1/(1+(ROUNDDOWN(EXP(((70/LN(2))/(C120+18))),0)-1))</f>
        <v>1</v>
      </c>
      <c r="E120" s="6">
        <f>IF(((E113-E112)*24*3600)&lt;0,500,((E113-E112)*24*3600))</f>
        <v>500</v>
      </c>
      <c r="F120">
        <f>1/(1+(ROUNDDOWN(EXP(((70/LN(2))/(E120+18))),0)-1))</f>
        <v>1</v>
      </c>
      <c r="G120" s="6">
        <f>IF(((G113-G112)*24*3600)&lt;0,500,((G113-G112)*24*3600))</f>
        <v>500</v>
      </c>
      <c r="H120">
        <f>1/(1+(ROUNDDOWN(EXP(((70/LN(2))/(G120+18))),0)-1))</f>
        <v>1</v>
      </c>
      <c r="I120" s="8">
        <f t="shared" ref="I120:I121" si="45">IF(COUNT(P120:R120)&lt;&gt;0,(IF(P120&lt;&gt;"NA",P120,0)+IF(Q120&lt;&gt;"NA",Q120,0)+IF(R120&lt;&gt;"NA",R120,0))/COUNT(P120:R120),"NA")</f>
        <v>1</v>
      </c>
      <c r="P120">
        <f>IF(D120="NA","NA",D120)</f>
        <v>1</v>
      </c>
      <c r="Q120">
        <f>IF(F120="NA","NA",IF(D120="NA",F120,IF(D120&lt;=F120,(D120+F120)/2,0)))</f>
        <v>1</v>
      </c>
      <c r="R120">
        <f>IF(H120="NA",
    "NA",
    IF(D120="NA",
        IF(F120="NA",
            H120,
            IF(F120&lt;=H120,
                (F120+H120)/2,
                0)
        ),
        IF(F120="NA",
            IF(D120&lt;=H120,
                (D120+H120)/2,
                0),
            IF(F120&lt;=H120,
                (F120+H120)/2,
                0)
        )
    )
)</f>
        <v>1</v>
      </c>
    </row>
    <row r="121" spans="1:18" x14ac:dyDescent="0.25">
      <c r="B121" t="s">
        <v>18</v>
      </c>
      <c r="C121" s="6" t="str">
        <f>IF(C113=0,"NA",IF(((C114-C113)*24*3600)&lt;0,500,((C114-C113)*24*3600)))</f>
        <v>NA</v>
      </c>
      <c r="D121" t="str">
        <f>IF(C121="NA","NA",1/(1+(ROUNDDOWN(EXP((C121/(20/LN(2)))),0)-1)))</f>
        <v>NA</v>
      </c>
      <c r="E121" s="6" t="str">
        <f>IF(E113=0,"NA",IF(((E114-E113)*24*3600)&lt;0,500,((E114-E113)*24*3600)))</f>
        <v>NA</v>
      </c>
      <c r="F121" t="str">
        <f>IF(E121="NA","NA",1/(1+(ROUNDDOWN(EXP((E121/(20/LN(2)))),0)-1)))</f>
        <v>NA</v>
      </c>
      <c r="G121" s="6" t="str">
        <f>IF(G113=0,"NA",IF(((G114-G113)*24*3600)&lt;0,500,((G114-G113)*24*3600)))</f>
        <v>NA</v>
      </c>
      <c r="H121" t="str">
        <f>IF(G121="NA","NA",1/(1+(ROUNDDOWN(EXP((G121/(20/LN(2)))),0)-1)))</f>
        <v>NA</v>
      </c>
      <c r="I121" s="8" t="str">
        <f t="shared" si="45"/>
        <v>NA</v>
      </c>
      <c r="P121" t="str">
        <f>IF(D121="NA","NA",D121)</f>
        <v>NA</v>
      </c>
      <c r="Q121" t="str">
        <f>IF(F121="NA","NA",IF(D121="NA",F121,IF(D121&lt;=F121,(D121+F121)/2,0)))</f>
        <v>NA</v>
      </c>
      <c r="R121" t="str">
        <f>IF(H121="NA",
    "NA",
    IF(D121="NA",
        IF(F121="NA",
            H121,
            IF(F121&lt;=H121,
                (F121+H121)/2,
                0)
        ),
        IF(F121="NA",
            IF(D121&lt;=H121,
                (D121+H121)/2,
                0),
            IF(F121&lt;=H121,
                (F121+H121)/2,
                0)
        )
    )
)</f>
        <v>NA</v>
      </c>
    </row>
    <row r="122" spans="1:18" x14ac:dyDescent="0.25">
      <c r="B122" t="s">
        <v>10</v>
      </c>
      <c r="C122" s="5">
        <f>IF((C115&amp;C116)=0,1,(1-((C115-C114)*24*3600)/((C116-C111)*24*3600)))</f>
        <v>12951756.566747677</v>
      </c>
      <c r="D122">
        <f>C122</f>
        <v>12951756.566747677</v>
      </c>
      <c r="E122" s="5">
        <f>IF((E115&amp;E116)=0,1,(1-((E115-E114)*24*3600)/((E116-E111)*24*3600)))</f>
        <v>12951757.872867372</v>
      </c>
      <c r="F122">
        <f>E122</f>
        <v>12951757.872867372</v>
      </c>
      <c r="G122" s="5">
        <f>IF((G115&amp;G116)=0,1,(1-((G115-G114)*24*3600)/((G116-G111)*24*3600)))</f>
        <v>12951759.091664623</v>
      </c>
      <c r="H122">
        <f>G122</f>
        <v>12951759.091664623</v>
      </c>
      <c r="I122" s="8">
        <f>(D122 + IF(D122 &lt;= F122, (D122 + F122) / 2, 0) + IF(F122 &lt;= H122, (F122 + H122) / 2, 0)) / 3</f>
        <v>12951757.422940398</v>
      </c>
    </row>
    <row r="123" spans="1:18" x14ac:dyDescent="0.25">
      <c r="B123" t="s">
        <v>14</v>
      </c>
      <c r="D123">
        <f>1-(C123/9)</f>
        <v>1</v>
      </c>
      <c r="E123" s="6"/>
      <c r="F123">
        <f>1-(E123/9)</f>
        <v>1</v>
      </c>
      <c r="H123">
        <f>1-(G123/9)</f>
        <v>1</v>
      </c>
      <c r="I123" s="8">
        <f>(D123 + IF(D123 &lt;= F123, (D123 + F123) / 2, 0) + IF(F123 &lt;= H123, (F123 + H123) / 2, 0)) / 3</f>
        <v>1</v>
      </c>
    </row>
    <row r="127" spans="1:18" s="9" customFormat="1" x14ac:dyDescent="0.25">
      <c r="A127" s="9">
        <v>8</v>
      </c>
      <c r="B127" s="9" t="s">
        <v>33</v>
      </c>
      <c r="C127" s="10"/>
      <c r="E127" s="10"/>
      <c r="G127" s="10"/>
      <c r="I127" s="11"/>
    </row>
    <row r="128" spans="1:18" s="9" customFormat="1" x14ac:dyDescent="0.25">
      <c r="C128" s="10" t="s">
        <v>11</v>
      </c>
      <c r="D128" s="9" t="s">
        <v>17</v>
      </c>
      <c r="E128" s="10" t="s">
        <v>12</v>
      </c>
      <c r="F128" s="9" t="s">
        <v>17</v>
      </c>
      <c r="G128" s="10" t="s">
        <v>13</v>
      </c>
      <c r="H128" s="9" t="s">
        <v>17</v>
      </c>
      <c r="I128" s="11" t="s">
        <v>15</v>
      </c>
    </row>
    <row r="129" spans="2:18" x14ac:dyDescent="0.25">
      <c r="B129" t="s">
        <v>0</v>
      </c>
      <c r="C129" s="7">
        <v>45121.317187500004</v>
      </c>
      <c r="D129" s="2"/>
      <c r="E129" s="3">
        <v>45121.321493055562</v>
      </c>
      <c r="F129" s="2"/>
      <c r="G129" s="7">
        <v>45121.325798611113</v>
      </c>
    </row>
    <row r="130" spans="2:18" x14ac:dyDescent="0.25">
      <c r="B130" t="s">
        <v>1</v>
      </c>
      <c r="C130" s="7">
        <v>45121.319097222229</v>
      </c>
      <c r="D130" s="2"/>
      <c r="E130" s="3">
        <v>45121.32340277778</v>
      </c>
      <c r="F130" s="2"/>
      <c r="G130" s="7">
        <v>45121.327708333331</v>
      </c>
    </row>
    <row r="131" spans="2:18" x14ac:dyDescent="0.25">
      <c r="B131" t="s">
        <v>2</v>
      </c>
      <c r="C131" s="7"/>
      <c r="D131" s="2"/>
      <c r="E131" s="3"/>
      <c r="F131" s="2"/>
      <c r="G131" s="7"/>
    </row>
    <row r="132" spans="2:18" x14ac:dyDescent="0.25">
      <c r="B132" t="s">
        <v>4</v>
      </c>
      <c r="C132" s="7">
        <v>45121.319849537038</v>
      </c>
      <c r="D132" s="2"/>
      <c r="E132" s="7">
        <v>45121.324942129628</v>
      </c>
      <c r="F132" s="2"/>
      <c r="G132" s="7">
        <v>45121.328414351854</v>
      </c>
    </row>
    <row r="133" spans="2:18" x14ac:dyDescent="0.25">
      <c r="B133" t="s">
        <v>3</v>
      </c>
      <c r="E133" s="4"/>
    </row>
    <row r="134" spans="2:18" x14ac:dyDescent="0.25">
      <c r="B134" t="s">
        <v>5</v>
      </c>
      <c r="C134" s="7">
        <v>25569.083333333332</v>
      </c>
      <c r="D134" s="2"/>
      <c r="E134" s="3">
        <v>45121.324965277781</v>
      </c>
      <c r="F134" s="2"/>
      <c r="G134" s="7">
        <v>45121.329270833339</v>
      </c>
    </row>
    <row r="135" spans="2:18" x14ac:dyDescent="0.25">
      <c r="B135" t="s">
        <v>6</v>
      </c>
      <c r="C135" s="6"/>
      <c r="D135">
        <f>C135</f>
        <v>0</v>
      </c>
      <c r="E135" s="6"/>
      <c r="F135">
        <f>E135</f>
        <v>0</v>
      </c>
      <c r="H135">
        <f>G135</f>
        <v>0</v>
      </c>
      <c r="I135" s="8">
        <f>(D135 + IF(D135 &lt;= F135, (D135 + F135) / 2, 0) + IF(F135 &lt;= H135, (F135 + H135) / 2, 0)) / 3</f>
        <v>0</v>
      </c>
    </row>
    <row r="136" spans="2:18" x14ac:dyDescent="0.25">
      <c r="B136" t="s">
        <v>7</v>
      </c>
      <c r="D136">
        <f>C136</f>
        <v>0</v>
      </c>
      <c r="F136">
        <f>E136</f>
        <v>0</v>
      </c>
      <c r="H136">
        <f>G136</f>
        <v>0</v>
      </c>
      <c r="I136" s="8">
        <f>(D136 + IF(D136 &lt;= F136, (D136 + F136) / 2, 0) + IF(F136 &lt;= H136, (F136 + H136) / 2, 0)) / 3</f>
        <v>0</v>
      </c>
      <c r="P136" t="s">
        <v>24</v>
      </c>
      <c r="Q136" t="s">
        <v>25</v>
      </c>
      <c r="R136" t="s">
        <v>26</v>
      </c>
    </row>
    <row r="137" spans="2:18" x14ac:dyDescent="0.25">
      <c r="B137" t="s">
        <v>8</v>
      </c>
      <c r="C137" s="6" t="str">
        <f>IF(C131=0,"NA",IF(((C133-C131)*24*3600)&lt;0,500,((C133-C131)*24*3600)))</f>
        <v>NA</v>
      </c>
      <c r="D137" t="str">
        <f>IF(C137="NA","NA",1/(1+(ROUNDDOWN(EXP((C137/(30/LN(2)))),0)-1)))</f>
        <v>NA</v>
      </c>
      <c r="E137" s="6" t="str">
        <f>IF(E131=0,"NA",IF(((E133-E131)*24*3600)&lt;0,500,((E133-E131)*24*3600)))</f>
        <v>NA</v>
      </c>
      <c r="F137" t="str">
        <f>IF(E137="NA","NA",1/(1+(ROUNDDOWN(EXP((E137/(30/LN(2)))),0)-1)))</f>
        <v>NA</v>
      </c>
      <c r="G137" s="6" t="str">
        <f>IF(G131=0,"NA",IF(((G133-G131)*24*3600)&lt;0,500,((G133-G131)*24*3600)))</f>
        <v>NA</v>
      </c>
      <c r="H137" t="str">
        <f>IF(G137="NA","NA",1/(1+(ROUNDDOWN(EXP((G137/(30/LN(2)))),0)-1)))</f>
        <v>NA</v>
      </c>
      <c r="I137" s="8" t="str">
        <f>IF(COUNT(P137:R137)&lt;&gt;0,(IF(P137&lt;&gt;"NA",P137,0)+IF(Q137&lt;&gt;"NA",Q137,0)+IF(R137&lt;&gt;"NA",R137,0))/COUNT(P137:R137),"NA")</f>
        <v>NA</v>
      </c>
      <c r="O137" t="s">
        <v>23</v>
      </c>
      <c r="P137" t="str">
        <f>IF(D137="NA","NA",D137)</f>
        <v>NA</v>
      </c>
      <c r="Q137" t="str">
        <f>IF(F137="NA","NA",IF(D137="NA",F137,IF(D137&lt;=F137,(D137+F137)/2,0)))</f>
        <v>NA</v>
      </c>
      <c r="R137" t="str">
        <f>IF(H137="NA",
    "NA",
    IF(D137="NA",
        IF(F137="NA",
            H137,
            IF(F137&lt;=H137,
                (F137+H137)/2,
                0)
        ),
        IF(F137="NA",
            IF(D137&lt;=H137,
                (D137+H137)/2,
                0),
            IF(F137&lt;=H137,
                (F137+H137)/2,
                0)
        )
    )
)</f>
        <v>NA</v>
      </c>
    </row>
    <row r="138" spans="2:18" x14ac:dyDescent="0.25">
      <c r="B138" t="s">
        <v>9</v>
      </c>
      <c r="C138" s="6">
        <f>IF(((C131-C130)*24*3600)&lt;0,500,((C131-C130)*24*3600))</f>
        <v>500</v>
      </c>
      <c r="D138">
        <f>1/(1+(ROUNDDOWN(EXP(((70/LN(2))/(C138+18))),0)-1))</f>
        <v>1</v>
      </c>
      <c r="E138" s="6">
        <f>IF(((E131-E130)*24*3600)&lt;0,500,((E131-E130)*24*3600))</f>
        <v>500</v>
      </c>
      <c r="F138">
        <f>1/(1+(ROUNDDOWN(EXP(((70/LN(2))/(E138+18))),0)-1))</f>
        <v>1</v>
      </c>
      <c r="G138" s="6">
        <f>IF(((G131-G130)*24*3600)&lt;0,500,((G131-G130)*24*3600))</f>
        <v>500</v>
      </c>
      <c r="H138">
        <f>1/(1+(ROUNDDOWN(EXP(((70/LN(2))/(G138+18))),0)-1))</f>
        <v>1</v>
      </c>
      <c r="I138" s="8">
        <f t="shared" ref="I138:I139" si="46">IF(COUNT(P138:R138)&lt;&gt;0,(IF(P138&lt;&gt;"NA",P138,0)+IF(Q138&lt;&gt;"NA",Q138,0)+IF(R138&lt;&gt;"NA",R138,0))/COUNT(P138:R138),"NA")</f>
        <v>1</v>
      </c>
      <c r="P138">
        <f>IF(D138="NA","NA",D138)</f>
        <v>1</v>
      </c>
      <c r="Q138">
        <f>IF(F138="NA","NA",IF(D138="NA",F138,IF(D138&lt;=F138,(D138+F138)/2,0)))</f>
        <v>1</v>
      </c>
      <c r="R138">
        <f>IF(H138="NA",
    "NA",
    IF(D138="NA",
        IF(F138="NA",
            H138,
            IF(F138&lt;=H138,
                (F138+H138)/2,
                0)
        ),
        IF(F138="NA",
            IF(D138&lt;=H138,
                (D138+H138)/2,
                0),
            IF(F138&lt;=H138,
                (F138+H138)/2,
                0)
        )
    )
)</f>
        <v>1</v>
      </c>
    </row>
    <row r="139" spans="2:18" x14ac:dyDescent="0.25">
      <c r="B139" t="s">
        <v>18</v>
      </c>
      <c r="C139" s="6" t="str">
        <f>IF(C131=0,"NA",IF(((C132-C131)*24*3600)&lt;0,500,((C132-C131)*24*3600)))</f>
        <v>NA</v>
      </c>
      <c r="D139" t="str">
        <f>IF(C139="NA","NA",1/(1+(ROUNDDOWN(EXP((C139/(20/LN(2)))),0)-1)))</f>
        <v>NA</v>
      </c>
      <c r="E139" s="6" t="str">
        <f>IF(E131=0,"NA",IF(((E132-E131)*24*3600)&lt;0,500,((E132-E131)*24*3600)))</f>
        <v>NA</v>
      </c>
      <c r="F139" t="str">
        <f>IF(E139="NA","NA",1/(1+(ROUNDDOWN(EXP((E139/(20/LN(2)))),0)-1)))</f>
        <v>NA</v>
      </c>
      <c r="G139" s="6" t="str">
        <f>IF(G131=0,"NA",IF(((G132-G131)*24*3600)&lt;0,500,((G132-G131)*24*3600)))</f>
        <v>NA</v>
      </c>
      <c r="H139" t="str">
        <f>IF(G139="NA","NA",1/(1+(ROUNDDOWN(EXP((G139/(20/LN(2)))),0)-1)))</f>
        <v>NA</v>
      </c>
      <c r="I139" s="8" t="str">
        <f t="shared" si="46"/>
        <v>NA</v>
      </c>
      <c r="P139" t="str">
        <f>IF(D139="NA","NA",D139)</f>
        <v>NA</v>
      </c>
      <c r="Q139" t="str">
        <f>IF(F139="NA","NA",IF(D139="NA",F139,IF(D139&lt;=F139,(D139+F139)/2,0)))</f>
        <v>NA</v>
      </c>
      <c r="R139" t="str">
        <f>IF(H139="NA",
    "NA",
    IF(D139="NA",
        IF(F139="NA",
            H139,
            IF(F139&lt;=H139,
                (F139+H139)/2,
                0)
        ),
        IF(F139="NA",
            IF(D139&lt;=H139,
                (D139+H139)/2,
                0),
            IF(F139&lt;=H139,
                (F139+H139)/2,
                0)
        )
    )
)</f>
        <v>NA</v>
      </c>
    </row>
    <row r="140" spans="2:18" x14ac:dyDescent="0.25">
      <c r="B140" t="s">
        <v>10</v>
      </c>
      <c r="C140" s="5">
        <f>IF((C133&amp;C134)=0,1,(1-((C133-C132)*24*3600)/((C134-C129)*24*3600)))</f>
        <v>-1.3077322103490223</v>
      </c>
      <c r="D140">
        <f>C140</f>
        <v>-1.3077322103490223</v>
      </c>
      <c r="E140" s="5">
        <f>IF((E133&amp;E134)=0,1,(1-((E133-E132)*24*3600)/((E134-E129)*24*3600)))</f>
        <v>12994942.595435815</v>
      </c>
      <c r="F140">
        <f>E140</f>
        <v>12994942.595435815</v>
      </c>
      <c r="G140" s="5">
        <f>IF((G133&amp;G134)=0,1,(1-((G133-G132)*24*3600)/((G134-G129)*24*3600)))</f>
        <v>12994943.56820523</v>
      </c>
      <c r="H140">
        <f>G140</f>
        <v>12994943.56820523</v>
      </c>
      <c r="I140" s="8">
        <f>(D140 + IF(D140 &lt;= F140, (D140 + F140) / 2, 0) + IF(F140 &lt;= H140, (F140 + H140) / 2, 0)) / 3</f>
        <v>6497470.8059800379</v>
      </c>
    </row>
    <row r="141" spans="2:18" x14ac:dyDescent="0.25">
      <c r="B141" t="s">
        <v>14</v>
      </c>
      <c r="D141">
        <f>1-(C141/9)</f>
        <v>1</v>
      </c>
      <c r="E141" s="6"/>
      <c r="F141">
        <f>1-(E141/9)</f>
        <v>1</v>
      </c>
      <c r="H141">
        <f>1-(G141/9)</f>
        <v>1</v>
      </c>
      <c r="I141" s="8">
        <f>(D141 + IF(D141 &lt;= F141, (D141 + F141) / 2, 0) + IF(F141 &lt;= H141, (F141 + H141) / 2, 0)) / 3</f>
        <v>1</v>
      </c>
    </row>
  </sheetData>
  <mergeCells count="10">
    <mergeCell ref="J80:K80"/>
    <mergeCell ref="J9:K9"/>
    <mergeCell ref="L9:M9"/>
    <mergeCell ref="L27:M27"/>
    <mergeCell ref="L45:M45"/>
    <mergeCell ref="L62:M62"/>
    <mergeCell ref="L80:M80"/>
    <mergeCell ref="J27:K27"/>
    <mergeCell ref="J45:K45"/>
    <mergeCell ref="J62:K6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C2A8-FF72-4E42-80B4-A05A69691D0D}">
  <dimension ref="A2:J12"/>
  <sheetViews>
    <sheetView workbookViewId="0">
      <selection activeCell="D18" sqref="D18"/>
    </sheetView>
  </sheetViews>
  <sheetFormatPr baseColWidth="10" defaultRowHeight="15" x14ac:dyDescent="0.25"/>
  <cols>
    <col min="1" max="1" width="26.7109375" customWidth="1"/>
  </cols>
  <sheetData>
    <row r="2" spans="1:10" x14ac:dyDescent="0.25">
      <c r="A2" s="9" t="s">
        <v>33</v>
      </c>
      <c r="B2" t="s">
        <v>15</v>
      </c>
    </row>
    <row r="3" spans="1:10" x14ac:dyDescent="0.25">
      <c r="A3" s="9"/>
      <c r="B3">
        <v>1</v>
      </c>
      <c r="C3">
        <v>2</v>
      </c>
      <c r="D3">
        <v>3</v>
      </c>
      <c r="E3">
        <v>4</v>
      </c>
      <c r="F3">
        <v>5</v>
      </c>
      <c r="G3" s="5" t="s">
        <v>47</v>
      </c>
      <c r="H3" s="5" t="s">
        <v>40</v>
      </c>
      <c r="I3" s="5" t="s">
        <v>41</v>
      </c>
      <c r="J3" s="5" t="s">
        <v>46</v>
      </c>
    </row>
    <row r="4" spans="1:10" x14ac:dyDescent="0.25">
      <c r="A4" t="s">
        <v>6</v>
      </c>
      <c r="B4" s="12">
        <v>0.82833333333333325</v>
      </c>
      <c r="C4" s="12">
        <v>0.57333333333333325</v>
      </c>
      <c r="D4" s="12">
        <v>0.53500000000000003</v>
      </c>
      <c r="E4" s="12">
        <v>0.87</v>
      </c>
      <c r="F4" s="12">
        <v>0.57833333333333325</v>
      </c>
      <c r="G4" s="5">
        <f>AVERAGE(B4:F4)</f>
        <v>0.67699999999999994</v>
      </c>
      <c r="H4" s="5">
        <f>_xlfn.VAR.S(B4:F4)</f>
        <v>2.519916666666655E-2</v>
      </c>
      <c r="I4" s="5">
        <f>SQRT(H4)</f>
        <v>0.15874245388889058</v>
      </c>
      <c r="J4" s="5">
        <f>(I4/G4)*100</f>
        <v>23.447925242081329</v>
      </c>
    </row>
    <row r="5" spans="1:10" x14ac:dyDescent="0.25">
      <c r="A5" t="s">
        <v>7</v>
      </c>
      <c r="B5" s="12">
        <v>0.6176666666666667</v>
      </c>
      <c r="C5" s="12">
        <v>0.61416666666666664</v>
      </c>
      <c r="D5" s="12">
        <v>0.91416666666666657</v>
      </c>
      <c r="E5" s="12">
        <v>0.62333333333333329</v>
      </c>
      <c r="F5" s="12">
        <v>0.6153333333333334</v>
      </c>
      <c r="G5" s="5">
        <f t="shared" ref="G5:G12" si="0">AVERAGE(B5:F5)</f>
        <v>0.67693333333333328</v>
      </c>
      <c r="H5" s="5">
        <f t="shared" ref="H5:H10" si="1">_xlfn.VAR.S(B5:F5)</f>
        <v>1.7599841666666727E-2</v>
      </c>
      <c r="I5" s="5">
        <f t="shared" ref="I5:I10" si="2">SQRT(H5)</f>
        <v>0.13266439487167131</v>
      </c>
      <c r="J5" s="5">
        <f t="shared" ref="J5:J12" si="3">(I5/G5)*100</f>
        <v>19.597852305249848</v>
      </c>
    </row>
    <row r="6" spans="1:10" x14ac:dyDescent="0.25">
      <c r="A6" t="s">
        <v>8</v>
      </c>
      <c r="B6" s="12">
        <v>0.14583333333333331</v>
      </c>
      <c r="C6" s="12">
        <v>6.5555555555555547E-2</v>
      </c>
      <c r="D6" s="12">
        <v>2.0138888888888887E-2</v>
      </c>
      <c r="E6" s="12">
        <v>6.8174603174603166E-2</v>
      </c>
      <c r="F6" s="12">
        <v>6.2121212121212126E-2</v>
      </c>
      <c r="G6" s="5">
        <f t="shared" si="0"/>
        <v>7.2364718614718604E-2</v>
      </c>
      <c r="H6" s="5">
        <f t="shared" si="1"/>
        <v>2.0735064583684709E-3</v>
      </c>
      <c r="I6" s="5">
        <f t="shared" si="2"/>
        <v>4.5535771195494984E-2</v>
      </c>
      <c r="J6" s="5">
        <f t="shared" si="3"/>
        <v>62.925375883702038</v>
      </c>
    </row>
    <row r="7" spans="1:10" x14ac:dyDescent="0.25">
      <c r="A7" t="s">
        <v>9</v>
      </c>
      <c r="B7" s="12">
        <v>0.33333333333333331</v>
      </c>
      <c r="C7" s="12">
        <v>0.3125</v>
      </c>
      <c r="D7" s="12">
        <v>7.738095238095237E-2</v>
      </c>
      <c r="E7" s="12">
        <v>0.27777777777777773</v>
      </c>
      <c r="F7" s="12">
        <v>0.33333333333333331</v>
      </c>
      <c r="G7" s="5">
        <f t="shared" si="0"/>
        <v>0.26686507936507931</v>
      </c>
      <c r="H7" s="5">
        <f t="shared" si="1"/>
        <v>1.1735481229528874E-2</v>
      </c>
      <c r="I7" s="5">
        <f t="shared" si="2"/>
        <v>0.10833042614856121</v>
      </c>
      <c r="J7" s="5">
        <f t="shared" si="3"/>
        <v>40.593706155297298</v>
      </c>
    </row>
    <row r="8" spans="1:10" x14ac:dyDescent="0.25">
      <c r="A8" t="s">
        <v>18</v>
      </c>
      <c r="B8" s="12">
        <v>0.5</v>
      </c>
      <c r="C8" s="12">
        <v>0.29166666666666669</v>
      </c>
      <c r="D8" s="12">
        <v>0.20833333333333334</v>
      </c>
      <c r="E8" s="12">
        <v>0.25</v>
      </c>
      <c r="F8" s="12">
        <v>0.66666666666666663</v>
      </c>
      <c r="G8" s="5">
        <f t="shared" si="0"/>
        <v>0.3833333333333333</v>
      </c>
      <c r="H8" s="5">
        <f t="shared" si="1"/>
        <v>3.7673611111111144E-2</v>
      </c>
      <c r="I8" s="5">
        <f t="shared" si="2"/>
        <v>0.19409691164753534</v>
      </c>
      <c r="J8" s="5">
        <f t="shared" si="3"/>
        <v>50.633976951530968</v>
      </c>
    </row>
    <row r="9" spans="1:10" x14ac:dyDescent="0.25">
      <c r="A9" t="s">
        <v>10</v>
      </c>
      <c r="B9" s="12">
        <v>0.52956989294738044</v>
      </c>
      <c r="C9" s="12">
        <v>0.43341638920229181</v>
      </c>
      <c r="D9" s="12">
        <v>0.61666666731277175</v>
      </c>
      <c r="E9" s="12">
        <v>0.5224344780783835</v>
      </c>
      <c r="F9" s="12">
        <v>0.43611111113439421</v>
      </c>
      <c r="G9" s="5">
        <f t="shared" si="0"/>
        <v>0.5076397077350443</v>
      </c>
      <c r="H9" s="5">
        <f t="shared" si="1"/>
        <v>5.8030343283489993E-3</v>
      </c>
      <c r="I9" s="5">
        <f t="shared" si="2"/>
        <v>7.6177649795389463E-2</v>
      </c>
      <c r="J9" s="5">
        <f t="shared" si="3"/>
        <v>15.006243332554545</v>
      </c>
    </row>
    <row r="10" spans="1:10" x14ac:dyDescent="0.25">
      <c r="A10" t="s">
        <v>14</v>
      </c>
      <c r="B10" s="12">
        <v>0.85185185185185175</v>
      </c>
      <c r="C10" s="12">
        <v>0.55555555555555547</v>
      </c>
      <c r="D10" s="12">
        <v>0.59259259259259256</v>
      </c>
      <c r="E10" s="12">
        <v>0.59259259259259256</v>
      </c>
      <c r="F10" s="12">
        <v>0.88888888888888884</v>
      </c>
      <c r="G10" s="5">
        <f t="shared" si="0"/>
        <v>0.6962962962962963</v>
      </c>
      <c r="H10" s="5">
        <f t="shared" si="1"/>
        <v>2.5651577503429279E-2</v>
      </c>
      <c r="I10" s="5">
        <f t="shared" si="2"/>
        <v>0.16016109859584904</v>
      </c>
      <c r="J10" s="5">
        <f t="shared" si="3"/>
        <v>23.001859904722998</v>
      </c>
    </row>
    <row r="11" spans="1:10" x14ac:dyDescent="0.25">
      <c r="A11" s="13" t="s">
        <v>45</v>
      </c>
      <c r="B11" s="13">
        <f>SUM(B4:B10)</f>
        <v>3.8065884114658988</v>
      </c>
      <c r="C11" s="13">
        <f t="shared" ref="C11:F11" si="4">SUM(C4:C10)</f>
        <v>2.8461941669800694</v>
      </c>
      <c r="D11" s="13">
        <f t="shared" si="4"/>
        <v>2.9642791011752054</v>
      </c>
      <c r="E11" s="13">
        <f t="shared" si="4"/>
        <v>3.2043127849566901</v>
      </c>
      <c r="F11" s="13">
        <f t="shared" si="4"/>
        <v>3.5807878788111616</v>
      </c>
      <c r="G11" s="5">
        <f>AVERAGE(B11:F11)</f>
        <v>3.2804324686778044</v>
      </c>
      <c r="H11" s="10">
        <f>_xlfn.VAR.P(B11:F11)</f>
        <v>0.13227270184439932</v>
      </c>
      <c r="I11" s="10">
        <f t="shared" ref="I11:I12" si="5">SQRT(H11)</f>
        <v>0.36369314242146406</v>
      </c>
      <c r="J11" s="5">
        <f t="shared" si="3"/>
        <v>11.086743772172591</v>
      </c>
    </row>
    <row r="12" spans="1:10" x14ac:dyDescent="0.25">
      <c r="A12" s="13" t="s">
        <v>44</v>
      </c>
      <c r="B12" s="13">
        <f>B11/7</f>
        <v>0.54379834449512843</v>
      </c>
      <c r="C12" s="13">
        <f t="shared" ref="C12:F12" si="6">C11/7</f>
        <v>0.40659916671143848</v>
      </c>
      <c r="D12" s="13">
        <f t="shared" si="6"/>
        <v>0.42346844302502934</v>
      </c>
      <c r="E12" s="13">
        <f t="shared" si="6"/>
        <v>0.45775896927952714</v>
      </c>
      <c r="F12" s="13">
        <f t="shared" si="6"/>
        <v>0.51154112554445164</v>
      </c>
      <c r="G12" s="5">
        <f t="shared" si="0"/>
        <v>0.46863320981111506</v>
      </c>
      <c r="H12" s="10">
        <f>_xlfn.VAR.P(B12:F12)</f>
        <v>2.6994428947835301E-3</v>
      </c>
      <c r="I12" s="10">
        <f t="shared" si="5"/>
        <v>5.1956163203065044E-2</v>
      </c>
      <c r="J12" s="5">
        <f t="shared" si="3"/>
        <v>11.086743772172321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EB6A-C075-4D0C-B29A-9ECE69A551F9}">
  <dimension ref="B1:T122"/>
  <sheetViews>
    <sheetView zoomScaleNormal="100" workbookViewId="0">
      <selection activeCell="E42" sqref="E42"/>
    </sheetView>
  </sheetViews>
  <sheetFormatPr baseColWidth="10" defaultRowHeight="15" x14ac:dyDescent="0.25"/>
  <cols>
    <col min="2" max="2" width="15.140625" customWidth="1"/>
    <col min="3" max="3" width="13.85546875" bestFit="1" customWidth="1"/>
    <col min="4" max="4" width="15.140625" bestFit="1" customWidth="1"/>
    <col min="5" max="5" width="20.7109375" customWidth="1"/>
    <col min="6" max="6" width="15.140625" bestFit="1" customWidth="1"/>
    <col min="7" max="7" width="16.28515625" customWidth="1"/>
    <col min="8" max="8" width="27" bestFit="1" customWidth="1"/>
    <col min="9" max="9" width="15.140625" bestFit="1" customWidth="1"/>
  </cols>
  <sheetData>
    <row r="1" spans="2:14" x14ac:dyDescent="0.25">
      <c r="D1" s="16">
        <v>45121.960416666669</v>
      </c>
    </row>
    <row r="2" spans="2:14" x14ac:dyDescent="0.25">
      <c r="B2" s="9"/>
      <c r="C2" s="9" t="s">
        <v>48</v>
      </c>
      <c r="D2" s="17">
        <v>45122.753784722219</v>
      </c>
      <c r="F2" s="9"/>
      <c r="G2" s="9"/>
      <c r="H2" s="9" t="s">
        <v>134</v>
      </c>
    </row>
    <row r="3" spans="2:14" x14ac:dyDescent="0.25">
      <c r="C3" t="s">
        <v>105</v>
      </c>
      <c r="D3" s="17">
        <v>45123.489687499998</v>
      </c>
      <c r="E3" t="s">
        <v>106</v>
      </c>
      <c r="F3" s="16">
        <v>46221.040277777778</v>
      </c>
    </row>
    <row r="4" spans="2:14" x14ac:dyDescent="0.25">
      <c r="C4" t="s">
        <v>48</v>
      </c>
      <c r="D4" s="16">
        <v>45125.044722222221</v>
      </c>
      <c r="E4" t="s">
        <v>107</v>
      </c>
    </row>
    <row r="5" spans="2:14" x14ac:dyDescent="0.25">
      <c r="C5" t="s">
        <v>105</v>
      </c>
      <c r="D5" s="16">
        <v>45125.503472222219</v>
      </c>
    </row>
    <row r="6" spans="2:14" x14ac:dyDescent="0.25">
      <c r="C6" t="s">
        <v>108</v>
      </c>
      <c r="D6" s="16">
        <v>45125.869444444441</v>
      </c>
    </row>
    <row r="8" spans="2:14" x14ac:dyDescent="0.25">
      <c r="C8" s="15"/>
      <c r="D8" s="15"/>
      <c r="E8" s="17"/>
      <c r="F8" s="17"/>
      <c r="G8" s="15"/>
      <c r="H8" s="15"/>
      <c r="I8" s="15"/>
      <c r="J8" s="15"/>
      <c r="K8" s="15"/>
      <c r="L8" s="18"/>
    </row>
    <row r="12" spans="2:14" ht="45" x14ac:dyDescent="0.25">
      <c r="C12" s="19" t="s">
        <v>90</v>
      </c>
      <c r="D12" s="19" t="s">
        <v>91</v>
      </c>
      <c r="E12" s="19" t="s">
        <v>92</v>
      </c>
      <c r="F12" s="19" t="s">
        <v>93</v>
      </c>
      <c r="G12" s="19" t="s">
        <v>94</v>
      </c>
      <c r="H12" s="19" t="s">
        <v>95</v>
      </c>
      <c r="I12" s="19" t="s">
        <v>96</v>
      </c>
      <c r="J12" s="19" t="s">
        <v>97</v>
      </c>
      <c r="K12" s="19" t="s">
        <v>98</v>
      </c>
      <c r="L12" s="19" t="s">
        <v>99</v>
      </c>
      <c r="M12" s="19" t="s">
        <v>136</v>
      </c>
      <c r="N12" s="19" t="s">
        <v>100</v>
      </c>
    </row>
    <row r="13" spans="2:14" x14ac:dyDescent="0.25">
      <c r="C13" s="15" t="s">
        <v>53</v>
      </c>
      <c r="D13" s="15">
        <v>0</v>
      </c>
      <c r="E13" s="17">
        <v>45122.753784722219</v>
      </c>
      <c r="F13" s="17">
        <v>45122.774930555555</v>
      </c>
      <c r="G13" s="15">
        <v>0.59509999999999996</v>
      </c>
      <c r="H13" s="15">
        <v>0.69504999999999995</v>
      </c>
      <c r="I13" s="15"/>
      <c r="J13" s="18">
        <v>1</v>
      </c>
      <c r="K13" s="15"/>
      <c r="L13" s="18">
        <v>1</v>
      </c>
      <c r="M13" s="15"/>
      <c r="N13" s="9">
        <f t="shared" ref="N13:N18" si="0">AVERAGE(G13:M13)</f>
        <v>0.82253749999999992</v>
      </c>
    </row>
    <row r="14" spans="2:14" x14ac:dyDescent="0.25">
      <c r="B14" s="19">
        <v>3</v>
      </c>
      <c r="C14" s="15" t="s">
        <v>55</v>
      </c>
      <c r="D14" s="15">
        <v>0</v>
      </c>
      <c r="E14" s="17">
        <v>45122.784872685188</v>
      </c>
      <c r="F14" s="17">
        <v>45122.819618055553</v>
      </c>
      <c r="G14" s="15">
        <v>0.53015000000000001</v>
      </c>
      <c r="H14" s="15">
        <v>0.63200000000000001</v>
      </c>
      <c r="I14" s="15">
        <v>7.0222000000000007E-2</v>
      </c>
      <c r="J14" s="15">
        <v>0.24635000000000001</v>
      </c>
      <c r="K14" s="15">
        <v>0.875</v>
      </c>
      <c r="L14" s="15">
        <v>0.75570000000000004</v>
      </c>
      <c r="M14" s="15">
        <v>0.33129999999999998</v>
      </c>
      <c r="N14" s="9">
        <f t="shared" si="0"/>
        <v>0.49153171428571435</v>
      </c>
    </row>
    <row r="15" spans="2:14" x14ac:dyDescent="0.25">
      <c r="B15" s="19">
        <v>9</v>
      </c>
      <c r="C15" s="15" t="s">
        <v>56</v>
      </c>
      <c r="D15" s="15">
        <v>1</v>
      </c>
      <c r="E15" s="17">
        <v>45122.889421296299</v>
      </c>
      <c r="F15" s="17">
        <v>45122.943240740744</v>
      </c>
      <c r="G15" s="15">
        <v>0.59555000000000002</v>
      </c>
      <c r="H15" s="15">
        <v>0.5968</v>
      </c>
      <c r="I15" s="15">
        <v>0.24433299999999999</v>
      </c>
      <c r="J15" s="15">
        <v>0.58350000000000002</v>
      </c>
      <c r="K15" s="15">
        <v>0</v>
      </c>
      <c r="L15" s="18">
        <v>1</v>
      </c>
      <c r="M15" s="15"/>
      <c r="N15" s="9">
        <f t="shared" si="0"/>
        <v>0.50336383333333334</v>
      </c>
    </row>
    <row r="16" spans="2:14" x14ac:dyDescent="0.25">
      <c r="B16" s="19">
        <v>0</v>
      </c>
      <c r="C16" s="15" t="s">
        <v>58</v>
      </c>
      <c r="D16" s="15">
        <v>0</v>
      </c>
      <c r="E16" s="17">
        <v>45122.9609375</v>
      </c>
      <c r="F16" s="17">
        <v>45123.003506944442</v>
      </c>
      <c r="G16" s="15">
        <v>0.49104999999999999</v>
      </c>
      <c r="H16" s="15">
        <v>0.52625</v>
      </c>
      <c r="I16" s="15">
        <v>0.1101</v>
      </c>
      <c r="J16" s="15">
        <v>0.29749999999999999</v>
      </c>
      <c r="K16" s="15">
        <v>0.58409999999999995</v>
      </c>
      <c r="L16" s="15">
        <v>0.66679999999999995</v>
      </c>
      <c r="M16" s="15">
        <v>0.27950000000000003</v>
      </c>
      <c r="N16" s="9">
        <f t="shared" si="0"/>
        <v>0.42218571428571428</v>
      </c>
    </row>
    <row r="17" spans="2:14" ht="45" x14ac:dyDescent="0.25">
      <c r="B17" s="19">
        <v>5</v>
      </c>
      <c r="C17" s="15" t="s">
        <v>102</v>
      </c>
      <c r="D17" s="15">
        <v>0</v>
      </c>
      <c r="E17" s="17">
        <v>45123.024895833332</v>
      </c>
      <c r="F17" s="17">
        <v>45123.067442129628</v>
      </c>
      <c r="G17" s="15">
        <v>0.57579999999999998</v>
      </c>
      <c r="H17" s="15">
        <v>0.58465</v>
      </c>
      <c r="I17" s="15">
        <v>0.16489999999999999</v>
      </c>
      <c r="J17" s="15">
        <v>0.62724999999999997</v>
      </c>
      <c r="K17" s="15">
        <v>0</v>
      </c>
      <c r="L17" s="15">
        <v>0.77780000000000005</v>
      </c>
      <c r="M17" s="15"/>
      <c r="N17" s="9">
        <f t="shared" si="0"/>
        <v>0.45506666666666667</v>
      </c>
    </row>
    <row r="18" spans="2:14" ht="30" x14ac:dyDescent="0.25">
      <c r="B18" s="19">
        <v>6</v>
      </c>
      <c r="C18" s="15" t="s">
        <v>103</v>
      </c>
      <c r="D18" s="15">
        <v>1</v>
      </c>
      <c r="E18" s="17">
        <v>45123.072071759256</v>
      </c>
      <c r="F18" s="17">
        <v>45123.114618055559</v>
      </c>
      <c r="G18" s="15">
        <v>0.68440000000000001</v>
      </c>
      <c r="H18" s="15">
        <v>0.68779999999999997</v>
      </c>
      <c r="I18" s="15">
        <v>0.66666700000000001</v>
      </c>
      <c r="J18" s="15">
        <v>0.75</v>
      </c>
      <c r="K18" s="15">
        <v>0</v>
      </c>
      <c r="L18" s="15">
        <v>0.42795</v>
      </c>
      <c r="M18" s="15"/>
      <c r="N18" s="9">
        <f t="shared" si="0"/>
        <v>0.53613616666666664</v>
      </c>
    </row>
    <row r="19" spans="2:14" x14ac:dyDescent="0.25">
      <c r="B19" s="19">
        <v>2</v>
      </c>
      <c r="C19" s="15" t="s">
        <v>60</v>
      </c>
      <c r="D19" s="15">
        <v>0</v>
      </c>
      <c r="E19" s="17">
        <v>45123.314872685187</v>
      </c>
      <c r="F19" s="17">
        <v>45123.37127314815</v>
      </c>
      <c r="G19" s="15">
        <v>0.39305000000000001</v>
      </c>
      <c r="H19" s="15">
        <v>0.49345</v>
      </c>
      <c r="I19" s="15"/>
      <c r="J19" s="18">
        <v>1</v>
      </c>
      <c r="K19" s="15"/>
      <c r="L19" s="15">
        <v>0.89444999999999997</v>
      </c>
      <c r="M19" s="15"/>
      <c r="N19" s="9">
        <f>AVERAGE(G19:M19)</f>
        <v>0.69523749999999995</v>
      </c>
    </row>
    <row r="20" spans="2:14" x14ac:dyDescent="0.25">
      <c r="F20" s="9"/>
      <c r="G20" s="9"/>
      <c r="H20" s="9"/>
      <c r="I20" s="9"/>
      <c r="J20" s="9"/>
      <c r="K20" s="9"/>
      <c r="L20" s="9"/>
      <c r="N20" s="9"/>
    </row>
    <row r="21" spans="2:14" x14ac:dyDescent="0.25">
      <c r="E21" s="9" t="s">
        <v>104</v>
      </c>
      <c r="F21" s="9" t="s">
        <v>100</v>
      </c>
      <c r="G21" s="9">
        <f>AVERAGE(G13:G19)</f>
        <v>0.5521571428571429</v>
      </c>
      <c r="H21" s="9">
        <f>AVERAGE(H13:H19)</f>
        <v>0.60228571428571431</v>
      </c>
      <c r="I21" s="9">
        <f>AVERAGE(I13:I19)</f>
        <v>0.25124440000000003</v>
      </c>
      <c r="J21" s="9">
        <f>AVERAGE(J13:J19)</f>
        <v>0.64351428571428571</v>
      </c>
      <c r="K21" s="9">
        <f>AVERAGE(K13:K19)</f>
        <v>0.29181999999999997</v>
      </c>
      <c r="L21" s="9">
        <f>AVERAGE(L13:L19)</f>
        <v>0.78895714285714291</v>
      </c>
      <c r="M21" s="9">
        <f>AVERAGE(M13:M19)</f>
        <v>0.3054</v>
      </c>
      <c r="N21">
        <f>AVERAGE(G21:L21)</f>
        <v>0.52166311428571432</v>
      </c>
    </row>
    <row r="24" spans="2:14" x14ac:dyDescent="0.25">
      <c r="B24" s="25"/>
      <c r="C24" s="15" t="s">
        <v>53</v>
      </c>
      <c r="D24" s="15">
        <v>1</v>
      </c>
      <c r="E24" s="17">
        <v>45123.670486111114</v>
      </c>
      <c r="F24" s="17">
        <v>45123.691631944443</v>
      </c>
      <c r="G24" s="15">
        <v>0.89944999999999997</v>
      </c>
      <c r="H24" s="15">
        <v>0.89929999999999999</v>
      </c>
      <c r="I24" s="15"/>
      <c r="J24" s="18">
        <v>1</v>
      </c>
      <c r="K24" s="15"/>
      <c r="L24" s="15">
        <v>0.89444999999999997</v>
      </c>
      <c r="M24" s="15"/>
      <c r="N24" s="9">
        <f t="shared" ref="N24:N29" si="1">AVERAGE(G24:M24)</f>
        <v>0.92330000000000001</v>
      </c>
    </row>
    <row r="25" spans="2:14" x14ac:dyDescent="0.25">
      <c r="B25" s="26"/>
      <c r="C25" s="15" t="s">
        <v>55</v>
      </c>
      <c r="D25" s="15">
        <v>1</v>
      </c>
      <c r="E25" s="17">
        <v>45123.39167824074</v>
      </c>
      <c r="F25" s="17">
        <v>45123.426423611112</v>
      </c>
      <c r="G25" s="15">
        <v>0.63815</v>
      </c>
      <c r="H25" s="15">
        <v>0.65825</v>
      </c>
      <c r="I25" s="15">
        <v>0.19975000000000001</v>
      </c>
      <c r="J25" s="15">
        <v>0.52580000000000005</v>
      </c>
      <c r="K25" s="15">
        <v>0.296875</v>
      </c>
      <c r="L25" s="15">
        <v>0.72230000000000005</v>
      </c>
      <c r="M25" s="15">
        <v>0.23275000000000001</v>
      </c>
      <c r="N25" s="9">
        <f t="shared" si="1"/>
        <v>0.46769642857142862</v>
      </c>
    </row>
    <row r="26" spans="2:14" x14ac:dyDescent="0.25">
      <c r="B26" s="26"/>
      <c r="C26" s="15" t="s">
        <v>56</v>
      </c>
      <c r="D26" s="15">
        <v>2</v>
      </c>
      <c r="E26" s="17">
        <v>45123.438043981485</v>
      </c>
      <c r="F26" s="17">
        <v>45123.489687499998</v>
      </c>
      <c r="G26" s="15">
        <v>0.69610000000000005</v>
      </c>
      <c r="H26" s="15">
        <v>0.69704999999999995</v>
      </c>
      <c r="I26" s="18">
        <v>1</v>
      </c>
      <c r="J26" s="15">
        <v>0.85185</v>
      </c>
      <c r="K26" s="15">
        <v>0</v>
      </c>
      <c r="L26" s="15">
        <v>0.9</v>
      </c>
      <c r="M26" s="15"/>
      <c r="N26" s="9">
        <f t="shared" si="1"/>
        <v>0.69083333333333341</v>
      </c>
    </row>
    <row r="27" spans="2:14" x14ac:dyDescent="0.25">
      <c r="B27" s="26"/>
      <c r="C27" s="15" t="s">
        <v>58</v>
      </c>
      <c r="D27" s="15">
        <v>1</v>
      </c>
      <c r="E27" s="17">
        <v>45123.501307870371</v>
      </c>
      <c r="F27" s="17">
        <v>45123.545243055552</v>
      </c>
      <c r="G27" s="15">
        <v>0.43140000000000001</v>
      </c>
      <c r="H27" s="15">
        <v>0.52944999999999998</v>
      </c>
      <c r="I27" s="15">
        <v>0.18011099999999999</v>
      </c>
      <c r="J27" s="15">
        <v>0.23644999999999999</v>
      </c>
      <c r="K27" s="15">
        <v>0.22866700000000001</v>
      </c>
      <c r="L27" s="15">
        <v>0.71120000000000005</v>
      </c>
      <c r="M27" s="15">
        <v>0.31233300000000003</v>
      </c>
      <c r="N27" s="9">
        <f t="shared" si="1"/>
        <v>0.37565871428571429</v>
      </c>
    </row>
    <row r="28" spans="2:14" ht="45" x14ac:dyDescent="0.25">
      <c r="B28" s="26"/>
      <c r="C28" s="15" t="s">
        <v>102</v>
      </c>
      <c r="D28" s="15">
        <v>2</v>
      </c>
      <c r="E28" s="17">
        <v>45123.570034722223</v>
      </c>
      <c r="F28" s="17">
        <v>45123.612604166665</v>
      </c>
      <c r="G28" s="15">
        <v>0.58699999999999997</v>
      </c>
      <c r="H28" s="15">
        <v>0.59079999999999999</v>
      </c>
      <c r="I28" s="15">
        <v>0.27324999999999999</v>
      </c>
      <c r="J28" s="15">
        <v>0.74165000000000003</v>
      </c>
      <c r="K28" s="15">
        <v>0</v>
      </c>
      <c r="L28" s="15">
        <v>0.78890000000000005</v>
      </c>
      <c r="M28" s="15"/>
      <c r="N28" s="9">
        <f t="shared" si="1"/>
        <v>0.49693333333333328</v>
      </c>
    </row>
    <row r="29" spans="2:14" ht="30" x14ac:dyDescent="0.25">
      <c r="B29" s="26"/>
      <c r="C29" s="15" t="s">
        <v>103</v>
      </c>
      <c r="D29" s="15">
        <v>3</v>
      </c>
      <c r="E29" s="17">
        <v>45123.615995370368</v>
      </c>
      <c r="F29" s="17">
        <v>45123.658553240741</v>
      </c>
      <c r="G29" s="15">
        <v>0.58214999999999995</v>
      </c>
      <c r="H29" s="15">
        <v>0.59179999999999999</v>
      </c>
      <c r="I29" s="15">
        <v>0.5</v>
      </c>
      <c r="J29" s="15">
        <v>0.86665000000000003</v>
      </c>
      <c r="K29" s="15">
        <v>0</v>
      </c>
      <c r="L29" s="15">
        <v>0.57799999999999996</v>
      </c>
      <c r="M29" s="15"/>
      <c r="N29" s="9">
        <f t="shared" si="1"/>
        <v>0.5197666666666666</v>
      </c>
    </row>
    <row r="30" spans="2:14" x14ac:dyDescent="0.25">
      <c r="B30" s="26"/>
      <c r="C30" s="22" t="s">
        <v>60</v>
      </c>
      <c r="D30" s="22">
        <v>2</v>
      </c>
      <c r="E30" s="23">
        <v>45125.624259259261</v>
      </c>
      <c r="F30" s="23">
        <v>45125.68068287037</v>
      </c>
      <c r="G30" s="22">
        <v>0.89970000000000006</v>
      </c>
      <c r="H30" s="22">
        <v>0.89929999999999999</v>
      </c>
      <c r="I30" s="22"/>
      <c r="J30" s="24">
        <v>1</v>
      </c>
      <c r="K30" s="22"/>
      <c r="L30" s="24">
        <v>1</v>
      </c>
      <c r="M30" s="15"/>
      <c r="N30" s="9">
        <f>AVERAGE(G30:M30)</f>
        <v>0.94974999999999998</v>
      </c>
    </row>
    <row r="31" spans="2:14" x14ac:dyDescent="0.25">
      <c r="B31" s="26"/>
      <c r="F31" s="9"/>
      <c r="G31" s="9"/>
      <c r="H31" s="9"/>
      <c r="I31" s="9"/>
      <c r="J31" s="9"/>
      <c r="K31" s="9"/>
      <c r="L31" s="9"/>
    </row>
    <row r="32" spans="2:14" x14ac:dyDescent="0.25">
      <c r="E32" s="9" t="s">
        <v>104</v>
      </c>
      <c r="F32" s="9" t="s">
        <v>100</v>
      </c>
      <c r="G32" s="9">
        <f>AVERAGE(G24:G30)</f>
        <v>0.67627857142857128</v>
      </c>
      <c r="H32" s="9">
        <f>AVERAGE(H24:H30)</f>
        <v>0.6951357142857143</v>
      </c>
      <c r="I32" s="9">
        <f>AVERAGE(I24:I30)</f>
        <v>0.43062220000000001</v>
      </c>
      <c r="J32" s="9">
        <f>AVERAGE(J24:J30)</f>
        <v>0.74605714285714286</v>
      </c>
      <c r="K32" s="9">
        <f>AVERAGE(K24:K30)</f>
        <v>0.10510839999999999</v>
      </c>
      <c r="L32" s="9">
        <f>AVERAGE(L24:L30)</f>
        <v>0.79926428571428576</v>
      </c>
      <c r="M32" s="9">
        <f>AVERAGE(M24:M30)</f>
        <v>0.27254149999999999</v>
      </c>
      <c r="N32">
        <f>AVERAGE(G32:L32)</f>
        <v>0.57541105238095236</v>
      </c>
    </row>
    <row r="39" spans="5:13" ht="45" x14ac:dyDescent="0.25">
      <c r="G39" s="19" t="s">
        <v>94</v>
      </c>
      <c r="H39" s="19" t="s">
        <v>95</v>
      </c>
      <c r="I39" s="19" t="s">
        <v>96</v>
      </c>
      <c r="J39" s="19" t="s">
        <v>97</v>
      </c>
      <c r="K39" s="19" t="s">
        <v>98</v>
      </c>
      <c r="L39" s="19" t="s">
        <v>99</v>
      </c>
      <c r="M39" s="19" t="s">
        <v>136</v>
      </c>
    </row>
    <row r="40" spans="5:13" x14ac:dyDescent="0.25">
      <c r="E40" s="20" t="s">
        <v>139</v>
      </c>
      <c r="F40" t="s">
        <v>100</v>
      </c>
      <c r="G40">
        <v>0.5521571428571429</v>
      </c>
      <c r="H40">
        <v>0.60228571428571431</v>
      </c>
      <c r="I40">
        <v>0.25124440000000003</v>
      </c>
      <c r="J40">
        <v>0.64351428571428571</v>
      </c>
      <c r="K40">
        <v>0.29181999999999997</v>
      </c>
      <c r="L40">
        <v>0.78895714285714291</v>
      </c>
      <c r="M40">
        <v>0.3054</v>
      </c>
    </row>
    <row r="41" spans="5:13" x14ac:dyDescent="0.25">
      <c r="E41" s="20" t="s">
        <v>101</v>
      </c>
      <c r="F41" t="s">
        <v>100</v>
      </c>
      <c r="G41">
        <v>0.67627857142857128</v>
      </c>
      <c r="H41">
        <v>0.6951357142857143</v>
      </c>
      <c r="I41">
        <v>0.43062220000000001</v>
      </c>
      <c r="J41">
        <v>0.74605714285714286</v>
      </c>
      <c r="K41">
        <v>0.10510839999999999</v>
      </c>
      <c r="L41">
        <v>0.79926428571428576</v>
      </c>
      <c r="M41">
        <v>0.27254149999999999</v>
      </c>
    </row>
    <row r="43" spans="5:13" x14ac:dyDescent="0.25">
      <c r="E43" s="20"/>
    </row>
    <row r="72" spans="2:2" x14ac:dyDescent="0.25">
      <c r="B72" t="s">
        <v>49</v>
      </c>
    </row>
    <row r="73" spans="2:2" x14ac:dyDescent="0.25">
      <c r="B73" t="s">
        <v>50</v>
      </c>
    </row>
    <row r="87" spans="2:20" ht="45" x14ac:dyDescent="0.25">
      <c r="H87" s="19"/>
      <c r="I87" s="19" t="s">
        <v>90</v>
      </c>
      <c r="J87" s="19" t="s">
        <v>91</v>
      </c>
      <c r="K87" s="19" t="s">
        <v>135</v>
      </c>
      <c r="L87" s="19" t="s">
        <v>92</v>
      </c>
      <c r="M87" s="19" t="s">
        <v>93</v>
      </c>
      <c r="N87" s="19" t="s">
        <v>94</v>
      </c>
      <c r="O87" s="19" t="s">
        <v>95</v>
      </c>
      <c r="P87" s="19" t="s">
        <v>96</v>
      </c>
      <c r="Q87" s="19" t="s">
        <v>97</v>
      </c>
      <c r="R87" s="19" t="s">
        <v>98</v>
      </c>
      <c r="S87" s="19" t="s">
        <v>99</v>
      </c>
      <c r="T87" s="19" t="s">
        <v>136</v>
      </c>
    </row>
    <row r="89" spans="2:20" x14ac:dyDescent="0.25">
      <c r="H89" s="15" t="s">
        <v>53</v>
      </c>
      <c r="I89" s="15" t="s">
        <v>53</v>
      </c>
      <c r="J89" s="15">
        <v>1</v>
      </c>
      <c r="K89" s="15">
        <v>1</v>
      </c>
      <c r="L89" s="17">
        <v>45123.670486111114</v>
      </c>
      <c r="M89" s="17">
        <v>45123.691631944443</v>
      </c>
      <c r="N89" s="15" t="s">
        <v>88</v>
      </c>
      <c r="O89" s="15" t="s">
        <v>89</v>
      </c>
      <c r="P89" s="15" t="s">
        <v>54</v>
      </c>
      <c r="Q89" s="18">
        <v>1000000</v>
      </c>
      <c r="R89" s="15" t="s">
        <v>54</v>
      </c>
      <c r="S89" s="15" t="s">
        <v>61</v>
      </c>
      <c r="T89" s="15" t="s">
        <v>54</v>
      </c>
    </row>
    <row r="90" spans="2:20" x14ac:dyDescent="0.25">
      <c r="H90" s="15" t="s">
        <v>55</v>
      </c>
      <c r="I90" s="15" t="s">
        <v>55</v>
      </c>
      <c r="J90" s="15">
        <v>1</v>
      </c>
      <c r="K90" s="15">
        <v>1</v>
      </c>
      <c r="L90" s="17">
        <v>45123.39167824074</v>
      </c>
      <c r="M90" s="17">
        <v>45123.426423611112</v>
      </c>
      <c r="N90" s="15" t="s">
        <v>62</v>
      </c>
      <c r="O90" s="15" t="s">
        <v>63</v>
      </c>
      <c r="P90" s="15" t="s">
        <v>64</v>
      </c>
      <c r="Q90" s="15" t="s">
        <v>65</v>
      </c>
      <c r="R90" s="15" t="s">
        <v>66</v>
      </c>
      <c r="S90" s="15" t="s">
        <v>67</v>
      </c>
      <c r="T90" s="15">
        <v>0.23275000000000001</v>
      </c>
    </row>
    <row r="91" spans="2:20" x14ac:dyDescent="0.25">
      <c r="H91" s="15" t="s">
        <v>56</v>
      </c>
      <c r="I91" s="15" t="s">
        <v>56</v>
      </c>
      <c r="J91" s="15">
        <v>2</v>
      </c>
      <c r="K91" s="15">
        <v>1</v>
      </c>
      <c r="L91" s="17">
        <v>45123.438043981485</v>
      </c>
      <c r="M91" s="17">
        <v>45123.489687499998</v>
      </c>
      <c r="N91" s="15" t="s">
        <v>68</v>
      </c>
      <c r="O91" s="15" t="s">
        <v>69</v>
      </c>
      <c r="P91" s="18">
        <v>1000000</v>
      </c>
      <c r="Q91" s="15" t="s">
        <v>70</v>
      </c>
      <c r="R91" s="15" t="s">
        <v>57</v>
      </c>
      <c r="S91" s="15" t="s">
        <v>71</v>
      </c>
      <c r="T91" s="15" t="s">
        <v>54</v>
      </c>
    </row>
    <row r="92" spans="2:20" x14ac:dyDescent="0.25">
      <c r="H92" s="15" t="s">
        <v>58</v>
      </c>
      <c r="I92" s="15" t="s">
        <v>58</v>
      </c>
      <c r="J92" s="15">
        <v>1</v>
      </c>
      <c r="K92" s="15">
        <v>1</v>
      </c>
      <c r="L92" s="17">
        <v>45123.501307870371</v>
      </c>
      <c r="M92" s="17">
        <v>45123.545243055552</v>
      </c>
      <c r="N92" s="15" t="s">
        <v>72</v>
      </c>
      <c r="O92" s="15" t="s">
        <v>73</v>
      </c>
      <c r="P92" s="15" t="s">
        <v>74</v>
      </c>
      <c r="Q92" s="15" t="s">
        <v>75</v>
      </c>
      <c r="R92" s="15" t="s">
        <v>76</v>
      </c>
      <c r="S92" s="15" t="s">
        <v>77</v>
      </c>
      <c r="T92" s="15">
        <v>0.31233300000000003</v>
      </c>
    </row>
    <row r="93" spans="2:20" x14ac:dyDescent="0.25">
      <c r="H93" s="15" t="s">
        <v>102</v>
      </c>
      <c r="I93" s="15" t="s">
        <v>59</v>
      </c>
      <c r="J93" s="15">
        <v>2</v>
      </c>
      <c r="K93" s="15">
        <v>1</v>
      </c>
      <c r="L93" s="17">
        <v>45123.570034722223</v>
      </c>
      <c r="M93" s="17">
        <v>45123.612604166665</v>
      </c>
      <c r="N93" s="15" t="s">
        <v>78</v>
      </c>
      <c r="O93" s="15" t="s">
        <v>79</v>
      </c>
      <c r="P93" s="15" t="s">
        <v>80</v>
      </c>
      <c r="Q93" s="15" t="s">
        <v>81</v>
      </c>
      <c r="R93" s="15" t="s">
        <v>57</v>
      </c>
      <c r="S93" s="15" t="s">
        <v>82</v>
      </c>
      <c r="T93" s="15" t="s">
        <v>54</v>
      </c>
    </row>
    <row r="94" spans="2:20" x14ac:dyDescent="0.25">
      <c r="H94" s="15" t="s">
        <v>103</v>
      </c>
      <c r="I94" s="15" t="s">
        <v>59</v>
      </c>
      <c r="J94" s="15">
        <v>3</v>
      </c>
      <c r="K94" s="15">
        <v>1</v>
      </c>
      <c r="L94" s="17">
        <v>45123.615995370368</v>
      </c>
      <c r="M94" s="17">
        <v>45123.658553240741</v>
      </c>
      <c r="N94" s="15" t="s">
        <v>83</v>
      </c>
      <c r="O94" s="15" t="s">
        <v>84</v>
      </c>
      <c r="P94" s="15" t="s">
        <v>85</v>
      </c>
      <c r="Q94" s="15" t="s">
        <v>86</v>
      </c>
      <c r="R94" s="15" t="s">
        <v>57</v>
      </c>
      <c r="S94" s="15" t="s">
        <v>87</v>
      </c>
      <c r="T94" s="15" t="s">
        <v>54</v>
      </c>
    </row>
    <row r="95" spans="2:20" x14ac:dyDescent="0.25">
      <c r="H95" s="22" t="s">
        <v>60</v>
      </c>
      <c r="I95" s="15" t="s">
        <v>60</v>
      </c>
      <c r="J95" s="15">
        <v>2</v>
      </c>
      <c r="K95" s="15">
        <v>1</v>
      </c>
      <c r="L95" s="17">
        <v>45125.624259259261</v>
      </c>
      <c r="M95" s="17">
        <v>45125.68068287037</v>
      </c>
      <c r="N95" s="15" t="s">
        <v>137</v>
      </c>
      <c r="O95" s="15" t="s">
        <v>89</v>
      </c>
      <c r="P95" s="15" t="s">
        <v>54</v>
      </c>
      <c r="Q95" s="18">
        <v>1000000</v>
      </c>
      <c r="R95" s="15" t="s">
        <v>54</v>
      </c>
      <c r="S95" s="18">
        <v>1000000</v>
      </c>
      <c r="T95" s="15" t="s">
        <v>54</v>
      </c>
    </row>
    <row r="96" spans="2:20" x14ac:dyDescent="0.25">
      <c r="B96" t="s">
        <v>51</v>
      </c>
    </row>
    <row r="99" spans="9:9" x14ac:dyDescent="0.25">
      <c r="I99" s="15"/>
    </row>
    <row r="100" spans="9:9" x14ac:dyDescent="0.25">
      <c r="I100" s="15"/>
    </row>
    <row r="101" spans="9:9" x14ac:dyDescent="0.25">
      <c r="I101" s="15"/>
    </row>
    <row r="102" spans="9:9" x14ac:dyDescent="0.25">
      <c r="I102" s="15"/>
    </row>
    <row r="103" spans="9:9" x14ac:dyDescent="0.25">
      <c r="I103" s="15"/>
    </row>
    <row r="104" spans="9:9" x14ac:dyDescent="0.25">
      <c r="I104" s="15"/>
    </row>
    <row r="105" spans="9:9" x14ac:dyDescent="0.25">
      <c r="I105" s="22"/>
    </row>
    <row r="122" spans="2:2" x14ac:dyDescent="0.25">
      <c r="B122" t="s">
        <v>52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BD33-08CF-421C-B0DB-8AEA04DA3523}">
  <dimension ref="C4:AE60"/>
  <sheetViews>
    <sheetView tabSelected="1" topLeftCell="A8" zoomScaleNormal="100" workbookViewId="0">
      <selection activeCell="R14" sqref="R14"/>
    </sheetView>
  </sheetViews>
  <sheetFormatPr baseColWidth="10" defaultRowHeight="15" x14ac:dyDescent="0.25"/>
  <sheetData>
    <row r="4" spans="3:26" ht="45" x14ac:dyDescent="0.25">
      <c r="C4" s="19"/>
      <c r="D4" s="19" t="s">
        <v>110</v>
      </c>
      <c r="E4" s="19" t="s">
        <v>111</v>
      </c>
      <c r="F4" s="19" t="s">
        <v>112</v>
      </c>
      <c r="G4" s="19" t="s">
        <v>113</v>
      </c>
      <c r="H4" s="19" t="s">
        <v>114</v>
      </c>
      <c r="I4" s="19" t="s">
        <v>115</v>
      </c>
      <c r="J4" s="19" t="s">
        <v>2</v>
      </c>
      <c r="K4" s="19" t="s">
        <v>3</v>
      </c>
      <c r="L4" s="19" t="s">
        <v>4</v>
      </c>
      <c r="M4" s="19" t="s">
        <v>6</v>
      </c>
      <c r="N4" s="19" t="s">
        <v>7</v>
      </c>
      <c r="O4" s="19" t="s">
        <v>8</v>
      </c>
      <c r="P4" s="19" t="s">
        <v>9</v>
      </c>
      <c r="Q4" s="19" t="s">
        <v>18</v>
      </c>
      <c r="R4" s="19" t="s">
        <v>10</v>
      </c>
      <c r="S4" s="19" t="s">
        <v>14</v>
      </c>
      <c r="T4" s="19" t="s">
        <v>116</v>
      </c>
      <c r="U4" s="19" t="s">
        <v>117</v>
      </c>
      <c r="V4" s="19" t="s">
        <v>118</v>
      </c>
      <c r="W4" s="19" t="s">
        <v>119</v>
      </c>
      <c r="X4" s="19" t="s">
        <v>120</v>
      </c>
      <c r="Y4" s="19" t="s">
        <v>121</v>
      </c>
      <c r="Z4" s="19" t="s">
        <v>10</v>
      </c>
    </row>
    <row r="5" spans="3:26" ht="30" x14ac:dyDescent="0.25">
      <c r="C5" s="19">
        <v>80</v>
      </c>
      <c r="D5" s="15" t="s">
        <v>122</v>
      </c>
      <c r="E5" s="17">
        <v>45123.39167824074</v>
      </c>
      <c r="F5" s="17">
        <v>45123.392384259256</v>
      </c>
      <c r="G5" s="17">
        <v>45123.395162037035</v>
      </c>
      <c r="H5" s="15" t="s">
        <v>55</v>
      </c>
      <c r="I5" s="15">
        <v>1</v>
      </c>
      <c r="J5" s="17">
        <v>45123.392824074072</v>
      </c>
      <c r="K5" s="17">
        <v>45123.395138888889</v>
      </c>
      <c r="L5" s="17">
        <v>45123.393171296295</v>
      </c>
      <c r="M5" s="15">
        <v>0.76030299999999995</v>
      </c>
      <c r="N5" s="15">
        <v>0.88559299999999996</v>
      </c>
      <c r="O5" s="18">
        <v>200</v>
      </c>
      <c r="P5" s="18">
        <v>38</v>
      </c>
      <c r="Q5" s="18">
        <v>30</v>
      </c>
      <c r="R5" s="15">
        <v>0.56478399999999995</v>
      </c>
      <c r="S5" s="15">
        <v>2</v>
      </c>
      <c r="T5" s="15">
        <v>0.76030299999999995</v>
      </c>
      <c r="U5" s="15">
        <v>0.88559299999999996</v>
      </c>
      <c r="V5" s="15">
        <v>9.9010000000000001E-3</v>
      </c>
      <c r="W5" s="15">
        <v>0.2</v>
      </c>
      <c r="X5" s="15">
        <v>0.5</v>
      </c>
      <c r="Y5" s="15">
        <v>0.77777799999999997</v>
      </c>
      <c r="Z5" s="22">
        <v>0.56478399999999995</v>
      </c>
    </row>
    <row r="6" spans="3:26" ht="30" x14ac:dyDescent="0.25">
      <c r="C6" s="19">
        <v>81</v>
      </c>
      <c r="D6" s="15" t="s">
        <v>123</v>
      </c>
      <c r="E6" s="17">
        <v>45123.395162037035</v>
      </c>
      <c r="F6" s="17">
        <v>45123.395856481482</v>
      </c>
      <c r="G6" s="17">
        <v>45123.398634259262</v>
      </c>
      <c r="H6" s="15" t="s">
        <v>55</v>
      </c>
      <c r="I6" s="15">
        <v>1</v>
      </c>
      <c r="J6" s="17">
        <v>45123.396527777775</v>
      </c>
      <c r="K6" s="17">
        <v>45123.396643518521</v>
      </c>
      <c r="L6" s="17">
        <v>45123.396180555559</v>
      </c>
      <c r="M6" s="15">
        <v>0.88477099999999997</v>
      </c>
      <c r="N6" s="15">
        <v>0.91914899999999999</v>
      </c>
      <c r="O6" s="18">
        <v>10</v>
      </c>
      <c r="P6" s="18">
        <v>58</v>
      </c>
      <c r="Q6" s="15">
        <v>0</v>
      </c>
      <c r="R6" s="15">
        <v>0.13333300000000001</v>
      </c>
      <c r="S6" s="15">
        <v>2</v>
      </c>
      <c r="T6" s="15">
        <v>0.88477099999999997</v>
      </c>
      <c r="U6" s="15">
        <v>0.91914899999999999</v>
      </c>
      <c r="V6" s="18">
        <v>1</v>
      </c>
      <c r="W6" s="15">
        <v>0.33333299999999999</v>
      </c>
      <c r="X6" s="18">
        <v>1</v>
      </c>
      <c r="Y6" s="15">
        <v>0.77777799999999997</v>
      </c>
      <c r="Z6" s="22">
        <v>3.3333000000000002E-2</v>
      </c>
    </row>
    <row r="7" spans="3:26" ht="30" x14ac:dyDescent="0.25">
      <c r="C7" s="19">
        <v>82</v>
      </c>
      <c r="D7" s="15" t="s">
        <v>124</v>
      </c>
      <c r="E7" s="17">
        <v>45123.398634259262</v>
      </c>
      <c r="F7" s="17">
        <v>45123.399328703701</v>
      </c>
      <c r="G7" s="17">
        <v>45123.402106481481</v>
      </c>
      <c r="H7" s="15" t="s">
        <v>55</v>
      </c>
      <c r="I7" s="15">
        <v>1</v>
      </c>
      <c r="J7" s="17">
        <v>45123.400925925926</v>
      </c>
      <c r="K7" s="17">
        <v>45123.401736111111</v>
      </c>
      <c r="L7" s="17">
        <v>45123.399652777778</v>
      </c>
      <c r="M7" s="15">
        <v>0.96261399999999997</v>
      </c>
      <c r="N7" s="15">
        <v>0.95752700000000002</v>
      </c>
      <c r="O7" s="18">
        <v>70</v>
      </c>
      <c r="P7" s="18">
        <v>138</v>
      </c>
      <c r="Q7" s="15">
        <v>0</v>
      </c>
      <c r="R7" s="15">
        <v>0.6</v>
      </c>
      <c r="S7" s="15">
        <v>0</v>
      </c>
      <c r="T7" s="15">
        <v>0.96261399999999997</v>
      </c>
      <c r="U7" s="15">
        <v>0.95752700000000002</v>
      </c>
      <c r="V7" s="15">
        <v>0.2</v>
      </c>
      <c r="W7" s="18">
        <v>1</v>
      </c>
      <c r="X7" s="18">
        <v>1</v>
      </c>
      <c r="Y7" s="18">
        <v>1</v>
      </c>
      <c r="Z7" s="22">
        <v>0.23333300000000001</v>
      </c>
    </row>
    <row r="8" spans="3:26" ht="30" x14ac:dyDescent="0.25">
      <c r="C8" s="19">
        <v>83</v>
      </c>
      <c r="D8" s="15" t="s">
        <v>125</v>
      </c>
      <c r="E8" s="17">
        <v>45123.402106481481</v>
      </c>
      <c r="F8" s="17">
        <v>45123.402800925927</v>
      </c>
      <c r="G8" s="17">
        <v>45123.405578703707</v>
      </c>
      <c r="H8" s="15" t="s">
        <v>55</v>
      </c>
      <c r="I8" s="15">
        <v>1</v>
      </c>
      <c r="J8" s="17">
        <v>45123.404398148145</v>
      </c>
      <c r="K8" s="17">
        <v>45123.405671296299</v>
      </c>
      <c r="L8" s="15" t="s">
        <v>126</v>
      </c>
      <c r="M8" s="15">
        <v>0.97006800000000004</v>
      </c>
      <c r="N8" s="15">
        <v>0.95588200000000001</v>
      </c>
      <c r="O8" s="18">
        <v>110</v>
      </c>
      <c r="P8" s="18">
        <v>138</v>
      </c>
      <c r="Q8" s="18">
        <v>1000</v>
      </c>
      <c r="R8" s="18">
        <v>1</v>
      </c>
      <c r="S8" s="15">
        <v>1</v>
      </c>
      <c r="T8" s="15">
        <v>0.97006800000000004</v>
      </c>
      <c r="U8" s="15">
        <v>0.95588200000000001</v>
      </c>
      <c r="V8" s="15">
        <v>8.3333000000000004E-2</v>
      </c>
      <c r="W8" s="18">
        <v>1</v>
      </c>
      <c r="X8" s="15">
        <v>0</v>
      </c>
      <c r="Y8" s="15">
        <v>0.88888900000000004</v>
      </c>
      <c r="Z8" s="22" t="s">
        <v>109</v>
      </c>
    </row>
    <row r="9" spans="3:26" ht="30" x14ac:dyDescent="0.25">
      <c r="C9" s="19">
        <v>84</v>
      </c>
      <c r="D9" s="15" t="s">
        <v>127</v>
      </c>
      <c r="E9" s="17">
        <v>45123.405578703707</v>
      </c>
      <c r="F9" s="17">
        <v>45123.406273148146</v>
      </c>
      <c r="G9" s="17">
        <v>45123.409050925926</v>
      </c>
      <c r="H9" s="15" t="s">
        <v>55</v>
      </c>
      <c r="I9" s="15">
        <v>1</v>
      </c>
      <c r="J9" s="17">
        <v>45123.407638888886</v>
      </c>
      <c r="K9" s="17">
        <v>45123.407870370371</v>
      </c>
      <c r="L9" s="15" t="s">
        <v>126</v>
      </c>
      <c r="M9" s="15">
        <v>0.95883499999999999</v>
      </c>
      <c r="N9" s="15">
        <v>0.96694199999999997</v>
      </c>
      <c r="O9" s="18">
        <v>20</v>
      </c>
      <c r="P9" s="18">
        <v>118</v>
      </c>
      <c r="Q9" s="18">
        <v>1000</v>
      </c>
      <c r="R9" s="18">
        <v>1</v>
      </c>
      <c r="S9" s="15">
        <v>0</v>
      </c>
      <c r="T9" s="15">
        <v>0.95883499999999999</v>
      </c>
      <c r="U9" s="15">
        <v>0.96694199999999997</v>
      </c>
      <c r="V9" s="18">
        <v>1</v>
      </c>
      <c r="W9" s="15">
        <v>0.5</v>
      </c>
      <c r="X9" s="15">
        <v>0</v>
      </c>
      <c r="Y9" s="18">
        <v>1</v>
      </c>
      <c r="Z9" s="22" t="s">
        <v>109</v>
      </c>
    </row>
    <row r="10" spans="3:26" ht="30" x14ac:dyDescent="0.25">
      <c r="C10" s="19">
        <v>85</v>
      </c>
      <c r="D10" s="15" t="s">
        <v>128</v>
      </c>
      <c r="E10" s="17">
        <v>45123.409050925926</v>
      </c>
      <c r="F10" s="17">
        <v>45123.409745370373</v>
      </c>
      <c r="G10" s="17">
        <v>45123.412534722222</v>
      </c>
      <c r="H10" s="15" t="s">
        <v>55</v>
      </c>
      <c r="I10" s="15">
        <v>1</v>
      </c>
      <c r="J10" s="17">
        <v>45123.411226851851</v>
      </c>
      <c r="K10" s="17">
        <v>45123.411689814813</v>
      </c>
      <c r="L10" s="15" t="s">
        <v>126</v>
      </c>
      <c r="M10" s="15">
        <v>0.97474499999999997</v>
      </c>
      <c r="N10" s="15">
        <v>0.96748000000000001</v>
      </c>
      <c r="O10" s="18">
        <v>40</v>
      </c>
      <c r="P10" s="18">
        <v>128</v>
      </c>
      <c r="Q10" s="18">
        <v>1000</v>
      </c>
      <c r="R10" s="18">
        <v>1</v>
      </c>
      <c r="S10" s="15">
        <v>0</v>
      </c>
      <c r="T10" s="15">
        <v>0.97474499999999997</v>
      </c>
      <c r="U10" s="15">
        <v>0.96748000000000001</v>
      </c>
      <c r="V10" s="15">
        <v>0.5</v>
      </c>
      <c r="W10" s="18">
        <v>1</v>
      </c>
      <c r="X10" s="15">
        <v>0</v>
      </c>
      <c r="Y10" s="18">
        <v>1</v>
      </c>
      <c r="Z10" s="22" t="s">
        <v>109</v>
      </c>
    </row>
    <row r="11" spans="3:26" ht="30" x14ac:dyDescent="0.25">
      <c r="C11" s="19">
        <v>86</v>
      </c>
      <c r="D11" s="15" t="s">
        <v>129</v>
      </c>
      <c r="E11" s="17">
        <v>45123.412534722222</v>
      </c>
      <c r="F11" s="17">
        <v>45123.413229166668</v>
      </c>
      <c r="G11" s="17">
        <v>45123.416006944448</v>
      </c>
      <c r="H11" s="15" t="s">
        <v>55</v>
      </c>
      <c r="I11" s="15">
        <v>1</v>
      </c>
      <c r="J11" s="15" t="s">
        <v>126</v>
      </c>
      <c r="K11" s="15" t="s">
        <v>126</v>
      </c>
      <c r="L11" s="15" t="s">
        <v>126</v>
      </c>
      <c r="M11" s="15">
        <v>0.98894700000000002</v>
      </c>
      <c r="N11" s="15">
        <v>0.98127299999999995</v>
      </c>
      <c r="O11" s="15" t="s">
        <v>54</v>
      </c>
      <c r="P11" s="18">
        <v>1000</v>
      </c>
      <c r="Q11" s="15" t="s">
        <v>54</v>
      </c>
      <c r="R11" s="18">
        <v>1</v>
      </c>
      <c r="S11" s="15">
        <v>0</v>
      </c>
      <c r="T11" s="15">
        <v>0.98894700000000002</v>
      </c>
      <c r="U11" s="15">
        <v>0.98127299999999995</v>
      </c>
      <c r="V11" s="15" t="s">
        <v>54</v>
      </c>
      <c r="W11" s="18">
        <v>1</v>
      </c>
      <c r="X11" s="15" t="s">
        <v>54</v>
      </c>
      <c r="Y11" s="18">
        <v>1</v>
      </c>
      <c r="Z11" s="22" t="s">
        <v>109</v>
      </c>
    </row>
    <row r="12" spans="3:26" ht="30" x14ac:dyDescent="0.25">
      <c r="C12" s="19">
        <v>87</v>
      </c>
      <c r="D12" s="15" t="s">
        <v>130</v>
      </c>
      <c r="E12" s="17">
        <v>45123.416006944448</v>
      </c>
      <c r="F12" s="17">
        <v>45123.416701388887</v>
      </c>
      <c r="G12" s="17">
        <v>45123.419479166667</v>
      </c>
      <c r="H12" s="15" t="s">
        <v>55</v>
      </c>
      <c r="I12" s="15">
        <v>1</v>
      </c>
      <c r="J12" s="15" t="s">
        <v>126</v>
      </c>
      <c r="K12" s="15" t="s">
        <v>126</v>
      </c>
      <c r="L12" s="15" t="s">
        <v>126</v>
      </c>
      <c r="M12" s="15">
        <v>0.97273799999999999</v>
      </c>
      <c r="N12" s="15">
        <v>0.97348500000000004</v>
      </c>
      <c r="O12" s="15" t="s">
        <v>54</v>
      </c>
      <c r="P12" s="18">
        <v>1000</v>
      </c>
      <c r="Q12" s="15" t="s">
        <v>54</v>
      </c>
      <c r="R12" s="18">
        <v>1</v>
      </c>
      <c r="S12" s="15">
        <v>1</v>
      </c>
      <c r="T12" s="15">
        <v>0.97273799999999999</v>
      </c>
      <c r="U12" s="15">
        <v>0.97348500000000004</v>
      </c>
      <c r="V12" s="15" t="s">
        <v>54</v>
      </c>
      <c r="W12" s="18">
        <v>1</v>
      </c>
      <c r="X12" s="15" t="s">
        <v>54</v>
      </c>
      <c r="Y12" s="15">
        <v>0.88888900000000004</v>
      </c>
      <c r="Z12" s="22" t="s">
        <v>109</v>
      </c>
    </row>
    <row r="13" spans="3:26" ht="30" x14ac:dyDescent="0.25">
      <c r="C13" s="19">
        <v>88</v>
      </c>
      <c r="D13" s="15" t="s">
        <v>131</v>
      </c>
      <c r="E13" s="17">
        <v>45123.419479166667</v>
      </c>
      <c r="F13" s="17">
        <v>45123.420173611114</v>
      </c>
      <c r="G13" s="17">
        <v>45123.422951388886</v>
      </c>
      <c r="H13" s="15" t="s">
        <v>55</v>
      </c>
      <c r="I13" s="15">
        <v>1</v>
      </c>
      <c r="J13" s="17">
        <v>45123.420717592591</v>
      </c>
      <c r="K13" s="17">
        <v>45123.421990740739</v>
      </c>
      <c r="L13" s="17">
        <v>45123.421180555553</v>
      </c>
      <c r="M13" s="15">
        <v>0.95074000000000003</v>
      </c>
      <c r="N13" s="15">
        <v>0.95199999999999996</v>
      </c>
      <c r="O13" s="18">
        <v>110</v>
      </c>
      <c r="P13" s="18">
        <v>47</v>
      </c>
      <c r="Q13" s="18">
        <v>40</v>
      </c>
      <c r="R13" s="15">
        <v>0.23333300000000001</v>
      </c>
      <c r="S13" s="15">
        <v>1</v>
      </c>
      <c r="T13" s="15">
        <v>0.95074000000000003</v>
      </c>
      <c r="U13" s="15">
        <v>0.95199999999999996</v>
      </c>
      <c r="V13" s="15">
        <v>8.3333000000000004E-2</v>
      </c>
      <c r="W13" s="15">
        <v>0.25</v>
      </c>
      <c r="X13" s="15">
        <v>0.25</v>
      </c>
      <c r="Y13" s="15">
        <v>0.88888900000000004</v>
      </c>
      <c r="Z13" s="22">
        <v>0.23333300000000001</v>
      </c>
    </row>
    <row r="14" spans="3:26" ht="45" x14ac:dyDescent="0.25">
      <c r="C14" s="19">
        <v>89</v>
      </c>
      <c r="D14" s="15" t="s">
        <v>132</v>
      </c>
      <c r="E14" s="17">
        <v>45123.422951388886</v>
      </c>
      <c r="F14" s="17">
        <v>45123.423645833333</v>
      </c>
      <c r="G14" s="17">
        <v>45123.426423611112</v>
      </c>
      <c r="H14" s="15" t="s">
        <v>55</v>
      </c>
      <c r="I14" s="15">
        <v>1</v>
      </c>
      <c r="J14" s="17">
        <v>45123.424537037034</v>
      </c>
      <c r="K14" s="17">
        <v>45123.42465277778</v>
      </c>
      <c r="L14" s="15" t="s">
        <v>126</v>
      </c>
      <c r="M14" s="15">
        <v>0.96807500000000002</v>
      </c>
      <c r="N14" s="15">
        <v>0.95366799999999996</v>
      </c>
      <c r="O14" s="18">
        <v>10</v>
      </c>
      <c r="P14" s="18">
        <v>77</v>
      </c>
      <c r="Q14" s="18">
        <v>1000</v>
      </c>
      <c r="R14" s="18">
        <v>1</v>
      </c>
      <c r="S14" s="15">
        <v>0</v>
      </c>
      <c r="T14" s="15">
        <v>0.96807500000000002</v>
      </c>
      <c r="U14" s="15">
        <v>0.95366799999999996</v>
      </c>
      <c r="V14" s="18">
        <v>1</v>
      </c>
      <c r="W14" s="15">
        <v>0.5</v>
      </c>
      <c r="X14" s="15">
        <v>0</v>
      </c>
      <c r="Y14" s="18">
        <v>1</v>
      </c>
      <c r="Z14" s="22" t="s">
        <v>109</v>
      </c>
    </row>
    <row r="20" spans="14:21" ht="45" x14ac:dyDescent="0.25">
      <c r="N20" t="s">
        <v>133</v>
      </c>
      <c r="O20" s="19" t="s">
        <v>116</v>
      </c>
      <c r="P20" s="19" t="s">
        <v>117</v>
      </c>
      <c r="Q20" s="19" t="s">
        <v>118</v>
      </c>
      <c r="R20" s="19" t="s">
        <v>119</v>
      </c>
      <c r="S20" s="19" t="s">
        <v>120</v>
      </c>
      <c r="T20" s="19" t="s">
        <v>121</v>
      </c>
      <c r="U20" t="s">
        <v>138</v>
      </c>
    </row>
    <row r="21" spans="14:21" x14ac:dyDescent="0.25">
      <c r="N21">
        <v>1</v>
      </c>
      <c r="O21" s="15">
        <v>0.76030299999999995</v>
      </c>
      <c r="P21" s="15">
        <v>0.88559299999999996</v>
      </c>
      <c r="Q21" s="15">
        <v>9.9010000000000001E-3</v>
      </c>
      <c r="R21" s="15">
        <v>0.2</v>
      </c>
      <c r="S21" s="15">
        <v>0.5</v>
      </c>
      <c r="T21" s="15">
        <v>0.77777799999999997</v>
      </c>
      <c r="U21" s="22">
        <v>0.56478399999999995</v>
      </c>
    </row>
    <row r="22" spans="14:21" x14ac:dyDescent="0.25">
      <c r="N22">
        <v>2</v>
      </c>
      <c r="O22" s="15">
        <v>0.88477099999999997</v>
      </c>
      <c r="P22" s="15">
        <v>0.91914899999999999</v>
      </c>
      <c r="Q22" s="18">
        <v>1</v>
      </c>
      <c r="R22" s="15">
        <v>0.33333299999999999</v>
      </c>
      <c r="S22" s="18">
        <v>1</v>
      </c>
      <c r="T22" s="15">
        <v>0.77777799999999997</v>
      </c>
      <c r="U22" s="22">
        <v>3.3333000000000002E-2</v>
      </c>
    </row>
    <row r="23" spans="14:21" x14ac:dyDescent="0.25">
      <c r="N23">
        <v>3</v>
      </c>
      <c r="O23" s="15">
        <v>0.96261399999999997</v>
      </c>
      <c r="P23" s="15">
        <v>0.95752700000000002</v>
      </c>
      <c r="Q23" s="15">
        <v>0.2</v>
      </c>
      <c r="R23" s="18">
        <v>1</v>
      </c>
      <c r="S23" s="18">
        <v>1</v>
      </c>
      <c r="T23" s="18">
        <v>1</v>
      </c>
      <c r="U23" s="22">
        <v>0.23333300000000001</v>
      </c>
    </row>
    <row r="24" spans="14:21" x14ac:dyDescent="0.25">
      <c r="N24">
        <v>4</v>
      </c>
      <c r="O24" s="15">
        <v>0.97006800000000004</v>
      </c>
      <c r="P24" s="15">
        <v>0.95588200000000001</v>
      </c>
      <c r="Q24" s="15">
        <v>8.3333000000000004E-2</v>
      </c>
      <c r="R24" s="18">
        <v>1</v>
      </c>
      <c r="S24" s="15">
        <v>0</v>
      </c>
      <c r="T24" s="15">
        <v>0.88888900000000004</v>
      </c>
      <c r="U24" s="22"/>
    </row>
    <row r="25" spans="14:21" x14ac:dyDescent="0.25">
      <c r="N25">
        <v>5</v>
      </c>
      <c r="O25" s="15">
        <v>0.95883499999999999</v>
      </c>
      <c r="P25" s="15">
        <v>0.96694199999999997</v>
      </c>
      <c r="Q25" s="18">
        <v>1</v>
      </c>
      <c r="R25" s="15">
        <v>0.5</v>
      </c>
      <c r="S25" s="15">
        <v>0</v>
      </c>
      <c r="T25" s="18">
        <v>1</v>
      </c>
      <c r="U25" s="22"/>
    </row>
    <row r="26" spans="14:21" x14ac:dyDescent="0.25">
      <c r="N26">
        <v>6</v>
      </c>
      <c r="O26" s="15">
        <v>0.97474499999999997</v>
      </c>
      <c r="P26" s="15">
        <v>0.96748000000000001</v>
      </c>
      <c r="Q26" s="15">
        <v>0.5</v>
      </c>
      <c r="R26" s="18">
        <v>1</v>
      </c>
      <c r="S26" s="15">
        <v>0</v>
      </c>
      <c r="T26" s="18">
        <v>1</v>
      </c>
      <c r="U26" s="22"/>
    </row>
    <row r="27" spans="14:21" x14ac:dyDescent="0.25">
      <c r="N27">
        <v>7</v>
      </c>
      <c r="O27" s="15">
        <v>0.98894700000000002</v>
      </c>
      <c r="P27" s="15">
        <v>0.98127299999999995</v>
      </c>
      <c r="Q27" s="15"/>
      <c r="R27" s="18">
        <v>1</v>
      </c>
      <c r="S27" s="15"/>
      <c r="T27" s="18">
        <v>1</v>
      </c>
      <c r="U27" s="22"/>
    </row>
    <row r="28" spans="14:21" x14ac:dyDescent="0.25">
      <c r="N28">
        <v>8</v>
      </c>
      <c r="O28" s="15">
        <v>0.97273799999999999</v>
      </c>
      <c r="P28" s="15">
        <v>0.97348500000000004</v>
      </c>
      <c r="Q28" s="15"/>
      <c r="R28" s="18">
        <v>1</v>
      </c>
      <c r="S28" s="15"/>
      <c r="T28" s="15">
        <v>0.88888900000000004</v>
      </c>
      <c r="U28" s="22"/>
    </row>
    <row r="29" spans="14:21" x14ac:dyDescent="0.25">
      <c r="N29">
        <v>9</v>
      </c>
      <c r="O29" s="15">
        <v>0.95074000000000003</v>
      </c>
      <c r="P29" s="15">
        <v>0.95199999999999996</v>
      </c>
      <c r="Q29" s="15">
        <v>8.3333000000000004E-2</v>
      </c>
      <c r="R29" s="15">
        <v>0.25</v>
      </c>
      <c r="S29" s="15">
        <v>0.25</v>
      </c>
      <c r="T29" s="15">
        <v>0.88888900000000004</v>
      </c>
      <c r="U29" s="22">
        <v>0.23333300000000001</v>
      </c>
    </row>
    <row r="30" spans="14:21" x14ac:dyDescent="0.25">
      <c r="N30">
        <v>10</v>
      </c>
      <c r="O30" s="15">
        <v>0.96807500000000002</v>
      </c>
      <c r="P30" s="15">
        <v>0.95366799999999996</v>
      </c>
      <c r="Q30" s="18">
        <v>1</v>
      </c>
      <c r="R30" s="15">
        <v>0.5</v>
      </c>
      <c r="S30" s="15">
        <v>0</v>
      </c>
      <c r="T30" s="18">
        <v>1</v>
      </c>
      <c r="U30" s="22"/>
    </row>
    <row r="50" spans="10:31" x14ac:dyDescent="0.25"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0:31" x14ac:dyDescent="0.25">
      <c r="J51" s="21"/>
      <c r="K51" s="22"/>
      <c r="L51" s="23"/>
      <c r="M51" s="23"/>
      <c r="N51" s="23"/>
      <c r="O51" s="22"/>
      <c r="P51" s="22"/>
      <c r="Q51" s="23"/>
      <c r="R51" s="23"/>
      <c r="S51" s="23"/>
      <c r="T51" s="22"/>
      <c r="U51" s="22"/>
      <c r="V51" s="22"/>
      <c r="W51" s="22"/>
      <c r="X51" s="22"/>
      <c r="Y51" s="22"/>
      <c r="Z51" s="22"/>
      <c r="AA51" s="22"/>
      <c r="AB51" s="22"/>
      <c r="AC51" s="27"/>
      <c r="AD51" s="22"/>
      <c r="AE51" s="22"/>
    </row>
    <row r="52" spans="10:31" x14ac:dyDescent="0.25">
      <c r="J52" s="21"/>
      <c r="K52" s="22"/>
      <c r="L52" s="23"/>
      <c r="M52" s="23"/>
      <c r="N52" s="23"/>
      <c r="O52" s="22"/>
      <c r="P52" s="22"/>
      <c r="Q52" s="23"/>
      <c r="R52" s="23"/>
      <c r="S52" s="23"/>
      <c r="T52" s="22"/>
      <c r="U52" s="22"/>
      <c r="V52" s="22"/>
      <c r="W52" s="22"/>
      <c r="X52" s="22"/>
      <c r="Y52" s="22"/>
      <c r="Z52" s="22"/>
      <c r="AA52" s="24"/>
      <c r="AB52" s="22"/>
      <c r="AC52" s="27"/>
      <c r="AD52" s="22"/>
      <c r="AE52" s="22"/>
    </row>
    <row r="53" spans="10:31" x14ac:dyDescent="0.25">
      <c r="J53" s="21"/>
      <c r="K53" s="22"/>
      <c r="L53" s="23"/>
      <c r="M53" s="23"/>
      <c r="N53" s="23"/>
      <c r="O53" s="22"/>
      <c r="P53" s="22"/>
      <c r="Q53" s="23"/>
      <c r="R53" s="23"/>
      <c r="S53" s="23"/>
      <c r="T53" s="22"/>
      <c r="U53" s="22"/>
      <c r="V53" s="22"/>
      <c r="W53" s="22"/>
      <c r="X53" s="22"/>
      <c r="Y53" s="22"/>
      <c r="Z53" s="22"/>
      <c r="AA53" s="22"/>
      <c r="AB53" s="24"/>
      <c r="AC53" s="27"/>
      <c r="AD53" s="24"/>
      <c r="AE53" s="22"/>
    </row>
    <row r="54" spans="10:31" x14ac:dyDescent="0.25">
      <c r="J54" s="21"/>
      <c r="K54" s="22"/>
      <c r="L54" s="23"/>
      <c r="M54" s="23"/>
      <c r="N54" s="23"/>
      <c r="O54" s="22"/>
      <c r="P54" s="22"/>
      <c r="Q54" s="23"/>
      <c r="R54" s="23"/>
      <c r="S54" s="22"/>
      <c r="T54" s="22"/>
      <c r="U54" s="22"/>
      <c r="V54" s="22"/>
      <c r="W54" s="22"/>
      <c r="X54" s="22"/>
      <c r="Y54" s="22"/>
      <c r="Z54" s="22"/>
      <c r="AA54" s="22"/>
      <c r="AB54" s="24"/>
      <c r="AC54" s="27"/>
      <c r="AD54" s="22"/>
      <c r="AE54" s="22"/>
    </row>
    <row r="55" spans="10:31" x14ac:dyDescent="0.25">
      <c r="J55" s="21"/>
      <c r="K55" s="22"/>
      <c r="L55" s="23"/>
      <c r="M55" s="23"/>
      <c r="N55" s="23"/>
      <c r="O55" s="22"/>
      <c r="P55" s="22"/>
      <c r="Q55" s="23"/>
      <c r="R55" s="23"/>
      <c r="S55" s="22"/>
      <c r="T55" s="22"/>
      <c r="U55" s="22"/>
      <c r="V55" s="22"/>
      <c r="W55" s="22"/>
      <c r="X55" s="22"/>
      <c r="Y55" s="22"/>
      <c r="Z55" s="22"/>
      <c r="AA55" s="24"/>
      <c r="AB55" s="22"/>
      <c r="AC55" s="27"/>
      <c r="AD55" s="24"/>
      <c r="AE55" s="22"/>
    </row>
    <row r="56" spans="10:31" x14ac:dyDescent="0.25">
      <c r="J56" s="21"/>
      <c r="K56" s="22"/>
      <c r="L56" s="23"/>
      <c r="M56" s="23"/>
      <c r="N56" s="23"/>
      <c r="O56" s="22"/>
      <c r="P56" s="22"/>
      <c r="Q56" s="23"/>
      <c r="R56" s="23"/>
      <c r="S56" s="22"/>
      <c r="T56" s="22"/>
      <c r="U56" s="22"/>
      <c r="V56" s="22"/>
      <c r="W56" s="22"/>
      <c r="X56" s="22"/>
      <c r="Y56" s="22"/>
      <c r="Z56" s="22"/>
      <c r="AA56" s="22"/>
      <c r="AB56" s="24"/>
      <c r="AC56" s="27"/>
      <c r="AD56" s="24"/>
      <c r="AE56" s="22"/>
    </row>
    <row r="57" spans="10:31" x14ac:dyDescent="0.25">
      <c r="J57" s="21"/>
      <c r="K57" s="22"/>
      <c r="L57" s="23"/>
      <c r="M57" s="23"/>
      <c r="N57" s="23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4"/>
      <c r="AC57" s="22"/>
      <c r="AD57" s="24"/>
      <c r="AE57" s="22"/>
    </row>
    <row r="58" spans="10:31" x14ac:dyDescent="0.25">
      <c r="J58" s="21"/>
      <c r="K58" s="22"/>
      <c r="L58" s="23"/>
      <c r="M58" s="23"/>
      <c r="N58" s="23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4"/>
      <c r="AC58" s="22"/>
      <c r="AD58" s="22"/>
      <c r="AE58" s="22"/>
    </row>
    <row r="59" spans="10:31" x14ac:dyDescent="0.25">
      <c r="J59" s="21"/>
      <c r="K59" s="22"/>
      <c r="L59" s="23"/>
      <c r="M59" s="23"/>
      <c r="N59" s="23"/>
      <c r="O59" s="22"/>
      <c r="P59" s="22"/>
      <c r="Q59" s="23"/>
      <c r="R59" s="23"/>
      <c r="S59" s="23"/>
      <c r="T59" s="22"/>
      <c r="U59" s="22"/>
      <c r="V59" s="22"/>
      <c r="W59" s="22"/>
      <c r="X59" s="22"/>
      <c r="Y59" s="22"/>
      <c r="Z59" s="22"/>
      <c r="AA59" s="22"/>
      <c r="AB59" s="22"/>
      <c r="AC59" s="27"/>
      <c r="AD59" s="22"/>
      <c r="AE59" s="22"/>
    </row>
    <row r="60" spans="10:31" x14ac:dyDescent="0.25">
      <c r="J60" s="21"/>
      <c r="K60" s="22"/>
      <c r="L60" s="23"/>
      <c r="M60" s="23"/>
      <c r="N60" s="23"/>
      <c r="O60" s="22"/>
      <c r="P60" s="22"/>
      <c r="Q60" s="23"/>
      <c r="R60" s="23"/>
      <c r="S60" s="22"/>
      <c r="T60" s="22"/>
      <c r="U60" s="22"/>
      <c r="V60" s="22"/>
      <c r="W60" s="22"/>
      <c r="X60" s="22"/>
      <c r="Y60" s="22"/>
      <c r="Z60" s="22"/>
      <c r="AA60" s="24"/>
      <c r="AB60" s="22"/>
      <c r="AC60" s="27"/>
      <c r="AD60" s="24"/>
      <c r="AE60" s="2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1st Setup</vt:lpstr>
      <vt:lpstr>1st Reliability</vt:lpstr>
      <vt:lpstr>Resulting Reliability</vt:lpstr>
      <vt:lpstr>2nd Experimental Design Weak</vt:lpstr>
      <vt:lpstr>Payoffs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</dc:creator>
  <cp:lastModifiedBy>rubi</cp:lastModifiedBy>
  <dcterms:created xsi:type="dcterms:W3CDTF">2023-07-12T06:49:00Z</dcterms:created>
  <dcterms:modified xsi:type="dcterms:W3CDTF">2023-07-29T09:39:47Z</dcterms:modified>
</cp:coreProperties>
</file>